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768" activeTab="0"/>
  </bookViews>
  <sheets>
    <sheet name="2010C" sheetId="1" r:id="rId1"/>
    <sheet name="2010C Academic" sheetId="2" r:id="rId2"/>
    <sheet name="2012A" sheetId="3" r:id="rId3"/>
    <sheet name="2012A Academic" sheetId="4" r:id="rId4"/>
    <sheet name="2012D" sheetId="5" r:id="rId5"/>
    <sheet name="2012D Academic" sheetId="6" r:id="rId6"/>
    <sheet name="2005A-2015A" sheetId="7" r:id="rId7"/>
  </sheets>
  <definedNames>
    <definedName name="_xlnm.Print_Titles" localSheetId="0">'2010C'!$A:$A</definedName>
    <definedName name="_xlnm.Print_Titles" localSheetId="1">'2010C Academic'!$A:$A</definedName>
    <definedName name="_xlnm.Print_Titles" localSheetId="2">'2012A'!$A:$A</definedName>
    <definedName name="_xlnm.Print_Titles" localSheetId="3">'2012A Academic'!$A:$A</definedName>
    <definedName name="_xlnm.Print_Titles" localSheetId="4">'2012D'!$A:$A</definedName>
    <definedName name="_xlnm.Print_Titles" localSheetId="5">'2012D Academic'!$A:$A</definedName>
  </definedNames>
  <calcPr fullCalcOnLoad="1"/>
</workbook>
</file>

<file path=xl/sharedStrings.xml><?xml version="1.0" encoding="utf-8"?>
<sst xmlns="http://schemas.openxmlformats.org/spreadsheetml/2006/main" count="1476" uniqueCount="76">
  <si>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</si>
  <si>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</si>
  <si>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</si>
  <si>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</si>
  <si>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</si>
  <si>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</si>
  <si>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</si>
  <si>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</si>
  <si>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</si>
  <si>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     UMES Utilities Upgrade (Academic)</t>
  </si>
  <si>
    <t xml:space="preserve"> UMBC Equip Information Tech Bldg (Academic)</t>
  </si>
  <si>
    <t xml:space="preserve">     UMCP Health Center Addition (Auxiliary)</t>
  </si>
  <si>
    <t>UMCP South Campus Parking Garage (Auxiliary)</t>
  </si>
  <si>
    <t xml:space="preserve">   UMCP Queen Anne's Hall Renov (Auxiliary)</t>
  </si>
  <si>
    <t xml:space="preserve">        UMES Facilities Renewal (Academic)</t>
  </si>
  <si>
    <t xml:space="preserve">        BSU Facilities Renewal (Academic)</t>
  </si>
  <si>
    <t xml:space="preserve">        CSU Facilities Renewal (Academic)</t>
  </si>
  <si>
    <t xml:space="preserve">        FSU Facilities Renewal (Academic)</t>
  </si>
  <si>
    <t xml:space="preserve">        SU Facilities Renewal (Academic)</t>
  </si>
  <si>
    <t xml:space="preserve">         TU Fine Arts Center (Academic)</t>
  </si>
  <si>
    <t xml:space="preserve">          TU New Child Care Center (Auxiliary)</t>
  </si>
  <si>
    <t xml:space="preserve">        UB New Student Center (Auxiliary)</t>
  </si>
  <si>
    <t xml:space="preserve">    1995 Series A Bonds Refinanced on 2005A</t>
  </si>
  <si>
    <t xml:space="preserve">           Total Academic Projects - 2005A</t>
  </si>
  <si>
    <t xml:space="preserve">           Total Auxiliary Projects - 2005A</t>
  </si>
  <si>
    <t xml:space="preserve">    1996 Series A Bonds Refinanced on 2005A</t>
  </si>
  <si>
    <t xml:space="preserve">    1997 Series A Bonds Refinanced on 2005A</t>
  </si>
  <si>
    <t xml:space="preserve">    1998 Series A Bonds Refinanced on 2005A</t>
  </si>
  <si>
    <t xml:space="preserve">    2000 Series A Bonds Refinanced on 2005A</t>
  </si>
  <si>
    <t>2005 Series A Bond Funded Projects</t>
  </si>
  <si>
    <t xml:space="preserve">   UMCP Emergency Fund Projects (Academic)</t>
  </si>
  <si>
    <t xml:space="preserve">           UMB Facilities Renewal (Academic)</t>
  </si>
  <si>
    <t xml:space="preserve">          UMB New Dental School (Academic)</t>
  </si>
  <si>
    <t xml:space="preserve"> UMES Social Sci/Education Health (Academic)</t>
  </si>
  <si>
    <t xml:space="preserve">      UMBC Facilities Renewal (Academic)</t>
  </si>
  <si>
    <t xml:space="preserve">   UMBC Emergency Fund Projects (Academic)</t>
  </si>
  <si>
    <t xml:space="preserve">      CEES Facilities Renewal (Academic)</t>
  </si>
  <si>
    <t xml:space="preserve">    USM Emergency Fund Projects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</si>
  <si>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</si>
  <si>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</si>
  <si>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</si>
  <si>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UMB Pine Street Annex  (Auxiliary)</t>
  </si>
  <si>
    <t xml:space="preserve">     UMES Murphy Hall Renovation  (Auxiliary)</t>
  </si>
  <si>
    <t xml:space="preserve">        UMES New Residence Hall  (Auxiliary)</t>
  </si>
  <si>
    <t xml:space="preserve"> UMES New Student Services Center 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</si>
  <si>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</si>
  <si>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</si>
  <si>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</si>
  <si>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</si>
  <si>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</si>
  <si>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BSU Holmes Hall/Tubman Hall Renov (Auxiliary)</t>
  </si>
  <si>
    <t xml:space="preserve">        TU 7800 York Road Garage (Auxiliary)</t>
  </si>
  <si>
    <t xml:space="preserve">         TU Towsontown Garage (Auxiliary)</t>
  </si>
  <si>
    <t xml:space="preserve">      TU Towson Center Arena (Auxiliary)</t>
  </si>
  <si>
    <t xml:space="preserve">     CEES Aquaculture Building (Academic)</t>
  </si>
  <si>
    <t>Amort of</t>
  </si>
  <si>
    <t>Premium</t>
  </si>
  <si>
    <t>Loss on Refunding</t>
  </si>
  <si>
    <t>2005 Series A Bond Funded Projects after 2010C</t>
  </si>
  <si>
    <t>Revised 2005A debt after 2010C</t>
  </si>
  <si>
    <t>Loss on refunding</t>
  </si>
  <si>
    <t>2005A Refinanced on 2010C</t>
  </si>
  <si>
    <t>Revised 2005A debt after 2011B</t>
  </si>
  <si>
    <t>2005A Refinanced on 2011B</t>
  </si>
  <si>
    <t>Revised 2005A debt after 2012A</t>
  </si>
  <si>
    <t>2005 Series A Bond Funded Projects after 2012A</t>
  </si>
  <si>
    <t>2005A Refinanced on 2012A</t>
  </si>
  <si>
    <t>Gain on refunding</t>
  </si>
  <si>
    <t>Revised 2005A debt after 2012D</t>
  </si>
  <si>
    <t>2005 Series A Bond Funded Projects after 2012D</t>
  </si>
  <si>
    <t>2005A Refinanced on 2012D</t>
  </si>
  <si>
    <t>Revised 2005A debt after 2015A</t>
  </si>
  <si>
    <t>2005 Series A Bond Funded Projects after 2015A</t>
  </si>
  <si>
    <t>2005A refinanced on 2015A</t>
  </si>
  <si>
    <t>Gain on Refunding</t>
  </si>
  <si>
    <t xml:space="preserve">          Total New Money - 2005A/2015A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</si>
</sst>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_(* #,##0.00000_);_(* \(#,##0.00000\);_(* &quot;-&quot;???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75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72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41" fillId="0" borderId="0" xfId="0" applyNumberFormat="1" applyFon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38" fontId="0" fillId="33" borderId="11" xfId="0" applyNumberFormat="1" applyFill="1" applyBorder="1" applyAlignment="1">
      <alignment horizontal="left"/>
    </xf>
    <xf numFmtId="38" fontId="41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FZ63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C9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8.00390625" style="14" customWidth="1"/>
    <col min="8" max="8" width="3.7109375" style="14" customWidth="1"/>
    <col min="9" max="12" width="13.7109375" style="14" customWidth="1"/>
    <col min="13" max="13" width="16.2812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58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">
        <v>58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2010C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2010C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2010C</v>
      </c>
      <c r="CL3"/>
      <c r="CM3"/>
      <c r="CN3"/>
      <c r="CO3"/>
      <c r="CW3" s="24"/>
      <c r="DC3" s="24" t="str">
        <f>CK3</f>
        <v>2005 Series A Bond Funded Projects after 2010C</v>
      </c>
      <c r="DO3" s="24"/>
      <c r="DU3" s="24" t="str">
        <f>DC3</f>
        <v>2005 Series A Bond Funded Projects after 2010C</v>
      </c>
      <c r="EG3" s="24"/>
      <c r="EI3" s="43"/>
      <c r="EJ3" s="3"/>
      <c r="EK3" s="3"/>
      <c r="EL3" s="24" t="str">
        <f>DU3</f>
        <v>2005 Series A Bond Funded Projects after 2010C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2010C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2010C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9" t="s">
        <v>59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24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40</v>
      </c>
      <c r="AN5" s="6"/>
      <c r="AO5" s="7"/>
      <c r="AP5" s="20"/>
      <c r="AQ5" s="20"/>
      <c r="AS5" s="5" t="s">
        <v>41</v>
      </c>
      <c r="AT5" s="6"/>
      <c r="AU5" s="7"/>
      <c r="AV5" s="20"/>
      <c r="AW5" s="20"/>
      <c r="AY5" s="5" t="s">
        <v>42</v>
      </c>
      <c r="AZ5" s="6"/>
      <c r="BA5" s="7"/>
      <c r="BB5" s="20"/>
      <c r="BC5" s="20"/>
      <c r="BE5" s="5" t="s">
        <v>43</v>
      </c>
      <c r="BF5" s="6"/>
      <c r="BG5" s="7"/>
      <c r="BH5" s="20"/>
      <c r="BI5" s="20"/>
      <c r="BK5" s="5" t="s">
        <v>44</v>
      </c>
      <c r="BL5" s="6"/>
      <c r="BM5" s="7"/>
      <c r="BN5" s="20"/>
      <c r="BO5" s="20"/>
      <c r="BQ5" s="5" t="s">
        <v>45</v>
      </c>
      <c r="BR5" s="6"/>
      <c r="BS5" s="7"/>
      <c r="BT5" s="20"/>
      <c r="BU5" s="20"/>
      <c r="BW5" s="5" t="s">
        <v>46</v>
      </c>
      <c r="BX5" s="6"/>
      <c r="BY5" s="7"/>
      <c r="BZ5" s="20"/>
      <c r="CA5" s="20"/>
      <c r="CC5" s="35" t="s">
        <v>47</v>
      </c>
      <c r="CD5" s="6"/>
      <c r="CE5" s="7"/>
      <c r="CF5" s="20"/>
      <c r="CG5" s="20"/>
      <c r="CI5" s="5" t="s">
        <v>48</v>
      </c>
      <c r="CJ5" s="6"/>
      <c r="CK5" s="7"/>
      <c r="CL5" s="20"/>
      <c r="CM5" s="20"/>
      <c r="CO5" s="5" t="s">
        <v>49</v>
      </c>
      <c r="CP5" s="6"/>
      <c r="CQ5" s="7"/>
      <c r="CR5" s="20"/>
      <c r="CS5" s="20"/>
      <c r="CU5" s="35" t="s">
        <v>50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52</v>
      </c>
      <c r="DH5" s="6"/>
      <c r="DI5" s="7"/>
      <c r="DJ5" s="20"/>
      <c r="DK5" s="20"/>
      <c r="DL5" s="41"/>
      <c r="DM5" s="5" t="s">
        <v>53</v>
      </c>
      <c r="DN5" s="6"/>
      <c r="DO5" s="7"/>
      <c r="DP5" s="20"/>
      <c r="DQ5" s="20"/>
      <c r="DS5" s="5" t="s">
        <v>51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5" t="s">
        <v>7</v>
      </c>
      <c r="EF5" s="6"/>
      <c r="EG5" s="7"/>
      <c r="EH5" s="20"/>
    </row>
    <row r="6" spans="1:138" s="1" customFormat="1" ht="12.75">
      <c r="A6" s="25" t="s">
        <v>2</v>
      </c>
      <c r="C6" s="37" t="s">
        <v>61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f>V6+AB6+AH6+AN6+AT6+AZ6+BF6+BL6+BR6+BX6+CD6+CJ6+CP6+CV6+DB6+DH6+DN6+EF6+DT6+DZ6</f>
        <v>0.4394074</v>
      </c>
      <c r="Q6" s="18"/>
      <c r="R6" s="20" t="s">
        <v>55</v>
      </c>
      <c r="S6" s="20" t="s">
        <v>55</v>
      </c>
      <c r="T6" s="14"/>
      <c r="U6" s="26"/>
      <c r="V6" s="13">
        <v>0.0074748</v>
      </c>
      <c r="W6" s="27"/>
      <c r="X6" s="20" t="s">
        <v>55</v>
      </c>
      <c r="Y6" s="20" t="s">
        <v>55</v>
      </c>
      <c r="AA6" s="26"/>
      <c r="AB6" s="13">
        <v>0.0034282</v>
      </c>
      <c r="AC6" s="27"/>
      <c r="AD6" s="20" t="s">
        <v>55</v>
      </c>
      <c r="AE6" s="20" t="s">
        <v>55</v>
      </c>
      <c r="AG6" s="26"/>
      <c r="AH6" s="13">
        <v>0.0007099</v>
      </c>
      <c r="AI6" s="27"/>
      <c r="AJ6" s="20" t="s">
        <v>55</v>
      </c>
      <c r="AK6" s="20" t="s">
        <v>55</v>
      </c>
      <c r="AM6" s="26"/>
      <c r="AN6" s="13">
        <v>0.0758946</v>
      </c>
      <c r="AO6" s="27"/>
      <c r="AP6" s="20" t="s">
        <v>55</v>
      </c>
      <c r="AQ6" s="20" t="s">
        <v>55</v>
      </c>
      <c r="AS6" s="26"/>
      <c r="AT6" s="13">
        <v>0.0004174</v>
      </c>
      <c r="AU6" s="27"/>
      <c r="AV6" s="20" t="s">
        <v>55</v>
      </c>
      <c r="AW6" s="20" t="s">
        <v>55</v>
      </c>
      <c r="AY6" s="26"/>
      <c r="AZ6" s="13">
        <v>0.0004407</v>
      </c>
      <c r="BA6" s="27"/>
      <c r="BB6" s="20" t="s">
        <v>55</v>
      </c>
      <c r="BC6" s="20" t="s">
        <v>55</v>
      </c>
      <c r="BE6" s="26"/>
      <c r="BF6" s="13">
        <v>0.0001236</v>
      </c>
      <c r="BG6" s="27"/>
      <c r="BH6" s="20" t="s">
        <v>55</v>
      </c>
      <c r="BI6" s="20" t="s">
        <v>55</v>
      </c>
      <c r="BK6" s="26"/>
      <c r="BL6" s="13">
        <v>0.0022776</v>
      </c>
      <c r="BM6" s="27"/>
      <c r="BN6" s="20" t="s">
        <v>55</v>
      </c>
      <c r="BO6" s="20" t="s">
        <v>55</v>
      </c>
      <c r="BQ6" s="26"/>
      <c r="BR6" s="13">
        <v>0.003395</v>
      </c>
      <c r="BS6" s="27"/>
      <c r="BT6" s="20" t="s">
        <v>55</v>
      </c>
      <c r="BU6" s="20" t="s">
        <v>55</v>
      </c>
      <c r="BW6" s="26"/>
      <c r="BX6" s="13">
        <v>0.04</v>
      </c>
      <c r="BY6" s="27"/>
      <c r="BZ6" s="20" t="s">
        <v>55</v>
      </c>
      <c r="CA6" s="20" t="s">
        <v>55</v>
      </c>
      <c r="CC6" s="26"/>
      <c r="CD6" s="13">
        <v>0.0019842</v>
      </c>
      <c r="CE6" s="27"/>
      <c r="CF6" s="20" t="s">
        <v>55</v>
      </c>
      <c r="CG6" s="20" t="s">
        <v>55</v>
      </c>
      <c r="CI6" s="26"/>
      <c r="CJ6" s="13">
        <v>0.0158629</v>
      </c>
      <c r="CK6" s="27"/>
      <c r="CL6" s="20" t="s">
        <v>55</v>
      </c>
      <c r="CM6" s="20" t="s">
        <v>55</v>
      </c>
      <c r="CO6" s="26"/>
      <c r="CP6" s="13">
        <v>0.0086838</v>
      </c>
      <c r="CQ6" s="27"/>
      <c r="CR6" s="20" t="s">
        <v>55</v>
      </c>
      <c r="CS6" s="20" t="s">
        <v>55</v>
      </c>
      <c r="CU6" s="26"/>
      <c r="CV6" s="13">
        <v>0.0008615</v>
      </c>
      <c r="CW6" s="27"/>
      <c r="CX6" s="20" t="s">
        <v>55</v>
      </c>
      <c r="CY6" s="20" t="s">
        <v>55</v>
      </c>
      <c r="DA6" s="26"/>
      <c r="DB6" s="13">
        <v>0.061203</v>
      </c>
      <c r="DC6" s="27"/>
      <c r="DD6" s="20" t="s">
        <v>55</v>
      </c>
      <c r="DE6" s="20" t="s">
        <v>55</v>
      </c>
      <c r="DG6" s="26"/>
      <c r="DH6" s="13">
        <v>0.0144306</v>
      </c>
      <c r="DI6" s="27"/>
      <c r="DJ6" s="20" t="s">
        <v>55</v>
      </c>
      <c r="DK6" s="20" t="s">
        <v>55</v>
      </c>
      <c r="DL6" s="10"/>
      <c r="DM6" s="26"/>
      <c r="DN6" s="13">
        <v>0.0024027</v>
      </c>
      <c r="DO6" s="27"/>
      <c r="DP6" s="20" t="s">
        <v>55</v>
      </c>
      <c r="DQ6" s="20" t="s">
        <v>55</v>
      </c>
      <c r="DS6" s="26"/>
      <c r="DT6" s="13">
        <v>0.0025862</v>
      </c>
      <c r="DU6" s="27"/>
      <c r="DV6" s="20" t="s">
        <v>55</v>
      </c>
      <c r="DW6" s="20" t="s">
        <v>55</v>
      </c>
      <c r="DY6" s="26"/>
      <c r="DZ6" s="13">
        <v>0.1972307</v>
      </c>
      <c r="EA6" s="27"/>
      <c r="EB6" s="20" t="s">
        <v>55</v>
      </c>
      <c r="EC6" s="20" t="s">
        <v>55</v>
      </c>
      <c r="EE6" s="26"/>
      <c r="EF6" s="13"/>
      <c r="EG6" s="27"/>
      <c r="EH6" s="20" t="s">
        <v>55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9" t="s">
        <v>3</v>
      </c>
      <c r="V7" s="9" t="s">
        <v>4</v>
      </c>
      <c r="W7" s="9" t="s">
        <v>0</v>
      </c>
      <c r="X7" s="20" t="s">
        <v>56</v>
      </c>
      <c r="Y7" s="20" t="s">
        <v>60</v>
      </c>
      <c r="AA7" s="9" t="s">
        <v>3</v>
      </c>
      <c r="AB7" s="9" t="s">
        <v>4</v>
      </c>
      <c r="AC7" s="9" t="s">
        <v>0</v>
      </c>
      <c r="AD7" s="20" t="s">
        <v>56</v>
      </c>
      <c r="AE7" s="20" t="s">
        <v>60</v>
      </c>
      <c r="AG7" s="9" t="s">
        <v>3</v>
      </c>
      <c r="AH7" s="9" t="s">
        <v>4</v>
      </c>
      <c r="AI7" s="9" t="s">
        <v>0</v>
      </c>
      <c r="AJ7" s="20" t="s">
        <v>56</v>
      </c>
      <c r="AK7" s="20" t="s">
        <v>60</v>
      </c>
      <c r="AM7" s="9" t="s">
        <v>3</v>
      </c>
      <c r="AN7" s="9" t="s">
        <v>4</v>
      </c>
      <c r="AO7" s="9" t="s">
        <v>0</v>
      </c>
      <c r="AP7" s="20" t="s">
        <v>56</v>
      </c>
      <c r="AQ7" s="20" t="s">
        <v>60</v>
      </c>
      <c r="AS7" s="9" t="s">
        <v>3</v>
      </c>
      <c r="AT7" s="9" t="s">
        <v>4</v>
      </c>
      <c r="AU7" s="9" t="s">
        <v>0</v>
      </c>
      <c r="AV7" s="20" t="s">
        <v>56</v>
      </c>
      <c r="AW7" s="20" t="s">
        <v>60</v>
      </c>
      <c r="AY7" s="9" t="s">
        <v>3</v>
      </c>
      <c r="AZ7" s="9" t="s">
        <v>4</v>
      </c>
      <c r="BA7" s="9" t="s">
        <v>0</v>
      </c>
      <c r="BB7" s="20" t="s">
        <v>56</v>
      </c>
      <c r="BC7" s="20" t="s">
        <v>60</v>
      </c>
      <c r="BE7" s="9" t="s">
        <v>3</v>
      </c>
      <c r="BF7" s="9" t="s">
        <v>4</v>
      </c>
      <c r="BG7" s="9" t="s">
        <v>0</v>
      </c>
      <c r="BH7" s="20" t="s">
        <v>56</v>
      </c>
      <c r="BI7" s="20" t="s">
        <v>60</v>
      </c>
      <c r="BK7" s="9" t="s">
        <v>3</v>
      </c>
      <c r="BL7" s="9" t="s">
        <v>4</v>
      </c>
      <c r="BM7" s="9" t="s">
        <v>0</v>
      </c>
      <c r="BN7" s="20" t="s">
        <v>56</v>
      </c>
      <c r="BO7" s="20" t="s">
        <v>60</v>
      </c>
      <c r="BQ7" s="9" t="s">
        <v>3</v>
      </c>
      <c r="BR7" s="9" t="s">
        <v>4</v>
      </c>
      <c r="BS7" s="9" t="s">
        <v>0</v>
      </c>
      <c r="BT7" s="20" t="s">
        <v>56</v>
      </c>
      <c r="BU7" s="20" t="s">
        <v>60</v>
      </c>
      <c r="BW7" s="9" t="s">
        <v>3</v>
      </c>
      <c r="BX7" s="9" t="s">
        <v>4</v>
      </c>
      <c r="BY7" s="9" t="s">
        <v>0</v>
      </c>
      <c r="BZ7" s="20" t="s">
        <v>56</v>
      </c>
      <c r="CA7" s="20" t="s">
        <v>60</v>
      </c>
      <c r="CC7" s="9" t="s">
        <v>3</v>
      </c>
      <c r="CD7" s="9" t="s">
        <v>4</v>
      </c>
      <c r="CE7" s="9" t="s">
        <v>0</v>
      </c>
      <c r="CF7" s="20" t="s">
        <v>56</v>
      </c>
      <c r="CG7" s="20" t="s">
        <v>60</v>
      </c>
      <c r="CI7" s="9" t="s">
        <v>3</v>
      </c>
      <c r="CJ7" s="9" t="s">
        <v>4</v>
      </c>
      <c r="CK7" s="9" t="s">
        <v>0</v>
      </c>
      <c r="CL7" s="20" t="s">
        <v>56</v>
      </c>
      <c r="CM7" s="20" t="s">
        <v>60</v>
      </c>
      <c r="CO7" s="9" t="s">
        <v>3</v>
      </c>
      <c r="CP7" s="9" t="s">
        <v>4</v>
      </c>
      <c r="CQ7" s="9" t="s">
        <v>0</v>
      </c>
      <c r="CR7" s="20" t="s">
        <v>56</v>
      </c>
      <c r="CS7" s="20" t="s">
        <v>60</v>
      </c>
      <c r="CU7" s="9" t="s">
        <v>3</v>
      </c>
      <c r="CV7" s="9" t="s">
        <v>4</v>
      </c>
      <c r="CW7" s="9" t="s">
        <v>0</v>
      </c>
      <c r="CX7" s="20" t="s">
        <v>56</v>
      </c>
      <c r="CY7" s="20" t="s">
        <v>60</v>
      </c>
      <c r="DA7" s="9" t="s">
        <v>3</v>
      </c>
      <c r="DB7" s="9" t="s">
        <v>4</v>
      </c>
      <c r="DC7" s="9" t="s">
        <v>0</v>
      </c>
      <c r="DD7" s="20" t="s">
        <v>56</v>
      </c>
      <c r="DE7" s="20" t="s">
        <v>60</v>
      </c>
      <c r="DG7" s="9" t="s">
        <v>3</v>
      </c>
      <c r="DH7" s="9" t="s">
        <v>4</v>
      </c>
      <c r="DI7" s="9" t="s">
        <v>0</v>
      </c>
      <c r="DJ7" s="20" t="s">
        <v>56</v>
      </c>
      <c r="DK7" s="20" t="s">
        <v>60</v>
      </c>
      <c r="DL7" s="42"/>
      <c r="DM7" s="9" t="s">
        <v>3</v>
      </c>
      <c r="DN7" s="9" t="s">
        <v>4</v>
      </c>
      <c r="DO7" s="9" t="s">
        <v>0</v>
      </c>
      <c r="DP7" s="20" t="s">
        <v>56</v>
      </c>
      <c r="DQ7" s="20" t="s">
        <v>60</v>
      </c>
      <c r="DS7" s="9" t="s">
        <v>3</v>
      </c>
      <c r="DT7" s="9" t="s">
        <v>4</v>
      </c>
      <c r="DU7" s="9" t="s">
        <v>0</v>
      </c>
      <c r="DV7" s="20" t="s">
        <v>56</v>
      </c>
      <c r="DW7" s="20" t="s">
        <v>60</v>
      </c>
      <c r="DY7" s="9" t="s">
        <v>3</v>
      </c>
      <c r="DZ7" s="9" t="s">
        <v>4</v>
      </c>
      <c r="EA7" s="9" t="s">
        <v>0</v>
      </c>
      <c r="EB7" s="20" t="s">
        <v>56</v>
      </c>
      <c r="EC7" s="20" t="s">
        <v>60</v>
      </c>
      <c r="EE7" s="9" t="s">
        <v>3</v>
      </c>
      <c r="EF7" s="9" t="s">
        <v>4</v>
      </c>
      <c r="EG7" s="9" t="s">
        <v>0</v>
      </c>
      <c r="EH7" s="20" t="s">
        <v>56</v>
      </c>
    </row>
    <row r="8" spans="1:139" ht="12.75">
      <c r="A8" s="32">
        <v>43374</v>
      </c>
      <c r="C8" s="15"/>
      <c r="D8" s="15">
        <v>119400</v>
      </c>
      <c r="E8" s="44">
        <f aca="true" t="shared" si="0" ref="E8:E21">C8+D8</f>
        <v>119400</v>
      </c>
      <c r="F8" s="44">
        <v>31444</v>
      </c>
      <c r="G8" s="44">
        <v>33231</v>
      </c>
      <c r="H8" s="45"/>
      <c r="I8" s="46">
        <f>'2010C Academic'!I8+'2010C Academic'!O8+'2010C Academic'!U8+'2010C Academic'!AA8+'2010C Academic'!AG8+'2010C Academic'!AM8+'2010C Academic'!AS8+'2010C Academic'!AY8+'2010C Academic'!BE8+'2010C Academic'!BK8+'2010C Academic'!BQ8+'2010C Academic'!BW8+'2010C Academic'!CC8+'2010C Academic'!CI8+'2010C Academic'!CO8+'2010C Academic'!CU8+'2010C Academic'!DA8+'2010C Academic'!DG8+'2010C Academic'!DM8+'2010C Academic'!DS8</f>
        <v>0</v>
      </c>
      <c r="J8" s="46">
        <f>'2010C Academic'!J8+'2010C Academic'!P8+'2010C Academic'!V8+'2010C Academic'!AB8+'2010C Academic'!AH8+'2010C Academic'!AN8+'2010C Academic'!AT8+'2010C Academic'!AZ8+'2010C Academic'!BF8+'2010C Academic'!BL8+'2010C Academic'!BR8+'2010C Academic'!BX8+'2010C Academic'!CD8+'2010C Academic'!CJ8+'2010C Academic'!CP8+'2010C Academic'!CV8+'2010C Academic'!DB8+'2010C Academic'!DH8+'2010C Academic'!DN8+'2010C Academic'!DT8</f>
        <v>66934.75644000001</v>
      </c>
      <c r="K8" s="46">
        <f aca="true" t="shared" si="1" ref="K8:K21">I8+J8</f>
        <v>66934.75644000001</v>
      </c>
      <c r="L8" s="46">
        <f>'2010C Academic'!L8+'2010C Academic'!R8+'2010C Academic'!X8+'2010C Academic'!AD8+'2010C Academic'!AJ8+'2010C Academic'!AP8+'2010C Academic'!AV8+'2010C Academic'!BB8+'2010C Academic'!BH8+'2010C Academic'!BN8+'2010C Academic'!BT8+'2010C Academic'!BZ8+'2010C Academic'!CF8+'2010C Academic'!CL8+'2010C Academic'!CR8+'2010C Academic'!CX8+'2010C Academic'!DD8+'2010C Academic'!DJ8+'2010C Academic'!DP8+'2010C Academic'!DV8</f>
        <v>17626.833498400003</v>
      </c>
      <c r="M8" s="46">
        <f>'2010C Academic'!M8+'2010C Academic'!S8+'2010C Academic'!Y8+'2010C Academic'!AE8+'2010C Academic'!AK8+'2010C Academic'!AQ8+'2010C Academic'!AW8+'2010C Academic'!BC8+'2010C Academic'!BI8+'2010C Academic'!BO8+'2010C Academic'!BU8+'2010C Academic'!CA8+'2010C Academic'!CG8+'2010C Academic'!CM8+'2010C Academic'!CS8+'2010C Academic'!CY8+'2010C Academic'!DE8+'2010C Academic'!DK8+'2010C Academic'!DQ8+'2010C Academic'!DW8</f>
        <v>18628.587456600002</v>
      </c>
      <c r="N8" s="45"/>
      <c r="O8" s="45"/>
      <c r="P8" s="47">
        <f aca="true" t="shared" si="2" ref="P8:P21">V8+AB8+AH8+AN8+AT8+AZ8+BF8+BL8+BR8+BX8+CD8+CJ8+CP8+CV8+DB8+DH8+DN8+EF8+DT8+DZ8</f>
        <v>52465.24356</v>
      </c>
      <c r="Q8" s="45">
        <f aca="true" t="shared" si="3" ref="Q8:Q21">O8+P8</f>
        <v>52465.24356</v>
      </c>
      <c r="R8" s="45">
        <f aca="true" t="shared" si="4" ref="R8:R21">X8+AD8+AJ8+AP8+AV8+BB8+BH8+BN8+BT8+BZ8+CF8+CL8+CR8+CX8+DD8+DJ8+DP8+DV8+EB8+EH8</f>
        <v>13816.726285600002</v>
      </c>
      <c r="S8" s="47">
        <f aca="true" t="shared" si="5" ref="S8:S21">Y8+AE8+AK8+AQ8+AW8+BC8+BI8+BO8+BU8+CA8+CG8+CM8+CS8+CY8+DE8+DK8+DQ8+EI8+DW8+EC8</f>
        <v>14601.947309399999</v>
      </c>
      <c r="T8" s="45"/>
      <c r="U8" s="46"/>
      <c r="V8" s="47">
        <f aca="true" t="shared" si="6" ref="V8:V21">D8*0.74748/100</f>
        <v>892.4911200000001</v>
      </c>
      <c r="W8" s="46">
        <f aca="true" t="shared" si="7" ref="W8:W21">U8+V8</f>
        <v>892.4911200000001</v>
      </c>
      <c r="X8" s="46">
        <f aca="true" t="shared" si="8" ref="X8:X21">V$6*$F8</f>
        <v>235.03761120000001</v>
      </c>
      <c r="Y8" s="46">
        <f aca="true" t="shared" si="9" ref="Y8:Y21">V$6*$G8</f>
        <v>248.3950788</v>
      </c>
      <c r="Z8" s="45"/>
      <c r="AA8" s="46"/>
      <c r="AB8" s="46">
        <f aca="true" t="shared" si="10" ref="AB8:AB21">D8*0.34282/100</f>
        <v>409.32707999999997</v>
      </c>
      <c r="AC8" s="45">
        <f aca="true" t="shared" si="11" ref="AC8:AC21">AA8+AB8</f>
        <v>409.32707999999997</v>
      </c>
      <c r="AD8" s="46">
        <f aca="true" t="shared" si="12" ref="AD8:AD21">AB$6*$F8</f>
        <v>107.7963208</v>
      </c>
      <c r="AE8" s="46">
        <f aca="true" t="shared" si="13" ref="AE8:AE21">AB$6*$G8</f>
        <v>113.92251420000001</v>
      </c>
      <c r="AF8" s="45"/>
      <c r="AG8" s="46"/>
      <c r="AH8" s="46">
        <f aca="true" t="shared" si="14" ref="AH8:AH21">D8*0.07099/100</f>
        <v>84.76206</v>
      </c>
      <c r="AI8" s="45">
        <f aca="true" t="shared" si="15" ref="AI8:AI21">AG8+AH8</f>
        <v>84.76206</v>
      </c>
      <c r="AJ8" s="46">
        <f aca="true" t="shared" si="16" ref="AJ8:AJ21">AH$6*$F8</f>
        <v>22.322095599999997</v>
      </c>
      <c r="AK8" s="46">
        <f aca="true" t="shared" si="17" ref="AK8:AK21">AH$6*$G8</f>
        <v>23.590686899999998</v>
      </c>
      <c r="AL8" s="45"/>
      <c r="AM8" s="46"/>
      <c r="AN8" s="46">
        <f aca="true" t="shared" si="18" ref="AN8:AN21">D8*7.58946/100</f>
        <v>9061.81524</v>
      </c>
      <c r="AO8" s="45">
        <f aca="true" t="shared" si="19" ref="AO8:AO21">AM8+AN8</f>
        <v>9061.81524</v>
      </c>
      <c r="AP8" s="46">
        <f aca="true" t="shared" si="20" ref="AP8:AP21">AN$6*$F8</f>
        <v>2386.4298024000004</v>
      </c>
      <c r="AQ8" s="46">
        <f aca="true" t="shared" si="21" ref="AQ8:AQ21">AN$6*$G8</f>
        <v>2522.0534526</v>
      </c>
      <c r="AR8" s="45"/>
      <c r="AS8" s="46"/>
      <c r="AT8" s="46">
        <f aca="true" t="shared" si="22" ref="AT8:AT21">D8*0.04174/100</f>
        <v>49.83756</v>
      </c>
      <c r="AU8" s="45">
        <f aca="true" t="shared" si="23" ref="AU8:AU21">AS8+AT8</f>
        <v>49.83756</v>
      </c>
      <c r="AV8" s="46">
        <f aca="true" t="shared" si="24" ref="AV8:AV21">AT$6*$F8</f>
        <v>13.1247256</v>
      </c>
      <c r="AW8" s="46">
        <f aca="true" t="shared" si="25" ref="AW8:AW21">AT$6*$G8</f>
        <v>13.8706194</v>
      </c>
      <c r="AX8" s="45"/>
      <c r="AY8" s="46"/>
      <c r="AZ8" s="46">
        <f aca="true" t="shared" si="26" ref="AZ8:AZ21">D8*0.04407/100</f>
        <v>52.61958</v>
      </c>
      <c r="BA8" s="45">
        <f aca="true" t="shared" si="27" ref="BA8:BA21">AY8+AZ8</f>
        <v>52.61958</v>
      </c>
      <c r="BB8" s="46">
        <f aca="true" t="shared" si="28" ref="BB8:BB21">AZ$6*$F8</f>
        <v>13.8573708</v>
      </c>
      <c r="BC8" s="46">
        <f aca="true" t="shared" si="29" ref="BC8:BC21">AZ$6*$G8</f>
        <v>14.6449017</v>
      </c>
      <c r="BD8" s="45"/>
      <c r="BE8" s="46"/>
      <c r="BF8" s="46">
        <f aca="true" t="shared" si="30" ref="BF8:BF21">D8*0.01236/100</f>
        <v>14.757839999999998</v>
      </c>
      <c r="BG8" s="45">
        <f aca="true" t="shared" si="31" ref="BG8:BG21">BE8+BF8</f>
        <v>14.757839999999998</v>
      </c>
      <c r="BH8" s="46">
        <f aca="true" t="shared" si="32" ref="BH8:BH21">BF$6*$F8</f>
        <v>3.8864783999999997</v>
      </c>
      <c r="BI8" s="46">
        <f aca="true" t="shared" si="33" ref="BI8:BI21">BF$6*$G8</f>
        <v>4.107351599999999</v>
      </c>
      <c r="BJ8" s="45"/>
      <c r="BK8" s="46"/>
      <c r="BL8" s="46">
        <f aca="true" t="shared" si="34" ref="BL8:BL21">D8*0.22776/100</f>
        <v>271.94543999999996</v>
      </c>
      <c r="BM8" s="45">
        <f aca="true" t="shared" si="35" ref="BM8:BM21">BK8+BL8</f>
        <v>271.94543999999996</v>
      </c>
      <c r="BN8" s="46">
        <f aca="true" t="shared" si="36" ref="BN8:BN21">BL$6*$F8</f>
        <v>71.6168544</v>
      </c>
      <c r="BO8" s="46">
        <f aca="true" t="shared" si="37" ref="BO8:BO21">BL$6*$G8</f>
        <v>75.6869256</v>
      </c>
      <c r="BP8" s="45"/>
      <c r="BQ8" s="46"/>
      <c r="BR8" s="46">
        <f aca="true" t="shared" si="38" ref="BR8:BR21">D8*0.3395/100</f>
        <v>405.36300000000006</v>
      </c>
      <c r="BS8" s="45">
        <f aca="true" t="shared" si="39" ref="BS8:BS21">BQ8+BR8</f>
        <v>405.36300000000006</v>
      </c>
      <c r="BT8" s="46">
        <f aca="true" t="shared" si="40" ref="BT8:BT21">BR$6*$F8</f>
        <v>106.75238</v>
      </c>
      <c r="BU8" s="46">
        <f aca="true" t="shared" si="41" ref="BU8:BU21">BR$6*$G8</f>
        <v>112.819245</v>
      </c>
      <c r="BV8" s="45"/>
      <c r="BW8" s="46"/>
      <c r="BX8" s="46">
        <f aca="true" t="shared" si="42" ref="BX8:BX21">D8*4/100</f>
        <v>4776</v>
      </c>
      <c r="BY8" s="45">
        <f aca="true" t="shared" si="43" ref="BY8:BY21">BW8+BX8</f>
        <v>4776</v>
      </c>
      <c r="BZ8" s="46">
        <f aca="true" t="shared" si="44" ref="BZ8:BZ21">BX$6*$F8</f>
        <v>1257.76</v>
      </c>
      <c r="CA8" s="46">
        <f aca="true" t="shared" si="45" ref="CA8:CA21">BX$6*$G8</f>
        <v>1329.24</v>
      </c>
      <c r="CB8" s="45"/>
      <c r="CC8" s="46"/>
      <c r="CD8" s="46">
        <f aca="true" t="shared" si="46" ref="CD8:CD21">D8*0.19842/100</f>
        <v>236.91348000000002</v>
      </c>
      <c r="CE8" s="45">
        <f aca="true" t="shared" si="47" ref="CE8:CE21">CC8+CD8</f>
        <v>236.91348000000002</v>
      </c>
      <c r="CF8" s="46">
        <f aca="true" t="shared" si="48" ref="CF8:CF21">CD$6*$F8</f>
        <v>62.391184800000005</v>
      </c>
      <c r="CG8" s="46">
        <f aca="true" t="shared" si="49" ref="CG8:CG21">CD$6*$G8</f>
        <v>65.93695020000001</v>
      </c>
      <c r="CH8" s="45"/>
      <c r="CI8" s="46"/>
      <c r="CJ8" s="46">
        <f aca="true" t="shared" si="50" ref="CJ8:CJ21">D8*1.58629/100</f>
        <v>1894.0302599999998</v>
      </c>
      <c r="CK8" s="45">
        <f aca="true" t="shared" si="51" ref="CK8:CK21">CI8+CJ8</f>
        <v>1894.0302599999998</v>
      </c>
      <c r="CL8" s="46">
        <f aca="true" t="shared" si="52" ref="CL8:CL21">CJ$6*$F8</f>
        <v>498.79302759999996</v>
      </c>
      <c r="CM8" s="46">
        <f aca="true" t="shared" si="53" ref="CM8:CM21">CJ$6*$G8</f>
        <v>527.1400299</v>
      </c>
      <c r="CN8" s="45"/>
      <c r="CO8" s="46"/>
      <c r="CP8" s="46">
        <f aca="true" t="shared" si="54" ref="CP8:CP21">D8*0.86838/100</f>
        <v>1036.84572</v>
      </c>
      <c r="CQ8" s="45">
        <f aca="true" t="shared" si="55" ref="CQ8:CQ21">CO8+CP8</f>
        <v>1036.84572</v>
      </c>
      <c r="CR8" s="46">
        <f aca="true" t="shared" si="56" ref="CR8:CR21">CP$6*$F8</f>
        <v>273.0534072</v>
      </c>
      <c r="CS8" s="46">
        <f aca="true" t="shared" si="57" ref="CS8:CS21">CP$6*$G8</f>
        <v>288.5713578</v>
      </c>
      <c r="CT8" s="45"/>
      <c r="CU8" s="46"/>
      <c r="CV8" s="46">
        <f aca="true" t="shared" si="58" ref="CV8:CV21">D8*0.08615/100</f>
        <v>102.86310000000002</v>
      </c>
      <c r="CW8" s="45">
        <f aca="true" t="shared" si="59" ref="CW8:CW21">CU8+CV8</f>
        <v>102.86310000000002</v>
      </c>
      <c r="CX8" s="46">
        <f aca="true" t="shared" si="60" ref="CX8:CX21">CV$6*$F8</f>
        <v>27.089005999999998</v>
      </c>
      <c r="CY8" s="46">
        <f aca="true" t="shared" si="61" ref="CY8:CY21">CV$6*$G8</f>
        <v>28.6285065</v>
      </c>
      <c r="CZ8" s="45"/>
      <c r="DA8" s="46"/>
      <c r="DB8" s="46">
        <f aca="true" t="shared" si="62" ref="DB8:DB21">D8*6.1203/100</f>
        <v>7307.6382</v>
      </c>
      <c r="DC8" s="45">
        <f aca="true" t="shared" si="63" ref="DC8:DC21">DA8+DB8</f>
        <v>7307.6382</v>
      </c>
      <c r="DD8" s="46">
        <f aca="true" t="shared" si="64" ref="DD8:DD21">DB$6*$F8</f>
        <v>1924.467132</v>
      </c>
      <c r="DE8" s="46">
        <f aca="true" t="shared" si="65" ref="DE8:DE21">DB$6*$G8</f>
        <v>2033.836893</v>
      </c>
      <c r="DF8" s="45"/>
      <c r="DG8" s="46"/>
      <c r="DH8" s="46">
        <f aca="true" t="shared" si="66" ref="DH8:DH21">D8*1.44306/100</f>
        <v>1723.0136400000001</v>
      </c>
      <c r="DI8" s="45">
        <f aca="true" t="shared" si="67" ref="DI8:DI21">DG8+DH8</f>
        <v>1723.0136400000001</v>
      </c>
      <c r="DJ8" s="46">
        <f aca="true" t="shared" si="68" ref="DJ8:DJ21">DH$6*$F8</f>
        <v>453.7557864</v>
      </c>
      <c r="DK8" s="46">
        <f aca="true" t="shared" si="69" ref="DK8:DK21">DH$6*$G8</f>
        <v>479.5432686</v>
      </c>
      <c r="DL8" s="45"/>
      <c r="DM8" s="45"/>
      <c r="DN8" s="45">
        <f aca="true" t="shared" si="70" ref="DN8:DN21">D8*0.24027/100</f>
        <v>286.88238</v>
      </c>
      <c r="DO8" s="45">
        <f aca="true" t="shared" si="71" ref="DO8:DO21">DM8+DN8</f>
        <v>286.88238</v>
      </c>
      <c r="DP8" s="46">
        <f aca="true" t="shared" si="72" ref="DP8:DP21">DN$6*$F8</f>
        <v>75.5504988</v>
      </c>
      <c r="DQ8" s="46">
        <f aca="true" t="shared" si="73" ref="DQ8:DQ21">DN$6*$G8</f>
        <v>79.8441237</v>
      </c>
      <c r="DR8" s="45"/>
      <c r="DS8" s="46"/>
      <c r="DT8" s="46">
        <f aca="true" t="shared" si="74" ref="DT8:DT21">D8*0.25862/100</f>
        <v>308.79228</v>
      </c>
      <c r="DU8" s="45">
        <f aca="true" t="shared" si="75" ref="DU8:DU21">DS8+DT8</f>
        <v>308.79228</v>
      </c>
      <c r="DV8" s="46">
        <f aca="true" t="shared" si="76" ref="DV8:DV21">DT$6*$F8</f>
        <v>81.32047279999999</v>
      </c>
      <c r="DW8" s="46">
        <f aca="true" t="shared" si="77" ref="DW8:DW21">DT$6*$G8</f>
        <v>85.9420122</v>
      </c>
      <c r="DX8" s="45"/>
      <c r="DY8" s="46"/>
      <c r="DZ8" s="46">
        <f aca="true" t="shared" si="78" ref="DZ8:DZ21">D8*19.72307/100</f>
        <v>23549.34558</v>
      </c>
      <c r="EA8" s="45">
        <f aca="true" t="shared" si="79" ref="EA8:EA21">DY8+DZ8</f>
        <v>23549.34558</v>
      </c>
      <c r="EB8" s="46">
        <f aca="true" t="shared" si="80" ref="EB8:EB21">DZ$6*$F8</f>
        <v>6201.7221308</v>
      </c>
      <c r="EC8" s="46">
        <f aca="true" t="shared" si="81" ref="EC8:EC21">DZ$6*$G8</f>
        <v>6554.1733917</v>
      </c>
      <c r="ED8" s="45"/>
      <c r="EE8" s="45"/>
      <c r="EF8" s="45"/>
      <c r="EG8" s="45">
        <f aca="true" t="shared" si="82" ref="EG8:EG21">EE8+EF8</f>
        <v>0</v>
      </c>
      <c r="EH8" s="45"/>
      <c r="EI8" s="45"/>
    </row>
    <row r="9" spans="1:139" s="33" customFormat="1" ht="12.75">
      <c r="A9" s="32">
        <v>43556</v>
      </c>
      <c r="C9" s="21">
        <v>2860000</v>
      </c>
      <c r="D9" s="21">
        <v>119400</v>
      </c>
      <c r="E9" s="44">
        <f t="shared" si="0"/>
        <v>2979400</v>
      </c>
      <c r="F9" s="44">
        <v>31444</v>
      </c>
      <c r="G9" s="44">
        <v>33231</v>
      </c>
      <c r="H9" s="46"/>
      <c r="I9" s="46">
        <f>'2010C Academic'!I9+'2010C Academic'!O9+'2010C Academic'!U9+'2010C Academic'!AA9+'2010C Academic'!AG9+'2010C Academic'!AM9+'2010C Academic'!AS9+'2010C Academic'!AY9+'2010C Academic'!BE9+'2010C Academic'!BK9+'2010C Academic'!BQ9+'2010C Academic'!BW9+'2010C Academic'!CC9+'2010C Academic'!CI9+'2010C Academic'!CO9+'2010C Academic'!CU9+'2010C Academic'!DA9+'2010C Academic'!DG9+'2010C Academic'!DM9+'2010C Academic'!DS9</f>
        <v>1603294.8360000006</v>
      </c>
      <c r="J9" s="46">
        <f>'2010C Academic'!J9+'2010C Academic'!P9+'2010C Academic'!V9+'2010C Academic'!AB9+'2010C Academic'!AH9+'2010C Academic'!AN9+'2010C Academic'!AT9+'2010C Academic'!AZ9+'2010C Academic'!BF9+'2010C Academic'!BL9+'2010C Academic'!BR9+'2010C Academic'!BX9+'2010C Academic'!CD9+'2010C Academic'!CJ9+'2010C Academic'!CP9+'2010C Academic'!CV9+'2010C Academic'!DB9+'2010C Academic'!DH9+'2010C Academic'!DN9+'2010C Academic'!DT9</f>
        <v>66934.75644000001</v>
      </c>
      <c r="K9" s="46">
        <f t="shared" si="1"/>
        <v>1670229.5924400005</v>
      </c>
      <c r="L9" s="46">
        <f>'2010C Academic'!L9+'2010C Academic'!R9+'2010C Academic'!X9+'2010C Academic'!AD9+'2010C Academic'!AJ9+'2010C Academic'!AP9+'2010C Academic'!AV9+'2010C Academic'!BB9+'2010C Academic'!BH9+'2010C Academic'!BN9+'2010C Academic'!BT9+'2010C Academic'!BZ9+'2010C Academic'!CF9+'2010C Academic'!CL9+'2010C Academic'!CR9+'2010C Academic'!CX9+'2010C Academic'!DD9+'2010C Academic'!DJ9+'2010C Academic'!DP9+'2010C Academic'!DV9</f>
        <v>17626.833498400003</v>
      </c>
      <c r="M9" s="46">
        <f>'2010C Academic'!M9+'2010C Academic'!S9+'2010C Academic'!Y9+'2010C Academic'!AE9+'2010C Academic'!AK9+'2010C Academic'!AQ9+'2010C Academic'!AW9+'2010C Academic'!BC9+'2010C Academic'!BI9+'2010C Academic'!BO9+'2010C Academic'!BU9+'2010C Academic'!CA9+'2010C Academic'!CG9+'2010C Academic'!CM9+'2010C Academic'!CS9+'2010C Academic'!CY9+'2010C Academic'!DE9+'2010C Academic'!DK9+'2010C Academic'!DQ9+'2010C Academic'!DW9</f>
        <v>18628.587456600002</v>
      </c>
      <c r="N9" s="46"/>
      <c r="O9" s="45">
        <f aca="true" t="shared" si="83" ref="O9:O21">U9+AA9+AG9+AM9+AS9+AY9+BE9+BK9+BQ9+BW9+CC9+CI9+CO9+CU9+DA9+DG9+DM9+EE9+DS9+DY9</f>
        <v>1256705.1639999999</v>
      </c>
      <c r="P9" s="47">
        <f t="shared" si="2"/>
        <v>52465.24356</v>
      </c>
      <c r="Q9" s="45">
        <f t="shared" si="3"/>
        <v>1309170.40756</v>
      </c>
      <c r="R9" s="45">
        <f t="shared" si="4"/>
        <v>13816.726285600002</v>
      </c>
      <c r="S9" s="47">
        <f t="shared" si="5"/>
        <v>14601.947309399999</v>
      </c>
      <c r="T9" s="46"/>
      <c r="U9" s="46">
        <f aca="true" t="shared" si="84" ref="U9:U21">C9*0.74748/100</f>
        <v>21377.928000000004</v>
      </c>
      <c r="V9" s="47">
        <f t="shared" si="6"/>
        <v>892.4911200000001</v>
      </c>
      <c r="W9" s="46">
        <f t="shared" si="7"/>
        <v>22270.419120000002</v>
      </c>
      <c r="X9" s="46">
        <f t="shared" si="8"/>
        <v>235.03761120000001</v>
      </c>
      <c r="Y9" s="46">
        <f t="shared" si="9"/>
        <v>248.3950788</v>
      </c>
      <c r="Z9" s="46"/>
      <c r="AA9" s="46">
        <f aca="true" t="shared" si="85" ref="AA9:AA21">C9*0.34282/100</f>
        <v>9804.652</v>
      </c>
      <c r="AB9" s="46">
        <f t="shared" si="10"/>
        <v>409.32707999999997</v>
      </c>
      <c r="AC9" s="45">
        <f t="shared" si="11"/>
        <v>10213.97908</v>
      </c>
      <c r="AD9" s="46">
        <f t="shared" si="12"/>
        <v>107.7963208</v>
      </c>
      <c r="AE9" s="46">
        <f t="shared" si="13"/>
        <v>113.92251420000001</v>
      </c>
      <c r="AF9" s="46"/>
      <c r="AG9" s="46">
        <f aca="true" t="shared" si="86" ref="AG9:AG21">C9*0.07099/100</f>
        <v>2030.3139999999999</v>
      </c>
      <c r="AH9" s="46">
        <f t="shared" si="14"/>
        <v>84.76206</v>
      </c>
      <c r="AI9" s="45">
        <f t="shared" si="15"/>
        <v>2115.07606</v>
      </c>
      <c r="AJ9" s="46">
        <f t="shared" si="16"/>
        <v>22.322095599999997</v>
      </c>
      <c r="AK9" s="46">
        <f t="shared" si="17"/>
        <v>23.590686899999998</v>
      </c>
      <c r="AL9" s="46"/>
      <c r="AM9" s="46">
        <f aca="true" t="shared" si="87" ref="AM9:AM21">C9*7.58946/100</f>
        <v>217058.556</v>
      </c>
      <c r="AN9" s="46">
        <f t="shared" si="18"/>
        <v>9061.81524</v>
      </c>
      <c r="AO9" s="45">
        <f t="shared" si="19"/>
        <v>226120.37124</v>
      </c>
      <c r="AP9" s="46">
        <f t="shared" si="20"/>
        <v>2386.4298024000004</v>
      </c>
      <c r="AQ9" s="46">
        <f t="shared" si="21"/>
        <v>2522.0534526</v>
      </c>
      <c r="AR9" s="46"/>
      <c r="AS9" s="46">
        <f aca="true" t="shared" si="88" ref="AS9:AS21">C9*0.04174/100</f>
        <v>1193.764</v>
      </c>
      <c r="AT9" s="46">
        <f t="shared" si="22"/>
        <v>49.83756</v>
      </c>
      <c r="AU9" s="45">
        <f t="shared" si="23"/>
        <v>1243.6015599999998</v>
      </c>
      <c r="AV9" s="46">
        <f t="shared" si="24"/>
        <v>13.1247256</v>
      </c>
      <c r="AW9" s="46">
        <f t="shared" si="25"/>
        <v>13.8706194</v>
      </c>
      <c r="AX9" s="46"/>
      <c r="AY9" s="46">
        <f aca="true" t="shared" si="89" ref="AY9:AY21">C9*0.04407/100</f>
        <v>1260.402</v>
      </c>
      <c r="AZ9" s="46">
        <f t="shared" si="26"/>
        <v>52.61958</v>
      </c>
      <c r="BA9" s="45">
        <f t="shared" si="27"/>
        <v>1313.02158</v>
      </c>
      <c r="BB9" s="46">
        <f t="shared" si="28"/>
        <v>13.8573708</v>
      </c>
      <c r="BC9" s="46">
        <f t="shared" si="29"/>
        <v>14.6449017</v>
      </c>
      <c r="BD9" s="46"/>
      <c r="BE9" s="46">
        <f aca="true" t="shared" si="90" ref="BE9:BE21">C9*0.01236/100</f>
        <v>353.496</v>
      </c>
      <c r="BF9" s="46">
        <f t="shared" si="30"/>
        <v>14.757839999999998</v>
      </c>
      <c r="BG9" s="45">
        <f t="shared" si="31"/>
        <v>368.25383999999997</v>
      </c>
      <c r="BH9" s="46">
        <f t="shared" si="32"/>
        <v>3.8864783999999997</v>
      </c>
      <c r="BI9" s="46">
        <f t="shared" si="33"/>
        <v>4.107351599999999</v>
      </c>
      <c r="BJ9" s="46"/>
      <c r="BK9" s="46">
        <f aca="true" t="shared" si="91" ref="BK9:BK21">C9*0.22776/100</f>
        <v>6513.936</v>
      </c>
      <c r="BL9" s="46">
        <f t="shared" si="34"/>
        <v>271.94543999999996</v>
      </c>
      <c r="BM9" s="45">
        <f t="shared" si="35"/>
        <v>6785.881439999999</v>
      </c>
      <c r="BN9" s="46">
        <f t="shared" si="36"/>
        <v>71.6168544</v>
      </c>
      <c r="BO9" s="46">
        <f t="shared" si="37"/>
        <v>75.6869256</v>
      </c>
      <c r="BP9" s="46"/>
      <c r="BQ9" s="46">
        <f aca="true" t="shared" si="92" ref="BQ9:BQ21">C9*0.3395/100</f>
        <v>9709.7</v>
      </c>
      <c r="BR9" s="46">
        <f t="shared" si="38"/>
        <v>405.36300000000006</v>
      </c>
      <c r="BS9" s="45">
        <f t="shared" si="39"/>
        <v>10115.063</v>
      </c>
      <c r="BT9" s="46">
        <f t="shared" si="40"/>
        <v>106.75238</v>
      </c>
      <c r="BU9" s="46">
        <f t="shared" si="41"/>
        <v>112.819245</v>
      </c>
      <c r="BV9" s="46"/>
      <c r="BW9" s="46">
        <f aca="true" t="shared" si="93" ref="BW9:BW21">C9*4/100</f>
        <v>114400</v>
      </c>
      <c r="BX9" s="46">
        <f t="shared" si="42"/>
        <v>4776</v>
      </c>
      <c r="BY9" s="45">
        <f t="shared" si="43"/>
        <v>119176</v>
      </c>
      <c r="BZ9" s="46">
        <f t="shared" si="44"/>
        <v>1257.76</v>
      </c>
      <c r="CA9" s="46">
        <f t="shared" si="45"/>
        <v>1329.24</v>
      </c>
      <c r="CB9" s="46"/>
      <c r="CC9" s="46">
        <f aca="true" t="shared" si="94" ref="CC9:CC21">C9*0.19842/100</f>
        <v>5674.812000000001</v>
      </c>
      <c r="CD9" s="46">
        <f t="shared" si="46"/>
        <v>236.91348000000002</v>
      </c>
      <c r="CE9" s="45">
        <f t="shared" si="47"/>
        <v>5911.725480000001</v>
      </c>
      <c r="CF9" s="46">
        <f t="shared" si="48"/>
        <v>62.391184800000005</v>
      </c>
      <c r="CG9" s="46">
        <f t="shared" si="49"/>
        <v>65.93695020000001</v>
      </c>
      <c r="CH9" s="46"/>
      <c r="CI9" s="46">
        <f aca="true" t="shared" si="95" ref="CI9:CI21">C9*1.58629/100</f>
        <v>45367.894</v>
      </c>
      <c r="CJ9" s="46">
        <f t="shared" si="50"/>
        <v>1894.0302599999998</v>
      </c>
      <c r="CK9" s="45">
        <f t="shared" si="51"/>
        <v>47261.92426</v>
      </c>
      <c r="CL9" s="46">
        <f t="shared" si="52"/>
        <v>498.79302759999996</v>
      </c>
      <c r="CM9" s="46">
        <f t="shared" si="53"/>
        <v>527.1400299</v>
      </c>
      <c r="CN9" s="46"/>
      <c r="CO9" s="46">
        <f aca="true" t="shared" si="96" ref="CO9:CO21">C9*0.86838/100</f>
        <v>24835.668</v>
      </c>
      <c r="CP9" s="46">
        <f t="shared" si="54"/>
        <v>1036.84572</v>
      </c>
      <c r="CQ9" s="45">
        <f t="shared" si="55"/>
        <v>25872.513720000003</v>
      </c>
      <c r="CR9" s="46">
        <f t="shared" si="56"/>
        <v>273.0534072</v>
      </c>
      <c r="CS9" s="46">
        <f t="shared" si="57"/>
        <v>288.5713578</v>
      </c>
      <c r="CT9" s="46"/>
      <c r="CU9" s="46">
        <f aca="true" t="shared" si="97" ref="CU9:CU21">C9*0.08615/100</f>
        <v>2463.89</v>
      </c>
      <c r="CV9" s="46">
        <f t="shared" si="58"/>
        <v>102.86310000000002</v>
      </c>
      <c r="CW9" s="45">
        <f t="shared" si="59"/>
        <v>2566.7531</v>
      </c>
      <c r="CX9" s="46">
        <f t="shared" si="60"/>
        <v>27.089005999999998</v>
      </c>
      <c r="CY9" s="46">
        <f t="shared" si="61"/>
        <v>28.6285065</v>
      </c>
      <c r="CZ9" s="46"/>
      <c r="DA9" s="46">
        <f aca="true" t="shared" si="98" ref="DA9:DA21">C9*6.1203/100</f>
        <v>175040.58</v>
      </c>
      <c r="DB9" s="46">
        <f t="shared" si="62"/>
        <v>7307.6382</v>
      </c>
      <c r="DC9" s="45">
        <f t="shared" si="63"/>
        <v>182348.21819999997</v>
      </c>
      <c r="DD9" s="46">
        <f t="shared" si="64"/>
        <v>1924.467132</v>
      </c>
      <c r="DE9" s="46">
        <f t="shared" si="65"/>
        <v>2033.836893</v>
      </c>
      <c r="DF9" s="46"/>
      <c r="DG9" s="46">
        <f aca="true" t="shared" si="99" ref="DG9:DG21">C9*1.44306/100</f>
        <v>41271.516</v>
      </c>
      <c r="DH9" s="46">
        <f t="shared" si="66"/>
        <v>1723.0136400000001</v>
      </c>
      <c r="DI9" s="45">
        <f t="shared" si="67"/>
        <v>42994.52964</v>
      </c>
      <c r="DJ9" s="46">
        <f t="shared" si="68"/>
        <v>453.7557864</v>
      </c>
      <c r="DK9" s="46">
        <f t="shared" si="69"/>
        <v>479.5432686</v>
      </c>
      <c r="DL9" s="45"/>
      <c r="DM9" s="45">
        <f aca="true" t="shared" si="100" ref="DM9:DM21">C9*0.24027/100</f>
        <v>6871.722000000001</v>
      </c>
      <c r="DN9" s="45">
        <f t="shared" si="70"/>
        <v>286.88238</v>
      </c>
      <c r="DO9" s="45">
        <f t="shared" si="71"/>
        <v>7158.604380000001</v>
      </c>
      <c r="DP9" s="46">
        <f t="shared" si="72"/>
        <v>75.5504988</v>
      </c>
      <c r="DQ9" s="46">
        <f t="shared" si="73"/>
        <v>79.8441237</v>
      </c>
      <c r="DR9" s="46"/>
      <c r="DS9" s="46">
        <f aca="true" t="shared" si="101" ref="DS9:DS21">C9*0.25862/100</f>
        <v>7396.532000000001</v>
      </c>
      <c r="DT9" s="46">
        <f t="shared" si="74"/>
        <v>308.79228</v>
      </c>
      <c r="DU9" s="45">
        <f t="shared" si="75"/>
        <v>7705.324280000001</v>
      </c>
      <c r="DV9" s="46">
        <f t="shared" si="76"/>
        <v>81.32047279999999</v>
      </c>
      <c r="DW9" s="46">
        <f t="shared" si="77"/>
        <v>85.9420122</v>
      </c>
      <c r="DX9" s="46"/>
      <c r="DY9" s="46">
        <f aca="true" t="shared" si="102" ref="DY9:DY21">C9*19.72307/100</f>
        <v>564079.802</v>
      </c>
      <c r="DZ9" s="46">
        <f t="shared" si="78"/>
        <v>23549.34558</v>
      </c>
      <c r="EA9" s="45">
        <f t="shared" si="79"/>
        <v>587629.14758</v>
      </c>
      <c r="EB9" s="46">
        <f t="shared" si="80"/>
        <v>6201.7221308</v>
      </c>
      <c r="EC9" s="46">
        <f t="shared" si="81"/>
        <v>6554.1733917</v>
      </c>
      <c r="ED9" s="46"/>
      <c r="EE9" s="45"/>
      <c r="EF9" s="45"/>
      <c r="EG9" s="45">
        <f t="shared" si="82"/>
        <v>0</v>
      </c>
      <c r="EH9" s="45"/>
      <c r="EI9" s="46"/>
    </row>
    <row r="10" spans="1:139" s="33" customFormat="1" ht="12.75">
      <c r="A10" s="32">
        <v>43739</v>
      </c>
      <c r="C10" s="21"/>
      <c r="D10" s="21">
        <v>62200</v>
      </c>
      <c r="E10" s="44">
        <f t="shared" si="0"/>
        <v>62200</v>
      </c>
      <c r="F10" s="44">
        <v>31444</v>
      </c>
      <c r="G10" s="44">
        <v>33231</v>
      </c>
      <c r="H10" s="46"/>
      <c r="I10" s="46">
        <f>'2010C Academic'!I10+'2010C Academic'!O10+'2010C Academic'!U10+'2010C Academic'!AA10+'2010C Academic'!AG10+'2010C Academic'!AM10+'2010C Academic'!AS10+'2010C Academic'!AY10+'2010C Academic'!BE10+'2010C Academic'!BK10+'2010C Academic'!BQ10+'2010C Academic'!BW10+'2010C Academic'!CC10+'2010C Academic'!CI10+'2010C Academic'!CO10+'2010C Academic'!CU10+'2010C Academic'!DA10+'2010C Academic'!DG10+'2010C Academic'!DM10+'2010C Academic'!DS10</f>
        <v>0</v>
      </c>
      <c r="J10" s="46">
        <f>'2010C Academic'!J10+'2010C Academic'!P10+'2010C Academic'!V10+'2010C Academic'!AB10+'2010C Academic'!AH10+'2010C Academic'!AN10+'2010C Academic'!AT10+'2010C Academic'!AZ10+'2010C Academic'!BF10+'2010C Academic'!BL10+'2010C Academic'!BR10+'2010C Academic'!BX10+'2010C Academic'!CD10+'2010C Academic'!CJ10+'2010C Academic'!CP10+'2010C Academic'!CV10+'2010C Academic'!DB10+'2010C Academic'!DH10+'2010C Academic'!DN10+'2010C Academic'!DT10</f>
        <v>34868.85972</v>
      </c>
      <c r="K10" s="46">
        <f t="shared" si="1"/>
        <v>34868.85972</v>
      </c>
      <c r="L10" s="46">
        <f>'2010C Academic'!L10+'2010C Academic'!R10+'2010C Academic'!X10+'2010C Academic'!AD10+'2010C Academic'!AJ10+'2010C Academic'!AP10+'2010C Academic'!AV10+'2010C Academic'!BB10+'2010C Academic'!BH10+'2010C Academic'!BN10+'2010C Academic'!BT10+'2010C Academic'!BZ10+'2010C Academic'!CF10+'2010C Academic'!CL10+'2010C Academic'!CR10+'2010C Academic'!CX10+'2010C Academic'!DD10+'2010C Academic'!DJ10+'2010C Academic'!DP10+'2010C Academic'!DV10</f>
        <v>17626.833498400003</v>
      </c>
      <c r="M10" s="46">
        <f>'2010C Academic'!M10+'2010C Academic'!S10+'2010C Academic'!Y10+'2010C Academic'!AE10+'2010C Academic'!AK10+'2010C Academic'!AQ10+'2010C Academic'!AW10+'2010C Academic'!BC10+'2010C Academic'!BI10+'2010C Academic'!BO10+'2010C Academic'!BU10+'2010C Academic'!CA10+'2010C Academic'!CG10+'2010C Academic'!CM10+'2010C Academic'!CS10+'2010C Academic'!CY10+'2010C Academic'!DE10+'2010C Academic'!DK10+'2010C Academic'!DQ10+'2010C Academic'!DW10</f>
        <v>18628.587456600002</v>
      </c>
      <c r="N10" s="46"/>
      <c r="O10" s="45"/>
      <c r="P10" s="47">
        <f t="shared" si="2"/>
        <v>27331.14028</v>
      </c>
      <c r="Q10" s="45">
        <f t="shared" si="3"/>
        <v>27331.14028</v>
      </c>
      <c r="R10" s="45">
        <f t="shared" si="4"/>
        <v>13816.726285600002</v>
      </c>
      <c r="S10" s="47">
        <f t="shared" si="5"/>
        <v>14601.947309399999</v>
      </c>
      <c r="T10" s="46"/>
      <c r="U10" s="46"/>
      <c r="V10" s="47">
        <f t="shared" si="6"/>
        <v>464.93256</v>
      </c>
      <c r="W10" s="46">
        <f t="shared" si="7"/>
        <v>464.93256</v>
      </c>
      <c r="X10" s="46">
        <f t="shared" si="8"/>
        <v>235.03761120000001</v>
      </c>
      <c r="Y10" s="46">
        <f t="shared" si="9"/>
        <v>248.3950788</v>
      </c>
      <c r="Z10" s="46"/>
      <c r="AA10" s="46"/>
      <c r="AB10" s="46">
        <f t="shared" si="10"/>
        <v>213.23404000000002</v>
      </c>
      <c r="AC10" s="45">
        <f t="shared" si="11"/>
        <v>213.23404000000002</v>
      </c>
      <c r="AD10" s="46">
        <f t="shared" si="12"/>
        <v>107.7963208</v>
      </c>
      <c r="AE10" s="46">
        <f t="shared" si="13"/>
        <v>113.92251420000001</v>
      </c>
      <c r="AF10" s="46"/>
      <c r="AG10" s="46"/>
      <c r="AH10" s="46">
        <f t="shared" si="14"/>
        <v>44.15577999999999</v>
      </c>
      <c r="AI10" s="45">
        <f t="shared" si="15"/>
        <v>44.15577999999999</v>
      </c>
      <c r="AJ10" s="46">
        <f t="shared" si="16"/>
        <v>22.322095599999997</v>
      </c>
      <c r="AK10" s="46">
        <f t="shared" si="17"/>
        <v>23.590686899999998</v>
      </c>
      <c r="AL10" s="46"/>
      <c r="AM10" s="46"/>
      <c r="AN10" s="46">
        <f t="shared" si="18"/>
        <v>4720.64412</v>
      </c>
      <c r="AO10" s="45">
        <f t="shared" si="19"/>
        <v>4720.64412</v>
      </c>
      <c r="AP10" s="46">
        <f t="shared" si="20"/>
        <v>2386.4298024000004</v>
      </c>
      <c r="AQ10" s="46">
        <f t="shared" si="21"/>
        <v>2522.0534526</v>
      </c>
      <c r="AR10" s="46"/>
      <c r="AS10" s="46"/>
      <c r="AT10" s="46">
        <f t="shared" si="22"/>
        <v>25.96228</v>
      </c>
      <c r="AU10" s="45">
        <f t="shared" si="23"/>
        <v>25.96228</v>
      </c>
      <c r="AV10" s="46">
        <f t="shared" si="24"/>
        <v>13.1247256</v>
      </c>
      <c r="AW10" s="46">
        <f t="shared" si="25"/>
        <v>13.8706194</v>
      </c>
      <c r="AX10" s="46"/>
      <c r="AY10" s="46"/>
      <c r="AZ10" s="46">
        <f t="shared" si="26"/>
        <v>27.41154</v>
      </c>
      <c r="BA10" s="45">
        <f t="shared" si="27"/>
        <v>27.41154</v>
      </c>
      <c r="BB10" s="46">
        <f t="shared" si="28"/>
        <v>13.8573708</v>
      </c>
      <c r="BC10" s="46">
        <f t="shared" si="29"/>
        <v>14.6449017</v>
      </c>
      <c r="BD10" s="46"/>
      <c r="BE10" s="46"/>
      <c r="BF10" s="46">
        <f t="shared" si="30"/>
        <v>7.687919999999999</v>
      </c>
      <c r="BG10" s="45">
        <f t="shared" si="31"/>
        <v>7.687919999999999</v>
      </c>
      <c r="BH10" s="46">
        <f t="shared" si="32"/>
        <v>3.8864783999999997</v>
      </c>
      <c r="BI10" s="46">
        <f t="shared" si="33"/>
        <v>4.107351599999999</v>
      </c>
      <c r="BJ10" s="46"/>
      <c r="BK10" s="46"/>
      <c r="BL10" s="46">
        <f t="shared" si="34"/>
        <v>141.66672</v>
      </c>
      <c r="BM10" s="45">
        <f t="shared" si="35"/>
        <v>141.66672</v>
      </c>
      <c r="BN10" s="46">
        <f t="shared" si="36"/>
        <v>71.6168544</v>
      </c>
      <c r="BO10" s="46">
        <f t="shared" si="37"/>
        <v>75.6869256</v>
      </c>
      <c r="BP10" s="46"/>
      <c r="BQ10" s="46"/>
      <c r="BR10" s="46">
        <f t="shared" si="38"/>
        <v>211.169</v>
      </c>
      <c r="BS10" s="45">
        <f t="shared" si="39"/>
        <v>211.169</v>
      </c>
      <c r="BT10" s="46">
        <f t="shared" si="40"/>
        <v>106.75238</v>
      </c>
      <c r="BU10" s="46">
        <f t="shared" si="41"/>
        <v>112.819245</v>
      </c>
      <c r="BV10" s="46"/>
      <c r="BW10" s="46"/>
      <c r="BX10" s="46">
        <f t="shared" si="42"/>
        <v>2488</v>
      </c>
      <c r="BY10" s="45">
        <f t="shared" si="43"/>
        <v>2488</v>
      </c>
      <c r="BZ10" s="46">
        <f t="shared" si="44"/>
        <v>1257.76</v>
      </c>
      <c r="CA10" s="46">
        <f t="shared" si="45"/>
        <v>1329.24</v>
      </c>
      <c r="CB10" s="46"/>
      <c r="CC10" s="46"/>
      <c r="CD10" s="46">
        <f t="shared" si="46"/>
        <v>123.41724</v>
      </c>
      <c r="CE10" s="45">
        <f t="shared" si="47"/>
        <v>123.41724</v>
      </c>
      <c r="CF10" s="46">
        <f t="shared" si="48"/>
        <v>62.391184800000005</v>
      </c>
      <c r="CG10" s="46">
        <f t="shared" si="49"/>
        <v>65.93695020000001</v>
      </c>
      <c r="CH10" s="46"/>
      <c r="CI10" s="46"/>
      <c r="CJ10" s="46">
        <f t="shared" si="50"/>
        <v>986.67238</v>
      </c>
      <c r="CK10" s="45">
        <f t="shared" si="51"/>
        <v>986.67238</v>
      </c>
      <c r="CL10" s="46">
        <f t="shared" si="52"/>
        <v>498.79302759999996</v>
      </c>
      <c r="CM10" s="46">
        <f t="shared" si="53"/>
        <v>527.1400299</v>
      </c>
      <c r="CN10" s="46"/>
      <c r="CO10" s="46"/>
      <c r="CP10" s="46">
        <f t="shared" si="54"/>
        <v>540.1323600000001</v>
      </c>
      <c r="CQ10" s="45">
        <f t="shared" si="55"/>
        <v>540.1323600000001</v>
      </c>
      <c r="CR10" s="46">
        <f t="shared" si="56"/>
        <v>273.0534072</v>
      </c>
      <c r="CS10" s="46">
        <f t="shared" si="57"/>
        <v>288.5713578</v>
      </c>
      <c r="CT10" s="46"/>
      <c r="CU10" s="46"/>
      <c r="CV10" s="46">
        <f t="shared" si="58"/>
        <v>53.585300000000004</v>
      </c>
      <c r="CW10" s="45">
        <f t="shared" si="59"/>
        <v>53.585300000000004</v>
      </c>
      <c r="CX10" s="46">
        <f t="shared" si="60"/>
        <v>27.089005999999998</v>
      </c>
      <c r="CY10" s="46">
        <f t="shared" si="61"/>
        <v>28.6285065</v>
      </c>
      <c r="CZ10" s="46"/>
      <c r="DA10" s="46"/>
      <c r="DB10" s="46">
        <f t="shared" si="62"/>
        <v>3806.8266000000003</v>
      </c>
      <c r="DC10" s="45">
        <f t="shared" si="63"/>
        <v>3806.8266000000003</v>
      </c>
      <c r="DD10" s="46">
        <f t="shared" si="64"/>
        <v>1924.467132</v>
      </c>
      <c r="DE10" s="46">
        <f t="shared" si="65"/>
        <v>2033.836893</v>
      </c>
      <c r="DF10" s="46"/>
      <c r="DG10" s="46"/>
      <c r="DH10" s="46">
        <f t="shared" si="66"/>
        <v>897.58332</v>
      </c>
      <c r="DI10" s="45">
        <f t="shared" si="67"/>
        <v>897.58332</v>
      </c>
      <c r="DJ10" s="46">
        <f t="shared" si="68"/>
        <v>453.7557864</v>
      </c>
      <c r="DK10" s="46">
        <f t="shared" si="69"/>
        <v>479.5432686</v>
      </c>
      <c r="DL10" s="45"/>
      <c r="DM10" s="45"/>
      <c r="DN10" s="45">
        <f t="shared" si="70"/>
        <v>149.44794</v>
      </c>
      <c r="DO10" s="45">
        <f t="shared" si="71"/>
        <v>149.44794</v>
      </c>
      <c r="DP10" s="46">
        <f t="shared" si="72"/>
        <v>75.5504988</v>
      </c>
      <c r="DQ10" s="46">
        <f t="shared" si="73"/>
        <v>79.8441237</v>
      </c>
      <c r="DR10" s="46"/>
      <c r="DS10" s="46"/>
      <c r="DT10" s="46">
        <f t="shared" si="74"/>
        <v>160.86164</v>
      </c>
      <c r="DU10" s="45">
        <f t="shared" si="75"/>
        <v>160.86164</v>
      </c>
      <c r="DV10" s="46">
        <f t="shared" si="76"/>
        <v>81.32047279999999</v>
      </c>
      <c r="DW10" s="46">
        <f t="shared" si="77"/>
        <v>85.9420122</v>
      </c>
      <c r="DX10" s="46"/>
      <c r="DY10" s="46"/>
      <c r="DZ10" s="46">
        <f t="shared" si="78"/>
        <v>12267.749539999999</v>
      </c>
      <c r="EA10" s="45">
        <f t="shared" si="79"/>
        <v>12267.749539999999</v>
      </c>
      <c r="EB10" s="46">
        <f t="shared" si="80"/>
        <v>6201.7221308</v>
      </c>
      <c r="EC10" s="46">
        <f t="shared" si="81"/>
        <v>6554.1733917</v>
      </c>
      <c r="ED10" s="46"/>
      <c r="EE10" s="45"/>
      <c r="EF10" s="45"/>
      <c r="EG10" s="45">
        <f t="shared" si="82"/>
        <v>0</v>
      </c>
      <c r="EH10" s="45"/>
      <c r="EI10" s="46"/>
    </row>
    <row r="11" spans="1:139" s="33" customFormat="1" ht="12.75">
      <c r="A11" s="32">
        <v>43922</v>
      </c>
      <c r="C11" s="21">
        <v>10000</v>
      </c>
      <c r="D11" s="21">
        <v>62200</v>
      </c>
      <c r="E11" s="44">
        <f t="shared" si="0"/>
        <v>72200</v>
      </c>
      <c r="F11" s="44">
        <v>31444</v>
      </c>
      <c r="G11" s="44">
        <v>33231</v>
      </c>
      <c r="H11" s="46"/>
      <c r="I11" s="46">
        <f>'2010C Academic'!I11+'2010C Academic'!O11+'2010C Academic'!U11+'2010C Academic'!AA11+'2010C Academic'!AG11+'2010C Academic'!AM11+'2010C Academic'!AS11+'2010C Academic'!AY11+'2010C Academic'!BE11+'2010C Academic'!BK11+'2010C Academic'!BQ11+'2010C Academic'!BW11+'2010C Academic'!CC11+'2010C Academic'!CI11+'2010C Academic'!CO11+'2010C Academic'!CU11+'2010C Academic'!DA11+'2010C Academic'!DG11+'2010C Academic'!DM11+'2010C Academic'!DS11</f>
        <v>5605.925999999999</v>
      </c>
      <c r="J11" s="46">
        <f>'2010C Academic'!J11+'2010C Academic'!P11+'2010C Academic'!V11+'2010C Academic'!AB11+'2010C Academic'!AH11+'2010C Academic'!AN11+'2010C Academic'!AT11+'2010C Academic'!AZ11+'2010C Academic'!BF11+'2010C Academic'!BL11+'2010C Academic'!BR11+'2010C Academic'!BX11+'2010C Academic'!CD11+'2010C Academic'!CJ11+'2010C Academic'!CP11+'2010C Academic'!CV11+'2010C Academic'!DB11+'2010C Academic'!DH11+'2010C Academic'!DN11+'2010C Academic'!DT11</f>
        <v>34868.85972</v>
      </c>
      <c r="K11" s="46">
        <f t="shared" si="1"/>
        <v>40474.78572</v>
      </c>
      <c r="L11" s="46">
        <f>'2010C Academic'!L11+'2010C Academic'!R11+'2010C Academic'!X11+'2010C Academic'!AD11+'2010C Academic'!AJ11+'2010C Academic'!AP11+'2010C Academic'!AV11+'2010C Academic'!BB11+'2010C Academic'!BH11+'2010C Academic'!BN11+'2010C Academic'!BT11+'2010C Academic'!BZ11+'2010C Academic'!CF11+'2010C Academic'!CL11+'2010C Academic'!CR11+'2010C Academic'!CX11+'2010C Academic'!DD11+'2010C Academic'!DJ11+'2010C Academic'!DP11+'2010C Academic'!DV11</f>
        <v>17626.833498400003</v>
      </c>
      <c r="M11" s="46">
        <f>'2010C Academic'!M11+'2010C Academic'!S11+'2010C Academic'!Y11+'2010C Academic'!AE11+'2010C Academic'!AK11+'2010C Academic'!AQ11+'2010C Academic'!AW11+'2010C Academic'!BC11+'2010C Academic'!BI11+'2010C Academic'!BO11+'2010C Academic'!BU11+'2010C Academic'!CA11+'2010C Academic'!CG11+'2010C Academic'!CM11+'2010C Academic'!CS11+'2010C Academic'!CY11+'2010C Academic'!DE11+'2010C Academic'!DK11+'2010C Academic'!DQ11+'2010C Academic'!DW11</f>
        <v>18628.587456600002</v>
      </c>
      <c r="N11" s="46"/>
      <c r="O11" s="45">
        <f t="shared" si="83"/>
        <v>4394.0740000000005</v>
      </c>
      <c r="P11" s="47">
        <f t="shared" si="2"/>
        <v>27331.14028</v>
      </c>
      <c r="Q11" s="45">
        <f t="shared" si="3"/>
        <v>31725.21428</v>
      </c>
      <c r="R11" s="45">
        <f t="shared" si="4"/>
        <v>13816.726285600002</v>
      </c>
      <c r="S11" s="47">
        <f t="shared" si="5"/>
        <v>14601.947309399999</v>
      </c>
      <c r="T11" s="46"/>
      <c r="U11" s="46">
        <f t="shared" si="84"/>
        <v>74.748</v>
      </c>
      <c r="V11" s="47">
        <f t="shared" si="6"/>
        <v>464.93256</v>
      </c>
      <c r="W11" s="46">
        <f t="shared" si="7"/>
        <v>539.68056</v>
      </c>
      <c r="X11" s="46">
        <f t="shared" si="8"/>
        <v>235.03761120000001</v>
      </c>
      <c r="Y11" s="46">
        <f t="shared" si="9"/>
        <v>248.3950788</v>
      </c>
      <c r="Z11" s="46"/>
      <c r="AA11" s="46">
        <f t="shared" si="85"/>
        <v>34.282000000000004</v>
      </c>
      <c r="AB11" s="46">
        <f t="shared" si="10"/>
        <v>213.23404000000002</v>
      </c>
      <c r="AC11" s="45">
        <f t="shared" si="11"/>
        <v>247.51604000000003</v>
      </c>
      <c r="AD11" s="46">
        <f t="shared" si="12"/>
        <v>107.7963208</v>
      </c>
      <c r="AE11" s="46">
        <f t="shared" si="13"/>
        <v>113.92251420000001</v>
      </c>
      <c r="AF11" s="46"/>
      <c r="AG11" s="46">
        <f t="shared" si="86"/>
        <v>7.099</v>
      </c>
      <c r="AH11" s="46">
        <f t="shared" si="14"/>
        <v>44.15577999999999</v>
      </c>
      <c r="AI11" s="45">
        <f t="shared" si="15"/>
        <v>51.25478</v>
      </c>
      <c r="AJ11" s="46">
        <f t="shared" si="16"/>
        <v>22.322095599999997</v>
      </c>
      <c r="AK11" s="46">
        <f t="shared" si="17"/>
        <v>23.590686899999998</v>
      </c>
      <c r="AL11" s="46"/>
      <c r="AM11" s="46">
        <f t="shared" si="87"/>
        <v>758.946</v>
      </c>
      <c r="AN11" s="46">
        <f t="shared" si="18"/>
        <v>4720.64412</v>
      </c>
      <c r="AO11" s="45">
        <f t="shared" si="19"/>
        <v>5479.59012</v>
      </c>
      <c r="AP11" s="46">
        <f t="shared" si="20"/>
        <v>2386.4298024000004</v>
      </c>
      <c r="AQ11" s="46">
        <f t="shared" si="21"/>
        <v>2522.0534526</v>
      </c>
      <c r="AR11" s="46"/>
      <c r="AS11" s="46">
        <f t="shared" si="88"/>
        <v>4.1739999999999995</v>
      </c>
      <c r="AT11" s="46">
        <f t="shared" si="22"/>
        <v>25.96228</v>
      </c>
      <c r="AU11" s="45">
        <f t="shared" si="23"/>
        <v>30.13628</v>
      </c>
      <c r="AV11" s="46">
        <f t="shared" si="24"/>
        <v>13.1247256</v>
      </c>
      <c r="AW11" s="46">
        <f t="shared" si="25"/>
        <v>13.8706194</v>
      </c>
      <c r="AX11" s="46"/>
      <c r="AY11" s="46">
        <f t="shared" si="89"/>
        <v>4.407</v>
      </c>
      <c r="AZ11" s="46">
        <f t="shared" si="26"/>
        <v>27.41154</v>
      </c>
      <c r="BA11" s="45">
        <f t="shared" si="27"/>
        <v>31.81854</v>
      </c>
      <c r="BB11" s="46">
        <f t="shared" si="28"/>
        <v>13.8573708</v>
      </c>
      <c r="BC11" s="46">
        <f t="shared" si="29"/>
        <v>14.6449017</v>
      </c>
      <c r="BD11" s="46"/>
      <c r="BE11" s="46">
        <f t="shared" si="90"/>
        <v>1.236</v>
      </c>
      <c r="BF11" s="46">
        <f t="shared" si="30"/>
        <v>7.687919999999999</v>
      </c>
      <c r="BG11" s="45">
        <f t="shared" si="31"/>
        <v>8.923919999999999</v>
      </c>
      <c r="BH11" s="46">
        <f t="shared" si="32"/>
        <v>3.8864783999999997</v>
      </c>
      <c r="BI11" s="46">
        <f t="shared" si="33"/>
        <v>4.107351599999999</v>
      </c>
      <c r="BJ11" s="46"/>
      <c r="BK11" s="46">
        <f t="shared" si="91"/>
        <v>22.776</v>
      </c>
      <c r="BL11" s="46">
        <f t="shared" si="34"/>
        <v>141.66672</v>
      </c>
      <c r="BM11" s="45">
        <f t="shared" si="35"/>
        <v>164.44272</v>
      </c>
      <c r="BN11" s="46">
        <f t="shared" si="36"/>
        <v>71.6168544</v>
      </c>
      <c r="BO11" s="46">
        <f t="shared" si="37"/>
        <v>75.6869256</v>
      </c>
      <c r="BP11" s="46"/>
      <c r="BQ11" s="46">
        <f t="shared" si="92"/>
        <v>33.95</v>
      </c>
      <c r="BR11" s="46">
        <f t="shared" si="38"/>
        <v>211.169</v>
      </c>
      <c r="BS11" s="45">
        <f t="shared" si="39"/>
        <v>245.11900000000003</v>
      </c>
      <c r="BT11" s="46">
        <f t="shared" si="40"/>
        <v>106.75238</v>
      </c>
      <c r="BU11" s="46">
        <f t="shared" si="41"/>
        <v>112.819245</v>
      </c>
      <c r="BV11" s="46"/>
      <c r="BW11" s="46">
        <f t="shared" si="93"/>
        <v>400</v>
      </c>
      <c r="BX11" s="46">
        <f t="shared" si="42"/>
        <v>2488</v>
      </c>
      <c r="BY11" s="45">
        <f t="shared" si="43"/>
        <v>2888</v>
      </c>
      <c r="BZ11" s="46">
        <f t="shared" si="44"/>
        <v>1257.76</v>
      </c>
      <c r="CA11" s="46">
        <f t="shared" si="45"/>
        <v>1329.24</v>
      </c>
      <c r="CB11" s="46"/>
      <c r="CC11" s="46">
        <f t="shared" si="94"/>
        <v>19.842</v>
      </c>
      <c r="CD11" s="46">
        <f t="shared" si="46"/>
        <v>123.41724</v>
      </c>
      <c r="CE11" s="45">
        <f t="shared" si="47"/>
        <v>143.25924</v>
      </c>
      <c r="CF11" s="46">
        <f t="shared" si="48"/>
        <v>62.391184800000005</v>
      </c>
      <c r="CG11" s="46">
        <f t="shared" si="49"/>
        <v>65.93695020000001</v>
      </c>
      <c r="CH11" s="46"/>
      <c r="CI11" s="46">
        <f t="shared" si="95"/>
        <v>158.629</v>
      </c>
      <c r="CJ11" s="46">
        <f t="shared" si="50"/>
        <v>986.67238</v>
      </c>
      <c r="CK11" s="45">
        <f t="shared" si="51"/>
        <v>1145.3013799999999</v>
      </c>
      <c r="CL11" s="46">
        <f t="shared" si="52"/>
        <v>498.79302759999996</v>
      </c>
      <c r="CM11" s="46">
        <f t="shared" si="53"/>
        <v>527.1400299</v>
      </c>
      <c r="CN11" s="46"/>
      <c r="CO11" s="46">
        <f t="shared" si="96"/>
        <v>86.83800000000001</v>
      </c>
      <c r="CP11" s="46">
        <f t="shared" si="54"/>
        <v>540.1323600000001</v>
      </c>
      <c r="CQ11" s="45">
        <f t="shared" si="55"/>
        <v>626.97036</v>
      </c>
      <c r="CR11" s="46">
        <f t="shared" si="56"/>
        <v>273.0534072</v>
      </c>
      <c r="CS11" s="46">
        <f t="shared" si="57"/>
        <v>288.5713578</v>
      </c>
      <c r="CT11" s="46"/>
      <c r="CU11" s="46">
        <f t="shared" si="97"/>
        <v>8.615</v>
      </c>
      <c r="CV11" s="46">
        <f t="shared" si="58"/>
        <v>53.585300000000004</v>
      </c>
      <c r="CW11" s="45">
        <f t="shared" si="59"/>
        <v>62.200300000000006</v>
      </c>
      <c r="CX11" s="46">
        <f t="shared" si="60"/>
        <v>27.089005999999998</v>
      </c>
      <c r="CY11" s="46">
        <f t="shared" si="61"/>
        <v>28.6285065</v>
      </c>
      <c r="CZ11" s="46"/>
      <c r="DA11" s="46">
        <f t="shared" si="98"/>
        <v>612.03</v>
      </c>
      <c r="DB11" s="46">
        <f t="shared" si="62"/>
        <v>3806.8266000000003</v>
      </c>
      <c r="DC11" s="45">
        <f t="shared" si="63"/>
        <v>4418.8566</v>
      </c>
      <c r="DD11" s="46">
        <f t="shared" si="64"/>
        <v>1924.467132</v>
      </c>
      <c r="DE11" s="46">
        <f t="shared" si="65"/>
        <v>2033.836893</v>
      </c>
      <c r="DF11" s="46"/>
      <c r="DG11" s="46">
        <f t="shared" si="99"/>
        <v>144.306</v>
      </c>
      <c r="DH11" s="46">
        <f t="shared" si="66"/>
        <v>897.58332</v>
      </c>
      <c r="DI11" s="45">
        <f t="shared" si="67"/>
        <v>1041.88932</v>
      </c>
      <c r="DJ11" s="46">
        <f t="shared" si="68"/>
        <v>453.7557864</v>
      </c>
      <c r="DK11" s="46">
        <f t="shared" si="69"/>
        <v>479.5432686</v>
      </c>
      <c r="DL11" s="45"/>
      <c r="DM11" s="45">
        <f t="shared" si="100"/>
        <v>24.027</v>
      </c>
      <c r="DN11" s="45">
        <f t="shared" si="70"/>
        <v>149.44794</v>
      </c>
      <c r="DO11" s="45">
        <f t="shared" si="71"/>
        <v>173.47494</v>
      </c>
      <c r="DP11" s="46">
        <f t="shared" si="72"/>
        <v>75.5504988</v>
      </c>
      <c r="DQ11" s="46">
        <f t="shared" si="73"/>
        <v>79.8441237</v>
      </c>
      <c r="DR11" s="46"/>
      <c r="DS11" s="46">
        <f t="shared" si="101"/>
        <v>25.862000000000002</v>
      </c>
      <c r="DT11" s="46">
        <f t="shared" si="74"/>
        <v>160.86164</v>
      </c>
      <c r="DU11" s="45">
        <f t="shared" si="75"/>
        <v>186.72364</v>
      </c>
      <c r="DV11" s="46">
        <f t="shared" si="76"/>
        <v>81.32047279999999</v>
      </c>
      <c r="DW11" s="46">
        <f t="shared" si="77"/>
        <v>85.9420122</v>
      </c>
      <c r="DX11" s="46"/>
      <c r="DY11" s="46">
        <f t="shared" si="102"/>
        <v>1972.307</v>
      </c>
      <c r="DZ11" s="46">
        <f t="shared" si="78"/>
        <v>12267.749539999999</v>
      </c>
      <c r="EA11" s="45">
        <f t="shared" si="79"/>
        <v>14240.05654</v>
      </c>
      <c r="EB11" s="46">
        <f t="shared" si="80"/>
        <v>6201.7221308</v>
      </c>
      <c r="EC11" s="46">
        <f t="shared" si="81"/>
        <v>6554.1733917</v>
      </c>
      <c r="ED11" s="46"/>
      <c r="EE11" s="45"/>
      <c r="EF11" s="45"/>
      <c r="EG11" s="45">
        <f t="shared" si="82"/>
        <v>0</v>
      </c>
      <c r="EH11" s="45"/>
      <c r="EI11" s="46"/>
    </row>
    <row r="12" spans="1:139" s="33" customFormat="1" ht="12.75">
      <c r="A12" s="32">
        <v>44105</v>
      </c>
      <c r="C12" s="21"/>
      <c r="D12" s="21">
        <v>62000</v>
      </c>
      <c r="E12" s="44">
        <f t="shared" si="0"/>
        <v>62000</v>
      </c>
      <c r="F12" s="44">
        <v>31444</v>
      </c>
      <c r="G12" s="44">
        <v>33231</v>
      </c>
      <c r="H12" s="46"/>
      <c r="I12" s="46">
        <f>'2010C Academic'!I12+'2010C Academic'!O12+'2010C Academic'!U12+'2010C Academic'!AA12+'2010C Academic'!AG12+'2010C Academic'!AM12+'2010C Academic'!AS12+'2010C Academic'!AY12+'2010C Academic'!BE12+'2010C Academic'!BK12+'2010C Academic'!BQ12+'2010C Academic'!BW12+'2010C Academic'!CC12+'2010C Academic'!CI12+'2010C Academic'!CO12+'2010C Academic'!CU12+'2010C Academic'!DA12+'2010C Academic'!DG12+'2010C Academic'!DM12+'2010C Academic'!DS12</f>
        <v>0</v>
      </c>
      <c r="J12" s="46">
        <f>'2010C Academic'!J12+'2010C Academic'!P12+'2010C Academic'!V12+'2010C Academic'!AB12+'2010C Academic'!AH12+'2010C Academic'!AN12+'2010C Academic'!AT12+'2010C Academic'!AZ12+'2010C Academic'!BF12+'2010C Academic'!BL12+'2010C Academic'!BR12+'2010C Academic'!BX12+'2010C Academic'!CD12+'2010C Academic'!CJ12+'2010C Academic'!CP12+'2010C Academic'!CV12+'2010C Academic'!DB12+'2010C Academic'!DH12+'2010C Academic'!DN12+'2010C Academic'!DT12</f>
        <v>34756.7412</v>
      </c>
      <c r="K12" s="46">
        <f t="shared" si="1"/>
        <v>34756.7412</v>
      </c>
      <c r="L12" s="46">
        <f>'2010C Academic'!L12+'2010C Academic'!R12+'2010C Academic'!X12+'2010C Academic'!AD12+'2010C Academic'!AJ12+'2010C Academic'!AP12+'2010C Academic'!AV12+'2010C Academic'!BB12+'2010C Academic'!BH12+'2010C Academic'!BN12+'2010C Academic'!BT12+'2010C Academic'!BZ12+'2010C Academic'!CF12+'2010C Academic'!CL12+'2010C Academic'!CR12+'2010C Academic'!CX12+'2010C Academic'!DD12+'2010C Academic'!DJ12+'2010C Academic'!DP12+'2010C Academic'!DV12</f>
        <v>17626.833498400003</v>
      </c>
      <c r="M12" s="46">
        <f>'2010C Academic'!M12+'2010C Academic'!S12+'2010C Academic'!Y12+'2010C Academic'!AE12+'2010C Academic'!AK12+'2010C Academic'!AQ12+'2010C Academic'!AW12+'2010C Academic'!BC12+'2010C Academic'!BI12+'2010C Academic'!BO12+'2010C Academic'!BU12+'2010C Academic'!CA12+'2010C Academic'!CG12+'2010C Academic'!CM12+'2010C Academic'!CS12+'2010C Academic'!CY12+'2010C Academic'!DE12+'2010C Academic'!DK12+'2010C Academic'!DQ12+'2010C Academic'!DW12</f>
        <v>18628.587456600002</v>
      </c>
      <c r="N12" s="46"/>
      <c r="O12" s="45"/>
      <c r="P12" s="47">
        <f t="shared" si="2"/>
        <v>27243.258800000003</v>
      </c>
      <c r="Q12" s="45">
        <f t="shared" si="3"/>
        <v>27243.258800000003</v>
      </c>
      <c r="R12" s="45">
        <f t="shared" si="4"/>
        <v>13816.726285600002</v>
      </c>
      <c r="S12" s="47">
        <f t="shared" si="5"/>
        <v>14601.947309399999</v>
      </c>
      <c r="T12" s="46"/>
      <c r="U12" s="46"/>
      <c r="V12" s="47">
        <f t="shared" si="6"/>
        <v>463.43760000000003</v>
      </c>
      <c r="W12" s="46">
        <f t="shared" si="7"/>
        <v>463.43760000000003</v>
      </c>
      <c r="X12" s="46">
        <f t="shared" si="8"/>
        <v>235.03761120000001</v>
      </c>
      <c r="Y12" s="46">
        <f t="shared" si="9"/>
        <v>248.3950788</v>
      </c>
      <c r="Z12" s="46"/>
      <c r="AA12" s="46"/>
      <c r="AB12" s="46">
        <f t="shared" si="10"/>
        <v>212.54840000000002</v>
      </c>
      <c r="AC12" s="45">
        <f t="shared" si="11"/>
        <v>212.54840000000002</v>
      </c>
      <c r="AD12" s="46">
        <f t="shared" si="12"/>
        <v>107.7963208</v>
      </c>
      <c r="AE12" s="46">
        <f t="shared" si="13"/>
        <v>113.92251420000001</v>
      </c>
      <c r="AF12" s="46"/>
      <c r="AG12" s="46"/>
      <c r="AH12" s="46">
        <f t="shared" si="14"/>
        <v>44.0138</v>
      </c>
      <c r="AI12" s="45">
        <f t="shared" si="15"/>
        <v>44.0138</v>
      </c>
      <c r="AJ12" s="46">
        <f t="shared" si="16"/>
        <v>22.322095599999997</v>
      </c>
      <c r="AK12" s="46">
        <f t="shared" si="17"/>
        <v>23.590686899999998</v>
      </c>
      <c r="AL12" s="46"/>
      <c r="AM12" s="46"/>
      <c r="AN12" s="46">
        <f t="shared" si="18"/>
        <v>4705.465200000001</v>
      </c>
      <c r="AO12" s="45">
        <f t="shared" si="19"/>
        <v>4705.465200000001</v>
      </c>
      <c r="AP12" s="46">
        <f t="shared" si="20"/>
        <v>2386.4298024000004</v>
      </c>
      <c r="AQ12" s="46">
        <f t="shared" si="21"/>
        <v>2522.0534526</v>
      </c>
      <c r="AR12" s="46"/>
      <c r="AS12" s="46"/>
      <c r="AT12" s="46">
        <f t="shared" si="22"/>
        <v>25.878800000000002</v>
      </c>
      <c r="AU12" s="45">
        <f t="shared" si="23"/>
        <v>25.878800000000002</v>
      </c>
      <c r="AV12" s="46">
        <f t="shared" si="24"/>
        <v>13.1247256</v>
      </c>
      <c r="AW12" s="46">
        <f t="shared" si="25"/>
        <v>13.8706194</v>
      </c>
      <c r="AX12" s="46"/>
      <c r="AY12" s="46"/>
      <c r="AZ12" s="46">
        <f t="shared" si="26"/>
        <v>27.323399999999996</v>
      </c>
      <c r="BA12" s="45">
        <f t="shared" si="27"/>
        <v>27.323399999999996</v>
      </c>
      <c r="BB12" s="46">
        <f t="shared" si="28"/>
        <v>13.8573708</v>
      </c>
      <c r="BC12" s="46">
        <f t="shared" si="29"/>
        <v>14.6449017</v>
      </c>
      <c r="BD12" s="46"/>
      <c r="BE12" s="46"/>
      <c r="BF12" s="46">
        <f t="shared" si="30"/>
        <v>7.6632</v>
      </c>
      <c r="BG12" s="45">
        <f t="shared" si="31"/>
        <v>7.6632</v>
      </c>
      <c r="BH12" s="46">
        <f t="shared" si="32"/>
        <v>3.8864783999999997</v>
      </c>
      <c r="BI12" s="46">
        <f t="shared" si="33"/>
        <v>4.107351599999999</v>
      </c>
      <c r="BJ12" s="46"/>
      <c r="BK12" s="46"/>
      <c r="BL12" s="46">
        <f t="shared" si="34"/>
        <v>141.2112</v>
      </c>
      <c r="BM12" s="45">
        <f t="shared" si="35"/>
        <v>141.2112</v>
      </c>
      <c r="BN12" s="46">
        <f t="shared" si="36"/>
        <v>71.6168544</v>
      </c>
      <c r="BO12" s="46">
        <f t="shared" si="37"/>
        <v>75.6869256</v>
      </c>
      <c r="BP12" s="46"/>
      <c r="BQ12" s="46"/>
      <c r="BR12" s="46">
        <f t="shared" si="38"/>
        <v>210.49</v>
      </c>
      <c r="BS12" s="45">
        <f t="shared" si="39"/>
        <v>210.49</v>
      </c>
      <c r="BT12" s="46">
        <f t="shared" si="40"/>
        <v>106.75238</v>
      </c>
      <c r="BU12" s="46">
        <f t="shared" si="41"/>
        <v>112.819245</v>
      </c>
      <c r="BV12" s="46"/>
      <c r="BW12" s="46"/>
      <c r="BX12" s="46">
        <f t="shared" si="42"/>
        <v>2480</v>
      </c>
      <c r="BY12" s="45">
        <f t="shared" si="43"/>
        <v>2480</v>
      </c>
      <c r="BZ12" s="46">
        <f t="shared" si="44"/>
        <v>1257.76</v>
      </c>
      <c r="CA12" s="46">
        <f t="shared" si="45"/>
        <v>1329.24</v>
      </c>
      <c r="CB12" s="46"/>
      <c r="CC12" s="46"/>
      <c r="CD12" s="46">
        <f t="shared" si="46"/>
        <v>123.02040000000001</v>
      </c>
      <c r="CE12" s="45">
        <f t="shared" si="47"/>
        <v>123.02040000000001</v>
      </c>
      <c r="CF12" s="46">
        <f t="shared" si="48"/>
        <v>62.391184800000005</v>
      </c>
      <c r="CG12" s="46">
        <f t="shared" si="49"/>
        <v>65.93695020000001</v>
      </c>
      <c r="CH12" s="46"/>
      <c r="CI12" s="46"/>
      <c r="CJ12" s="46">
        <f t="shared" si="50"/>
        <v>983.4997999999999</v>
      </c>
      <c r="CK12" s="45">
        <f t="shared" si="51"/>
        <v>983.4997999999999</v>
      </c>
      <c r="CL12" s="46">
        <f t="shared" si="52"/>
        <v>498.79302759999996</v>
      </c>
      <c r="CM12" s="46">
        <f t="shared" si="53"/>
        <v>527.1400299</v>
      </c>
      <c r="CN12" s="46"/>
      <c r="CO12" s="46"/>
      <c r="CP12" s="46">
        <f t="shared" si="54"/>
        <v>538.3956000000001</v>
      </c>
      <c r="CQ12" s="45">
        <f t="shared" si="55"/>
        <v>538.3956000000001</v>
      </c>
      <c r="CR12" s="46">
        <f t="shared" si="56"/>
        <v>273.0534072</v>
      </c>
      <c r="CS12" s="46">
        <f t="shared" si="57"/>
        <v>288.5713578</v>
      </c>
      <c r="CT12" s="46"/>
      <c r="CU12" s="46"/>
      <c r="CV12" s="46">
        <f t="shared" si="58"/>
        <v>53.413000000000004</v>
      </c>
      <c r="CW12" s="45">
        <f t="shared" si="59"/>
        <v>53.413000000000004</v>
      </c>
      <c r="CX12" s="46">
        <f t="shared" si="60"/>
        <v>27.089005999999998</v>
      </c>
      <c r="CY12" s="46">
        <f t="shared" si="61"/>
        <v>28.6285065</v>
      </c>
      <c r="CZ12" s="46"/>
      <c r="DA12" s="46"/>
      <c r="DB12" s="46">
        <f t="shared" si="62"/>
        <v>3794.5860000000002</v>
      </c>
      <c r="DC12" s="45">
        <f t="shared" si="63"/>
        <v>3794.5860000000002</v>
      </c>
      <c r="DD12" s="46">
        <f t="shared" si="64"/>
        <v>1924.467132</v>
      </c>
      <c r="DE12" s="46">
        <f t="shared" si="65"/>
        <v>2033.836893</v>
      </c>
      <c r="DF12" s="46"/>
      <c r="DG12" s="46"/>
      <c r="DH12" s="46">
        <f t="shared" si="66"/>
        <v>894.6972000000001</v>
      </c>
      <c r="DI12" s="45">
        <f t="shared" si="67"/>
        <v>894.6972000000001</v>
      </c>
      <c r="DJ12" s="46">
        <f t="shared" si="68"/>
        <v>453.7557864</v>
      </c>
      <c r="DK12" s="46">
        <f t="shared" si="69"/>
        <v>479.5432686</v>
      </c>
      <c r="DL12" s="45"/>
      <c r="DM12" s="45"/>
      <c r="DN12" s="45">
        <f t="shared" si="70"/>
        <v>148.96740000000003</v>
      </c>
      <c r="DO12" s="45">
        <f t="shared" si="71"/>
        <v>148.96740000000003</v>
      </c>
      <c r="DP12" s="46">
        <f t="shared" si="72"/>
        <v>75.5504988</v>
      </c>
      <c r="DQ12" s="46">
        <f t="shared" si="73"/>
        <v>79.8441237</v>
      </c>
      <c r="DR12" s="46"/>
      <c r="DS12" s="46"/>
      <c r="DT12" s="46">
        <f t="shared" si="74"/>
        <v>160.3444</v>
      </c>
      <c r="DU12" s="45">
        <f t="shared" si="75"/>
        <v>160.3444</v>
      </c>
      <c r="DV12" s="46">
        <f t="shared" si="76"/>
        <v>81.32047279999999</v>
      </c>
      <c r="DW12" s="46">
        <f t="shared" si="77"/>
        <v>85.9420122</v>
      </c>
      <c r="DX12" s="46"/>
      <c r="DY12" s="46"/>
      <c r="DZ12" s="46">
        <f t="shared" si="78"/>
        <v>12228.3034</v>
      </c>
      <c r="EA12" s="45">
        <f t="shared" si="79"/>
        <v>12228.3034</v>
      </c>
      <c r="EB12" s="46">
        <f t="shared" si="80"/>
        <v>6201.7221308</v>
      </c>
      <c r="EC12" s="46">
        <f t="shared" si="81"/>
        <v>6554.1733917</v>
      </c>
      <c r="ED12" s="46"/>
      <c r="EE12" s="45"/>
      <c r="EF12" s="45"/>
      <c r="EG12" s="45">
        <f t="shared" si="82"/>
        <v>0</v>
      </c>
      <c r="EH12" s="45"/>
      <c r="EI12" s="46"/>
    </row>
    <row r="13" spans="1:139" s="33" customFormat="1" ht="12.75">
      <c r="A13" s="32">
        <v>44287</v>
      </c>
      <c r="C13" s="21">
        <v>3100000</v>
      </c>
      <c r="D13" s="21">
        <v>62000</v>
      </c>
      <c r="E13" s="44">
        <f t="shared" si="0"/>
        <v>3162000</v>
      </c>
      <c r="F13" s="44">
        <v>31436</v>
      </c>
      <c r="G13" s="44">
        <v>33226</v>
      </c>
      <c r="H13" s="46"/>
      <c r="I13" s="46">
        <f>'2010C Academic'!I13+'2010C Academic'!O13+'2010C Academic'!U13+'2010C Academic'!AA13+'2010C Academic'!AG13+'2010C Academic'!AM13+'2010C Academic'!AS13+'2010C Academic'!AY13+'2010C Academic'!BE13+'2010C Academic'!BK13+'2010C Academic'!BQ13+'2010C Academic'!BW13+'2010C Academic'!CC13+'2010C Academic'!CI13+'2010C Academic'!CO13+'2010C Academic'!CU13+'2010C Academic'!DA13+'2010C Academic'!DG13+'2010C Academic'!DM13+'2010C Academic'!DS13</f>
        <v>1737837.0599999998</v>
      </c>
      <c r="J13" s="46">
        <f>'2010C Academic'!J13+'2010C Academic'!P13+'2010C Academic'!V13+'2010C Academic'!AB13+'2010C Academic'!AH13+'2010C Academic'!AN13+'2010C Academic'!AT13+'2010C Academic'!AZ13+'2010C Academic'!BF13+'2010C Academic'!BL13+'2010C Academic'!BR13+'2010C Academic'!BX13+'2010C Academic'!CD13+'2010C Academic'!CJ13+'2010C Academic'!CP13+'2010C Academic'!CV13+'2010C Academic'!DB13+'2010C Academic'!DH13+'2010C Academic'!DN13+'2010C Academic'!DT13</f>
        <v>34756.7412</v>
      </c>
      <c r="K13" s="46">
        <f t="shared" si="1"/>
        <v>1772593.8011999999</v>
      </c>
      <c r="L13" s="46">
        <f>'2010C Academic'!L13+'2010C Academic'!R13+'2010C Academic'!X13+'2010C Academic'!AD13+'2010C Academic'!AJ13+'2010C Academic'!AP13+'2010C Academic'!AV13+'2010C Academic'!BB13+'2010C Academic'!BH13+'2010C Academic'!BN13+'2010C Academic'!BT13+'2010C Academic'!BZ13+'2010C Academic'!CF13+'2010C Academic'!CL13+'2010C Academic'!CR13+'2010C Academic'!CX13+'2010C Academic'!DD13+'2010C Academic'!DJ13+'2010C Academic'!DP13+'2010C Academic'!DV13</f>
        <v>17631.348869600002</v>
      </c>
      <c r="M13" s="46">
        <f>'2010C Academic'!M13+'2010C Academic'!S13+'2010C Academic'!Y13+'2010C Academic'!AE13+'2010C Academic'!AK13+'2010C Academic'!AQ13+'2010C Academic'!AW13+'2010C Academic'!BC13+'2010C Academic'!BI13+'2010C Academic'!BO13+'2010C Academic'!BU13+'2010C Academic'!CA13+'2010C Academic'!CG13+'2010C Academic'!CM13+'2010C Academic'!CS13+'2010C Academic'!CY13+'2010C Academic'!DE13+'2010C Academic'!DK13+'2010C Academic'!DQ13+'2010C Academic'!DW13</f>
        <v>18635.7845636</v>
      </c>
      <c r="N13" s="46"/>
      <c r="O13" s="45">
        <f t="shared" si="83"/>
        <v>1362162.94</v>
      </c>
      <c r="P13" s="47">
        <f t="shared" si="2"/>
        <v>27243.258800000003</v>
      </c>
      <c r="Q13" s="45">
        <f t="shared" si="3"/>
        <v>1389406.1988</v>
      </c>
      <c r="R13" s="45">
        <f t="shared" si="4"/>
        <v>13813.2110264</v>
      </c>
      <c r="S13" s="47">
        <f t="shared" si="5"/>
        <v>14599.7502724</v>
      </c>
      <c r="T13" s="46"/>
      <c r="U13" s="46">
        <f t="shared" si="84"/>
        <v>23171.88</v>
      </c>
      <c r="V13" s="47">
        <f t="shared" si="6"/>
        <v>463.43760000000003</v>
      </c>
      <c r="W13" s="46">
        <f t="shared" si="7"/>
        <v>23635.317600000002</v>
      </c>
      <c r="X13" s="46">
        <f t="shared" si="8"/>
        <v>234.9778128</v>
      </c>
      <c r="Y13" s="46">
        <f t="shared" si="9"/>
        <v>248.3577048</v>
      </c>
      <c r="Z13" s="46"/>
      <c r="AA13" s="46">
        <f t="shared" si="85"/>
        <v>10627.42</v>
      </c>
      <c r="AB13" s="46">
        <f t="shared" si="10"/>
        <v>212.54840000000002</v>
      </c>
      <c r="AC13" s="45">
        <f t="shared" si="11"/>
        <v>10839.9684</v>
      </c>
      <c r="AD13" s="46">
        <f t="shared" si="12"/>
        <v>107.7688952</v>
      </c>
      <c r="AE13" s="46">
        <f t="shared" si="13"/>
        <v>113.9053732</v>
      </c>
      <c r="AF13" s="46"/>
      <c r="AG13" s="46">
        <f t="shared" si="86"/>
        <v>2200.69</v>
      </c>
      <c r="AH13" s="46">
        <f t="shared" si="14"/>
        <v>44.0138</v>
      </c>
      <c r="AI13" s="45">
        <f t="shared" si="15"/>
        <v>2244.7038000000002</v>
      </c>
      <c r="AJ13" s="46">
        <f t="shared" si="16"/>
        <v>22.316416399999998</v>
      </c>
      <c r="AK13" s="46">
        <f t="shared" si="17"/>
        <v>23.5871374</v>
      </c>
      <c r="AL13" s="46"/>
      <c r="AM13" s="46">
        <f t="shared" si="87"/>
        <v>235273.26</v>
      </c>
      <c r="AN13" s="46">
        <f t="shared" si="18"/>
        <v>4705.465200000001</v>
      </c>
      <c r="AO13" s="45">
        <f t="shared" si="19"/>
        <v>239978.72520000002</v>
      </c>
      <c r="AP13" s="46">
        <f t="shared" si="20"/>
        <v>2385.8226456</v>
      </c>
      <c r="AQ13" s="46">
        <f t="shared" si="21"/>
        <v>2521.6739796</v>
      </c>
      <c r="AR13" s="46"/>
      <c r="AS13" s="46">
        <f t="shared" si="88"/>
        <v>1293.94</v>
      </c>
      <c r="AT13" s="46">
        <f t="shared" si="22"/>
        <v>25.878800000000002</v>
      </c>
      <c r="AU13" s="45">
        <f t="shared" si="23"/>
        <v>1319.8188</v>
      </c>
      <c r="AV13" s="46">
        <f t="shared" si="24"/>
        <v>13.1213864</v>
      </c>
      <c r="AW13" s="46">
        <f t="shared" si="25"/>
        <v>13.8685324</v>
      </c>
      <c r="AX13" s="46"/>
      <c r="AY13" s="46">
        <f t="shared" si="89"/>
        <v>1366.17</v>
      </c>
      <c r="AZ13" s="46">
        <f t="shared" si="26"/>
        <v>27.323399999999996</v>
      </c>
      <c r="BA13" s="45">
        <f t="shared" si="27"/>
        <v>1393.4934</v>
      </c>
      <c r="BB13" s="46">
        <f t="shared" si="28"/>
        <v>13.853845199999999</v>
      </c>
      <c r="BC13" s="46">
        <f t="shared" si="29"/>
        <v>14.6426982</v>
      </c>
      <c r="BD13" s="46"/>
      <c r="BE13" s="46">
        <f t="shared" si="90"/>
        <v>383.16</v>
      </c>
      <c r="BF13" s="46">
        <f t="shared" si="30"/>
        <v>7.6632</v>
      </c>
      <c r="BG13" s="45">
        <f t="shared" si="31"/>
        <v>390.82320000000004</v>
      </c>
      <c r="BH13" s="46">
        <f t="shared" si="32"/>
        <v>3.8854895999999997</v>
      </c>
      <c r="BI13" s="46">
        <f t="shared" si="33"/>
        <v>4.1067336</v>
      </c>
      <c r="BJ13" s="46"/>
      <c r="BK13" s="46">
        <f t="shared" si="91"/>
        <v>7060.56</v>
      </c>
      <c r="BL13" s="46">
        <f t="shared" si="34"/>
        <v>141.2112</v>
      </c>
      <c r="BM13" s="45">
        <f t="shared" si="35"/>
        <v>7201.7712</v>
      </c>
      <c r="BN13" s="46">
        <f t="shared" si="36"/>
        <v>71.5986336</v>
      </c>
      <c r="BO13" s="46">
        <f t="shared" si="37"/>
        <v>75.6755376</v>
      </c>
      <c r="BP13" s="46"/>
      <c r="BQ13" s="46">
        <f t="shared" si="92"/>
        <v>10524.5</v>
      </c>
      <c r="BR13" s="46">
        <f t="shared" si="38"/>
        <v>210.49</v>
      </c>
      <c r="BS13" s="45">
        <f t="shared" si="39"/>
        <v>10734.99</v>
      </c>
      <c r="BT13" s="46">
        <f t="shared" si="40"/>
        <v>106.72522000000001</v>
      </c>
      <c r="BU13" s="46">
        <f t="shared" si="41"/>
        <v>112.80227000000001</v>
      </c>
      <c r="BV13" s="46"/>
      <c r="BW13" s="46">
        <f t="shared" si="93"/>
        <v>124000</v>
      </c>
      <c r="BX13" s="46">
        <f t="shared" si="42"/>
        <v>2480</v>
      </c>
      <c r="BY13" s="45">
        <f t="shared" si="43"/>
        <v>126480</v>
      </c>
      <c r="BZ13" s="46">
        <f t="shared" si="44"/>
        <v>1257.44</v>
      </c>
      <c r="CA13" s="46">
        <f t="shared" si="45"/>
        <v>1329.04</v>
      </c>
      <c r="CB13" s="46"/>
      <c r="CC13" s="46">
        <f t="shared" si="94"/>
        <v>6151.02</v>
      </c>
      <c r="CD13" s="46">
        <f t="shared" si="46"/>
        <v>123.02040000000001</v>
      </c>
      <c r="CE13" s="45">
        <f t="shared" si="47"/>
        <v>6274.040400000001</v>
      </c>
      <c r="CF13" s="46">
        <f t="shared" si="48"/>
        <v>62.375311200000006</v>
      </c>
      <c r="CG13" s="46">
        <f t="shared" si="49"/>
        <v>65.9270292</v>
      </c>
      <c r="CH13" s="46"/>
      <c r="CI13" s="46">
        <f t="shared" si="95"/>
        <v>49174.99</v>
      </c>
      <c r="CJ13" s="46">
        <f t="shared" si="50"/>
        <v>983.4997999999999</v>
      </c>
      <c r="CK13" s="45">
        <f t="shared" si="51"/>
        <v>50158.489799999996</v>
      </c>
      <c r="CL13" s="46">
        <f t="shared" si="52"/>
        <v>498.6661244</v>
      </c>
      <c r="CM13" s="46">
        <f t="shared" si="53"/>
        <v>527.0607153999999</v>
      </c>
      <c r="CN13" s="46"/>
      <c r="CO13" s="46">
        <f t="shared" si="96"/>
        <v>26919.78</v>
      </c>
      <c r="CP13" s="46">
        <f t="shared" si="54"/>
        <v>538.3956000000001</v>
      </c>
      <c r="CQ13" s="45">
        <f t="shared" si="55"/>
        <v>27458.1756</v>
      </c>
      <c r="CR13" s="46">
        <f t="shared" si="56"/>
        <v>272.9839368</v>
      </c>
      <c r="CS13" s="46">
        <f t="shared" si="57"/>
        <v>288.5279388</v>
      </c>
      <c r="CT13" s="46"/>
      <c r="CU13" s="46">
        <f t="shared" si="97"/>
        <v>2670.65</v>
      </c>
      <c r="CV13" s="46">
        <f t="shared" si="58"/>
        <v>53.413000000000004</v>
      </c>
      <c r="CW13" s="45">
        <f t="shared" si="59"/>
        <v>2724.063</v>
      </c>
      <c r="CX13" s="46">
        <f t="shared" si="60"/>
        <v>27.082113999999997</v>
      </c>
      <c r="CY13" s="46">
        <f t="shared" si="61"/>
        <v>28.624198999999997</v>
      </c>
      <c r="CZ13" s="46"/>
      <c r="DA13" s="46">
        <f t="shared" si="98"/>
        <v>189729.3</v>
      </c>
      <c r="DB13" s="46">
        <f t="shared" si="62"/>
        <v>3794.5860000000002</v>
      </c>
      <c r="DC13" s="45">
        <f t="shared" si="63"/>
        <v>193523.886</v>
      </c>
      <c r="DD13" s="46">
        <f t="shared" si="64"/>
        <v>1923.977508</v>
      </c>
      <c r="DE13" s="46">
        <f t="shared" si="65"/>
        <v>2033.530878</v>
      </c>
      <c r="DF13" s="46"/>
      <c r="DG13" s="46">
        <f t="shared" si="99"/>
        <v>44734.86</v>
      </c>
      <c r="DH13" s="46">
        <f t="shared" si="66"/>
        <v>894.6972000000001</v>
      </c>
      <c r="DI13" s="45">
        <f t="shared" si="67"/>
        <v>45629.5572</v>
      </c>
      <c r="DJ13" s="46">
        <f t="shared" si="68"/>
        <v>453.6403416</v>
      </c>
      <c r="DK13" s="46">
        <f t="shared" si="69"/>
        <v>479.4711156</v>
      </c>
      <c r="DL13" s="45"/>
      <c r="DM13" s="45">
        <f t="shared" si="100"/>
        <v>7448.37</v>
      </c>
      <c r="DN13" s="45">
        <f t="shared" si="70"/>
        <v>148.96740000000003</v>
      </c>
      <c r="DO13" s="45">
        <f t="shared" si="71"/>
        <v>7597.3374</v>
      </c>
      <c r="DP13" s="46">
        <f t="shared" si="72"/>
        <v>75.53127719999999</v>
      </c>
      <c r="DQ13" s="46">
        <f t="shared" si="73"/>
        <v>79.83211019999999</v>
      </c>
      <c r="DR13" s="46"/>
      <c r="DS13" s="46">
        <f t="shared" si="101"/>
        <v>8017.22</v>
      </c>
      <c r="DT13" s="46">
        <f t="shared" si="74"/>
        <v>160.3444</v>
      </c>
      <c r="DU13" s="45">
        <f t="shared" si="75"/>
        <v>8177.5644</v>
      </c>
      <c r="DV13" s="46">
        <f t="shared" si="76"/>
        <v>81.2997832</v>
      </c>
      <c r="DW13" s="46">
        <f t="shared" si="77"/>
        <v>85.9290812</v>
      </c>
      <c r="DX13" s="46"/>
      <c r="DY13" s="46">
        <f t="shared" si="102"/>
        <v>611415.17</v>
      </c>
      <c r="DZ13" s="46">
        <f t="shared" si="78"/>
        <v>12228.3034</v>
      </c>
      <c r="EA13" s="45">
        <f t="shared" si="79"/>
        <v>623643.4734</v>
      </c>
      <c r="EB13" s="46">
        <f t="shared" si="80"/>
        <v>6200.1442852</v>
      </c>
      <c r="EC13" s="46">
        <f t="shared" si="81"/>
        <v>6553.1872382</v>
      </c>
      <c r="ED13" s="46"/>
      <c r="EE13" s="45"/>
      <c r="EF13" s="45"/>
      <c r="EG13" s="45">
        <f t="shared" si="82"/>
        <v>0</v>
      </c>
      <c r="EH13" s="45"/>
      <c r="EI13" s="46"/>
    </row>
    <row r="14" spans="1:139" s="33" customFormat="1" ht="12.75">
      <c r="A14" s="32">
        <v>44470</v>
      </c>
      <c r="C14" s="21"/>
      <c r="D14" s="21"/>
      <c r="E14" s="44">
        <f t="shared" si="0"/>
        <v>0</v>
      </c>
      <c r="F14" s="44"/>
      <c r="G14" s="44"/>
      <c r="H14" s="46"/>
      <c r="I14" s="46">
        <f>'2010C Academic'!I14+'2010C Academic'!O14+'2010C Academic'!U14+'2010C Academic'!AA14+'2010C Academic'!AG14+'2010C Academic'!AM14+'2010C Academic'!AS14+'2010C Academic'!AY14+'2010C Academic'!BE14+'2010C Academic'!BK14+'2010C Academic'!BQ14+'2010C Academic'!BW14+'2010C Academic'!CC14+'2010C Academic'!CI14+'2010C Academic'!CO14+'2010C Academic'!CU14+'2010C Academic'!DA14+'2010C Academic'!DG14+'2010C Academic'!DM14+'2010C Academic'!DS14</f>
        <v>0</v>
      </c>
      <c r="J14" s="46">
        <f>'2010C Academic'!J14+'2010C Academic'!P14+'2010C Academic'!V14+'2010C Academic'!AB14+'2010C Academic'!AH14+'2010C Academic'!AN14+'2010C Academic'!AT14+'2010C Academic'!AZ14+'2010C Academic'!BF14+'2010C Academic'!BL14+'2010C Academic'!BR14+'2010C Academic'!BX14+'2010C Academic'!CD14+'2010C Academic'!CJ14+'2010C Academic'!CP14+'2010C Academic'!CV14+'2010C Academic'!DB14+'2010C Academic'!DH14+'2010C Academic'!DN14+'2010C Academic'!DT14</f>
        <v>0</v>
      </c>
      <c r="K14" s="46">
        <f t="shared" si="1"/>
        <v>0</v>
      </c>
      <c r="L14" s="46">
        <f>'2010C Academic'!L14+'2010C Academic'!R14+'2010C Academic'!X14+'2010C Academic'!AD14+'2010C Academic'!AJ14+'2010C Academic'!AP14+'2010C Academic'!AV14+'2010C Academic'!BB14+'2010C Academic'!BH14+'2010C Academic'!BN14+'2010C Academic'!BT14+'2010C Academic'!BZ14+'2010C Academic'!CF14+'2010C Academic'!CL14+'2010C Academic'!CR14+'2010C Academic'!CX14+'2010C Academic'!DD14+'2010C Academic'!DJ14+'2010C Academic'!DP14+'2010C Academic'!DV14</f>
        <v>0</v>
      </c>
      <c r="M14" s="46">
        <f>'2010C Academic'!M14+'2010C Academic'!S14+'2010C Academic'!Y14+'2010C Academic'!AE14+'2010C Academic'!AK14+'2010C Academic'!AQ14+'2010C Academic'!AW14+'2010C Academic'!BC14+'2010C Academic'!BI14+'2010C Academic'!BO14+'2010C Academic'!BU14+'2010C Academic'!CA14+'2010C Academic'!CG14+'2010C Academic'!CM14+'2010C Academic'!CS14+'2010C Academic'!CY14+'2010C Academic'!DE14+'2010C Academic'!DK14+'2010C Academic'!DQ14+'2010C Academic'!DW14</f>
        <v>0</v>
      </c>
      <c r="N14" s="46"/>
      <c r="O14" s="45"/>
      <c r="P14" s="47">
        <f t="shared" si="2"/>
        <v>0</v>
      </c>
      <c r="Q14" s="45">
        <f t="shared" si="3"/>
        <v>0</v>
      </c>
      <c r="R14" s="45">
        <f t="shared" si="4"/>
        <v>0</v>
      </c>
      <c r="S14" s="47">
        <f t="shared" si="5"/>
        <v>0</v>
      </c>
      <c r="T14" s="46"/>
      <c r="U14" s="46"/>
      <c r="V14" s="47">
        <f t="shared" si="6"/>
        <v>0</v>
      </c>
      <c r="W14" s="46">
        <f t="shared" si="7"/>
        <v>0</v>
      </c>
      <c r="X14" s="46">
        <f t="shared" si="8"/>
        <v>0</v>
      </c>
      <c r="Y14" s="46">
        <f t="shared" si="9"/>
        <v>0</v>
      </c>
      <c r="Z14" s="46"/>
      <c r="AA14" s="46"/>
      <c r="AB14" s="46">
        <f t="shared" si="10"/>
        <v>0</v>
      </c>
      <c r="AC14" s="45">
        <f t="shared" si="11"/>
        <v>0</v>
      </c>
      <c r="AD14" s="46">
        <f t="shared" si="12"/>
        <v>0</v>
      </c>
      <c r="AE14" s="46">
        <f t="shared" si="13"/>
        <v>0</v>
      </c>
      <c r="AF14" s="46"/>
      <c r="AG14" s="46"/>
      <c r="AH14" s="46">
        <f t="shared" si="14"/>
        <v>0</v>
      </c>
      <c r="AI14" s="45">
        <f t="shared" si="15"/>
        <v>0</v>
      </c>
      <c r="AJ14" s="46">
        <f t="shared" si="16"/>
        <v>0</v>
      </c>
      <c r="AK14" s="46">
        <f t="shared" si="17"/>
        <v>0</v>
      </c>
      <c r="AL14" s="46"/>
      <c r="AM14" s="46"/>
      <c r="AN14" s="46">
        <f t="shared" si="18"/>
        <v>0</v>
      </c>
      <c r="AO14" s="45">
        <f t="shared" si="19"/>
        <v>0</v>
      </c>
      <c r="AP14" s="46">
        <f t="shared" si="20"/>
        <v>0</v>
      </c>
      <c r="AQ14" s="46">
        <f t="shared" si="21"/>
        <v>0</v>
      </c>
      <c r="AR14" s="46"/>
      <c r="AS14" s="46"/>
      <c r="AT14" s="46">
        <f t="shared" si="22"/>
        <v>0</v>
      </c>
      <c r="AU14" s="45">
        <f t="shared" si="23"/>
        <v>0</v>
      </c>
      <c r="AV14" s="46">
        <f t="shared" si="24"/>
        <v>0</v>
      </c>
      <c r="AW14" s="46">
        <f t="shared" si="25"/>
        <v>0</v>
      </c>
      <c r="AX14" s="46"/>
      <c r="AY14" s="46"/>
      <c r="AZ14" s="46">
        <f t="shared" si="26"/>
        <v>0</v>
      </c>
      <c r="BA14" s="45">
        <f t="shared" si="27"/>
        <v>0</v>
      </c>
      <c r="BB14" s="46">
        <f t="shared" si="28"/>
        <v>0</v>
      </c>
      <c r="BC14" s="46">
        <f t="shared" si="29"/>
        <v>0</v>
      </c>
      <c r="BD14" s="46"/>
      <c r="BE14" s="46"/>
      <c r="BF14" s="46">
        <f t="shared" si="30"/>
        <v>0</v>
      </c>
      <c r="BG14" s="45">
        <f t="shared" si="31"/>
        <v>0</v>
      </c>
      <c r="BH14" s="46">
        <f t="shared" si="32"/>
        <v>0</v>
      </c>
      <c r="BI14" s="46">
        <f t="shared" si="33"/>
        <v>0</v>
      </c>
      <c r="BJ14" s="46"/>
      <c r="BK14" s="46"/>
      <c r="BL14" s="46">
        <f t="shared" si="34"/>
        <v>0</v>
      </c>
      <c r="BM14" s="45">
        <f t="shared" si="35"/>
        <v>0</v>
      </c>
      <c r="BN14" s="46">
        <f t="shared" si="36"/>
        <v>0</v>
      </c>
      <c r="BO14" s="46">
        <f t="shared" si="37"/>
        <v>0</v>
      </c>
      <c r="BP14" s="46"/>
      <c r="BQ14" s="46"/>
      <c r="BR14" s="46">
        <f t="shared" si="38"/>
        <v>0</v>
      </c>
      <c r="BS14" s="45">
        <f t="shared" si="39"/>
        <v>0</v>
      </c>
      <c r="BT14" s="46">
        <f t="shared" si="40"/>
        <v>0</v>
      </c>
      <c r="BU14" s="46">
        <f t="shared" si="41"/>
        <v>0</v>
      </c>
      <c r="BV14" s="46"/>
      <c r="BW14" s="46"/>
      <c r="BX14" s="46">
        <f t="shared" si="42"/>
        <v>0</v>
      </c>
      <c r="BY14" s="45">
        <f t="shared" si="43"/>
        <v>0</v>
      </c>
      <c r="BZ14" s="46">
        <f t="shared" si="44"/>
        <v>0</v>
      </c>
      <c r="CA14" s="46">
        <f t="shared" si="45"/>
        <v>0</v>
      </c>
      <c r="CB14" s="46"/>
      <c r="CC14" s="46"/>
      <c r="CD14" s="46">
        <f t="shared" si="46"/>
        <v>0</v>
      </c>
      <c r="CE14" s="45">
        <f t="shared" si="47"/>
        <v>0</v>
      </c>
      <c r="CF14" s="46">
        <f t="shared" si="48"/>
        <v>0</v>
      </c>
      <c r="CG14" s="46">
        <f t="shared" si="49"/>
        <v>0</v>
      </c>
      <c r="CH14" s="46"/>
      <c r="CI14" s="46"/>
      <c r="CJ14" s="46">
        <f t="shared" si="50"/>
        <v>0</v>
      </c>
      <c r="CK14" s="45">
        <f t="shared" si="51"/>
        <v>0</v>
      </c>
      <c r="CL14" s="46">
        <f t="shared" si="52"/>
        <v>0</v>
      </c>
      <c r="CM14" s="46">
        <f t="shared" si="53"/>
        <v>0</v>
      </c>
      <c r="CN14" s="46"/>
      <c r="CO14" s="46"/>
      <c r="CP14" s="46">
        <f t="shared" si="54"/>
        <v>0</v>
      </c>
      <c r="CQ14" s="45">
        <f t="shared" si="55"/>
        <v>0</v>
      </c>
      <c r="CR14" s="46">
        <f t="shared" si="56"/>
        <v>0</v>
      </c>
      <c r="CS14" s="46">
        <f t="shared" si="57"/>
        <v>0</v>
      </c>
      <c r="CT14" s="46"/>
      <c r="CU14" s="46"/>
      <c r="CV14" s="46">
        <f t="shared" si="58"/>
        <v>0</v>
      </c>
      <c r="CW14" s="45">
        <f t="shared" si="59"/>
        <v>0</v>
      </c>
      <c r="CX14" s="46">
        <f t="shared" si="60"/>
        <v>0</v>
      </c>
      <c r="CY14" s="46">
        <f t="shared" si="61"/>
        <v>0</v>
      </c>
      <c r="CZ14" s="46"/>
      <c r="DA14" s="46"/>
      <c r="DB14" s="46">
        <f t="shared" si="62"/>
        <v>0</v>
      </c>
      <c r="DC14" s="45">
        <f t="shared" si="63"/>
        <v>0</v>
      </c>
      <c r="DD14" s="46">
        <f t="shared" si="64"/>
        <v>0</v>
      </c>
      <c r="DE14" s="46">
        <f t="shared" si="65"/>
        <v>0</v>
      </c>
      <c r="DF14" s="46"/>
      <c r="DG14" s="46"/>
      <c r="DH14" s="46">
        <f t="shared" si="66"/>
        <v>0</v>
      </c>
      <c r="DI14" s="45">
        <f t="shared" si="67"/>
        <v>0</v>
      </c>
      <c r="DJ14" s="46">
        <f t="shared" si="68"/>
        <v>0</v>
      </c>
      <c r="DK14" s="46">
        <f t="shared" si="69"/>
        <v>0</v>
      </c>
      <c r="DL14" s="45"/>
      <c r="DM14" s="45"/>
      <c r="DN14" s="45">
        <f t="shared" si="70"/>
        <v>0</v>
      </c>
      <c r="DO14" s="45">
        <f t="shared" si="71"/>
        <v>0</v>
      </c>
      <c r="DP14" s="46">
        <f t="shared" si="72"/>
        <v>0</v>
      </c>
      <c r="DQ14" s="46">
        <f t="shared" si="73"/>
        <v>0</v>
      </c>
      <c r="DR14" s="46"/>
      <c r="DS14" s="46"/>
      <c r="DT14" s="46">
        <f t="shared" si="74"/>
        <v>0</v>
      </c>
      <c r="DU14" s="45">
        <f t="shared" si="75"/>
        <v>0</v>
      </c>
      <c r="DV14" s="46">
        <f t="shared" si="76"/>
        <v>0</v>
      </c>
      <c r="DW14" s="46">
        <f t="shared" si="77"/>
        <v>0</v>
      </c>
      <c r="DX14" s="46"/>
      <c r="DY14" s="46"/>
      <c r="DZ14" s="46">
        <f t="shared" si="78"/>
        <v>0</v>
      </c>
      <c r="EA14" s="45">
        <f t="shared" si="79"/>
        <v>0</v>
      </c>
      <c r="EB14" s="46">
        <f t="shared" si="80"/>
        <v>0</v>
      </c>
      <c r="EC14" s="46">
        <f t="shared" si="81"/>
        <v>0</v>
      </c>
      <c r="ED14" s="46"/>
      <c r="EE14" s="45"/>
      <c r="EF14" s="45"/>
      <c r="EG14" s="45">
        <f t="shared" si="82"/>
        <v>0</v>
      </c>
      <c r="EH14" s="45"/>
      <c r="EI14" s="46"/>
    </row>
    <row r="15" spans="1:139" s="33" customFormat="1" ht="12.75">
      <c r="A15" s="32">
        <v>44652</v>
      </c>
      <c r="C15" s="21"/>
      <c r="D15" s="21"/>
      <c r="E15" s="44">
        <f t="shared" si="0"/>
        <v>0</v>
      </c>
      <c r="F15" s="44"/>
      <c r="G15" s="44"/>
      <c r="H15" s="46"/>
      <c r="I15" s="46">
        <f>'2010C Academic'!I15+'2010C Academic'!O15+'2010C Academic'!U15+'2010C Academic'!AA15+'2010C Academic'!AG15+'2010C Academic'!AM15+'2010C Academic'!AS15+'2010C Academic'!AY15+'2010C Academic'!BE15+'2010C Academic'!BK15+'2010C Academic'!BQ15+'2010C Academic'!BW15+'2010C Academic'!CC15+'2010C Academic'!CI15+'2010C Academic'!CO15+'2010C Academic'!CU15+'2010C Academic'!DA15+'2010C Academic'!DG15+'2010C Academic'!DM15+'2010C Academic'!DS15</f>
        <v>0</v>
      </c>
      <c r="J15" s="46">
        <f>'2010C Academic'!J15+'2010C Academic'!P15+'2010C Academic'!V15+'2010C Academic'!AB15+'2010C Academic'!AH15+'2010C Academic'!AN15+'2010C Academic'!AT15+'2010C Academic'!AZ15+'2010C Academic'!BF15+'2010C Academic'!BL15+'2010C Academic'!BR15+'2010C Academic'!BX15+'2010C Academic'!CD15+'2010C Academic'!CJ15+'2010C Academic'!CP15+'2010C Academic'!CV15+'2010C Academic'!DB15+'2010C Academic'!DH15+'2010C Academic'!DN15+'2010C Academic'!DT15</f>
        <v>0</v>
      </c>
      <c r="K15" s="46">
        <f t="shared" si="1"/>
        <v>0</v>
      </c>
      <c r="L15" s="46">
        <f>'2010C Academic'!L15+'2010C Academic'!R15+'2010C Academic'!X15+'2010C Academic'!AD15+'2010C Academic'!AJ15+'2010C Academic'!AP15+'2010C Academic'!AV15+'2010C Academic'!BB15+'2010C Academic'!BH15+'2010C Academic'!BN15+'2010C Academic'!BT15+'2010C Academic'!BZ15+'2010C Academic'!CF15+'2010C Academic'!CL15+'2010C Academic'!CR15+'2010C Academic'!CX15+'2010C Academic'!DD15+'2010C Academic'!DJ15+'2010C Academic'!DP15+'2010C Academic'!DV15</f>
        <v>0</v>
      </c>
      <c r="M15" s="46">
        <f>'2010C Academic'!M15+'2010C Academic'!S15+'2010C Academic'!Y15+'2010C Academic'!AE15+'2010C Academic'!AK15+'2010C Academic'!AQ15+'2010C Academic'!AW15+'2010C Academic'!BC15+'2010C Academic'!BI15+'2010C Academic'!BO15+'2010C Academic'!BU15+'2010C Academic'!CA15+'2010C Academic'!CG15+'2010C Academic'!CM15+'2010C Academic'!CS15+'2010C Academic'!CY15+'2010C Academic'!DE15+'2010C Academic'!DK15+'2010C Academic'!DQ15+'2010C Academic'!DW15</f>
        <v>0</v>
      </c>
      <c r="N15" s="46"/>
      <c r="O15" s="45">
        <f t="shared" si="83"/>
        <v>0</v>
      </c>
      <c r="P15" s="47">
        <f t="shared" si="2"/>
        <v>0</v>
      </c>
      <c r="Q15" s="45">
        <f t="shared" si="3"/>
        <v>0</v>
      </c>
      <c r="R15" s="45">
        <f t="shared" si="4"/>
        <v>0</v>
      </c>
      <c r="S15" s="47">
        <f t="shared" si="5"/>
        <v>0</v>
      </c>
      <c r="T15" s="46"/>
      <c r="U15" s="46">
        <f t="shared" si="84"/>
        <v>0</v>
      </c>
      <c r="V15" s="47">
        <f t="shared" si="6"/>
        <v>0</v>
      </c>
      <c r="W15" s="46">
        <f t="shared" si="7"/>
        <v>0</v>
      </c>
      <c r="X15" s="46">
        <f t="shared" si="8"/>
        <v>0</v>
      </c>
      <c r="Y15" s="46">
        <f t="shared" si="9"/>
        <v>0</v>
      </c>
      <c r="Z15" s="46"/>
      <c r="AA15" s="46">
        <f t="shared" si="85"/>
        <v>0</v>
      </c>
      <c r="AB15" s="46">
        <f t="shared" si="10"/>
        <v>0</v>
      </c>
      <c r="AC15" s="45">
        <f t="shared" si="11"/>
        <v>0</v>
      </c>
      <c r="AD15" s="46">
        <f t="shared" si="12"/>
        <v>0</v>
      </c>
      <c r="AE15" s="46">
        <f t="shared" si="13"/>
        <v>0</v>
      </c>
      <c r="AF15" s="46"/>
      <c r="AG15" s="46">
        <f t="shared" si="86"/>
        <v>0</v>
      </c>
      <c r="AH15" s="46">
        <f t="shared" si="14"/>
        <v>0</v>
      </c>
      <c r="AI15" s="45">
        <f t="shared" si="15"/>
        <v>0</v>
      </c>
      <c r="AJ15" s="46">
        <f t="shared" si="16"/>
        <v>0</v>
      </c>
      <c r="AK15" s="46">
        <f t="shared" si="17"/>
        <v>0</v>
      </c>
      <c r="AL15" s="46"/>
      <c r="AM15" s="46">
        <f t="shared" si="87"/>
        <v>0</v>
      </c>
      <c r="AN15" s="46">
        <f t="shared" si="18"/>
        <v>0</v>
      </c>
      <c r="AO15" s="45">
        <f t="shared" si="19"/>
        <v>0</v>
      </c>
      <c r="AP15" s="46">
        <f t="shared" si="20"/>
        <v>0</v>
      </c>
      <c r="AQ15" s="46">
        <f t="shared" si="21"/>
        <v>0</v>
      </c>
      <c r="AR15" s="46"/>
      <c r="AS15" s="46">
        <f t="shared" si="88"/>
        <v>0</v>
      </c>
      <c r="AT15" s="46">
        <f t="shared" si="22"/>
        <v>0</v>
      </c>
      <c r="AU15" s="45">
        <f t="shared" si="23"/>
        <v>0</v>
      </c>
      <c r="AV15" s="46">
        <f t="shared" si="24"/>
        <v>0</v>
      </c>
      <c r="AW15" s="46">
        <f t="shared" si="25"/>
        <v>0</v>
      </c>
      <c r="AX15" s="46"/>
      <c r="AY15" s="46">
        <f t="shared" si="89"/>
        <v>0</v>
      </c>
      <c r="AZ15" s="46">
        <f t="shared" si="26"/>
        <v>0</v>
      </c>
      <c r="BA15" s="45">
        <f t="shared" si="27"/>
        <v>0</v>
      </c>
      <c r="BB15" s="46">
        <f t="shared" si="28"/>
        <v>0</v>
      </c>
      <c r="BC15" s="46">
        <f t="shared" si="29"/>
        <v>0</v>
      </c>
      <c r="BD15" s="46"/>
      <c r="BE15" s="46">
        <f t="shared" si="90"/>
        <v>0</v>
      </c>
      <c r="BF15" s="46">
        <f t="shared" si="30"/>
        <v>0</v>
      </c>
      <c r="BG15" s="45">
        <f t="shared" si="31"/>
        <v>0</v>
      </c>
      <c r="BH15" s="46">
        <f t="shared" si="32"/>
        <v>0</v>
      </c>
      <c r="BI15" s="46">
        <f t="shared" si="33"/>
        <v>0</v>
      </c>
      <c r="BJ15" s="46"/>
      <c r="BK15" s="46">
        <f t="shared" si="91"/>
        <v>0</v>
      </c>
      <c r="BL15" s="46">
        <f t="shared" si="34"/>
        <v>0</v>
      </c>
      <c r="BM15" s="45">
        <f t="shared" si="35"/>
        <v>0</v>
      </c>
      <c r="BN15" s="46">
        <f t="shared" si="36"/>
        <v>0</v>
      </c>
      <c r="BO15" s="46">
        <f t="shared" si="37"/>
        <v>0</v>
      </c>
      <c r="BP15" s="46"/>
      <c r="BQ15" s="46">
        <f t="shared" si="92"/>
        <v>0</v>
      </c>
      <c r="BR15" s="46">
        <f t="shared" si="38"/>
        <v>0</v>
      </c>
      <c r="BS15" s="45">
        <f t="shared" si="39"/>
        <v>0</v>
      </c>
      <c r="BT15" s="46">
        <f t="shared" si="40"/>
        <v>0</v>
      </c>
      <c r="BU15" s="46">
        <f t="shared" si="41"/>
        <v>0</v>
      </c>
      <c r="BV15" s="46"/>
      <c r="BW15" s="46">
        <f t="shared" si="93"/>
        <v>0</v>
      </c>
      <c r="BX15" s="46">
        <f t="shared" si="42"/>
        <v>0</v>
      </c>
      <c r="BY15" s="45">
        <f t="shared" si="43"/>
        <v>0</v>
      </c>
      <c r="BZ15" s="46">
        <f t="shared" si="44"/>
        <v>0</v>
      </c>
      <c r="CA15" s="46">
        <f t="shared" si="45"/>
        <v>0</v>
      </c>
      <c r="CB15" s="46"/>
      <c r="CC15" s="46">
        <f t="shared" si="94"/>
        <v>0</v>
      </c>
      <c r="CD15" s="46">
        <f t="shared" si="46"/>
        <v>0</v>
      </c>
      <c r="CE15" s="45">
        <f t="shared" si="47"/>
        <v>0</v>
      </c>
      <c r="CF15" s="46">
        <f t="shared" si="48"/>
        <v>0</v>
      </c>
      <c r="CG15" s="46">
        <f t="shared" si="49"/>
        <v>0</v>
      </c>
      <c r="CH15" s="46"/>
      <c r="CI15" s="46">
        <f t="shared" si="95"/>
        <v>0</v>
      </c>
      <c r="CJ15" s="46">
        <f t="shared" si="50"/>
        <v>0</v>
      </c>
      <c r="CK15" s="45">
        <f t="shared" si="51"/>
        <v>0</v>
      </c>
      <c r="CL15" s="46">
        <f t="shared" si="52"/>
        <v>0</v>
      </c>
      <c r="CM15" s="46">
        <f t="shared" si="53"/>
        <v>0</v>
      </c>
      <c r="CN15" s="46"/>
      <c r="CO15" s="46">
        <f t="shared" si="96"/>
        <v>0</v>
      </c>
      <c r="CP15" s="46">
        <f t="shared" si="54"/>
        <v>0</v>
      </c>
      <c r="CQ15" s="45">
        <f t="shared" si="55"/>
        <v>0</v>
      </c>
      <c r="CR15" s="46">
        <f t="shared" si="56"/>
        <v>0</v>
      </c>
      <c r="CS15" s="46">
        <f t="shared" si="57"/>
        <v>0</v>
      </c>
      <c r="CT15" s="46"/>
      <c r="CU15" s="46">
        <f t="shared" si="97"/>
        <v>0</v>
      </c>
      <c r="CV15" s="46">
        <f t="shared" si="58"/>
        <v>0</v>
      </c>
      <c r="CW15" s="45">
        <f t="shared" si="59"/>
        <v>0</v>
      </c>
      <c r="CX15" s="46">
        <f t="shared" si="60"/>
        <v>0</v>
      </c>
      <c r="CY15" s="46">
        <f t="shared" si="61"/>
        <v>0</v>
      </c>
      <c r="CZ15" s="46"/>
      <c r="DA15" s="46">
        <f t="shared" si="98"/>
        <v>0</v>
      </c>
      <c r="DB15" s="46">
        <f t="shared" si="62"/>
        <v>0</v>
      </c>
      <c r="DC15" s="45">
        <f t="shared" si="63"/>
        <v>0</v>
      </c>
      <c r="DD15" s="46">
        <f t="shared" si="64"/>
        <v>0</v>
      </c>
      <c r="DE15" s="46">
        <f t="shared" si="65"/>
        <v>0</v>
      </c>
      <c r="DF15" s="46"/>
      <c r="DG15" s="46">
        <f t="shared" si="99"/>
        <v>0</v>
      </c>
      <c r="DH15" s="46">
        <f t="shared" si="66"/>
        <v>0</v>
      </c>
      <c r="DI15" s="45">
        <f t="shared" si="67"/>
        <v>0</v>
      </c>
      <c r="DJ15" s="46">
        <f t="shared" si="68"/>
        <v>0</v>
      </c>
      <c r="DK15" s="46">
        <f t="shared" si="69"/>
        <v>0</v>
      </c>
      <c r="DL15" s="45"/>
      <c r="DM15" s="45">
        <f t="shared" si="100"/>
        <v>0</v>
      </c>
      <c r="DN15" s="45">
        <f t="shared" si="70"/>
        <v>0</v>
      </c>
      <c r="DO15" s="45">
        <f t="shared" si="71"/>
        <v>0</v>
      </c>
      <c r="DP15" s="46">
        <f t="shared" si="72"/>
        <v>0</v>
      </c>
      <c r="DQ15" s="46">
        <f t="shared" si="73"/>
        <v>0</v>
      </c>
      <c r="DR15" s="46"/>
      <c r="DS15" s="46">
        <f t="shared" si="101"/>
        <v>0</v>
      </c>
      <c r="DT15" s="46">
        <f t="shared" si="74"/>
        <v>0</v>
      </c>
      <c r="DU15" s="45">
        <f t="shared" si="75"/>
        <v>0</v>
      </c>
      <c r="DV15" s="46">
        <f t="shared" si="76"/>
        <v>0</v>
      </c>
      <c r="DW15" s="46">
        <f t="shared" si="77"/>
        <v>0</v>
      </c>
      <c r="DX15" s="46"/>
      <c r="DY15" s="46">
        <f t="shared" si="102"/>
        <v>0</v>
      </c>
      <c r="DZ15" s="46">
        <f t="shared" si="78"/>
        <v>0</v>
      </c>
      <c r="EA15" s="45">
        <f t="shared" si="79"/>
        <v>0</v>
      </c>
      <c r="EB15" s="46">
        <f t="shared" si="80"/>
        <v>0</v>
      </c>
      <c r="EC15" s="46">
        <f t="shared" si="81"/>
        <v>0</v>
      </c>
      <c r="ED15" s="46"/>
      <c r="EE15" s="45"/>
      <c r="EF15" s="45"/>
      <c r="EG15" s="45">
        <f t="shared" si="82"/>
        <v>0</v>
      </c>
      <c r="EH15" s="45"/>
      <c r="EI15" s="46"/>
    </row>
    <row r="16" spans="1:139" s="33" customFormat="1" ht="12.75">
      <c r="A16" s="32">
        <v>44835</v>
      </c>
      <c r="C16" s="21"/>
      <c r="D16" s="21"/>
      <c r="E16" s="44">
        <f t="shared" si="0"/>
        <v>0</v>
      </c>
      <c r="F16" s="44"/>
      <c r="G16" s="44"/>
      <c r="H16" s="46"/>
      <c r="I16" s="46">
        <f>'2010C Academic'!I16+'2010C Academic'!O16+'2010C Academic'!U16+'2010C Academic'!AA16+'2010C Academic'!AG16+'2010C Academic'!AM16+'2010C Academic'!AS16+'2010C Academic'!AY16+'2010C Academic'!BE16+'2010C Academic'!BK16+'2010C Academic'!BQ16+'2010C Academic'!BW16+'2010C Academic'!CC16+'2010C Academic'!CI16+'2010C Academic'!CO16+'2010C Academic'!CU16+'2010C Academic'!DA16+'2010C Academic'!DG16+'2010C Academic'!DM16+'2010C Academic'!DS16</f>
        <v>0</v>
      </c>
      <c r="J16" s="46">
        <f>'2010C Academic'!J16+'2010C Academic'!P16+'2010C Academic'!V16+'2010C Academic'!AB16+'2010C Academic'!AH16+'2010C Academic'!AN16+'2010C Academic'!AT16+'2010C Academic'!AZ16+'2010C Academic'!BF16+'2010C Academic'!BL16+'2010C Academic'!BR16+'2010C Academic'!BX16+'2010C Academic'!CD16+'2010C Academic'!CJ16+'2010C Academic'!CP16+'2010C Academic'!CV16+'2010C Academic'!DB16+'2010C Academic'!DH16+'2010C Academic'!DN16+'2010C Academic'!DT16</f>
        <v>0</v>
      </c>
      <c r="K16" s="46">
        <f t="shared" si="1"/>
        <v>0</v>
      </c>
      <c r="L16" s="46">
        <f>'2010C Academic'!L16+'2010C Academic'!R16+'2010C Academic'!X16+'2010C Academic'!AD16+'2010C Academic'!AJ16+'2010C Academic'!AP16+'2010C Academic'!AV16+'2010C Academic'!BB16+'2010C Academic'!BH16+'2010C Academic'!BN16+'2010C Academic'!BT16+'2010C Academic'!BZ16+'2010C Academic'!CF16+'2010C Academic'!CL16+'2010C Academic'!CR16+'2010C Academic'!CX16+'2010C Academic'!DD16+'2010C Academic'!DJ16+'2010C Academic'!DP16+'2010C Academic'!DV16</f>
        <v>0</v>
      </c>
      <c r="M16" s="46">
        <f>'2010C Academic'!M16+'2010C Academic'!S16+'2010C Academic'!Y16+'2010C Academic'!AE16+'2010C Academic'!AK16+'2010C Academic'!AQ16+'2010C Academic'!AW16+'2010C Academic'!BC16+'2010C Academic'!BI16+'2010C Academic'!BO16+'2010C Academic'!BU16+'2010C Academic'!CA16+'2010C Academic'!CG16+'2010C Academic'!CM16+'2010C Academic'!CS16+'2010C Academic'!CY16+'2010C Academic'!DE16+'2010C Academic'!DK16+'2010C Academic'!DQ16+'2010C Academic'!DW16</f>
        <v>0</v>
      </c>
      <c r="N16" s="46"/>
      <c r="O16" s="45"/>
      <c r="P16" s="47">
        <f t="shared" si="2"/>
        <v>0</v>
      </c>
      <c r="Q16" s="45">
        <f t="shared" si="3"/>
        <v>0</v>
      </c>
      <c r="R16" s="45">
        <f t="shared" si="4"/>
        <v>0</v>
      </c>
      <c r="S16" s="47">
        <f t="shared" si="5"/>
        <v>0</v>
      </c>
      <c r="T16" s="46"/>
      <c r="U16" s="46"/>
      <c r="V16" s="47">
        <f t="shared" si="6"/>
        <v>0</v>
      </c>
      <c r="W16" s="46">
        <f t="shared" si="7"/>
        <v>0</v>
      </c>
      <c r="X16" s="46">
        <f t="shared" si="8"/>
        <v>0</v>
      </c>
      <c r="Y16" s="46">
        <f t="shared" si="9"/>
        <v>0</v>
      </c>
      <c r="Z16" s="46"/>
      <c r="AA16" s="46"/>
      <c r="AB16" s="46">
        <f t="shared" si="10"/>
        <v>0</v>
      </c>
      <c r="AC16" s="45">
        <f t="shared" si="11"/>
        <v>0</v>
      </c>
      <c r="AD16" s="46">
        <f t="shared" si="12"/>
        <v>0</v>
      </c>
      <c r="AE16" s="46">
        <f t="shared" si="13"/>
        <v>0</v>
      </c>
      <c r="AF16" s="46"/>
      <c r="AG16" s="46"/>
      <c r="AH16" s="46">
        <f t="shared" si="14"/>
        <v>0</v>
      </c>
      <c r="AI16" s="45">
        <f t="shared" si="15"/>
        <v>0</v>
      </c>
      <c r="AJ16" s="46">
        <f t="shared" si="16"/>
        <v>0</v>
      </c>
      <c r="AK16" s="46">
        <f t="shared" si="17"/>
        <v>0</v>
      </c>
      <c r="AL16" s="46"/>
      <c r="AM16" s="46"/>
      <c r="AN16" s="46">
        <f t="shared" si="18"/>
        <v>0</v>
      </c>
      <c r="AO16" s="45">
        <f t="shared" si="19"/>
        <v>0</v>
      </c>
      <c r="AP16" s="46">
        <f t="shared" si="20"/>
        <v>0</v>
      </c>
      <c r="AQ16" s="46">
        <f t="shared" si="21"/>
        <v>0</v>
      </c>
      <c r="AR16" s="46"/>
      <c r="AS16" s="46"/>
      <c r="AT16" s="46">
        <f t="shared" si="22"/>
        <v>0</v>
      </c>
      <c r="AU16" s="45">
        <f t="shared" si="23"/>
        <v>0</v>
      </c>
      <c r="AV16" s="46">
        <f t="shared" si="24"/>
        <v>0</v>
      </c>
      <c r="AW16" s="46">
        <f t="shared" si="25"/>
        <v>0</v>
      </c>
      <c r="AX16" s="46"/>
      <c r="AY16" s="46"/>
      <c r="AZ16" s="46">
        <f t="shared" si="26"/>
        <v>0</v>
      </c>
      <c r="BA16" s="45">
        <f t="shared" si="27"/>
        <v>0</v>
      </c>
      <c r="BB16" s="46">
        <f t="shared" si="28"/>
        <v>0</v>
      </c>
      <c r="BC16" s="46">
        <f t="shared" si="29"/>
        <v>0</v>
      </c>
      <c r="BD16" s="46"/>
      <c r="BE16" s="46"/>
      <c r="BF16" s="46">
        <f t="shared" si="30"/>
        <v>0</v>
      </c>
      <c r="BG16" s="45">
        <f t="shared" si="31"/>
        <v>0</v>
      </c>
      <c r="BH16" s="46">
        <f t="shared" si="32"/>
        <v>0</v>
      </c>
      <c r="BI16" s="46">
        <f t="shared" si="33"/>
        <v>0</v>
      </c>
      <c r="BJ16" s="46"/>
      <c r="BK16" s="46"/>
      <c r="BL16" s="46">
        <f t="shared" si="34"/>
        <v>0</v>
      </c>
      <c r="BM16" s="45">
        <f t="shared" si="35"/>
        <v>0</v>
      </c>
      <c r="BN16" s="46">
        <f t="shared" si="36"/>
        <v>0</v>
      </c>
      <c r="BO16" s="46">
        <f t="shared" si="37"/>
        <v>0</v>
      </c>
      <c r="BP16" s="46"/>
      <c r="BQ16" s="46"/>
      <c r="BR16" s="46">
        <f t="shared" si="38"/>
        <v>0</v>
      </c>
      <c r="BS16" s="45">
        <f t="shared" si="39"/>
        <v>0</v>
      </c>
      <c r="BT16" s="46">
        <f t="shared" si="40"/>
        <v>0</v>
      </c>
      <c r="BU16" s="46">
        <f t="shared" si="41"/>
        <v>0</v>
      </c>
      <c r="BV16" s="46"/>
      <c r="BW16" s="46"/>
      <c r="BX16" s="46">
        <f t="shared" si="42"/>
        <v>0</v>
      </c>
      <c r="BY16" s="45">
        <f t="shared" si="43"/>
        <v>0</v>
      </c>
      <c r="BZ16" s="46">
        <f t="shared" si="44"/>
        <v>0</v>
      </c>
      <c r="CA16" s="46">
        <f t="shared" si="45"/>
        <v>0</v>
      </c>
      <c r="CB16" s="46"/>
      <c r="CC16" s="46"/>
      <c r="CD16" s="46">
        <f t="shared" si="46"/>
        <v>0</v>
      </c>
      <c r="CE16" s="45">
        <f t="shared" si="47"/>
        <v>0</v>
      </c>
      <c r="CF16" s="46">
        <f t="shared" si="48"/>
        <v>0</v>
      </c>
      <c r="CG16" s="46">
        <f t="shared" si="49"/>
        <v>0</v>
      </c>
      <c r="CH16" s="46"/>
      <c r="CI16" s="46"/>
      <c r="CJ16" s="46">
        <f t="shared" si="50"/>
        <v>0</v>
      </c>
      <c r="CK16" s="45">
        <f t="shared" si="51"/>
        <v>0</v>
      </c>
      <c r="CL16" s="46">
        <f t="shared" si="52"/>
        <v>0</v>
      </c>
      <c r="CM16" s="46">
        <f t="shared" si="53"/>
        <v>0</v>
      </c>
      <c r="CN16" s="46"/>
      <c r="CO16" s="46"/>
      <c r="CP16" s="46">
        <f t="shared" si="54"/>
        <v>0</v>
      </c>
      <c r="CQ16" s="45">
        <f t="shared" si="55"/>
        <v>0</v>
      </c>
      <c r="CR16" s="46">
        <f t="shared" si="56"/>
        <v>0</v>
      </c>
      <c r="CS16" s="46">
        <f t="shared" si="57"/>
        <v>0</v>
      </c>
      <c r="CT16" s="46"/>
      <c r="CU16" s="46"/>
      <c r="CV16" s="46">
        <f t="shared" si="58"/>
        <v>0</v>
      </c>
      <c r="CW16" s="45">
        <f t="shared" si="59"/>
        <v>0</v>
      </c>
      <c r="CX16" s="46">
        <f t="shared" si="60"/>
        <v>0</v>
      </c>
      <c r="CY16" s="46">
        <f t="shared" si="61"/>
        <v>0</v>
      </c>
      <c r="CZ16" s="46"/>
      <c r="DA16" s="46"/>
      <c r="DB16" s="46">
        <f t="shared" si="62"/>
        <v>0</v>
      </c>
      <c r="DC16" s="45">
        <f t="shared" si="63"/>
        <v>0</v>
      </c>
      <c r="DD16" s="46">
        <f t="shared" si="64"/>
        <v>0</v>
      </c>
      <c r="DE16" s="46">
        <f t="shared" si="65"/>
        <v>0</v>
      </c>
      <c r="DF16" s="46"/>
      <c r="DG16" s="46"/>
      <c r="DH16" s="46">
        <f t="shared" si="66"/>
        <v>0</v>
      </c>
      <c r="DI16" s="45">
        <f t="shared" si="67"/>
        <v>0</v>
      </c>
      <c r="DJ16" s="46">
        <f t="shared" si="68"/>
        <v>0</v>
      </c>
      <c r="DK16" s="46">
        <f t="shared" si="69"/>
        <v>0</v>
      </c>
      <c r="DL16" s="45"/>
      <c r="DM16" s="45"/>
      <c r="DN16" s="45">
        <f t="shared" si="70"/>
        <v>0</v>
      </c>
      <c r="DO16" s="45">
        <f t="shared" si="71"/>
        <v>0</v>
      </c>
      <c r="DP16" s="46">
        <f t="shared" si="72"/>
        <v>0</v>
      </c>
      <c r="DQ16" s="46">
        <f t="shared" si="73"/>
        <v>0</v>
      </c>
      <c r="DR16" s="46"/>
      <c r="DS16" s="46"/>
      <c r="DT16" s="46">
        <f t="shared" si="74"/>
        <v>0</v>
      </c>
      <c r="DU16" s="45">
        <f t="shared" si="75"/>
        <v>0</v>
      </c>
      <c r="DV16" s="46">
        <f t="shared" si="76"/>
        <v>0</v>
      </c>
      <c r="DW16" s="46">
        <f t="shared" si="77"/>
        <v>0</v>
      </c>
      <c r="DX16" s="46"/>
      <c r="DY16" s="46"/>
      <c r="DZ16" s="46">
        <f t="shared" si="78"/>
        <v>0</v>
      </c>
      <c r="EA16" s="45">
        <f t="shared" si="79"/>
        <v>0</v>
      </c>
      <c r="EB16" s="46">
        <f t="shared" si="80"/>
        <v>0</v>
      </c>
      <c r="EC16" s="46">
        <f t="shared" si="81"/>
        <v>0</v>
      </c>
      <c r="ED16" s="46"/>
      <c r="EE16" s="45"/>
      <c r="EF16" s="45"/>
      <c r="EG16" s="45">
        <f t="shared" si="82"/>
        <v>0</v>
      </c>
      <c r="EH16" s="45"/>
      <c r="EI16" s="46"/>
    </row>
    <row r="17" spans="1:139" s="33" customFormat="1" ht="12.75">
      <c r="A17" s="32">
        <v>45017</v>
      </c>
      <c r="C17" s="21"/>
      <c r="D17" s="21"/>
      <c r="E17" s="44">
        <f t="shared" si="0"/>
        <v>0</v>
      </c>
      <c r="F17" s="44"/>
      <c r="G17" s="44"/>
      <c r="H17" s="46"/>
      <c r="I17" s="46">
        <f>'2010C Academic'!I17+'2010C Academic'!O17+'2010C Academic'!U17+'2010C Academic'!AA17+'2010C Academic'!AG17+'2010C Academic'!AM17+'2010C Academic'!AS17+'2010C Academic'!AY17+'2010C Academic'!BE17+'2010C Academic'!BK17+'2010C Academic'!BQ17+'2010C Academic'!BW17+'2010C Academic'!CC17+'2010C Academic'!CI17+'2010C Academic'!CO17+'2010C Academic'!CU17+'2010C Academic'!DA17+'2010C Academic'!DG17+'2010C Academic'!DM17+'2010C Academic'!DS17</f>
        <v>0</v>
      </c>
      <c r="J17" s="46">
        <f>'2010C Academic'!J17+'2010C Academic'!P17+'2010C Academic'!V17+'2010C Academic'!AB17+'2010C Academic'!AH17+'2010C Academic'!AN17+'2010C Academic'!AT17+'2010C Academic'!AZ17+'2010C Academic'!BF17+'2010C Academic'!BL17+'2010C Academic'!BR17+'2010C Academic'!BX17+'2010C Academic'!CD17+'2010C Academic'!CJ17+'2010C Academic'!CP17+'2010C Academic'!CV17+'2010C Academic'!DB17+'2010C Academic'!DH17+'2010C Academic'!DN17+'2010C Academic'!DT17</f>
        <v>0</v>
      </c>
      <c r="K17" s="46">
        <f t="shared" si="1"/>
        <v>0</v>
      </c>
      <c r="L17" s="46">
        <f>'2010C Academic'!L17+'2010C Academic'!R17+'2010C Academic'!X17+'2010C Academic'!AD17+'2010C Academic'!AJ17+'2010C Academic'!AP17+'2010C Academic'!AV17+'2010C Academic'!BB17+'2010C Academic'!BH17+'2010C Academic'!BN17+'2010C Academic'!BT17+'2010C Academic'!BZ17+'2010C Academic'!CF17+'2010C Academic'!CL17+'2010C Academic'!CR17+'2010C Academic'!CX17+'2010C Academic'!DD17+'2010C Academic'!DJ17+'2010C Academic'!DP17+'2010C Academic'!DV17</f>
        <v>0</v>
      </c>
      <c r="M17" s="46">
        <f>'2010C Academic'!M17+'2010C Academic'!S17+'2010C Academic'!Y17+'2010C Academic'!AE17+'2010C Academic'!AK17+'2010C Academic'!AQ17+'2010C Academic'!AW17+'2010C Academic'!BC17+'2010C Academic'!BI17+'2010C Academic'!BO17+'2010C Academic'!BU17+'2010C Academic'!CA17+'2010C Academic'!CG17+'2010C Academic'!CM17+'2010C Academic'!CS17+'2010C Academic'!CY17+'2010C Academic'!DE17+'2010C Academic'!DK17+'2010C Academic'!DQ17+'2010C Academic'!DW17</f>
        <v>0</v>
      </c>
      <c r="N17" s="46"/>
      <c r="O17" s="45">
        <f t="shared" si="83"/>
        <v>0</v>
      </c>
      <c r="P17" s="47">
        <f t="shared" si="2"/>
        <v>0</v>
      </c>
      <c r="Q17" s="45">
        <f t="shared" si="3"/>
        <v>0</v>
      </c>
      <c r="R17" s="45">
        <f t="shared" si="4"/>
        <v>0</v>
      </c>
      <c r="S17" s="47">
        <f t="shared" si="5"/>
        <v>0</v>
      </c>
      <c r="T17" s="46"/>
      <c r="U17" s="46">
        <f t="shared" si="84"/>
        <v>0</v>
      </c>
      <c r="V17" s="47">
        <f t="shared" si="6"/>
        <v>0</v>
      </c>
      <c r="W17" s="46">
        <f t="shared" si="7"/>
        <v>0</v>
      </c>
      <c r="X17" s="46">
        <f t="shared" si="8"/>
        <v>0</v>
      </c>
      <c r="Y17" s="46">
        <f t="shared" si="9"/>
        <v>0</v>
      </c>
      <c r="Z17" s="46"/>
      <c r="AA17" s="46">
        <f t="shared" si="85"/>
        <v>0</v>
      </c>
      <c r="AB17" s="46">
        <f t="shared" si="10"/>
        <v>0</v>
      </c>
      <c r="AC17" s="45">
        <f t="shared" si="11"/>
        <v>0</v>
      </c>
      <c r="AD17" s="46">
        <f t="shared" si="12"/>
        <v>0</v>
      </c>
      <c r="AE17" s="46">
        <f t="shared" si="13"/>
        <v>0</v>
      </c>
      <c r="AF17" s="46"/>
      <c r="AG17" s="46">
        <f t="shared" si="86"/>
        <v>0</v>
      </c>
      <c r="AH17" s="46">
        <f t="shared" si="14"/>
        <v>0</v>
      </c>
      <c r="AI17" s="45">
        <f t="shared" si="15"/>
        <v>0</v>
      </c>
      <c r="AJ17" s="46">
        <f t="shared" si="16"/>
        <v>0</v>
      </c>
      <c r="AK17" s="46">
        <f t="shared" si="17"/>
        <v>0</v>
      </c>
      <c r="AL17" s="46"/>
      <c r="AM17" s="46">
        <f t="shared" si="87"/>
        <v>0</v>
      </c>
      <c r="AN17" s="46">
        <f t="shared" si="18"/>
        <v>0</v>
      </c>
      <c r="AO17" s="45">
        <f t="shared" si="19"/>
        <v>0</v>
      </c>
      <c r="AP17" s="46">
        <f t="shared" si="20"/>
        <v>0</v>
      </c>
      <c r="AQ17" s="46">
        <f t="shared" si="21"/>
        <v>0</v>
      </c>
      <c r="AR17" s="46"/>
      <c r="AS17" s="46">
        <f t="shared" si="88"/>
        <v>0</v>
      </c>
      <c r="AT17" s="46">
        <f t="shared" si="22"/>
        <v>0</v>
      </c>
      <c r="AU17" s="45">
        <f t="shared" si="23"/>
        <v>0</v>
      </c>
      <c r="AV17" s="46">
        <f t="shared" si="24"/>
        <v>0</v>
      </c>
      <c r="AW17" s="46">
        <f t="shared" si="25"/>
        <v>0</v>
      </c>
      <c r="AX17" s="46"/>
      <c r="AY17" s="46">
        <f t="shared" si="89"/>
        <v>0</v>
      </c>
      <c r="AZ17" s="46">
        <f t="shared" si="26"/>
        <v>0</v>
      </c>
      <c r="BA17" s="45">
        <f t="shared" si="27"/>
        <v>0</v>
      </c>
      <c r="BB17" s="46">
        <f t="shared" si="28"/>
        <v>0</v>
      </c>
      <c r="BC17" s="46">
        <f t="shared" si="29"/>
        <v>0</v>
      </c>
      <c r="BD17" s="46"/>
      <c r="BE17" s="46">
        <f t="shared" si="90"/>
        <v>0</v>
      </c>
      <c r="BF17" s="46">
        <f t="shared" si="30"/>
        <v>0</v>
      </c>
      <c r="BG17" s="45">
        <f t="shared" si="31"/>
        <v>0</v>
      </c>
      <c r="BH17" s="46">
        <f t="shared" si="32"/>
        <v>0</v>
      </c>
      <c r="BI17" s="46">
        <f t="shared" si="33"/>
        <v>0</v>
      </c>
      <c r="BJ17" s="46"/>
      <c r="BK17" s="46">
        <f t="shared" si="91"/>
        <v>0</v>
      </c>
      <c r="BL17" s="46">
        <f t="shared" si="34"/>
        <v>0</v>
      </c>
      <c r="BM17" s="45">
        <f t="shared" si="35"/>
        <v>0</v>
      </c>
      <c r="BN17" s="46">
        <f t="shared" si="36"/>
        <v>0</v>
      </c>
      <c r="BO17" s="46">
        <f t="shared" si="37"/>
        <v>0</v>
      </c>
      <c r="BP17" s="46"/>
      <c r="BQ17" s="46">
        <f t="shared" si="92"/>
        <v>0</v>
      </c>
      <c r="BR17" s="46">
        <f t="shared" si="38"/>
        <v>0</v>
      </c>
      <c r="BS17" s="45">
        <f t="shared" si="39"/>
        <v>0</v>
      </c>
      <c r="BT17" s="46">
        <f t="shared" si="40"/>
        <v>0</v>
      </c>
      <c r="BU17" s="46">
        <f t="shared" si="41"/>
        <v>0</v>
      </c>
      <c r="BV17" s="46"/>
      <c r="BW17" s="46">
        <f t="shared" si="93"/>
        <v>0</v>
      </c>
      <c r="BX17" s="46">
        <f t="shared" si="42"/>
        <v>0</v>
      </c>
      <c r="BY17" s="45">
        <f t="shared" si="43"/>
        <v>0</v>
      </c>
      <c r="BZ17" s="46">
        <f t="shared" si="44"/>
        <v>0</v>
      </c>
      <c r="CA17" s="46">
        <f t="shared" si="45"/>
        <v>0</v>
      </c>
      <c r="CB17" s="46"/>
      <c r="CC17" s="46">
        <f t="shared" si="94"/>
        <v>0</v>
      </c>
      <c r="CD17" s="46">
        <f t="shared" si="46"/>
        <v>0</v>
      </c>
      <c r="CE17" s="45">
        <f t="shared" si="47"/>
        <v>0</v>
      </c>
      <c r="CF17" s="46">
        <f t="shared" si="48"/>
        <v>0</v>
      </c>
      <c r="CG17" s="46">
        <f t="shared" si="49"/>
        <v>0</v>
      </c>
      <c r="CH17" s="46"/>
      <c r="CI17" s="46">
        <f t="shared" si="95"/>
        <v>0</v>
      </c>
      <c r="CJ17" s="46">
        <f t="shared" si="50"/>
        <v>0</v>
      </c>
      <c r="CK17" s="45">
        <f t="shared" si="51"/>
        <v>0</v>
      </c>
      <c r="CL17" s="46">
        <f t="shared" si="52"/>
        <v>0</v>
      </c>
      <c r="CM17" s="46">
        <f t="shared" si="53"/>
        <v>0</v>
      </c>
      <c r="CN17" s="46"/>
      <c r="CO17" s="46">
        <f t="shared" si="96"/>
        <v>0</v>
      </c>
      <c r="CP17" s="46">
        <f t="shared" si="54"/>
        <v>0</v>
      </c>
      <c r="CQ17" s="45">
        <f t="shared" si="55"/>
        <v>0</v>
      </c>
      <c r="CR17" s="46">
        <f t="shared" si="56"/>
        <v>0</v>
      </c>
      <c r="CS17" s="46">
        <f t="shared" si="57"/>
        <v>0</v>
      </c>
      <c r="CT17" s="46"/>
      <c r="CU17" s="46">
        <f t="shared" si="97"/>
        <v>0</v>
      </c>
      <c r="CV17" s="46">
        <f t="shared" si="58"/>
        <v>0</v>
      </c>
      <c r="CW17" s="45">
        <f t="shared" si="59"/>
        <v>0</v>
      </c>
      <c r="CX17" s="46">
        <f t="shared" si="60"/>
        <v>0</v>
      </c>
      <c r="CY17" s="46">
        <f t="shared" si="61"/>
        <v>0</v>
      </c>
      <c r="CZ17" s="46"/>
      <c r="DA17" s="46">
        <f t="shared" si="98"/>
        <v>0</v>
      </c>
      <c r="DB17" s="46">
        <f t="shared" si="62"/>
        <v>0</v>
      </c>
      <c r="DC17" s="45">
        <f t="shared" si="63"/>
        <v>0</v>
      </c>
      <c r="DD17" s="46">
        <f t="shared" si="64"/>
        <v>0</v>
      </c>
      <c r="DE17" s="46">
        <f t="shared" si="65"/>
        <v>0</v>
      </c>
      <c r="DF17" s="46"/>
      <c r="DG17" s="46">
        <f t="shared" si="99"/>
        <v>0</v>
      </c>
      <c r="DH17" s="46">
        <f t="shared" si="66"/>
        <v>0</v>
      </c>
      <c r="DI17" s="45">
        <f t="shared" si="67"/>
        <v>0</v>
      </c>
      <c r="DJ17" s="46">
        <f t="shared" si="68"/>
        <v>0</v>
      </c>
      <c r="DK17" s="46">
        <f t="shared" si="69"/>
        <v>0</v>
      </c>
      <c r="DL17" s="45"/>
      <c r="DM17" s="45">
        <f t="shared" si="100"/>
        <v>0</v>
      </c>
      <c r="DN17" s="45">
        <f t="shared" si="70"/>
        <v>0</v>
      </c>
      <c r="DO17" s="45">
        <f t="shared" si="71"/>
        <v>0</v>
      </c>
      <c r="DP17" s="46">
        <f t="shared" si="72"/>
        <v>0</v>
      </c>
      <c r="DQ17" s="46">
        <f t="shared" si="73"/>
        <v>0</v>
      </c>
      <c r="DR17" s="46"/>
      <c r="DS17" s="46">
        <f t="shared" si="101"/>
        <v>0</v>
      </c>
      <c r="DT17" s="46">
        <f t="shared" si="74"/>
        <v>0</v>
      </c>
      <c r="DU17" s="45">
        <f t="shared" si="75"/>
        <v>0</v>
      </c>
      <c r="DV17" s="46">
        <f t="shared" si="76"/>
        <v>0</v>
      </c>
      <c r="DW17" s="46">
        <f t="shared" si="77"/>
        <v>0</v>
      </c>
      <c r="DX17" s="46"/>
      <c r="DY17" s="46">
        <f t="shared" si="102"/>
        <v>0</v>
      </c>
      <c r="DZ17" s="46">
        <f t="shared" si="78"/>
        <v>0</v>
      </c>
      <c r="EA17" s="45">
        <f t="shared" si="79"/>
        <v>0</v>
      </c>
      <c r="EB17" s="46">
        <f t="shared" si="80"/>
        <v>0</v>
      </c>
      <c r="EC17" s="46">
        <f t="shared" si="81"/>
        <v>0</v>
      </c>
      <c r="ED17" s="46"/>
      <c r="EE17" s="45"/>
      <c r="EF17" s="45"/>
      <c r="EG17" s="45">
        <f t="shared" si="82"/>
        <v>0</v>
      </c>
      <c r="EH17" s="45"/>
      <c r="EI17" s="46"/>
    </row>
    <row r="18" spans="1:139" s="33" customFormat="1" ht="12.75">
      <c r="A18" s="32">
        <v>45200</v>
      </c>
      <c r="C18" s="21"/>
      <c r="D18" s="21"/>
      <c r="E18" s="44">
        <f t="shared" si="0"/>
        <v>0</v>
      </c>
      <c r="F18" s="44"/>
      <c r="G18" s="44"/>
      <c r="H18" s="46"/>
      <c r="I18" s="46">
        <f>'2010C Academic'!I18+'2010C Academic'!O18+'2010C Academic'!U18+'2010C Academic'!AA18+'2010C Academic'!AG18+'2010C Academic'!AM18+'2010C Academic'!AS18+'2010C Academic'!AY18+'2010C Academic'!BE18+'2010C Academic'!BK18+'2010C Academic'!BQ18+'2010C Academic'!BW18+'2010C Academic'!CC18+'2010C Academic'!CI18+'2010C Academic'!CO18+'2010C Academic'!CU18+'2010C Academic'!DA18+'2010C Academic'!DG18+'2010C Academic'!DM18+'2010C Academic'!DS18</f>
        <v>0</v>
      </c>
      <c r="J18" s="46">
        <f>'2010C Academic'!J18+'2010C Academic'!P18+'2010C Academic'!V18+'2010C Academic'!AB18+'2010C Academic'!AH18+'2010C Academic'!AN18+'2010C Academic'!AT18+'2010C Academic'!AZ18+'2010C Academic'!BF18+'2010C Academic'!BL18+'2010C Academic'!BR18+'2010C Academic'!BX18+'2010C Academic'!CD18+'2010C Academic'!CJ18+'2010C Academic'!CP18+'2010C Academic'!CV18+'2010C Academic'!DB18+'2010C Academic'!DH18+'2010C Academic'!DN18+'2010C Academic'!DT18</f>
        <v>0</v>
      </c>
      <c r="K18" s="46">
        <f t="shared" si="1"/>
        <v>0</v>
      </c>
      <c r="L18" s="46">
        <f>'2010C Academic'!L18+'2010C Academic'!R18+'2010C Academic'!X18+'2010C Academic'!AD18+'2010C Academic'!AJ18+'2010C Academic'!AP18+'2010C Academic'!AV18+'2010C Academic'!BB18+'2010C Academic'!BH18+'2010C Academic'!BN18+'2010C Academic'!BT18+'2010C Academic'!BZ18+'2010C Academic'!CF18+'2010C Academic'!CL18+'2010C Academic'!CR18+'2010C Academic'!CX18+'2010C Academic'!DD18+'2010C Academic'!DJ18+'2010C Academic'!DP18+'2010C Academic'!DV18</f>
        <v>0</v>
      </c>
      <c r="M18" s="46">
        <f>'2010C Academic'!M18+'2010C Academic'!S18+'2010C Academic'!Y18+'2010C Academic'!AE18+'2010C Academic'!AK18+'2010C Academic'!AQ18+'2010C Academic'!AW18+'2010C Academic'!BC18+'2010C Academic'!BI18+'2010C Academic'!BO18+'2010C Academic'!BU18+'2010C Academic'!CA18+'2010C Academic'!CG18+'2010C Academic'!CM18+'2010C Academic'!CS18+'2010C Academic'!CY18+'2010C Academic'!DE18+'2010C Academic'!DK18+'2010C Academic'!DQ18+'2010C Academic'!DW18</f>
        <v>0</v>
      </c>
      <c r="N18" s="46"/>
      <c r="O18" s="45"/>
      <c r="P18" s="47">
        <f t="shared" si="2"/>
        <v>0</v>
      </c>
      <c r="Q18" s="45">
        <f t="shared" si="3"/>
        <v>0</v>
      </c>
      <c r="R18" s="45">
        <f t="shared" si="4"/>
        <v>0</v>
      </c>
      <c r="S18" s="47">
        <f t="shared" si="5"/>
        <v>0</v>
      </c>
      <c r="T18" s="46"/>
      <c r="U18" s="46"/>
      <c r="V18" s="47">
        <f t="shared" si="6"/>
        <v>0</v>
      </c>
      <c r="W18" s="46">
        <f t="shared" si="7"/>
        <v>0</v>
      </c>
      <c r="X18" s="46">
        <f t="shared" si="8"/>
        <v>0</v>
      </c>
      <c r="Y18" s="46">
        <f t="shared" si="9"/>
        <v>0</v>
      </c>
      <c r="Z18" s="46"/>
      <c r="AA18" s="46"/>
      <c r="AB18" s="46">
        <f t="shared" si="10"/>
        <v>0</v>
      </c>
      <c r="AC18" s="45">
        <f t="shared" si="11"/>
        <v>0</v>
      </c>
      <c r="AD18" s="46">
        <f t="shared" si="12"/>
        <v>0</v>
      </c>
      <c r="AE18" s="46">
        <f t="shared" si="13"/>
        <v>0</v>
      </c>
      <c r="AF18" s="46"/>
      <c r="AG18" s="46"/>
      <c r="AH18" s="46">
        <f t="shared" si="14"/>
        <v>0</v>
      </c>
      <c r="AI18" s="45">
        <f t="shared" si="15"/>
        <v>0</v>
      </c>
      <c r="AJ18" s="46">
        <f t="shared" si="16"/>
        <v>0</v>
      </c>
      <c r="AK18" s="46">
        <f t="shared" si="17"/>
        <v>0</v>
      </c>
      <c r="AL18" s="46"/>
      <c r="AM18" s="46"/>
      <c r="AN18" s="46">
        <f t="shared" si="18"/>
        <v>0</v>
      </c>
      <c r="AO18" s="45">
        <f t="shared" si="19"/>
        <v>0</v>
      </c>
      <c r="AP18" s="46">
        <f t="shared" si="20"/>
        <v>0</v>
      </c>
      <c r="AQ18" s="46">
        <f t="shared" si="21"/>
        <v>0</v>
      </c>
      <c r="AR18" s="46"/>
      <c r="AS18" s="46"/>
      <c r="AT18" s="46">
        <f t="shared" si="22"/>
        <v>0</v>
      </c>
      <c r="AU18" s="45">
        <f t="shared" si="23"/>
        <v>0</v>
      </c>
      <c r="AV18" s="46">
        <f t="shared" si="24"/>
        <v>0</v>
      </c>
      <c r="AW18" s="46">
        <f t="shared" si="25"/>
        <v>0</v>
      </c>
      <c r="AX18" s="46"/>
      <c r="AY18" s="46"/>
      <c r="AZ18" s="46">
        <f t="shared" si="26"/>
        <v>0</v>
      </c>
      <c r="BA18" s="45">
        <f t="shared" si="27"/>
        <v>0</v>
      </c>
      <c r="BB18" s="46">
        <f t="shared" si="28"/>
        <v>0</v>
      </c>
      <c r="BC18" s="46">
        <f t="shared" si="29"/>
        <v>0</v>
      </c>
      <c r="BD18" s="46"/>
      <c r="BE18" s="46"/>
      <c r="BF18" s="46">
        <f t="shared" si="30"/>
        <v>0</v>
      </c>
      <c r="BG18" s="45">
        <f t="shared" si="31"/>
        <v>0</v>
      </c>
      <c r="BH18" s="46">
        <f t="shared" si="32"/>
        <v>0</v>
      </c>
      <c r="BI18" s="46">
        <f t="shared" si="33"/>
        <v>0</v>
      </c>
      <c r="BJ18" s="46"/>
      <c r="BK18" s="46"/>
      <c r="BL18" s="46">
        <f t="shared" si="34"/>
        <v>0</v>
      </c>
      <c r="BM18" s="45">
        <f t="shared" si="35"/>
        <v>0</v>
      </c>
      <c r="BN18" s="46">
        <f t="shared" si="36"/>
        <v>0</v>
      </c>
      <c r="BO18" s="46">
        <f t="shared" si="37"/>
        <v>0</v>
      </c>
      <c r="BP18" s="46"/>
      <c r="BQ18" s="46"/>
      <c r="BR18" s="46">
        <f t="shared" si="38"/>
        <v>0</v>
      </c>
      <c r="BS18" s="45">
        <f t="shared" si="39"/>
        <v>0</v>
      </c>
      <c r="BT18" s="46">
        <f t="shared" si="40"/>
        <v>0</v>
      </c>
      <c r="BU18" s="46">
        <f t="shared" si="41"/>
        <v>0</v>
      </c>
      <c r="BV18" s="46"/>
      <c r="BW18" s="46"/>
      <c r="BX18" s="46">
        <f t="shared" si="42"/>
        <v>0</v>
      </c>
      <c r="BY18" s="45">
        <f t="shared" si="43"/>
        <v>0</v>
      </c>
      <c r="BZ18" s="46">
        <f t="shared" si="44"/>
        <v>0</v>
      </c>
      <c r="CA18" s="46">
        <f t="shared" si="45"/>
        <v>0</v>
      </c>
      <c r="CB18" s="46"/>
      <c r="CC18" s="46"/>
      <c r="CD18" s="46">
        <f t="shared" si="46"/>
        <v>0</v>
      </c>
      <c r="CE18" s="45">
        <f t="shared" si="47"/>
        <v>0</v>
      </c>
      <c r="CF18" s="46">
        <f t="shared" si="48"/>
        <v>0</v>
      </c>
      <c r="CG18" s="46">
        <f t="shared" si="49"/>
        <v>0</v>
      </c>
      <c r="CH18" s="46"/>
      <c r="CI18" s="46"/>
      <c r="CJ18" s="46">
        <f t="shared" si="50"/>
        <v>0</v>
      </c>
      <c r="CK18" s="45">
        <f t="shared" si="51"/>
        <v>0</v>
      </c>
      <c r="CL18" s="46">
        <f t="shared" si="52"/>
        <v>0</v>
      </c>
      <c r="CM18" s="46">
        <f t="shared" si="53"/>
        <v>0</v>
      </c>
      <c r="CN18" s="46"/>
      <c r="CO18" s="46"/>
      <c r="CP18" s="46">
        <f t="shared" si="54"/>
        <v>0</v>
      </c>
      <c r="CQ18" s="45">
        <f t="shared" si="55"/>
        <v>0</v>
      </c>
      <c r="CR18" s="46">
        <f t="shared" si="56"/>
        <v>0</v>
      </c>
      <c r="CS18" s="46">
        <f t="shared" si="57"/>
        <v>0</v>
      </c>
      <c r="CT18" s="46"/>
      <c r="CU18" s="46"/>
      <c r="CV18" s="46">
        <f t="shared" si="58"/>
        <v>0</v>
      </c>
      <c r="CW18" s="45">
        <f t="shared" si="59"/>
        <v>0</v>
      </c>
      <c r="CX18" s="46">
        <f t="shared" si="60"/>
        <v>0</v>
      </c>
      <c r="CY18" s="46">
        <f t="shared" si="61"/>
        <v>0</v>
      </c>
      <c r="CZ18" s="46"/>
      <c r="DA18" s="46"/>
      <c r="DB18" s="46">
        <f t="shared" si="62"/>
        <v>0</v>
      </c>
      <c r="DC18" s="45">
        <f t="shared" si="63"/>
        <v>0</v>
      </c>
      <c r="DD18" s="46">
        <f t="shared" si="64"/>
        <v>0</v>
      </c>
      <c r="DE18" s="46">
        <f t="shared" si="65"/>
        <v>0</v>
      </c>
      <c r="DF18" s="46"/>
      <c r="DG18" s="46"/>
      <c r="DH18" s="46">
        <f t="shared" si="66"/>
        <v>0</v>
      </c>
      <c r="DI18" s="45">
        <f t="shared" si="67"/>
        <v>0</v>
      </c>
      <c r="DJ18" s="46">
        <f t="shared" si="68"/>
        <v>0</v>
      </c>
      <c r="DK18" s="46">
        <f t="shared" si="69"/>
        <v>0</v>
      </c>
      <c r="DL18" s="45"/>
      <c r="DM18" s="45"/>
      <c r="DN18" s="45">
        <f t="shared" si="70"/>
        <v>0</v>
      </c>
      <c r="DO18" s="45">
        <f t="shared" si="71"/>
        <v>0</v>
      </c>
      <c r="DP18" s="46">
        <f t="shared" si="72"/>
        <v>0</v>
      </c>
      <c r="DQ18" s="46">
        <f t="shared" si="73"/>
        <v>0</v>
      </c>
      <c r="DR18" s="46"/>
      <c r="DS18" s="46"/>
      <c r="DT18" s="46">
        <f t="shared" si="74"/>
        <v>0</v>
      </c>
      <c r="DU18" s="45">
        <f t="shared" si="75"/>
        <v>0</v>
      </c>
      <c r="DV18" s="46">
        <f t="shared" si="76"/>
        <v>0</v>
      </c>
      <c r="DW18" s="46">
        <f t="shared" si="77"/>
        <v>0</v>
      </c>
      <c r="DX18" s="46"/>
      <c r="DY18" s="46"/>
      <c r="DZ18" s="46">
        <f t="shared" si="78"/>
        <v>0</v>
      </c>
      <c r="EA18" s="45">
        <f t="shared" si="79"/>
        <v>0</v>
      </c>
      <c r="EB18" s="46">
        <f t="shared" si="80"/>
        <v>0</v>
      </c>
      <c r="EC18" s="46">
        <f t="shared" si="81"/>
        <v>0</v>
      </c>
      <c r="ED18" s="46"/>
      <c r="EE18" s="45"/>
      <c r="EF18" s="45"/>
      <c r="EG18" s="45">
        <f t="shared" si="82"/>
        <v>0</v>
      </c>
      <c r="EH18" s="45"/>
      <c r="EI18" s="46"/>
    </row>
    <row r="19" spans="1:139" s="33" customFormat="1" ht="12.75">
      <c r="A19" s="32">
        <v>45383</v>
      </c>
      <c r="C19" s="21"/>
      <c r="D19" s="21"/>
      <c r="E19" s="44">
        <f t="shared" si="0"/>
        <v>0</v>
      </c>
      <c r="F19" s="44"/>
      <c r="G19" s="44"/>
      <c r="H19" s="46"/>
      <c r="I19" s="46">
        <f>'2010C Academic'!I19+'2010C Academic'!O19+'2010C Academic'!U19+'2010C Academic'!AA19+'2010C Academic'!AG19+'2010C Academic'!AM19+'2010C Academic'!AS19+'2010C Academic'!AY19+'2010C Academic'!BE19+'2010C Academic'!BK19+'2010C Academic'!BQ19+'2010C Academic'!BW19+'2010C Academic'!CC19+'2010C Academic'!CI19+'2010C Academic'!CO19+'2010C Academic'!CU19+'2010C Academic'!DA19+'2010C Academic'!DG19+'2010C Academic'!DM19+'2010C Academic'!DS19</f>
        <v>0</v>
      </c>
      <c r="J19" s="46">
        <f>'2010C Academic'!J19+'2010C Academic'!P19+'2010C Academic'!V19+'2010C Academic'!AB19+'2010C Academic'!AH19+'2010C Academic'!AN19+'2010C Academic'!AT19+'2010C Academic'!AZ19+'2010C Academic'!BF19+'2010C Academic'!BL19+'2010C Academic'!BR19+'2010C Academic'!BX19+'2010C Academic'!CD19+'2010C Academic'!CJ19+'2010C Academic'!CP19+'2010C Academic'!CV19+'2010C Academic'!DB19+'2010C Academic'!DH19+'2010C Academic'!DN19+'2010C Academic'!DT19</f>
        <v>0</v>
      </c>
      <c r="K19" s="46">
        <f t="shared" si="1"/>
        <v>0</v>
      </c>
      <c r="L19" s="46">
        <f>'2010C Academic'!L19+'2010C Academic'!R19+'2010C Academic'!X19+'2010C Academic'!AD19+'2010C Academic'!AJ19+'2010C Academic'!AP19+'2010C Academic'!AV19+'2010C Academic'!BB19+'2010C Academic'!BH19+'2010C Academic'!BN19+'2010C Academic'!BT19+'2010C Academic'!BZ19+'2010C Academic'!CF19+'2010C Academic'!CL19+'2010C Academic'!CR19+'2010C Academic'!CX19+'2010C Academic'!DD19+'2010C Academic'!DJ19+'2010C Academic'!DP19+'2010C Academic'!DV19</f>
        <v>0</v>
      </c>
      <c r="M19" s="46">
        <f>'2010C Academic'!M19+'2010C Academic'!S19+'2010C Academic'!Y19+'2010C Academic'!AE19+'2010C Academic'!AK19+'2010C Academic'!AQ19+'2010C Academic'!AW19+'2010C Academic'!BC19+'2010C Academic'!BI19+'2010C Academic'!BO19+'2010C Academic'!BU19+'2010C Academic'!CA19+'2010C Academic'!CG19+'2010C Academic'!CM19+'2010C Academic'!CS19+'2010C Academic'!CY19+'2010C Academic'!DE19+'2010C Academic'!DK19+'2010C Academic'!DQ19+'2010C Academic'!DW19</f>
        <v>0</v>
      </c>
      <c r="N19" s="46"/>
      <c r="O19" s="45">
        <f t="shared" si="83"/>
        <v>0</v>
      </c>
      <c r="P19" s="47">
        <f t="shared" si="2"/>
        <v>0</v>
      </c>
      <c r="Q19" s="45">
        <f t="shared" si="3"/>
        <v>0</v>
      </c>
      <c r="R19" s="45">
        <f t="shared" si="4"/>
        <v>0</v>
      </c>
      <c r="S19" s="47">
        <f t="shared" si="5"/>
        <v>0</v>
      </c>
      <c r="T19" s="46"/>
      <c r="U19" s="46">
        <f t="shared" si="84"/>
        <v>0</v>
      </c>
      <c r="V19" s="47">
        <f t="shared" si="6"/>
        <v>0</v>
      </c>
      <c r="W19" s="46">
        <f t="shared" si="7"/>
        <v>0</v>
      </c>
      <c r="X19" s="46">
        <f t="shared" si="8"/>
        <v>0</v>
      </c>
      <c r="Y19" s="46">
        <f t="shared" si="9"/>
        <v>0</v>
      </c>
      <c r="Z19" s="46"/>
      <c r="AA19" s="46">
        <f t="shared" si="85"/>
        <v>0</v>
      </c>
      <c r="AB19" s="46">
        <f t="shared" si="10"/>
        <v>0</v>
      </c>
      <c r="AC19" s="45">
        <f t="shared" si="11"/>
        <v>0</v>
      </c>
      <c r="AD19" s="46">
        <f t="shared" si="12"/>
        <v>0</v>
      </c>
      <c r="AE19" s="46">
        <f t="shared" si="13"/>
        <v>0</v>
      </c>
      <c r="AF19" s="46"/>
      <c r="AG19" s="46">
        <f t="shared" si="86"/>
        <v>0</v>
      </c>
      <c r="AH19" s="46">
        <f t="shared" si="14"/>
        <v>0</v>
      </c>
      <c r="AI19" s="45">
        <f t="shared" si="15"/>
        <v>0</v>
      </c>
      <c r="AJ19" s="46">
        <f t="shared" si="16"/>
        <v>0</v>
      </c>
      <c r="AK19" s="46">
        <f t="shared" si="17"/>
        <v>0</v>
      </c>
      <c r="AL19" s="46"/>
      <c r="AM19" s="46">
        <f t="shared" si="87"/>
        <v>0</v>
      </c>
      <c r="AN19" s="46">
        <f t="shared" si="18"/>
        <v>0</v>
      </c>
      <c r="AO19" s="45">
        <f t="shared" si="19"/>
        <v>0</v>
      </c>
      <c r="AP19" s="46">
        <f t="shared" si="20"/>
        <v>0</v>
      </c>
      <c r="AQ19" s="46">
        <f t="shared" si="21"/>
        <v>0</v>
      </c>
      <c r="AR19" s="46"/>
      <c r="AS19" s="46">
        <f t="shared" si="88"/>
        <v>0</v>
      </c>
      <c r="AT19" s="46">
        <f t="shared" si="22"/>
        <v>0</v>
      </c>
      <c r="AU19" s="45">
        <f t="shared" si="23"/>
        <v>0</v>
      </c>
      <c r="AV19" s="46">
        <f t="shared" si="24"/>
        <v>0</v>
      </c>
      <c r="AW19" s="46">
        <f t="shared" si="25"/>
        <v>0</v>
      </c>
      <c r="AX19" s="46"/>
      <c r="AY19" s="46">
        <f t="shared" si="89"/>
        <v>0</v>
      </c>
      <c r="AZ19" s="46">
        <f t="shared" si="26"/>
        <v>0</v>
      </c>
      <c r="BA19" s="45">
        <f t="shared" si="27"/>
        <v>0</v>
      </c>
      <c r="BB19" s="46">
        <f t="shared" si="28"/>
        <v>0</v>
      </c>
      <c r="BC19" s="46">
        <f t="shared" si="29"/>
        <v>0</v>
      </c>
      <c r="BD19" s="46"/>
      <c r="BE19" s="46">
        <f t="shared" si="90"/>
        <v>0</v>
      </c>
      <c r="BF19" s="46">
        <f t="shared" si="30"/>
        <v>0</v>
      </c>
      <c r="BG19" s="45">
        <f t="shared" si="31"/>
        <v>0</v>
      </c>
      <c r="BH19" s="46">
        <f t="shared" si="32"/>
        <v>0</v>
      </c>
      <c r="BI19" s="46">
        <f t="shared" si="33"/>
        <v>0</v>
      </c>
      <c r="BJ19" s="46"/>
      <c r="BK19" s="46">
        <f t="shared" si="91"/>
        <v>0</v>
      </c>
      <c r="BL19" s="46">
        <f t="shared" si="34"/>
        <v>0</v>
      </c>
      <c r="BM19" s="45">
        <f t="shared" si="35"/>
        <v>0</v>
      </c>
      <c r="BN19" s="46">
        <f t="shared" si="36"/>
        <v>0</v>
      </c>
      <c r="BO19" s="46">
        <f t="shared" si="37"/>
        <v>0</v>
      </c>
      <c r="BP19" s="46"/>
      <c r="BQ19" s="46">
        <f t="shared" si="92"/>
        <v>0</v>
      </c>
      <c r="BR19" s="46">
        <f t="shared" si="38"/>
        <v>0</v>
      </c>
      <c r="BS19" s="45">
        <f t="shared" si="39"/>
        <v>0</v>
      </c>
      <c r="BT19" s="46">
        <f t="shared" si="40"/>
        <v>0</v>
      </c>
      <c r="BU19" s="46">
        <f t="shared" si="41"/>
        <v>0</v>
      </c>
      <c r="BV19" s="46"/>
      <c r="BW19" s="46">
        <f t="shared" si="93"/>
        <v>0</v>
      </c>
      <c r="BX19" s="46">
        <f t="shared" si="42"/>
        <v>0</v>
      </c>
      <c r="BY19" s="45">
        <f t="shared" si="43"/>
        <v>0</v>
      </c>
      <c r="BZ19" s="46">
        <f t="shared" si="44"/>
        <v>0</v>
      </c>
      <c r="CA19" s="46">
        <f t="shared" si="45"/>
        <v>0</v>
      </c>
      <c r="CB19" s="46"/>
      <c r="CC19" s="46">
        <f t="shared" si="94"/>
        <v>0</v>
      </c>
      <c r="CD19" s="46">
        <f t="shared" si="46"/>
        <v>0</v>
      </c>
      <c r="CE19" s="45">
        <f t="shared" si="47"/>
        <v>0</v>
      </c>
      <c r="CF19" s="46">
        <f t="shared" si="48"/>
        <v>0</v>
      </c>
      <c r="CG19" s="46">
        <f t="shared" si="49"/>
        <v>0</v>
      </c>
      <c r="CH19" s="46"/>
      <c r="CI19" s="46">
        <f t="shared" si="95"/>
        <v>0</v>
      </c>
      <c r="CJ19" s="46">
        <f t="shared" si="50"/>
        <v>0</v>
      </c>
      <c r="CK19" s="45">
        <f t="shared" si="51"/>
        <v>0</v>
      </c>
      <c r="CL19" s="46">
        <f t="shared" si="52"/>
        <v>0</v>
      </c>
      <c r="CM19" s="46">
        <f t="shared" si="53"/>
        <v>0</v>
      </c>
      <c r="CN19" s="46"/>
      <c r="CO19" s="46">
        <f t="shared" si="96"/>
        <v>0</v>
      </c>
      <c r="CP19" s="46">
        <f t="shared" si="54"/>
        <v>0</v>
      </c>
      <c r="CQ19" s="45">
        <f t="shared" si="55"/>
        <v>0</v>
      </c>
      <c r="CR19" s="46">
        <f t="shared" si="56"/>
        <v>0</v>
      </c>
      <c r="CS19" s="46">
        <f t="shared" si="57"/>
        <v>0</v>
      </c>
      <c r="CT19" s="46"/>
      <c r="CU19" s="46">
        <f t="shared" si="97"/>
        <v>0</v>
      </c>
      <c r="CV19" s="46">
        <f t="shared" si="58"/>
        <v>0</v>
      </c>
      <c r="CW19" s="45">
        <f t="shared" si="59"/>
        <v>0</v>
      </c>
      <c r="CX19" s="46">
        <f t="shared" si="60"/>
        <v>0</v>
      </c>
      <c r="CY19" s="46">
        <f t="shared" si="61"/>
        <v>0</v>
      </c>
      <c r="CZ19" s="46"/>
      <c r="DA19" s="46">
        <f t="shared" si="98"/>
        <v>0</v>
      </c>
      <c r="DB19" s="46">
        <f t="shared" si="62"/>
        <v>0</v>
      </c>
      <c r="DC19" s="45">
        <f t="shared" si="63"/>
        <v>0</v>
      </c>
      <c r="DD19" s="46">
        <f t="shared" si="64"/>
        <v>0</v>
      </c>
      <c r="DE19" s="46">
        <f t="shared" si="65"/>
        <v>0</v>
      </c>
      <c r="DF19" s="46"/>
      <c r="DG19" s="46">
        <f t="shared" si="99"/>
        <v>0</v>
      </c>
      <c r="DH19" s="46">
        <f t="shared" si="66"/>
        <v>0</v>
      </c>
      <c r="DI19" s="45">
        <f t="shared" si="67"/>
        <v>0</v>
      </c>
      <c r="DJ19" s="46">
        <f t="shared" si="68"/>
        <v>0</v>
      </c>
      <c r="DK19" s="46">
        <f t="shared" si="69"/>
        <v>0</v>
      </c>
      <c r="DL19" s="45"/>
      <c r="DM19" s="45">
        <f t="shared" si="100"/>
        <v>0</v>
      </c>
      <c r="DN19" s="45">
        <f t="shared" si="70"/>
        <v>0</v>
      </c>
      <c r="DO19" s="45">
        <f t="shared" si="71"/>
        <v>0</v>
      </c>
      <c r="DP19" s="46">
        <f t="shared" si="72"/>
        <v>0</v>
      </c>
      <c r="DQ19" s="46">
        <f t="shared" si="73"/>
        <v>0</v>
      </c>
      <c r="DR19" s="46"/>
      <c r="DS19" s="46">
        <f t="shared" si="101"/>
        <v>0</v>
      </c>
      <c r="DT19" s="46">
        <f t="shared" si="74"/>
        <v>0</v>
      </c>
      <c r="DU19" s="45">
        <f t="shared" si="75"/>
        <v>0</v>
      </c>
      <c r="DV19" s="46">
        <f t="shared" si="76"/>
        <v>0</v>
      </c>
      <c r="DW19" s="46">
        <f t="shared" si="77"/>
        <v>0</v>
      </c>
      <c r="DX19" s="46"/>
      <c r="DY19" s="46">
        <f t="shared" si="102"/>
        <v>0</v>
      </c>
      <c r="DZ19" s="46">
        <f t="shared" si="78"/>
        <v>0</v>
      </c>
      <c r="EA19" s="45">
        <f t="shared" si="79"/>
        <v>0</v>
      </c>
      <c r="EB19" s="46">
        <f t="shared" si="80"/>
        <v>0</v>
      </c>
      <c r="EC19" s="46">
        <f t="shared" si="81"/>
        <v>0</v>
      </c>
      <c r="ED19" s="46"/>
      <c r="EE19" s="45"/>
      <c r="EF19" s="45"/>
      <c r="EG19" s="45">
        <f t="shared" si="82"/>
        <v>0</v>
      </c>
      <c r="EH19" s="45"/>
      <c r="EI19" s="46"/>
    </row>
    <row r="20" spans="1:139" ht="12.75">
      <c r="A20" s="2">
        <v>45566</v>
      </c>
      <c r="C20" s="21"/>
      <c r="D20" s="21"/>
      <c r="E20" s="44">
        <f t="shared" si="0"/>
        <v>0</v>
      </c>
      <c r="F20" s="44"/>
      <c r="G20" s="44"/>
      <c r="H20" s="45"/>
      <c r="I20" s="46">
        <f>'2010C Academic'!I20+'2010C Academic'!O20+'2010C Academic'!U20+'2010C Academic'!AA20+'2010C Academic'!AG20+'2010C Academic'!AM20+'2010C Academic'!AS20+'2010C Academic'!AY20+'2010C Academic'!BE20+'2010C Academic'!BK20+'2010C Academic'!BQ20+'2010C Academic'!BW20+'2010C Academic'!CC20+'2010C Academic'!CI20+'2010C Academic'!CO20+'2010C Academic'!CU20+'2010C Academic'!DA20+'2010C Academic'!DG20+'2010C Academic'!DM20+'2010C Academic'!DS20</f>
        <v>0</v>
      </c>
      <c r="J20" s="46">
        <f>'2010C Academic'!J20+'2010C Academic'!P20+'2010C Academic'!V20+'2010C Academic'!AB20+'2010C Academic'!AH20+'2010C Academic'!AN20+'2010C Academic'!AT20+'2010C Academic'!AZ20+'2010C Academic'!BF20+'2010C Academic'!BL20+'2010C Academic'!BR20+'2010C Academic'!BX20+'2010C Academic'!CD20+'2010C Academic'!CJ20+'2010C Academic'!CP20+'2010C Academic'!CV20+'2010C Academic'!DB20+'2010C Academic'!DH20+'2010C Academic'!DN20+'2010C Academic'!DT20</f>
        <v>0</v>
      </c>
      <c r="K20" s="46">
        <f t="shared" si="1"/>
        <v>0</v>
      </c>
      <c r="L20" s="46">
        <f>'2010C Academic'!L20+'2010C Academic'!R20+'2010C Academic'!X20+'2010C Academic'!AD20+'2010C Academic'!AJ20+'2010C Academic'!AP20+'2010C Academic'!AV20+'2010C Academic'!BB20+'2010C Academic'!BH20+'2010C Academic'!BN20+'2010C Academic'!BT20+'2010C Academic'!BZ20+'2010C Academic'!CF20+'2010C Academic'!CL20+'2010C Academic'!CR20+'2010C Academic'!CX20+'2010C Academic'!DD20+'2010C Academic'!DJ20+'2010C Academic'!DP20+'2010C Academic'!DV20</f>
        <v>0</v>
      </c>
      <c r="M20" s="46">
        <f>'2010C Academic'!M20+'2010C Academic'!S20+'2010C Academic'!Y20+'2010C Academic'!AE20+'2010C Academic'!AK20+'2010C Academic'!AQ20+'2010C Academic'!AW20+'2010C Academic'!BC20+'2010C Academic'!BI20+'2010C Academic'!BO20+'2010C Academic'!BU20+'2010C Academic'!CA20+'2010C Academic'!CG20+'2010C Academic'!CM20+'2010C Academic'!CS20+'2010C Academic'!CY20+'2010C Academic'!DE20+'2010C Academic'!DK20+'2010C Academic'!DQ20+'2010C Academic'!DW20</f>
        <v>0</v>
      </c>
      <c r="N20" s="45"/>
      <c r="O20" s="45"/>
      <c r="P20" s="47">
        <f t="shared" si="2"/>
        <v>0</v>
      </c>
      <c r="Q20" s="45">
        <f t="shared" si="3"/>
        <v>0</v>
      </c>
      <c r="R20" s="45">
        <f t="shared" si="4"/>
        <v>0</v>
      </c>
      <c r="S20" s="47">
        <f t="shared" si="5"/>
        <v>0</v>
      </c>
      <c r="T20" s="45"/>
      <c r="U20" s="46"/>
      <c r="V20" s="47">
        <f t="shared" si="6"/>
        <v>0</v>
      </c>
      <c r="W20" s="46">
        <f t="shared" si="7"/>
        <v>0</v>
      </c>
      <c r="X20" s="46">
        <f t="shared" si="8"/>
        <v>0</v>
      </c>
      <c r="Y20" s="46">
        <f t="shared" si="9"/>
        <v>0</v>
      </c>
      <c r="Z20" s="45"/>
      <c r="AA20" s="46"/>
      <c r="AB20" s="46">
        <f t="shared" si="10"/>
        <v>0</v>
      </c>
      <c r="AC20" s="45">
        <f t="shared" si="11"/>
        <v>0</v>
      </c>
      <c r="AD20" s="46">
        <f t="shared" si="12"/>
        <v>0</v>
      </c>
      <c r="AE20" s="46">
        <f t="shared" si="13"/>
        <v>0</v>
      </c>
      <c r="AF20" s="45"/>
      <c r="AG20" s="46"/>
      <c r="AH20" s="46">
        <f t="shared" si="14"/>
        <v>0</v>
      </c>
      <c r="AI20" s="45">
        <f t="shared" si="15"/>
        <v>0</v>
      </c>
      <c r="AJ20" s="46">
        <f t="shared" si="16"/>
        <v>0</v>
      </c>
      <c r="AK20" s="46">
        <f t="shared" si="17"/>
        <v>0</v>
      </c>
      <c r="AL20" s="45"/>
      <c r="AM20" s="46"/>
      <c r="AN20" s="46">
        <f t="shared" si="18"/>
        <v>0</v>
      </c>
      <c r="AO20" s="45">
        <f t="shared" si="19"/>
        <v>0</v>
      </c>
      <c r="AP20" s="46">
        <f t="shared" si="20"/>
        <v>0</v>
      </c>
      <c r="AQ20" s="46">
        <f t="shared" si="21"/>
        <v>0</v>
      </c>
      <c r="AR20" s="45"/>
      <c r="AS20" s="46"/>
      <c r="AT20" s="46">
        <f t="shared" si="22"/>
        <v>0</v>
      </c>
      <c r="AU20" s="45">
        <f t="shared" si="23"/>
        <v>0</v>
      </c>
      <c r="AV20" s="46">
        <f t="shared" si="24"/>
        <v>0</v>
      </c>
      <c r="AW20" s="46">
        <f t="shared" si="25"/>
        <v>0</v>
      </c>
      <c r="AX20" s="45"/>
      <c r="AY20" s="46"/>
      <c r="AZ20" s="46">
        <f t="shared" si="26"/>
        <v>0</v>
      </c>
      <c r="BA20" s="45">
        <f t="shared" si="27"/>
        <v>0</v>
      </c>
      <c r="BB20" s="46">
        <f t="shared" si="28"/>
        <v>0</v>
      </c>
      <c r="BC20" s="46">
        <f t="shared" si="29"/>
        <v>0</v>
      </c>
      <c r="BD20" s="45"/>
      <c r="BE20" s="46"/>
      <c r="BF20" s="46">
        <f t="shared" si="30"/>
        <v>0</v>
      </c>
      <c r="BG20" s="45">
        <f t="shared" si="31"/>
        <v>0</v>
      </c>
      <c r="BH20" s="46">
        <f t="shared" si="32"/>
        <v>0</v>
      </c>
      <c r="BI20" s="46">
        <f t="shared" si="33"/>
        <v>0</v>
      </c>
      <c r="BJ20" s="45"/>
      <c r="BK20" s="46"/>
      <c r="BL20" s="46">
        <f t="shared" si="34"/>
        <v>0</v>
      </c>
      <c r="BM20" s="45">
        <f t="shared" si="35"/>
        <v>0</v>
      </c>
      <c r="BN20" s="46">
        <f t="shared" si="36"/>
        <v>0</v>
      </c>
      <c r="BO20" s="46">
        <f t="shared" si="37"/>
        <v>0</v>
      </c>
      <c r="BP20" s="45"/>
      <c r="BQ20" s="46"/>
      <c r="BR20" s="46">
        <f t="shared" si="38"/>
        <v>0</v>
      </c>
      <c r="BS20" s="45">
        <f t="shared" si="39"/>
        <v>0</v>
      </c>
      <c r="BT20" s="46">
        <f t="shared" si="40"/>
        <v>0</v>
      </c>
      <c r="BU20" s="46">
        <f t="shared" si="41"/>
        <v>0</v>
      </c>
      <c r="BV20" s="45"/>
      <c r="BW20" s="46"/>
      <c r="BX20" s="46">
        <f t="shared" si="42"/>
        <v>0</v>
      </c>
      <c r="BY20" s="45">
        <f t="shared" si="43"/>
        <v>0</v>
      </c>
      <c r="BZ20" s="46">
        <f t="shared" si="44"/>
        <v>0</v>
      </c>
      <c r="CA20" s="46">
        <f t="shared" si="45"/>
        <v>0</v>
      </c>
      <c r="CB20" s="45"/>
      <c r="CC20" s="46"/>
      <c r="CD20" s="46">
        <f t="shared" si="46"/>
        <v>0</v>
      </c>
      <c r="CE20" s="45">
        <f t="shared" si="47"/>
        <v>0</v>
      </c>
      <c r="CF20" s="46">
        <f t="shared" si="48"/>
        <v>0</v>
      </c>
      <c r="CG20" s="46">
        <f t="shared" si="49"/>
        <v>0</v>
      </c>
      <c r="CH20" s="45"/>
      <c r="CI20" s="46"/>
      <c r="CJ20" s="46">
        <f t="shared" si="50"/>
        <v>0</v>
      </c>
      <c r="CK20" s="45">
        <f t="shared" si="51"/>
        <v>0</v>
      </c>
      <c r="CL20" s="46">
        <f t="shared" si="52"/>
        <v>0</v>
      </c>
      <c r="CM20" s="46">
        <f t="shared" si="53"/>
        <v>0</v>
      </c>
      <c r="CN20" s="45"/>
      <c r="CO20" s="46"/>
      <c r="CP20" s="46">
        <f t="shared" si="54"/>
        <v>0</v>
      </c>
      <c r="CQ20" s="45">
        <f t="shared" si="55"/>
        <v>0</v>
      </c>
      <c r="CR20" s="46">
        <f t="shared" si="56"/>
        <v>0</v>
      </c>
      <c r="CS20" s="46">
        <f t="shared" si="57"/>
        <v>0</v>
      </c>
      <c r="CT20" s="45"/>
      <c r="CU20" s="46"/>
      <c r="CV20" s="46">
        <f t="shared" si="58"/>
        <v>0</v>
      </c>
      <c r="CW20" s="45">
        <f t="shared" si="59"/>
        <v>0</v>
      </c>
      <c r="CX20" s="46">
        <f t="shared" si="60"/>
        <v>0</v>
      </c>
      <c r="CY20" s="46">
        <f t="shared" si="61"/>
        <v>0</v>
      </c>
      <c r="CZ20" s="45"/>
      <c r="DA20" s="46"/>
      <c r="DB20" s="46">
        <f t="shared" si="62"/>
        <v>0</v>
      </c>
      <c r="DC20" s="45">
        <f t="shared" si="63"/>
        <v>0</v>
      </c>
      <c r="DD20" s="46">
        <f t="shared" si="64"/>
        <v>0</v>
      </c>
      <c r="DE20" s="46">
        <f t="shared" si="65"/>
        <v>0</v>
      </c>
      <c r="DF20" s="45"/>
      <c r="DG20" s="46"/>
      <c r="DH20" s="46">
        <f t="shared" si="66"/>
        <v>0</v>
      </c>
      <c r="DI20" s="45">
        <f t="shared" si="67"/>
        <v>0</v>
      </c>
      <c r="DJ20" s="46">
        <f t="shared" si="68"/>
        <v>0</v>
      </c>
      <c r="DK20" s="46">
        <f t="shared" si="69"/>
        <v>0</v>
      </c>
      <c r="DL20" s="45"/>
      <c r="DM20" s="45"/>
      <c r="DN20" s="45">
        <f t="shared" si="70"/>
        <v>0</v>
      </c>
      <c r="DO20" s="45">
        <f t="shared" si="71"/>
        <v>0</v>
      </c>
      <c r="DP20" s="46">
        <f t="shared" si="72"/>
        <v>0</v>
      </c>
      <c r="DQ20" s="46">
        <f t="shared" si="73"/>
        <v>0</v>
      </c>
      <c r="DR20" s="45"/>
      <c r="DS20" s="46"/>
      <c r="DT20" s="46">
        <f t="shared" si="74"/>
        <v>0</v>
      </c>
      <c r="DU20" s="45">
        <f t="shared" si="75"/>
        <v>0</v>
      </c>
      <c r="DV20" s="46">
        <f t="shared" si="76"/>
        <v>0</v>
      </c>
      <c r="DW20" s="46">
        <f t="shared" si="77"/>
        <v>0</v>
      </c>
      <c r="DX20" s="45"/>
      <c r="DY20" s="46"/>
      <c r="DZ20" s="46">
        <f t="shared" si="78"/>
        <v>0</v>
      </c>
      <c r="EA20" s="45">
        <f t="shared" si="79"/>
        <v>0</v>
      </c>
      <c r="EB20" s="46">
        <f t="shared" si="80"/>
        <v>0</v>
      </c>
      <c r="EC20" s="46">
        <f t="shared" si="81"/>
        <v>0</v>
      </c>
      <c r="ED20" s="45"/>
      <c r="EE20" s="45"/>
      <c r="EF20" s="45"/>
      <c r="EG20" s="45">
        <f t="shared" si="82"/>
        <v>0</v>
      </c>
      <c r="EH20" s="45"/>
      <c r="EI20" s="45"/>
    </row>
    <row r="21" spans="1:139" ht="12.75">
      <c r="A21" s="2">
        <v>45748</v>
      </c>
      <c r="C21" s="47"/>
      <c r="D21" s="47"/>
      <c r="E21" s="44">
        <f t="shared" si="0"/>
        <v>0</v>
      </c>
      <c r="F21" s="44"/>
      <c r="G21" s="44"/>
      <c r="H21" s="45"/>
      <c r="I21" s="46">
        <f>'2010C Academic'!I21+'2010C Academic'!O21+'2010C Academic'!U21+'2010C Academic'!AA21+'2010C Academic'!AG21+'2010C Academic'!AM21+'2010C Academic'!AS21+'2010C Academic'!AY21+'2010C Academic'!BE21+'2010C Academic'!BK21+'2010C Academic'!BQ21+'2010C Academic'!BW21+'2010C Academic'!CC21+'2010C Academic'!CI21+'2010C Academic'!CO21+'2010C Academic'!CU21+'2010C Academic'!DA21+'2010C Academic'!DG21+'2010C Academic'!DM21+'2010C Academic'!DS21</f>
        <v>0</v>
      </c>
      <c r="J21" s="46">
        <f>'2010C Academic'!J21+'2010C Academic'!P21+'2010C Academic'!V21+'2010C Academic'!AB21+'2010C Academic'!AH21+'2010C Academic'!AN21+'2010C Academic'!AT21+'2010C Academic'!AZ21+'2010C Academic'!BF21+'2010C Academic'!BL21+'2010C Academic'!BR21+'2010C Academic'!BX21+'2010C Academic'!CD21+'2010C Academic'!CJ21+'2010C Academic'!CP21+'2010C Academic'!CV21+'2010C Academic'!DB21+'2010C Academic'!DH21+'2010C Academic'!DN21+'2010C Academic'!DT21</f>
        <v>0</v>
      </c>
      <c r="K21" s="46">
        <f t="shared" si="1"/>
        <v>0</v>
      </c>
      <c r="L21" s="46">
        <f>'2010C Academic'!L21+'2010C Academic'!R21+'2010C Academic'!X21+'2010C Academic'!AD21+'2010C Academic'!AJ21+'2010C Academic'!AP21+'2010C Academic'!AV21+'2010C Academic'!BB21+'2010C Academic'!BH21+'2010C Academic'!BN21+'2010C Academic'!BT21+'2010C Academic'!BZ21+'2010C Academic'!CF21+'2010C Academic'!CL21+'2010C Academic'!CR21+'2010C Academic'!CX21+'2010C Academic'!DD21+'2010C Academic'!DJ21+'2010C Academic'!DP21+'2010C Academic'!DV21</f>
        <v>0</v>
      </c>
      <c r="M21" s="46">
        <f>'2010C Academic'!M21+'2010C Academic'!S21+'2010C Academic'!Y21+'2010C Academic'!AE21+'2010C Academic'!AK21+'2010C Academic'!AQ21+'2010C Academic'!AW21+'2010C Academic'!BC21+'2010C Academic'!BI21+'2010C Academic'!BO21+'2010C Academic'!BU21+'2010C Academic'!CA21+'2010C Academic'!CG21+'2010C Academic'!CM21+'2010C Academic'!CS21+'2010C Academic'!CY21+'2010C Academic'!DE21+'2010C Academic'!DK21+'2010C Academic'!DQ21+'2010C Academic'!DW21</f>
        <v>0</v>
      </c>
      <c r="N21" s="45"/>
      <c r="O21" s="45">
        <f t="shared" si="83"/>
        <v>0</v>
      </c>
      <c r="P21" s="47">
        <f t="shared" si="2"/>
        <v>0</v>
      </c>
      <c r="Q21" s="45">
        <f t="shared" si="3"/>
        <v>0</v>
      </c>
      <c r="R21" s="45">
        <f t="shared" si="4"/>
        <v>0</v>
      </c>
      <c r="S21" s="47">
        <f t="shared" si="5"/>
        <v>0</v>
      </c>
      <c r="T21" s="45"/>
      <c r="U21" s="46">
        <f t="shared" si="84"/>
        <v>0</v>
      </c>
      <c r="V21" s="47">
        <f t="shared" si="6"/>
        <v>0</v>
      </c>
      <c r="W21" s="46">
        <f t="shared" si="7"/>
        <v>0</v>
      </c>
      <c r="X21" s="46">
        <f t="shared" si="8"/>
        <v>0</v>
      </c>
      <c r="Y21" s="46">
        <f t="shared" si="9"/>
        <v>0</v>
      </c>
      <c r="Z21" s="45"/>
      <c r="AA21" s="46">
        <f t="shared" si="85"/>
        <v>0</v>
      </c>
      <c r="AB21" s="46">
        <f t="shared" si="10"/>
        <v>0</v>
      </c>
      <c r="AC21" s="45">
        <f t="shared" si="11"/>
        <v>0</v>
      </c>
      <c r="AD21" s="46">
        <f t="shared" si="12"/>
        <v>0</v>
      </c>
      <c r="AE21" s="46">
        <f t="shared" si="13"/>
        <v>0</v>
      </c>
      <c r="AF21" s="45"/>
      <c r="AG21" s="46">
        <f t="shared" si="86"/>
        <v>0</v>
      </c>
      <c r="AH21" s="46">
        <f t="shared" si="14"/>
        <v>0</v>
      </c>
      <c r="AI21" s="45">
        <f t="shared" si="15"/>
        <v>0</v>
      </c>
      <c r="AJ21" s="46">
        <f t="shared" si="16"/>
        <v>0</v>
      </c>
      <c r="AK21" s="46">
        <f t="shared" si="17"/>
        <v>0</v>
      </c>
      <c r="AL21" s="45"/>
      <c r="AM21" s="46">
        <f t="shared" si="87"/>
        <v>0</v>
      </c>
      <c r="AN21" s="46">
        <f t="shared" si="18"/>
        <v>0</v>
      </c>
      <c r="AO21" s="45">
        <f t="shared" si="19"/>
        <v>0</v>
      </c>
      <c r="AP21" s="46">
        <f t="shared" si="20"/>
        <v>0</v>
      </c>
      <c r="AQ21" s="46">
        <f t="shared" si="21"/>
        <v>0</v>
      </c>
      <c r="AR21" s="45"/>
      <c r="AS21" s="46">
        <f t="shared" si="88"/>
        <v>0</v>
      </c>
      <c r="AT21" s="46">
        <f t="shared" si="22"/>
        <v>0</v>
      </c>
      <c r="AU21" s="45">
        <f t="shared" si="23"/>
        <v>0</v>
      </c>
      <c r="AV21" s="46">
        <f t="shared" si="24"/>
        <v>0</v>
      </c>
      <c r="AW21" s="46">
        <f t="shared" si="25"/>
        <v>0</v>
      </c>
      <c r="AX21" s="45"/>
      <c r="AY21" s="46">
        <f t="shared" si="89"/>
        <v>0</v>
      </c>
      <c r="AZ21" s="46">
        <f t="shared" si="26"/>
        <v>0</v>
      </c>
      <c r="BA21" s="45">
        <f t="shared" si="27"/>
        <v>0</v>
      </c>
      <c r="BB21" s="46">
        <f t="shared" si="28"/>
        <v>0</v>
      </c>
      <c r="BC21" s="46">
        <f t="shared" si="29"/>
        <v>0</v>
      </c>
      <c r="BD21" s="45"/>
      <c r="BE21" s="46">
        <f t="shared" si="90"/>
        <v>0</v>
      </c>
      <c r="BF21" s="46">
        <f t="shared" si="30"/>
        <v>0</v>
      </c>
      <c r="BG21" s="45">
        <f t="shared" si="31"/>
        <v>0</v>
      </c>
      <c r="BH21" s="46">
        <f t="shared" si="32"/>
        <v>0</v>
      </c>
      <c r="BI21" s="46">
        <f t="shared" si="33"/>
        <v>0</v>
      </c>
      <c r="BJ21" s="45"/>
      <c r="BK21" s="46">
        <f t="shared" si="91"/>
        <v>0</v>
      </c>
      <c r="BL21" s="46">
        <f t="shared" si="34"/>
        <v>0</v>
      </c>
      <c r="BM21" s="45">
        <f t="shared" si="35"/>
        <v>0</v>
      </c>
      <c r="BN21" s="46">
        <f t="shared" si="36"/>
        <v>0</v>
      </c>
      <c r="BO21" s="46">
        <f t="shared" si="37"/>
        <v>0</v>
      </c>
      <c r="BP21" s="45"/>
      <c r="BQ21" s="46">
        <f t="shared" si="92"/>
        <v>0</v>
      </c>
      <c r="BR21" s="46">
        <f t="shared" si="38"/>
        <v>0</v>
      </c>
      <c r="BS21" s="45">
        <f t="shared" si="39"/>
        <v>0</v>
      </c>
      <c r="BT21" s="46">
        <f t="shared" si="40"/>
        <v>0</v>
      </c>
      <c r="BU21" s="46">
        <f t="shared" si="41"/>
        <v>0</v>
      </c>
      <c r="BV21" s="45"/>
      <c r="BW21" s="46">
        <f t="shared" si="93"/>
        <v>0</v>
      </c>
      <c r="BX21" s="46">
        <f t="shared" si="42"/>
        <v>0</v>
      </c>
      <c r="BY21" s="45">
        <f t="shared" si="43"/>
        <v>0</v>
      </c>
      <c r="BZ21" s="46">
        <f t="shared" si="44"/>
        <v>0</v>
      </c>
      <c r="CA21" s="46">
        <f t="shared" si="45"/>
        <v>0</v>
      </c>
      <c r="CB21" s="45"/>
      <c r="CC21" s="46">
        <f t="shared" si="94"/>
        <v>0</v>
      </c>
      <c r="CD21" s="46">
        <f t="shared" si="46"/>
        <v>0</v>
      </c>
      <c r="CE21" s="45">
        <f t="shared" si="47"/>
        <v>0</v>
      </c>
      <c r="CF21" s="46">
        <f t="shared" si="48"/>
        <v>0</v>
      </c>
      <c r="CG21" s="46">
        <f t="shared" si="49"/>
        <v>0</v>
      </c>
      <c r="CH21" s="45"/>
      <c r="CI21" s="46">
        <f t="shared" si="95"/>
        <v>0</v>
      </c>
      <c r="CJ21" s="46">
        <f t="shared" si="50"/>
        <v>0</v>
      </c>
      <c r="CK21" s="45">
        <f t="shared" si="51"/>
        <v>0</v>
      </c>
      <c r="CL21" s="46">
        <f t="shared" si="52"/>
        <v>0</v>
      </c>
      <c r="CM21" s="46">
        <f t="shared" si="53"/>
        <v>0</v>
      </c>
      <c r="CN21" s="45"/>
      <c r="CO21" s="46">
        <f t="shared" si="96"/>
        <v>0</v>
      </c>
      <c r="CP21" s="46">
        <f t="shared" si="54"/>
        <v>0</v>
      </c>
      <c r="CQ21" s="45">
        <f t="shared" si="55"/>
        <v>0</v>
      </c>
      <c r="CR21" s="46">
        <f t="shared" si="56"/>
        <v>0</v>
      </c>
      <c r="CS21" s="46">
        <f t="shared" si="57"/>
        <v>0</v>
      </c>
      <c r="CT21" s="45"/>
      <c r="CU21" s="46">
        <f t="shared" si="97"/>
        <v>0</v>
      </c>
      <c r="CV21" s="46">
        <f t="shared" si="58"/>
        <v>0</v>
      </c>
      <c r="CW21" s="45">
        <f t="shared" si="59"/>
        <v>0</v>
      </c>
      <c r="CX21" s="46">
        <f t="shared" si="60"/>
        <v>0</v>
      </c>
      <c r="CY21" s="46">
        <f t="shared" si="61"/>
        <v>0</v>
      </c>
      <c r="CZ21" s="45"/>
      <c r="DA21" s="46">
        <f t="shared" si="98"/>
        <v>0</v>
      </c>
      <c r="DB21" s="46">
        <f t="shared" si="62"/>
        <v>0</v>
      </c>
      <c r="DC21" s="45">
        <f t="shared" si="63"/>
        <v>0</v>
      </c>
      <c r="DD21" s="46">
        <f t="shared" si="64"/>
        <v>0</v>
      </c>
      <c r="DE21" s="46">
        <f t="shared" si="65"/>
        <v>0</v>
      </c>
      <c r="DF21" s="45"/>
      <c r="DG21" s="46">
        <f t="shared" si="99"/>
        <v>0</v>
      </c>
      <c r="DH21" s="46">
        <f t="shared" si="66"/>
        <v>0</v>
      </c>
      <c r="DI21" s="45">
        <f t="shared" si="67"/>
        <v>0</v>
      </c>
      <c r="DJ21" s="46">
        <f t="shared" si="68"/>
        <v>0</v>
      </c>
      <c r="DK21" s="46">
        <f t="shared" si="69"/>
        <v>0</v>
      </c>
      <c r="DL21" s="45"/>
      <c r="DM21" s="45">
        <f t="shared" si="100"/>
        <v>0</v>
      </c>
      <c r="DN21" s="45">
        <f t="shared" si="70"/>
        <v>0</v>
      </c>
      <c r="DO21" s="45">
        <f t="shared" si="71"/>
        <v>0</v>
      </c>
      <c r="DP21" s="46">
        <f t="shared" si="72"/>
        <v>0</v>
      </c>
      <c r="DQ21" s="46">
        <f t="shared" si="73"/>
        <v>0</v>
      </c>
      <c r="DR21" s="45"/>
      <c r="DS21" s="46">
        <f t="shared" si="101"/>
        <v>0</v>
      </c>
      <c r="DT21" s="46">
        <f t="shared" si="74"/>
        <v>0</v>
      </c>
      <c r="DU21" s="45">
        <f t="shared" si="75"/>
        <v>0</v>
      </c>
      <c r="DV21" s="46">
        <f t="shared" si="76"/>
        <v>0</v>
      </c>
      <c r="DW21" s="46">
        <f t="shared" si="77"/>
        <v>0</v>
      </c>
      <c r="DX21" s="45"/>
      <c r="DY21" s="46">
        <f t="shared" si="102"/>
        <v>0</v>
      </c>
      <c r="DZ21" s="46">
        <f t="shared" si="78"/>
        <v>0</v>
      </c>
      <c r="EA21" s="45">
        <f t="shared" si="79"/>
        <v>0</v>
      </c>
      <c r="EB21" s="46">
        <f t="shared" si="80"/>
        <v>0</v>
      </c>
      <c r="EC21" s="46">
        <f t="shared" si="81"/>
        <v>0</v>
      </c>
      <c r="ED21" s="45"/>
      <c r="EE21" s="45"/>
      <c r="EF21" s="45"/>
      <c r="EG21" s="45">
        <f t="shared" si="82"/>
        <v>0</v>
      </c>
      <c r="EH21" s="45"/>
      <c r="EI21" s="45"/>
    </row>
    <row r="22" spans="3:139" ht="12.75">
      <c r="C22" s="47"/>
      <c r="D22" s="47"/>
      <c r="E22" s="47"/>
      <c r="F22" s="47"/>
      <c r="G22" s="47"/>
      <c r="H22" s="45"/>
      <c r="I22" s="45"/>
      <c r="J22" s="46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</row>
    <row r="23" spans="1:139" ht="13.5" thickBot="1">
      <c r="A23" s="12" t="s">
        <v>0</v>
      </c>
      <c r="C23" s="48">
        <f>SUM(C8:C22)</f>
        <v>5970000</v>
      </c>
      <c r="D23" s="48">
        <f>SUM(D8:D22)</f>
        <v>487200</v>
      </c>
      <c r="E23" s="48">
        <f>SUM(E8:E22)</f>
        <v>6457200</v>
      </c>
      <c r="F23" s="48">
        <f>SUM(F8:F22)</f>
        <v>188656</v>
      </c>
      <c r="G23" s="48">
        <f>SUM(G8:G22)</f>
        <v>199381</v>
      </c>
      <c r="H23" s="45"/>
      <c r="I23" s="48">
        <f>SUM(I8:I22)</f>
        <v>3346737.8220000006</v>
      </c>
      <c r="J23" s="48">
        <f>SUM(J8:J22)</f>
        <v>273120.71472000005</v>
      </c>
      <c r="K23" s="48">
        <f>SUM(K8:K22)</f>
        <v>3619858.53672</v>
      </c>
      <c r="L23" s="48">
        <f>SUM(L8:L22)</f>
        <v>105765.5163616</v>
      </c>
      <c r="M23" s="48">
        <f>SUM(M8:M22)</f>
        <v>111778.7218466</v>
      </c>
      <c r="N23" s="45"/>
      <c r="O23" s="48">
        <f>SUM(O8:O22)</f>
        <v>2623262.178</v>
      </c>
      <c r="P23" s="48">
        <f>SUM(P8:P22)</f>
        <v>214079.28528</v>
      </c>
      <c r="Q23" s="48">
        <f>SUM(Q8:Q22)</f>
        <v>2837341.46328</v>
      </c>
      <c r="R23" s="48">
        <f>SUM(R8:R22)</f>
        <v>82896.8424544</v>
      </c>
      <c r="S23" s="48">
        <f>SUM(S8:S22)</f>
        <v>87609.48681939999</v>
      </c>
      <c r="T23" s="45"/>
      <c r="U23" s="48">
        <f>SUM(U8:U22)</f>
        <v>44624.556000000004</v>
      </c>
      <c r="V23" s="48">
        <f>SUM(V8:V22)</f>
        <v>3641.722560000001</v>
      </c>
      <c r="W23" s="48">
        <f>SUM(W8:W22)</f>
        <v>48266.278560000006</v>
      </c>
      <c r="X23" s="48">
        <f>SUM(X8:X22)</f>
        <v>1410.1658688</v>
      </c>
      <c r="Y23" s="48">
        <f>SUM(Y8:Y22)</f>
        <v>1490.3330988</v>
      </c>
      <c r="Z23" s="45"/>
      <c r="AA23" s="48">
        <f>SUM(AA8:AA22)</f>
        <v>20466.354</v>
      </c>
      <c r="AB23" s="48">
        <f>SUM(AB8:AB22)</f>
        <v>1670.21904</v>
      </c>
      <c r="AC23" s="48">
        <f>SUM(AC8:AC22)</f>
        <v>22136.573039999996</v>
      </c>
      <c r="AD23" s="48">
        <f>SUM(AD8:AD22)</f>
        <v>646.7504992</v>
      </c>
      <c r="AE23" s="48">
        <f>SUM(AE8:AE22)</f>
        <v>683.5179442</v>
      </c>
      <c r="AF23" s="45"/>
      <c r="AG23" s="48">
        <f>SUM(AG8:AG22)</f>
        <v>4238.103</v>
      </c>
      <c r="AH23" s="48">
        <f>SUM(AH8:AH22)</f>
        <v>345.86328000000003</v>
      </c>
      <c r="AI23" s="48">
        <f>SUM(AI8:AI22)</f>
        <v>4583.966280000001</v>
      </c>
      <c r="AJ23" s="48">
        <f>SUM(AJ8:AJ22)</f>
        <v>133.92689439999998</v>
      </c>
      <c r="AK23" s="48">
        <f>SUM(AK8:AK22)</f>
        <v>141.54057189999997</v>
      </c>
      <c r="AL23" s="45"/>
      <c r="AM23" s="48">
        <f>SUM(AM8:AM22)</f>
        <v>453090.762</v>
      </c>
      <c r="AN23" s="48">
        <f>SUM(AN8:AN22)</f>
        <v>36975.84912</v>
      </c>
      <c r="AO23" s="48">
        <f>SUM(AO8:AO22)</f>
        <v>490066.61112</v>
      </c>
      <c r="AP23" s="48">
        <f>SUM(AP8:AP22)</f>
        <v>14317.971657600003</v>
      </c>
      <c r="AQ23" s="48">
        <f>SUM(AQ8:AQ22)</f>
        <v>15131.941242600002</v>
      </c>
      <c r="AR23" s="45"/>
      <c r="AS23" s="48">
        <f>SUM(AS8:AS22)</f>
        <v>2491.8779999999997</v>
      </c>
      <c r="AT23" s="48">
        <f>SUM(AT8:AT22)</f>
        <v>203.35728000000003</v>
      </c>
      <c r="AU23" s="48">
        <f>SUM(AU8:AU22)</f>
        <v>2695.23528</v>
      </c>
      <c r="AV23" s="48">
        <f>SUM(AV8:AV22)</f>
        <v>78.7450144</v>
      </c>
      <c r="AW23" s="48">
        <f>SUM(AW8:AW22)</f>
        <v>83.22162940000001</v>
      </c>
      <c r="AX23" s="45"/>
      <c r="AY23" s="48">
        <f>SUM(AY8:AY22)</f>
        <v>2630.9790000000003</v>
      </c>
      <c r="AZ23" s="48">
        <f>SUM(AZ8:AZ22)</f>
        <v>214.70904</v>
      </c>
      <c r="BA23" s="48">
        <f>SUM(BA8:BA22)</f>
        <v>2845.68804</v>
      </c>
      <c r="BB23" s="48">
        <f>SUM(BB8:BB22)</f>
        <v>83.1406992</v>
      </c>
      <c r="BC23" s="48">
        <f>SUM(BC8:BC22)</f>
        <v>87.8672067</v>
      </c>
      <c r="BD23" s="45"/>
      <c r="BE23" s="48">
        <f>SUM(BE8:BE22)</f>
        <v>737.892</v>
      </c>
      <c r="BF23" s="48">
        <f>SUM(BF8:BF22)</f>
        <v>60.21791999999999</v>
      </c>
      <c r="BG23" s="48">
        <f>SUM(BG8:BG22)</f>
        <v>798.1099200000001</v>
      </c>
      <c r="BH23" s="48">
        <f>SUM(BH8:BH22)</f>
        <v>23.3178816</v>
      </c>
      <c r="BI23" s="48">
        <f>SUM(BI8:BI22)</f>
        <v>24.643491599999997</v>
      </c>
      <c r="BJ23" s="45"/>
      <c r="BK23" s="48">
        <f>SUM(BK8:BK22)</f>
        <v>13597.272</v>
      </c>
      <c r="BL23" s="48">
        <f>SUM(BL8:BL22)</f>
        <v>1109.6467199999997</v>
      </c>
      <c r="BM23" s="48">
        <f>SUM(BM8:BM22)</f>
        <v>14706.918719999998</v>
      </c>
      <c r="BN23" s="48">
        <f>SUM(BN8:BN22)</f>
        <v>429.6829055999999</v>
      </c>
      <c r="BO23" s="48">
        <f>SUM(BO8:BO22)</f>
        <v>454.11016559999996</v>
      </c>
      <c r="BP23" s="45"/>
      <c r="BQ23" s="48">
        <f>SUM(BQ8:BQ22)</f>
        <v>20268.15</v>
      </c>
      <c r="BR23" s="48">
        <f>SUM(BR8:BR22)</f>
        <v>1654.044</v>
      </c>
      <c r="BS23" s="48">
        <f>SUM(BS8:BS22)</f>
        <v>21922.194</v>
      </c>
      <c r="BT23" s="48">
        <f>SUM(BT8:BT22)</f>
        <v>640.48712</v>
      </c>
      <c r="BU23" s="48">
        <f>SUM(BU8:BU22)</f>
        <v>676.898495</v>
      </c>
      <c r="BV23" s="45"/>
      <c r="BW23" s="48">
        <f>SUM(BW8:BW22)</f>
        <v>238800</v>
      </c>
      <c r="BX23" s="48">
        <f>SUM(BX8:BX22)</f>
        <v>19488</v>
      </c>
      <c r="BY23" s="48">
        <f>SUM(BY8:BY22)</f>
        <v>258288</v>
      </c>
      <c r="BZ23" s="48">
        <f>SUM(BZ8:BZ22)</f>
        <v>7546.24</v>
      </c>
      <c r="CA23" s="48">
        <f>SUM(CA8:CA22)</f>
        <v>7975.24</v>
      </c>
      <c r="CB23" s="45"/>
      <c r="CC23" s="48">
        <f>SUM(CC8:CC22)</f>
        <v>11845.674</v>
      </c>
      <c r="CD23" s="48">
        <f>SUM(CD8:CD22)</f>
        <v>966.7022400000001</v>
      </c>
      <c r="CE23" s="48">
        <f>SUM(CE8:CE22)</f>
        <v>12812.376240000001</v>
      </c>
      <c r="CF23" s="48">
        <f>SUM(CF8:CF22)</f>
        <v>374.33123520000004</v>
      </c>
      <c r="CG23" s="48">
        <f>SUM(CG8:CG22)</f>
        <v>395.61178020000006</v>
      </c>
      <c r="CH23" s="45"/>
      <c r="CI23" s="48">
        <f>SUM(CI8:CI22)</f>
        <v>94701.513</v>
      </c>
      <c r="CJ23" s="48">
        <f>SUM(CJ8:CJ22)</f>
        <v>7728.404879999998</v>
      </c>
      <c r="CK23" s="48">
        <f>SUM(CK8:CK22)</f>
        <v>102429.91788</v>
      </c>
      <c r="CL23" s="48">
        <f>SUM(CL8:CL22)</f>
        <v>2992.6312623999997</v>
      </c>
      <c r="CM23" s="48">
        <f>SUM(CM8:CM22)</f>
        <v>3162.7608648999994</v>
      </c>
      <c r="CN23" s="45"/>
      <c r="CO23" s="48">
        <f>SUM(CO8:CO22)</f>
        <v>51842.286</v>
      </c>
      <c r="CP23" s="48">
        <f>SUM(CP8:CP22)</f>
        <v>4230.74736</v>
      </c>
      <c r="CQ23" s="48">
        <f>SUM(CQ8:CQ22)</f>
        <v>56073.03336</v>
      </c>
      <c r="CR23" s="48">
        <f>SUM(CR8:CR22)</f>
        <v>1638.2509728</v>
      </c>
      <c r="CS23" s="48">
        <f>SUM(CS8:CS22)</f>
        <v>1731.3847277999998</v>
      </c>
      <c r="CT23" s="45"/>
      <c r="CU23" s="48">
        <f>SUM(CU8:CU22)</f>
        <v>5143.155</v>
      </c>
      <c r="CV23" s="48">
        <f>SUM(CV8:CV22)</f>
        <v>419.72280000000006</v>
      </c>
      <c r="CW23" s="48">
        <f>SUM(CW8:CW22)</f>
        <v>5562.8778</v>
      </c>
      <c r="CX23" s="48">
        <f>SUM(CX8:CX22)</f>
        <v>162.52714399999996</v>
      </c>
      <c r="CY23" s="48">
        <f>SUM(CY8:CY22)</f>
        <v>171.76673150000002</v>
      </c>
      <c r="CZ23" s="45"/>
      <c r="DA23" s="48">
        <f>SUM(DA8:DA22)</f>
        <v>365381.91</v>
      </c>
      <c r="DB23" s="48">
        <f>SUM(DB8:DB22)</f>
        <v>29818.1016</v>
      </c>
      <c r="DC23" s="48">
        <f>SUM(DC8:DC22)</f>
        <v>395200.01159999997</v>
      </c>
      <c r="DD23" s="48">
        <f>SUM(DD8:DD22)</f>
        <v>11546.313168</v>
      </c>
      <c r="DE23" s="48">
        <f>SUM(DE8:DE22)</f>
        <v>12202.715343</v>
      </c>
      <c r="DF23" s="45"/>
      <c r="DG23" s="48">
        <f>SUM(DG8:DG22)</f>
        <v>86150.682</v>
      </c>
      <c r="DH23" s="48">
        <f>SUM(DH8:DH22)</f>
        <v>7030.588320000001</v>
      </c>
      <c r="DI23" s="48">
        <f>SUM(DI8:DI22)</f>
        <v>93181.27032000001</v>
      </c>
      <c r="DJ23" s="48">
        <f>SUM(DJ8:DJ22)</f>
        <v>2722.4192735999995</v>
      </c>
      <c r="DK23" s="48">
        <f>SUM(DK8:DK22)</f>
        <v>2877.1874586</v>
      </c>
      <c r="DL23" s="47"/>
      <c r="DM23" s="48">
        <f>SUM(DM8:DM22)</f>
        <v>14344.119</v>
      </c>
      <c r="DN23" s="48">
        <f>SUM(DN8:DN22)</f>
        <v>1170.59544</v>
      </c>
      <c r="DO23" s="48">
        <f>SUM(DO8:DO22)</f>
        <v>15514.714440000002</v>
      </c>
      <c r="DP23" s="48">
        <f>SUM(DP8:DP22)</f>
        <v>453.2837712</v>
      </c>
      <c r="DQ23" s="48">
        <f>SUM(DQ8:DQ22)</f>
        <v>479.0527287</v>
      </c>
      <c r="DR23" s="45"/>
      <c r="DS23" s="48">
        <f>SUM(DS8:DS22)</f>
        <v>15439.614000000001</v>
      </c>
      <c r="DT23" s="48">
        <f>SUM(DT8:DT22)</f>
        <v>1259.9966399999998</v>
      </c>
      <c r="DU23" s="48">
        <f>SUM(DU8:DU22)</f>
        <v>16699.61064</v>
      </c>
      <c r="DV23" s="48">
        <f>SUM(DV8:DV22)</f>
        <v>487.90214719999994</v>
      </c>
      <c r="DW23" s="48">
        <f>SUM(DW8:DW22)</f>
        <v>515.6391422</v>
      </c>
      <c r="DX23" s="45"/>
      <c r="DY23" s="48">
        <f>SUM(DY8:DY22)</f>
        <v>1177467.279</v>
      </c>
      <c r="DZ23" s="48">
        <f>SUM(DZ8:DZ22)</f>
        <v>96090.79704</v>
      </c>
      <c r="EA23" s="48">
        <f>SUM(EA8:EA22)</f>
        <v>1273558.07604</v>
      </c>
      <c r="EB23" s="48">
        <f>SUM(EB8:EB22)</f>
        <v>37208.7549392</v>
      </c>
      <c r="EC23" s="48">
        <f>SUM(EC8:EC22)</f>
        <v>39324.0541967</v>
      </c>
      <c r="ED23" s="45"/>
      <c r="EE23" s="48">
        <f>SUM(EE8:EE22)</f>
        <v>0</v>
      </c>
      <c r="EF23" s="48">
        <f>SUM(EF8:EF22)</f>
        <v>0</v>
      </c>
      <c r="EG23" s="48">
        <f>SUM(EG8:EG22)</f>
        <v>0</v>
      </c>
      <c r="EH23" s="47"/>
      <c r="EI23" s="45"/>
    </row>
    <row r="24" spans="33:43" ht="13.5" thickTop="1">
      <c r="AG24" s="14"/>
      <c r="AH24" s="14"/>
      <c r="AI24" s="14"/>
      <c r="AJ24" s="14"/>
      <c r="AK24" s="14"/>
      <c r="AM24" s="3"/>
      <c r="AN24" s="3"/>
      <c r="AO24" s="3"/>
      <c r="AP24" s="3"/>
      <c r="AQ24" s="3"/>
    </row>
    <row r="25" spans="16:43" ht="12.75">
      <c r="P25" s="14"/>
      <c r="AG25" s="14"/>
      <c r="AH25" s="14"/>
      <c r="AI25" s="14"/>
      <c r="AJ25" s="14"/>
      <c r="AK25" s="14"/>
      <c r="AM25" s="3"/>
      <c r="AN25" s="3"/>
      <c r="AO25" s="3"/>
      <c r="AP25" s="3"/>
      <c r="AQ25" s="3"/>
    </row>
    <row r="26" spans="33:43" ht="12.75">
      <c r="AG26" s="14"/>
      <c r="AH26" s="14"/>
      <c r="AI26" s="14"/>
      <c r="AJ26" s="14"/>
      <c r="AK26" s="14"/>
      <c r="AM26" s="3"/>
      <c r="AN26" s="3"/>
      <c r="AO26" s="3"/>
      <c r="AP26" s="3"/>
      <c r="AQ26" s="3"/>
    </row>
    <row r="27" spans="33:43" ht="12.75">
      <c r="AG27" s="14"/>
      <c r="AH27" s="14"/>
      <c r="AI27" s="14"/>
      <c r="AJ27" s="14"/>
      <c r="AK27" s="14"/>
      <c r="AM27" s="3"/>
      <c r="AN27" s="3"/>
      <c r="AO27" s="3"/>
      <c r="AP27" s="3"/>
      <c r="AQ27" s="3"/>
    </row>
    <row r="28" spans="33:43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</row>
    <row r="29" spans="33:43" ht="12.75">
      <c r="AG29" s="14"/>
      <c r="AH29" s="14"/>
      <c r="AI29" s="14"/>
      <c r="AJ29" s="14"/>
      <c r="AK29" s="14"/>
      <c r="AM29" s="3"/>
      <c r="AN29" s="3"/>
      <c r="AO29" s="3"/>
      <c r="AP29" s="3"/>
      <c r="AQ29" s="3"/>
    </row>
    <row r="30" spans="33:43" ht="12.75">
      <c r="AG30" s="14"/>
      <c r="AH30" s="14"/>
      <c r="AI30" s="14"/>
      <c r="AJ30" s="14"/>
      <c r="AK30" s="14"/>
      <c r="AM30" s="3"/>
      <c r="AN30" s="3"/>
      <c r="AO30" s="3"/>
      <c r="AP30" s="3"/>
      <c r="AQ30" s="3"/>
    </row>
    <row r="31" spans="33:43" ht="12.75">
      <c r="AG31" s="14"/>
      <c r="AH31" s="14"/>
      <c r="AI31" s="14"/>
      <c r="AJ31" s="14"/>
      <c r="AK31" s="14"/>
      <c r="AM31" s="3"/>
      <c r="AN31" s="3"/>
      <c r="AO31" s="3"/>
      <c r="AP31" s="3"/>
      <c r="AQ31" s="3"/>
    </row>
    <row r="32" spans="33:43" ht="12.75">
      <c r="AG32" s="14"/>
      <c r="AH32" s="14"/>
      <c r="AI32" s="14"/>
      <c r="AJ32" s="14"/>
      <c r="AK32" s="14"/>
      <c r="AM32" s="3"/>
      <c r="AN32" s="3"/>
      <c r="AO32" s="3"/>
      <c r="AP32" s="3"/>
      <c r="AQ32" s="3"/>
    </row>
    <row r="33" spans="33:138" ht="12.75">
      <c r="AG33" s="14"/>
      <c r="AH33" s="14"/>
      <c r="AI33" s="14"/>
      <c r="AJ33" s="14"/>
      <c r="AK33" s="14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33:138" ht="12.75">
      <c r="AG34" s="14"/>
      <c r="AH34" s="14"/>
      <c r="AI34" s="14"/>
      <c r="AJ34" s="14"/>
      <c r="AK34" s="14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33:138" ht="12.75"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33:138" ht="12.75"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1:13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1:13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  <row r="60" spans="1:13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14"/>
      <c r="AH60" s="14"/>
      <c r="AI60" s="14"/>
      <c r="AJ60" s="14"/>
      <c r="AK60" s="1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</row>
    <row r="61" spans="1:13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14"/>
      <c r="AH61" s="14"/>
      <c r="AI61" s="14"/>
      <c r="AJ61" s="14"/>
      <c r="AK61" s="1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</row>
    <row r="62" spans="1:138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14"/>
      <c r="AH62" s="14"/>
      <c r="AI62" s="14"/>
      <c r="AJ62" s="14"/>
      <c r="AK62" s="1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</row>
    <row r="63" spans="1:138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14"/>
      <c r="AH63" s="14"/>
      <c r="AI63" s="14"/>
      <c r="AJ63" s="14"/>
      <c r="AK63" s="1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</row>
  </sheetData>
  <sheetProtection/>
  <printOptions/>
  <pageMargins left="0.75" right="0.75" top="1" bottom="1" header="0.3" footer="0.3"/>
  <pageSetup orientation="landscape" scale="69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FZ63"/>
  <sheetViews>
    <sheetView zoomScale="150" zoomScaleNormal="150" zoomScalePageLayoutView="0" workbookViewId="0" topLeftCell="A1">
      <selection activeCell="J10" sqref="J10"/>
    </sheetView>
  </sheetViews>
  <sheetFormatPr defaultColWidth="8.8515625" defaultRowHeight="12.75"/>
  <cols>
    <col min="1" max="1" width="9.7109375" style="2" customWidth="1"/>
    <col min="2" max="2" width="3.7109375" style="0" hidden="1" customWidth="1"/>
    <col min="3" max="6" width="13.7109375" style="14" hidden="1" customWidth="1"/>
    <col min="7" max="7" width="17.7109375" style="14" hidden="1" customWidth="1"/>
    <col min="8" max="8" width="3.7109375" style="14" customWidth="1"/>
    <col min="9" max="12" width="13.7109375" style="14" customWidth="1"/>
    <col min="13" max="13" width="18.421875" style="14" customWidth="1"/>
    <col min="14" max="14" width="3.7109375" style="14" customWidth="1"/>
    <col min="15" max="19" width="13.71093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I1" s="15"/>
      <c r="K1" s="24" t="s">
        <v>6</v>
      </c>
      <c r="AG1" s="24" t="s">
        <v>6</v>
      </c>
      <c r="BB1" s="24" t="s">
        <v>6</v>
      </c>
      <c r="BC1" s="24"/>
      <c r="BN1" s="24"/>
      <c r="BO1" s="24"/>
      <c r="BP1"/>
      <c r="BQ1"/>
      <c r="BR1"/>
      <c r="BT1" s="24" t="s">
        <v>6</v>
      </c>
      <c r="BU1" s="24"/>
      <c r="BV1"/>
      <c r="BW1"/>
      <c r="BX1"/>
      <c r="BY1"/>
      <c r="BZ1"/>
      <c r="CA1"/>
      <c r="CB1"/>
      <c r="CC1"/>
      <c r="CD1"/>
      <c r="CE1"/>
      <c r="CF1" s="24"/>
      <c r="CG1" s="24"/>
      <c r="CH1"/>
      <c r="CI1"/>
      <c r="CJ1"/>
      <c r="CK1"/>
      <c r="CL1" s="24" t="s">
        <v>6</v>
      </c>
      <c r="CM1" s="24"/>
      <c r="CN1"/>
      <c r="CO1"/>
      <c r="CP1"/>
      <c r="CQ1" s="3"/>
      <c r="CR1" s="3"/>
      <c r="CS1" s="3"/>
      <c r="CT1" s="3"/>
      <c r="CU1" s="3"/>
      <c r="CV1" s="3"/>
      <c r="CW1" s="3"/>
      <c r="CX1" s="24"/>
      <c r="CY1" s="24"/>
      <c r="CZ1" s="3"/>
      <c r="DA1" s="3"/>
      <c r="DB1" s="3"/>
      <c r="DC1" s="3"/>
      <c r="DD1" s="24" t="s">
        <v>6</v>
      </c>
      <c r="DE1" s="24"/>
      <c r="DF1" s="3"/>
      <c r="DG1" s="3"/>
      <c r="DH1" s="3"/>
      <c r="DI1" s="3"/>
      <c r="DJ1" s="3"/>
      <c r="DK1" s="3"/>
      <c r="DL1" s="3"/>
      <c r="DM1" s="3"/>
      <c r="DN1" s="3"/>
      <c r="DO1" s="3"/>
      <c r="DP1" s="24"/>
      <c r="DQ1" s="24"/>
      <c r="DR1" s="3"/>
      <c r="DS1" s="3"/>
      <c r="DT1" s="3"/>
      <c r="DU1" s="3"/>
      <c r="DV1" s="24" t="s">
        <v>6</v>
      </c>
      <c r="DW1" s="24"/>
      <c r="DX1" s="3"/>
      <c r="DY1" s="3"/>
      <c r="DZ1" s="3"/>
      <c r="EA1" s="3"/>
      <c r="EB1" s="3"/>
      <c r="EC1" s="3"/>
      <c r="ED1" s="3"/>
      <c r="EE1" s="3"/>
      <c r="EF1" s="3"/>
      <c r="EG1" s="24"/>
      <c r="EH1" s="3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I2" s="15"/>
      <c r="K2" s="24" t="s">
        <v>5</v>
      </c>
      <c r="AG2" s="24" t="s">
        <v>5</v>
      </c>
      <c r="BB2" s="24" t="s">
        <v>5</v>
      </c>
      <c r="BC2" s="24"/>
      <c r="BN2" s="24"/>
      <c r="BO2" s="24"/>
      <c r="BP2"/>
      <c r="BQ2"/>
      <c r="BR2"/>
      <c r="BT2" s="24" t="s">
        <v>5</v>
      </c>
      <c r="BU2" s="24"/>
      <c r="BV2"/>
      <c r="BW2"/>
      <c r="BX2"/>
      <c r="BY2"/>
      <c r="BZ2"/>
      <c r="CA2"/>
      <c r="CB2"/>
      <c r="CC2"/>
      <c r="CD2"/>
      <c r="CE2"/>
      <c r="CF2" s="24"/>
      <c r="CG2" s="24"/>
      <c r="CH2"/>
      <c r="CI2"/>
      <c r="CJ2"/>
      <c r="CK2"/>
      <c r="CL2" s="24" t="s">
        <v>5</v>
      </c>
      <c r="CM2" s="24"/>
      <c r="CN2"/>
      <c r="CO2"/>
      <c r="CP2"/>
      <c r="CQ2" s="3"/>
      <c r="CR2" s="3"/>
      <c r="CS2" s="3"/>
      <c r="CT2" s="3"/>
      <c r="CU2" s="3"/>
      <c r="CV2" s="3"/>
      <c r="CW2" s="3"/>
      <c r="CX2" s="24"/>
      <c r="CY2" s="24"/>
      <c r="CZ2" s="3"/>
      <c r="DA2" s="3"/>
      <c r="DB2" s="3"/>
      <c r="DC2" s="3"/>
      <c r="DD2" s="24" t="s">
        <v>5</v>
      </c>
      <c r="DE2" s="24"/>
      <c r="DF2" s="3"/>
      <c r="DG2" s="3"/>
      <c r="DH2" s="3"/>
      <c r="DI2" s="3"/>
      <c r="DJ2" s="3"/>
      <c r="DK2" s="3"/>
      <c r="DL2" s="3"/>
      <c r="DM2" s="3"/>
      <c r="DN2" s="3"/>
      <c r="DO2" s="3"/>
      <c r="DP2" s="24"/>
      <c r="DQ2" s="24"/>
      <c r="DR2" s="3"/>
      <c r="DS2" s="3"/>
      <c r="DT2" s="3"/>
      <c r="DU2" s="3"/>
      <c r="DV2" s="24" t="s">
        <v>5</v>
      </c>
      <c r="DW2" s="24"/>
      <c r="DX2" s="3"/>
      <c r="DY2" s="3"/>
      <c r="DZ2" s="3"/>
      <c r="EA2" s="3"/>
      <c r="EB2" s="3"/>
      <c r="EC2" s="3"/>
      <c r="ED2" s="3"/>
      <c r="EE2" s="3"/>
      <c r="EF2" s="3"/>
      <c r="EG2" s="24"/>
      <c r="EH2" s="3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I3" s="15"/>
      <c r="K3" s="24" t="s">
        <v>58</v>
      </c>
      <c r="AG3" s="24" t="s">
        <v>58</v>
      </c>
      <c r="BB3" s="24" t="str">
        <f>AG3</f>
        <v>2005 Series A Bond Funded Projects after 2010C</v>
      </c>
      <c r="BC3" s="24"/>
      <c r="BN3" s="24"/>
      <c r="BO3" s="24"/>
      <c r="BP3" s="1"/>
      <c r="BQ3"/>
      <c r="BR3"/>
      <c r="BT3" s="24" t="str">
        <f>BB3</f>
        <v>2005 Series A Bond Funded Projects after 2010C</v>
      </c>
      <c r="BU3" s="24"/>
      <c r="BV3"/>
      <c r="BW3"/>
      <c r="BX3"/>
      <c r="BY3"/>
      <c r="BZ3"/>
      <c r="CA3"/>
      <c r="CB3"/>
      <c r="CC3"/>
      <c r="CD3"/>
      <c r="CE3"/>
      <c r="CF3" s="24"/>
      <c r="CG3" s="24"/>
      <c r="CH3"/>
      <c r="CI3"/>
      <c r="CJ3"/>
      <c r="CK3"/>
      <c r="CL3" s="24" t="str">
        <f>BT3</f>
        <v>2005 Series A Bond Funded Projects after 2010C</v>
      </c>
      <c r="CM3" s="24"/>
      <c r="CN3"/>
      <c r="CO3"/>
      <c r="CP3"/>
      <c r="CQ3" s="3"/>
      <c r="CR3" s="3"/>
      <c r="CS3" s="3"/>
      <c r="CT3" s="3"/>
      <c r="CU3" s="3"/>
      <c r="CV3" s="3"/>
      <c r="CW3" s="3"/>
      <c r="CX3" s="24"/>
      <c r="CY3" s="24"/>
      <c r="CZ3" s="3"/>
      <c r="DA3" s="3"/>
      <c r="DB3" s="3"/>
      <c r="DC3" s="3"/>
      <c r="DD3" s="24" t="str">
        <f>CL3</f>
        <v>2005 Series A Bond Funded Projects after 2010C</v>
      </c>
      <c r="DE3" s="24"/>
      <c r="DF3" s="3"/>
      <c r="DG3" s="3"/>
      <c r="DH3" s="3"/>
      <c r="DI3" s="3"/>
      <c r="DJ3" s="3"/>
      <c r="DK3" s="3"/>
      <c r="DL3" s="3"/>
      <c r="DM3" s="3"/>
      <c r="DN3" s="3"/>
      <c r="DO3" s="3"/>
      <c r="DP3" s="24"/>
      <c r="DQ3" s="24"/>
      <c r="DR3" s="3"/>
      <c r="DS3" s="3"/>
      <c r="DT3" s="3"/>
      <c r="DU3" s="3"/>
      <c r="DV3" s="24" t="str">
        <f>DD3</f>
        <v>2005 Series A Bond Funded Projects after 2010C</v>
      </c>
      <c r="DW3" s="24"/>
      <c r="DX3" s="3"/>
      <c r="DY3" s="3"/>
      <c r="DZ3" s="3"/>
      <c r="EA3" s="3"/>
      <c r="EB3" s="3"/>
      <c r="EC3" s="3"/>
      <c r="ED3" s="3"/>
      <c r="EE3" s="3"/>
      <c r="EF3" s="3"/>
      <c r="EG3" s="24"/>
      <c r="EH3" s="3"/>
      <c r="EI3" s="43"/>
      <c r="EJ3" s="3"/>
      <c r="EK3" s="3"/>
      <c r="EL3" s="24" t="str">
        <f>DV3</f>
        <v>2005 Series A Bond Funded Projects after 2010C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2010C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2010C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27" ht="12.75">
      <c r="A5" s="4" t="s">
        <v>1</v>
      </c>
      <c r="C5" s="49" t="s">
        <v>59</v>
      </c>
      <c r="D5" s="17"/>
      <c r="E5" s="18"/>
      <c r="F5" s="20"/>
      <c r="G5" s="20"/>
      <c r="I5" s="16" t="s">
        <v>8</v>
      </c>
      <c r="J5" s="17"/>
      <c r="K5" s="18"/>
      <c r="L5" s="20"/>
      <c r="M5" s="20"/>
      <c r="O5" s="16" t="s">
        <v>30</v>
      </c>
      <c r="P5" s="17"/>
      <c r="Q5" s="18"/>
      <c r="R5" s="20"/>
      <c r="S5" s="20"/>
      <c r="U5" s="37" t="s">
        <v>31</v>
      </c>
      <c r="V5" s="17"/>
      <c r="W5" s="18"/>
      <c r="X5" s="20"/>
      <c r="Y5" s="20"/>
      <c r="AA5" s="37" t="s">
        <v>32</v>
      </c>
      <c r="AB5" s="17"/>
      <c r="AC5" s="18"/>
      <c r="AD5" s="20"/>
      <c r="AE5" s="20"/>
      <c r="AG5" s="16" t="s">
        <v>14</v>
      </c>
      <c r="AH5" s="17"/>
      <c r="AI5" s="18"/>
      <c r="AJ5" s="20"/>
      <c r="AK5" s="20"/>
      <c r="AL5" s="38"/>
      <c r="AM5" s="16" t="s">
        <v>9</v>
      </c>
      <c r="AN5" s="17"/>
      <c r="AO5" s="18"/>
      <c r="AP5" s="20"/>
      <c r="AQ5" s="20"/>
      <c r="AS5" s="16" t="s">
        <v>33</v>
      </c>
      <c r="AT5" s="17"/>
      <c r="AU5" s="18"/>
      <c r="AV5" s="20"/>
      <c r="AW5" s="20"/>
      <c r="AY5" s="16" t="s">
        <v>34</v>
      </c>
      <c r="AZ5" s="17"/>
      <c r="BA5" s="18"/>
      <c r="BB5" s="20"/>
      <c r="BC5" s="20"/>
      <c r="BE5" s="16" t="s">
        <v>10</v>
      </c>
      <c r="BF5" s="17"/>
      <c r="BG5" s="18"/>
      <c r="BH5" s="20"/>
      <c r="BI5" s="20"/>
      <c r="BK5" s="16" t="s">
        <v>35</v>
      </c>
      <c r="BL5" s="17"/>
      <c r="BM5" s="18"/>
      <c r="BN5" s="20"/>
      <c r="BO5" s="20"/>
      <c r="BQ5" s="16" t="s">
        <v>36</v>
      </c>
      <c r="BR5" s="17"/>
      <c r="BS5" s="18"/>
      <c r="BT5" s="20"/>
      <c r="BU5" s="20"/>
      <c r="BV5" s="38"/>
      <c r="BW5" s="16" t="s">
        <v>54</v>
      </c>
      <c r="BX5" s="17"/>
      <c r="BY5" s="18"/>
      <c r="BZ5" s="20"/>
      <c r="CA5" s="20"/>
      <c r="CC5" s="16" t="s">
        <v>37</v>
      </c>
      <c r="CD5" s="17"/>
      <c r="CE5" s="18"/>
      <c r="CF5" s="20"/>
      <c r="CG5" s="20"/>
      <c r="CI5" s="16" t="s">
        <v>15</v>
      </c>
      <c r="CJ5" s="17"/>
      <c r="CK5" s="18"/>
      <c r="CL5" s="20"/>
      <c r="CM5" s="20"/>
      <c r="CO5" s="16" t="s">
        <v>16</v>
      </c>
      <c r="CP5" s="17"/>
      <c r="CQ5" s="18"/>
      <c r="CR5" s="20"/>
      <c r="CS5" s="20"/>
      <c r="CU5" s="16" t="s">
        <v>17</v>
      </c>
      <c r="CV5" s="17"/>
      <c r="CW5" s="18"/>
      <c r="CX5" s="20"/>
      <c r="CY5" s="20"/>
      <c r="DA5" s="16" t="s">
        <v>18</v>
      </c>
      <c r="DB5" s="17"/>
      <c r="DC5" s="18"/>
      <c r="DD5" s="20"/>
      <c r="DE5" s="20"/>
      <c r="DG5" s="16" t="s">
        <v>38</v>
      </c>
      <c r="DH5" s="17"/>
      <c r="DI5" s="18"/>
      <c r="DJ5" s="20"/>
      <c r="DK5" s="20"/>
      <c r="DM5" s="16" t="s">
        <v>19</v>
      </c>
      <c r="DN5" s="17"/>
      <c r="DO5" s="18"/>
      <c r="DP5" s="20"/>
      <c r="DQ5" s="20"/>
      <c r="DS5" s="16" t="s">
        <v>39</v>
      </c>
      <c r="DT5" s="17"/>
      <c r="DU5" s="18"/>
      <c r="DV5" s="20"/>
      <c r="DW5" s="20"/>
    </row>
    <row r="6" spans="1:128" s="1" customFormat="1" ht="12.75">
      <c r="A6" s="25" t="s">
        <v>2</v>
      </c>
      <c r="C6" s="37" t="s">
        <v>61</v>
      </c>
      <c r="D6" s="36"/>
      <c r="E6" s="18"/>
      <c r="F6" s="20" t="s">
        <v>55</v>
      </c>
      <c r="G6" s="20" t="s">
        <v>55</v>
      </c>
      <c r="H6" s="14"/>
      <c r="I6" s="19"/>
      <c r="J6" s="34">
        <v>0.0902238</v>
      </c>
      <c r="K6" s="18"/>
      <c r="L6" s="20" t="s">
        <v>55</v>
      </c>
      <c r="M6" s="20" t="s">
        <v>55</v>
      </c>
      <c r="N6" s="14"/>
      <c r="O6" s="19"/>
      <c r="P6" s="34">
        <v>0.0008478</v>
      </c>
      <c r="Q6" s="18"/>
      <c r="R6" s="20" t="s">
        <v>55</v>
      </c>
      <c r="S6" s="20" t="s">
        <v>55</v>
      </c>
      <c r="T6" s="14"/>
      <c r="U6" s="19"/>
      <c r="V6" s="34">
        <v>0.0271514</v>
      </c>
      <c r="W6" s="18"/>
      <c r="X6" s="20" t="s">
        <v>55</v>
      </c>
      <c r="Y6" s="20" t="s">
        <v>55</v>
      </c>
      <c r="Z6" s="14"/>
      <c r="AA6" s="19"/>
      <c r="AB6" s="34">
        <v>0.2273895</v>
      </c>
      <c r="AC6" s="18"/>
      <c r="AD6" s="20" t="s">
        <v>55</v>
      </c>
      <c r="AE6" s="20" t="s">
        <v>55</v>
      </c>
      <c r="AF6" s="14"/>
      <c r="AG6" s="19"/>
      <c r="AH6" s="34">
        <v>0.0588551</v>
      </c>
      <c r="AI6" s="18"/>
      <c r="AJ6" s="20" t="s">
        <v>55</v>
      </c>
      <c r="AK6" s="20" t="s">
        <v>55</v>
      </c>
      <c r="AL6" s="38"/>
      <c r="AM6" s="19"/>
      <c r="AN6" s="34">
        <v>0.0398496</v>
      </c>
      <c r="AO6" s="18"/>
      <c r="AP6" s="20" t="s">
        <v>55</v>
      </c>
      <c r="AQ6" s="20" t="s">
        <v>55</v>
      </c>
      <c r="AR6" s="14"/>
      <c r="AS6" s="19"/>
      <c r="AT6" s="34">
        <v>0.0061294</v>
      </c>
      <c r="AU6" s="18"/>
      <c r="AV6" s="20" t="s">
        <v>55</v>
      </c>
      <c r="AW6" s="20" t="s">
        <v>55</v>
      </c>
      <c r="AX6" s="14"/>
      <c r="AY6" s="19"/>
      <c r="AZ6" s="34">
        <v>0.014032</v>
      </c>
      <c r="BA6" s="18"/>
      <c r="BB6" s="20" t="s">
        <v>55</v>
      </c>
      <c r="BC6" s="20" t="s">
        <v>55</v>
      </c>
      <c r="BD6" s="14"/>
      <c r="BE6" s="19"/>
      <c r="BF6" s="34">
        <v>0.0023527</v>
      </c>
      <c r="BG6" s="18"/>
      <c r="BH6" s="20" t="s">
        <v>55</v>
      </c>
      <c r="BI6" s="20" t="s">
        <v>55</v>
      </c>
      <c r="BJ6" s="14"/>
      <c r="BK6" s="19"/>
      <c r="BL6" s="34">
        <v>0.0025449</v>
      </c>
      <c r="BM6" s="18"/>
      <c r="BN6" s="20" t="s">
        <v>55</v>
      </c>
      <c r="BO6" s="20" t="s">
        <v>55</v>
      </c>
      <c r="BP6" s="14"/>
      <c r="BQ6" s="19"/>
      <c r="BR6" s="34">
        <v>0.0048599</v>
      </c>
      <c r="BS6" s="18"/>
      <c r="BT6" s="20" t="s">
        <v>55</v>
      </c>
      <c r="BU6" s="20" t="s">
        <v>55</v>
      </c>
      <c r="BV6" s="38"/>
      <c r="BW6" s="19"/>
      <c r="BX6" s="34">
        <v>0.0008071</v>
      </c>
      <c r="BY6" s="18"/>
      <c r="BZ6" s="20" t="s">
        <v>55</v>
      </c>
      <c r="CA6" s="20" t="s">
        <v>55</v>
      </c>
      <c r="CB6" s="14"/>
      <c r="CC6" s="19"/>
      <c r="CD6" s="34">
        <v>1.4E-05</v>
      </c>
      <c r="CE6" s="18"/>
      <c r="CF6" s="20" t="s">
        <v>55</v>
      </c>
      <c r="CG6" s="20" t="s">
        <v>55</v>
      </c>
      <c r="CH6" s="14"/>
      <c r="CI6" s="19"/>
      <c r="CJ6" s="34">
        <v>0.0051373</v>
      </c>
      <c r="CK6" s="18"/>
      <c r="CL6" s="20" t="s">
        <v>55</v>
      </c>
      <c r="CM6" s="20" t="s">
        <v>55</v>
      </c>
      <c r="CN6" s="14"/>
      <c r="CO6" s="19"/>
      <c r="CP6" s="34">
        <v>0.0074436</v>
      </c>
      <c r="CQ6" s="18"/>
      <c r="CR6" s="20" t="s">
        <v>55</v>
      </c>
      <c r="CS6" s="20" t="s">
        <v>55</v>
      </c>
      <c r="CT6" s="14"/>
      <c r="CU6" s="19"/>
      <c r="CV6" s="34">
        <v>0.0094183</v>
      </c>
      <c r="CW6" s="18"/>
      <c r="CX6" s="20" t="s">
        <v>55</v>
      </c>
      <c r="CY6" s="20" t="s">
        <v>55</v>
      </c>
      <c r="CZ6" s="14"/>
      <c r="DA6" s="19"/>
      <c r="DB6" s="34">
        <v>0.000876</v>
      </c>
      <c r="DC6" s="18"/>
      <c r="DD6" s="20" t="s">
        <v>55</v>
      </c>
      <c r="DE6" s="20" t="s">
        <v>55</v>
      </c>
      <c r="DF6" s="14"/>
      <c r="DG6" s="19"/>
      <c r="DH6" s="34">
        <v>0.0165525</v>
      </c>
      <c r="DI6" s="18"/>
      <c r="DJ6" s="20" t="s">
        <v>55</v>
      </c>
      <c r="DK6" s="20" t="s">
        <v>55</v>
      </c>
      <c r="DL6" s="14"/>
      <c r="DM6" s="19"/>
      <c r="DN6" s="34">
        <v>0.0429442</v>
      </c>
      <c r="DO6" s="18"/>
      <c r="DP6" s="20" t="s">
        <v>55</v>
      </c>
      <c r="DQ6" s="20" t="s">
        <v>55</v>
      </c>
      <c r="DR6" s="14"/>
      <c r="DS6" s="19"/>
      <c r="DT6" s="34">
        <v>0.0031635</v>
      </c>
      <c r="DU6" s="18"/>
      <c r="DV6" s="20" t="s">
        <v>55</v>
      </c>
      <c r="DW6" s="20" t="s">
        <v>55</v>
      </c>
      <c r="DX6" s="14"/>
    </row>
    <row r="7" spans="1:127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20" t="s">
        <v>3</v>
      </c>
      <c r="V7" s="20" t="s">
        <v>4</v>
      </c>
      <c r="W7" s="20" t="s">
        <v>0</v>
      </c>
      <c r="X7" s="20" t="s">
        <v>56</v>
      </c>
      <c r="Y7" s="20" t="s">
        <v>60</v>
      </c>
      <c r="AA7" s="20" t="s">
        <v>3</v>
      </c>
      <c r="AB7" s="20" t="s">
        <v>4</v>
      </c>
      <c r="AC7" s="20" t="s">
        <v>0</v>
      </c>
      <c r="AD7" s="20" t="s">
        <v>56</v>
      </c>
      <c r="AE7" s="20" t="s">
        <v>60</v>
      </c>
      <c r="AG7" s="20" t="s">
        <v>3</v>
      </c>
      <c r="AH7" s="20" t="s">
        <v>4</v>
      </c>
      <c r="AI7" s="20" t="s">
        <v>0</v>
      </c>
      <c r="AJ7" s="20" t="s">
        <v>56</v>
      </c>
      <c r="AK7" s="20" t="s">
        <v>60</v>
      </c>
      <c r="AL7" s="39"/>
      <c r="AM7" s="20" t="s">
        <v>3</v>
      </c>
      <c r="AN7" s="20" t="s">
        <v>4</v>
      </c>
      <c r="AO7" s="20" t="s">
        <v>0</v>
      </c>
      <c r="AP7" s="20" t="s">
        <v>56</v>
      </c>
      <c r="AQ7" s="20" t="s">
        <v>60</v>
      </c>
      <c r="AS7" s="20" t="s">
        <v>3</v>
      </c>
      <c r="AT7" s="20" t="s">
        <v>4</v>
      </c>
      <c r="AU7" s="20" t="s">
        <v>0</v>
      </c>
      <c r="AV7" s="20" t="s">
        <v>56</v>
      </c>
      <c r="AW7" s="20" t="s">
        <v>60</v>
      </c>
      <c r="AY7" s="20" t="s">
        <v>3</v>
      </c>
      <c r="AZ7" s="20" t="s">
        <v>4</v>
      </c>
      <c r="BA7" s="20" t="s">
        <v>0</v>
      </c>
      <c r="BB7" s="20" t="s">
        <v>56</v>
      </c>
      <c r="BC7" s="20" t="s">
        <v>60</v>
      </c>
      <c r="BE7" s="20" t="s">
        <v>3</v>
      </c>
      <c r="BF7" s="20" t="s">
        <v>4</v>
      </c>
      <c r="BG7" s="20" t="s">
        <v>0</v>
      </c>
      <c r="BH7" s="20" t="s">
        <v>56</v>
      </c>
      <c r="BI7" s="20" t="s">
        <v>60</v>
      </c>
      <c r="BK7" s="20" t="s">
        <v>3</v>
      </c>
      <c r="BL7" s="20" t="s">
        <v>4</v>
      </c>
      <c r="BM7" s="20" t="s">
        <v>0</v>
      </c>
      <c r="BN7" s="20" t="s">
        <v>56</v>
      </c>
      <c r="BO7" s="20" t="s">
        <v>60</v>
      </c>
      <c r="BQ7" s="20" t="s">
        <v>3</v>
      </c>
      <c r="BR7" s="20" t="s">
        <v>4</v>
      </c>
      <c r="BS7" s="20" t="s">
        <v>0</v>
      </c>
      <c r="BT7" s="20" t="s">
        <v>56</v>
      </c>
      <c r="BU7" s="20" t="s">
        <v>60</v>
      </c>
      <c r="BV7" s="39"/>
      <c r="BW7" s="20" t="s">
        <v>3</v>
      </c>
      <c r="BX7" s="20" t="s">
        <v>4</v>
      </c>
      <c r="BY7" s="20" t="s">
        <v>0</v>
      </c>
      <c r="BZ7" s="20" t="s">
        <v>56</v>
      </c>
      <c r="CA7" s="20" t="s">
        <v>60</v>
      </c>
      <c r="CC7" s="20" t="s">
        <v>3</v>
      </c>
      <c r="CD7" s="20" t="s">
        <v>4</v>
      </c>
      <c r="CE7" s="20" t="s">
        <v>0</v>
      </c>
      <c r="CF7" s="20" t="s">
        <v>56</v>
      </c>
      <c r="CG7" s="20" t="s">
        <v>60</v>
      </c>
      <c r="CI7" s="20" t="s">
        <v>3</v>
      </c>
      <c r="CJ7" s="20" t="s">
        <v>4</v>
      </c>
      <c r="CK7" s="20" t="s">
        <v>0</v>
      </c>
      <c r="CL7" s="20" t="s">
        <v>56</v>
      </c>
      <c r="CM7" s="20" t="s">
        <v>60</v>
      </c>
      <c r="CO7" s="20" t="s">
        <v>3</v>
      </c>
      <c r="CP7" s="20" t="s">
        <v>4</v>
      </c>
      <c r="CQ7" s="20" t="s">
        <v>0</v>
      </c>
      <c r="CR7" s="20" t="s">
        <v>56</v>
      </c>
      <c r="CS7" s="20" t="s">
        <v>60</v>
      </c>
      <c r="CU7" s="20" t="s">
        <v>3</v>
      </c>
      <c r="CV7" s="20" t="s">
        <v>4</v>
      </c>
      <c r="CW7" s="20" t="s">
        <v>0</v>
      </c>
      <c r="CX7" s="20" t="s">
        <v>56</v>
      </c>
      <c r="CY7" s="20" t="s">
        <v>60</v>
      </c>
      <c r="DA7" s="20" t="s">
        <v>3</v>
      </c>
      <c r="DB7" s="20" t="s">
        <v>4</v>
      </c>
      <c r="DC7" s="20" t="s">
        <v>0</v>
      </c>
      <c r="DD7" s="20" t="s">
        <v>56</v>
      </c>
      <c r="DE7" s="20" t="s">
        <v>60</v>
      </c>
      <c r="DG7" s="20" t="s">
        <v>3</v>
      </c>
      <c r="DH7" s="20" t="s">
        <v>4</v>
      </c>
      <c r="DI7" s="20" t="s">
        <v>0</v>
      </c>
      <c r="DJ7" s="20" t="s">
        <v>56</v>
      </c>
      <c r="DK7" s="20" t="s">
        <v>60</v>
      </c>
      <c r="DM7" s="20" t="s">
        <v>3</v>
      </c>
      <c r="DN7" s="20" t="s">
        <v>4</v>
      </c>
      <c r="DO7" s="20" t="s">
        <v>0</v>
      </c>
      <c r="DP7" s="20" t="s">
        <v>56</v>
      </c>
      <c r="DQ7" s="20" t="s">
        <v>60</v>
      </c>
      <c r="DS7" s="20" t="s">
        <v>3</v>
      </c>
      <c r="DT7" s="20" t="s">
        <v>4</v>
      </c>
      <c r="DU7" s="20" t="s">
        <v>0</v>
      </c>
      <c r="DV7" s="20" t="s">
        <v>56</v>
      </c>
      <c r="DW7" s="20" t="s">
        <v>60</v>
      </c>
    </row>
    <row r="8" spans="1:127" ht="12.75">
      <c r="A8" s="32">
        <v>43374</v>
      </c>
      <c r="C8" s="15"/>
      <c r="D8" s="15">
        <v>119400</v>
      </c>
      <c r="E8" s="15">
        <f aca="true" t="shared" si="0" ref="E8:E21">C8+D8</f>
        <v>119400</v>
      </c>
      <c r="F8" s="44">
        <v>31444</v>
      </c>
      <c r="G8" s="44">
        <v>33231</v>
      </c>
      <c r="J8" s="31">
        <f aca="true" t="shared" si="1" ref="J8:J21">D8*9.02238/100</f>
        <v>10772.72172</v>
      </c>
      <c r="K8" s="31">
        <f aca="true" t="shared" si="2" ref="K8:K21">I8+J8</f>
        <v>10772.72172</v>
      </c>
      <c r="L8" s="31">
        <f aca="true" t="shared" si="3" ref="L8:L21">J$6*$F8</f>
        <v>2836.9971672</v>
      </c>
      <c r="M8" s="31">
        <f aca="true" t="shared" si="4" ref="M8:M21">J$6*$G8</f>
        <v>2998.2270978</v>
      </c>
      <c r="P8" s="14">
        <f aca="true" t="shared" si="5" ref="P8:P21">D8*0.08478/100</f>
        <v>101.22732</v>
      </c>
      <c r="Q8" s="14">
        <f aca="true" t="shared" si="6" ref="Q8:Q21">O8+P8</f>
        <v>101.22732</v>
      </c>
      <c r="R8" s="31">
        <f aca="true" t="shared" si="7" ref="R8:R21">P$6*$F8</f>
        <v>26.658223200000002</v>
      </c>
      <c r="S8" s="31">
        <f aca="true" t="shared" si="8" ref="S8:S21">P$6*$G8</f>
        <v>28.1732418</v>
      </c>
      <c r="U8" s="31"/>
      <c r="V8" s="14">
        <f aca="true" t="shared" si="9" ref="V8:V21">D8*2.71514/100</f>
        <v>3241.87716</v>
      </c>
      <c r="W8" s="14">
        <f aca="true" t="shared" si="10" ref="W8:W21">U8+V8</f>
        <v>3241.87716</v>
      </c>
      <c r="X8" s="31">
        <f aca="true" t="shared" si="11" ref="X8:X21">V$6*$F8</f>
        <v>853.7486216</v>
      </c>
      <c r="Y8" s="31">
        <f aca="true" t="shared" si="12" ref="Y8:Y21">V$6*$G8</f>
        <v>902.2681734</v>
      </c>
      <c r="AB8" s="14">
        <f aca="true" t="shared" si="13" ref="AB8:AB21">D8*22.73895/100</f>
        <v>27150.3063</v>
      </c>
      <c r="AC8" s="14">
        <f aca="true" t="shared" si="14" ref="AC8:AC21">AA8+AB8</f>
        <v>27150.3063</v>
      </c>
      <c r="AD8" s="31">
        <f aca="true" t="shared" si="15" ref="AD8:AD21">AB$6*$F8</f>
        <v>7150.035438</v>
      </c>
      <c r="AE8" s="31">
        <f aca="true" t="shared" si="16" ref="AE8:AE21">AB$6*$G8</f>
        <v>7556.3804745</v>
      </c>
      <c r="AH8" s="14">
        <f aca="true" t="shared" si="17" ref="AH8:AH21">D8*5.88551/100</f>
        <v>7027.29894</v>
      </c>
      <c r="AI8" s="14">
        <f aca="true" t="shared" si="18" ref="AI8:AI21">AG8+AH8</f>
        <v>7027.29894</v>
      </c>
      <c r="AJ8" s="31">
        <f aca="true" t="shared" si="19" ref="AJ8:AJ21">AH$6*$F8</f>
        <v>1850.6397644</v>
      </c>
      <c r="AK8" s="31">
        <f aca="true" t="shared" si="20" ref="AK8:AK21">AH$6*$G8</f>
        <v>1955.8138281</v>
      </c>
      <c r="AN8" s="14">
        <f aca="true" t="shared" si="21" ref="AN8:AN21">D8*3.98496/100</f>
        <v>4758.04224</v>
      </c>
      <c r="AO8" s="14">
        <f aca="true" t="shared" si="22" ref="AO8:AO21">AM8+AN8</f>
        <v>4758.04224</v>
      </c>
      <c r="AP8" s="31">
        <f aca="true" t="shared" si="23" ref="AP8:AP21">AN$6*$F8</f>
        <v>1253.0308224</v>
      </c>
      <c r="AQ8" s="31">
        <f aca="true" t="shared" si="24" ref="AQ8:AQ21">AN$6*$G8</f>
        <v>1324.2420576</v>
      </c>
      <c r="AT8" s="14">
        <f aca="true" t="shared" si="25" ref="AT8:AT21">D8*0.61294/100</f>
        <v>731.85036</v>
      </c>
      <c r="AU8" s="14">
        <f aca="true" t="shared" si="26" ref="AU8:AU21">AS8+AT8</f>
        <v>731.85036</v>
      </c>
      <c r="AV8" s="31">
        <f aca="true" t="shared" si="27" ref="AV8:AV21">AT$6*$F8</f>
        <v>192.7328536</v>
      </c>
      <c r="AW8" s="31">
        <f aca="true" t="shared" si="28" ref="AW8:AW21">AT$6*$G8</f>
        <v>203.6860914</v>
      </c>
      <c r="AZ8" s="14">
        <f aca="true" t="shared" si="29" ref="AZ8:AZ21">D8*1.4032/100</f>
        <v>1675.4207999999999</v>
      </c>
      <c r="BA8" s="14">
        <f aca="true" t="shared" si="30" ref="BA8:BA21">AY8+AZ8</f>
        <v>1675.4207999999999</v>
      </c>
      <c r="BB8" s="31">
        <f aca="true" t="shared" si="31" ref="BB8:BB21">AZ$6*$F8</f>
        <v>441.22220799999997</v>
      </c>
      <c r="BC8" s="31">
        <f aca="true" t="shared" si="32" ref="BC8:BC21">AZ$6*$G8</f>
        <v>466.297392</v>
      </c>
      <c r="BF8" s="14">
        <f aca="true" t="shared" si="33" ref="BF8:BF21">D8*0.23527/100</f>
        <v>280.91238</v>
      </c>
      <c r="BG8" s="14">
        <f aca="true" t="shared" si="34" ref="BG8:BG21">BE8+BF8</f>
        <v>280.91238</v>
      </c>
      <c r="BH8" s="31">
        <f aca="true" t="shared" si="35" ref="BH8:BH21">BF$6*$F8</f>
        <v>73.9782988</v>
      </c>
      <c r="BI8" s="31">
        <f aca="true" t="shared" si="36" ref="BI8:BI21">BF$6*$G8</f>
        <v>78.1825737</v>
      </c>
      <c r="BL8" s="14">
        <f aca="true" t="shared" si="37" ref="BL8:BL21">D8*0.25449/100</f>
        <v>303.86106</v>
      </c>
      <c r="BM8" s="14">
        <f aca="true" t="shared" si="38" ref="BM8:BM21">BK8+BL8</f>
        <v>303.86106</v>
      </c>
      <c r="BN8" s="31">
        <f aca="true" t="shared" si="39" ref="BN8:BN21">BL$6*$F8</f>
        <v>80.0218356</v>
      </c>
      <c r="BO8" s="31">
        <f aca="true" t="shared" si="40" ref="BO8:BO21">BL$6*$G8</f>
        <v>84.5695719</v>
      </c>
      <c r="BR8" s="14">
        <f aca="true" t="shared" si="41" ref="BR8:BR21">D8*0.48599/100</f>
        <v>580.27206</v>
      </c>
      <c r="BS8" s="14">
        <f aca="true" t="shared" si="42" ref="BS8:BS21">BQ8+BR8</f>
        <v>580.27206</v>
      </c>
      <c r="BT8" s="31">
        <f aca="true" t="shared" si="43" ref="BT8:BT21">BR$6*$F8</f>
        <v>152.81469560000002</v>
      </c>
      <c r="BU8" s="31">
        <f aca="true" t="shared" si="44" ref="BU8:BU21">BR$6*$G8</f>
        <v>161.4993369</v>
      </c>
      <c r="BX8" s="14">
        <f aca="true" t="shared" si="45" ref="BX8:BX21">D8*0.08071/100</f>
        <v>96.36774000000001</v>
      </c>
      <c r="BY8" s="14">
        <f aca="true" t="shared" si="46" ref="BY8:BY21">BW8+BX8</f>
        <v>96.36774000000001</v>
      </c>
      <c r="BZ8" s="31">
        <f aca="true" t="shared" si="47" ref="BZ8:BZ21">BX$6*$F8</f>
        <v>25.3784524</v>
      </c>
      <c r="CA8" s="31">
        <f aca="true" t="shared" si="48" ref="CA8:CA21">BX$6*$G8</f>
        <v>26.820740100000002</v>
      </c>
      <c r="CD8" s="14">
        <f aca="true" t="shared" si="49" ref="CD8:CD21">D8*0.0014/100</f>
        <v>1.6716</v>
      </c>
      <c r="CE8" s="14">
        <f aca="true" t="shared" si="50" ref="CE8:CE21">CC8+CD8</f>
        <v>1.6716</v>
      </c>
      <c r="CF8" s="31"/>
      <c r="CG8" s="31"/>
      <c r="CJ8" s="14">
        <f aca="true" t="shared" si="51" ref="CJ8:CJ21">D8*0.51373/100</f>
        <v>613.39362</v>
      </c>
      <c r="CK8" s="14">
        <f aca="true" t="shared" si="52" ref="CK8:CK21">CI8+CJ8</f>
        <v>613.39362</v>
      </c>
      <c r="CL8" s="31">
        <f aca="true" t="shared" si="53" ref="CL8:CL21">CJ$6*$F8</f>
        <v>161.5372612</v>
      </c>
      <c r="CM8" s="31">
        <f aca="true" t="shared" si="54" ref="CM8:CM21">CJ$6*$G8</f>
        <v>170.7176163</v>
      </c>
      <c r="CP8" s="14">
        <f aca="true" t="shared" si="55" ref="CP8:CP21">D8*0.74436/100</f>
        <v>888.76584</v>
      </c>
      <c r="CQ8" s="14">
        <f aca="true" t="shared" si="56" ref="CQ8:CQ21">CO8+CP8</f>
        <v>888.76584</v>
      </c>
      <c r="CR8" s="31">
        <f aca="true" t="shared" si="57" ref="CR8:CR21">CP$6*$F8</f>
        <v>234.0565584</v>
      </c>
      <c r="CS8" s="31">
        <f aca="true" t="shared" si="58" ref="CS8:CS21">CP$6*$G8</f>
        <v>247.3582716</v>
      </c>
      <c r="CV8" s="14">
        <f aca="true" t="shared" si="59" ref="CV8:CV21">D8*0.94183/100</f>
        <v>1124.54502</v>
      </c>
      <c r="CW8" s="14">
        <f aca="true" t="shared" si="60" ref="CW8:CW21">CU8+CV8</f>
        <v>1124.54502</v>
      </c>
      <c r="CX8" s="31">
        <f aca="true" t="shared" si="61" ref="CX8:CX21">CV$6*$F8</f>
        <v>296.1490252</v>
      </c>
      <c r="CY8" s="31">
        <f aca="true" t="shared" si="62" ref="CY8:CY21">CV$6*$G8</f>
        <v>312.9795273</v>
      </c>
      <c r="DB8" s="14">
        <f aca="true" t="shared" si="63" ref="DB8:DB21">D8*0.0876/100</f>
        <v>104.59440000000001</v>
      </c>
      <c r="DC8" s="14">
        <f aca="true" t="shared" si="64" ref="DC8:DC21">DA8+DB8</f>
        <v>104.59440000000001</v>
      </c>
      <c r="DD8" s="31">
        <f aca="true" t="shared" si="65" ref="DD8:DD21">DB$6*$F8</f>
        <v>27.544944</v>
      </c>
      <c r="DE8" s="31">
        <f aca="true" t="shared" si="66" ref="DE8:DE21">DB$6*$G8</f>
        <v>29.110356000000003</v>
      </c>
      <c r="DH8" s="31">
        <f aca="true" t="shared" si="67" ref="DH8:DH21">D8*1.65525/100</f>
        <v>1976.3685</v>
      </c>
      <c r="DI8" s="14">
        <f aca="true" t="shared" si="68" ref="DI8:DI21">DG8+DH8</f>
        <v>1976.3685</v>
      </c>
      <c r="DJ8" s="31">
        <f aca="true" t="shared" si="69" ref="DJ8:DJ21">DH$6*$F8</f>
        <v>520.47681</v>
      </c>
      <c r="DK8" s="31">
        <f aca="true" t="shared" si="70" ref="DK8:DK21">DH$6*$G8</f>
        <v>550.0561275</v>
      </c>
      <c r="DN8" s="14">
        <f aca="true" t="shared" si="71" ref="DN8:DN21">D8*4.29442/100</f>
        <v>5127.53748</v>
      </c>
      <c r="DO8" s="14">
        <f aca="true" t="shared" si="72" ref="DO8:DO21">DM8+DN8</f>
        <v>5127.53748</v>
      </c>
      <c r="DP8" s="31">
        <f aca="true" t="shared" si="73" ref="DP8:DP21">DN$6*$F8</f>
        <v>1350.3374248</v>
      </c>
      <c r="DQ8" s="31">
        <f aca="true" t="shared" si="74" ref="DQ8:DQ21">DN$6*$G8</f>
        <v>1427.0787102000002</v>
      </c>
      <c r="DT8" s="14">
        <f aca="true" t="shared" si="75" ref="DT8:DT21">D8*0.31635/100</f>
        <v>377.7219</v>
      </c>
      <c r="DU8" s="14">
        <f aca="true" t="shared" si="76" ref="DU8:DU21">DS8+DT8</f>
        <v>377.7219</v>
      </c>
      <c r="DV8" s="31">
        <f aca="true" t="shared" si="77" ref="DV8:DV21">DT$6*$F8</f>
        <v>99.473094</v>
      </c>
      <c r="DW8" s="31">
        <f aca="true" t="shared" si="78" ref="DW8:DW21">DT$6*$G8</f>
        <v>105.12626850000001</v>
      </c>
    </row>
    <row r="9" spans="1:127" ht="12.75">
      <c r="A9" s="32">
        <v>43556</v>
      </c>
      <c r="B9" s="33"/>
      <c r="C9" s="21">
        <v>2860000</v>
      </c>
      <c r="D9" s="21">
        <v>119400</v>
      </c>
      <c r="E9" s="15">
        <f t="shared" si="0"/>
        <v>2979400</v>
      </c>
      <c r="F9" s="44">
        <v>31444</v>
      </c>
      <c r="G9" s="44">
        <v>33231</v>
      </c>
      <c r="I9" s="14">
        <f aca="true" t="shared" si="79" ref="I9:I21">C9*9.02238/100</f>
        <v>258040.068</v>
      </c>
      <c r="J9" s="31">
        <f t="shared" si="1"/>
        <v>10772.72172</v>
      </c>
      <c r="K9" s="31">
        <f t="shared" si="2"/>
        <v>268812.78972</v>
      </c>
      <c r="L9" s="31">
        <f t="shared" si="3"/>
        <v>2836.9971672</v>
      </c>
      <c r="M9" s="31">
        <f t="shared" si="4"/>
        <v>2998.2270978</v>
      </c>
      <c r="O9" s="14">
        <f aca="true" t="shared" si="80" ref="O9:O21">C9*0.08478/100</f>
        <v>2424.708</v>
      </c>
      <c r="P9" s="14">
        <f t="shared" si="5"/>
        <v>101.22732</v>
      </c>
      <c r="Q9" s="14">
        <f t="shared" si="6"/>
        <v>2525.93532</v>
      </c>
      <c r="R9" s="31">
        <f t="shared" si="7"/>
        <v>26.658223200000002</v>
      </c>
      <c r="S9" s="31">
        <f t="shared" si="8"/>
        <v>28.1732418</v>
      </c>
      <c r="U9" s="31">
        <f aca="true" t="shared" si="81" ref="U9:U21">C9*2.71514/100</f>
        <v>77653.004</v>
      </c>
      <c r="V9" s="14">
        <f t="shared" si="9"/>
        <v>3241.87716</v>
      </c>
      <c r="W9" s="14">
        <f t="shared" si="10"/>
        <v>80894.88116</v>
      </c>
      <c r="X9" s="31">
        <f t="shared" si="11"/>
        <v>853.7486216</v>
      </c>
      <c r="Y9" s="31">
        <f t="shared" si="12"/>
        <v>902.2681734</v>
      </c>
      <c r="AA9" s="14">
        <f aca="true" t="shared" si="82" ref="AA9:AA21">C9*22.73895/100</f>
        <v>650333.97</v>
      </c>
      <c r="AB9" s="14">
        <f t="shared" si="13"/>
        <v>27150.3063</v>
      </c>
      <c r="AC9" s="14">
        <f t="shared" si="14"/>
        <v>677484.2763</v>
      </c>
      <c r="AD9" s="31">
        <f t="shared" si="15"/>
        <v>7150.035438</v>
      </c>
      <c r="AE9" s="31">
        <f t="shared" si="16"/>
        <v>7556.3804745</v>
      </c>
      <c r="AG9" s="14">
        <f aca="true" t="shared" si="83" ref="AG9:AG21">C9*5.88551/100</f>
        <v>168325.586</v>
      </c>
      <c r="AH9" s="14">
        <f t="shared" si="17"/>
        <v>7027.29894</v>
      </c>
      <c r="AI9" s="14">
        <f t="shared" si="18"/>
        <v>175352.88494000002</v>
      </c>
      <c r="AJ9" s="31">
        <f t="shared" si="19"/>
        <v>1850.6397644</v>
      </c>
      <c r="AK9" s="31">
        <f t="shared" si="20"/>
        <v>1955.8138281</v>
      </c>
      <c r="AM9" s="14">
        <f aca="true" t="shared" si="84" ref="AM9:AM21">C9*3.98496/100</f>
        <v>113969.856</v>
      </c>
      <c r="AN9" s="14">
        <f t="shared" si="21"/>
        <v>4758.04224</v>
      </c>
      <c r="AO9" s="14">
        <f t="shared" si="22"/>
        <v>118727.89824</v>
      </c>
      <c r="AP9" s="31">
        <f t="shared" si="23"/>
        <v>1253.0308224</v>
      </c>
      <c r="AQ9" s="31">
        <f t="shared" si="24"/>
        <v>1324.2420576</v>
      </c>
      <c r="AS9" s="14">
        <f aca="true" t="shared" si="85" ref="AS9:AS21">C9*0.61294/100</f>
        <v>17530.084000000003</v>
      </c>
      <c r="AT9" s="14">
        <f t="shared" si="25"/>
        <v>731.85036</v>
      </c>
      <c r="AU9" s="14">
        <f t="shared" si="26"/>
        <v>18261.934360000003</v>
      </c>
      <c r="AV9" s="31">
        <f t="shared" si="27"/>
        <v>192.7328536</v>
      </c>
      <c r="AW9" s="31">
        <f t="shared" si="28"/>
        <v>203.6860914</v>
      </c>
      <c r="AY9" s="14">
        <f aca="true" t="shared" si="86" ref="AY9:AY21">C9*1.4032/100</f>
        <v>40131.52</v>
      </c>
      <c r="AZ9" s="14">
        <f t="shared" si="29"/>
        <v>1675.4207999999999</v>
      </c>
      <c r="BA9" s="14">
        <f t="shared" si="30"/>
        <v>41806.9408</v>
      </c>
      <c r="BB9" s="31">
        <f t="shared" si="31"/>
        <v>441.22220799999997</v>
      </c>
      <c r="BC9" s="31">
        <f t="shared" si="32"/>
        <v>466.297392</v>
      </c>
      <c r="BE9" s="14">
        <f aca="true" t="shared" si="87" ref="BE9:BE21">C9*0.23527/100</f>
        <v>6728.722000000001</v>
      </c>
      <c r="BF9" s="14">
        <f t="shared" si="33"/>
        <v>280.91238</v>
      </c>
      <c r="BG9" s="14">
        <f t="shared" si="34"/>
        <v>7009.63438</v>
      </c>
      <c r="BH9" s="31">
        <f t="shared" si="35"/>
        <v>73.9782988</v>
      </c>
      <c r="BI9" s="31">
        <f t="shared" si="36"/>
        <v>78.1825737</v>
      </c>
      <c r="BK9" s="14">
        <f aca="true" t="shared" si="88" ref="BK9:BK21">C9*0.25449/100</f>
        <v>7278.414000000001</v>
      </c>
      <c r="BL9" s="14">
        <f t="shared" si="37"/>
        <v>303.86106</v>
      </c>
      <c r="BM9" s="14">
        <f t="shared" si="38"/>
        <v>7582.275060000001</v>
      </c>
      <c r="BN9" s="31">
        <f t="shared" si="39"/>
        <v>80.0218356</v>
      </c>
      <c r="BO9" s="31">
        <f t="shared" si="40"/>
        <v>84.5695719</v>
      </c>
      <c r="BQ9" s="14">
        <f aca="true" t="shared" si="89" ref="BQ9:BQ21">C9*0.48599/100</f>
        <v>13899.313999999998</v>
      </c>
      <c r="BR9" s="14">
        <f t="shared" si="41"/>
        <v>580.27206</v>
      </c>
      <c r="BS9" s="14">
        <f t="shared" si="42"/>
        <v>14479.586059999998</v>
      </c>
      <c r="BT9" s="31">
        <f t="shared" si="43"/>
        <v>152.81469560000002</v>
      </c>
      <c r="BU9" s="31">
        <f t="shared" si="44"/>
        <v>161.4993369</v>
      </c>
      <c r="BW9" s="14">
        <f>C9*0.08071/100</f>
        <v>2308.306</v>
      </c>
      <c r="BX9" s="14">
        <f t="shared" si="45"/>
        <v>96.36774000000001</v>
      </c>
      <c r="BY9" s="14">
        <f t="shared" si="46"/>
        <v>2404.67374</v>
      </c>
      <c r="BZ9" s="31">
        <f t="shared" si="47"/>
        <v>25.3784524</v>
      </c>
      <c r="CA9" s="31">
        <f t="shared" si="48"/>
        <v>26.820740100000002</v>
      </c>
      <c r="CC9" s="14">
        <f aca="true" t="shared" si="90" ref="CC9:CC21">C9*0.0014/100</f>
        <v>40.04</v>
      </c>
      <c r="CD9" s="14">
        <f t="shared" si="49"/>
        <v>1.6716</v>
      </c>
      <c r="CE9" s="14">
        <f t="shared" si="50"/>
        <v>41.7116</v>
      </c>
      <c r="CF9" s="31"/>
      <c r="CG9" s="31"/>
      <c r="CI9" s="14">
        <f aca="true" t="shared" si="91" ref="CI9:CI21">C9*0.51373/100</f>
        <v>14692.678</v>
      </c>
      <c r="CJ9" s="14">
        <f t="shared" si="51"/>
        <v>613.39362</v>
      </c>
      <c r="CK9" s="14">
        <f t="shared" si="52"/>
        <v>15306.07162</v>
      </c>
      <c r="CL9" s="31">
        <f t="shared" si="53"/>
        <v>161.5372612</v>
      </c>
      <c r="CM9" s="31">
        <f t="shared" si="54"/>
        <v>170.7176163</v>
      </c>
      <c r="CO9" s="14">
        <f aca="true" t="shared" si="92" ref="CO9:CO21">C9*0.74436/100</f>
        <v>21288.696</v>
      </c>
      <c r="CP9" s="14">
        <f t="shared" si="55"/>
        <v>888.76584</v>
      </c>
      <c r="CQ9" s="14">
        <f t="shared" si="56"/>
        <v>22177.46184</v>
      </c>
      <c r="CR9" s="31">
        <f t="shared" si="57"/>
        <v>234.0565584</v>
      </c>
      <c r="CS9" s="31">
        <f t="shared" si="58"/>
        <v>247.3582716</v>
      </c>
      <c r="CU9" s="14">
        <f aca="true" t="shared" si="93" ref="CU9:CU21">C9*0.94183/100</f>
        <v>26936.338</v>
      </c>
      <c r="CV9" s="14">
        <f t="shared" si="59"/>
        <v>1124.54502</v>
      </c>
      <c r="CW9" s="14">
        <f t="shared" si="60"/>
        <v>28060.88302</v>
      </c>
      <c r="CX9" s="31">
        <f t="shared" si="61"/>
        <v>296.1490252</v>
      </c>
      <c r="CY9" s="31">
        <f t="shared" si="62"/>
        <v>312.9795273</v>
      </c>
      <c r="DA9" s="14">
        <f aca="true" t="shared" si="94" ref="DA9:DA21">C9*0.0876/100</f>
        <v>2505.36</v>
      </c>
      <c r="DB9" s="14">
        <f t="shared" si="63"/>
        <v>104.59440000000001</v>
      </c>
      <c r="DC9" s="14">
        <f t="shared" si="64"/>
        <v>2609.9544</v>
      </c>
      <c r="DD9" s="31">
        <f t="shared" si="65"/>
        <v>27.544944</v>
      </c>
      <c r="DE9" s="31">
        <f t="shared" si="66"/>
        <v>29.110356000000003</v>
      </c>
      <c r="DG9" s="14">
        <f aca="true" t="shared" si="95" ref="DG9:DG21">C9*1.65525/100</f>
        <v>47340.15</v>
      </c>
      <c r="DH9" s="31">
        <f t="shared" si="67"/>
        <v>1976.3685</v>
      </c>
      <c r="DI9" s="14">
        <f t="shared" si="68"/>
        <v>49316.5185</v>
      </c>
      <c r="DJ9" s="31">
        <f t="shared" si="69"/>
        <v>520.47681</v>
      </c>
      <c r="DK9" s="31">
        <f t="shared" si="70"/>
        <v>550.0561275</v>
      </c>
      <c r="DM9" s="14">
        <f aca="true" t="shared" si="96" ref="DM9:DM21">C9*4.29442/100</f>
        <v>122820.412</v>
      </c>
      <c r="DN9" s="14">
        <f t="shared" si="71"/>
        <v>5127.53748</v>
      </c>
      <c r="DO9" s="14">
        <f t="shared" si="72"/>
        <v>127947.94948</v>
      </c>
      <c r="DP9" s="31">
        <f t="shared" si="73"/>
        <v>1350.3374248</v>
      </c>
      <c r="DQ9" s="31">
        <f t="shared" si="74"/>
        <v>1427.0787102000002</v>
      </c>
      <c r="DS9" s="14">
        <f aca="true" t="shared" si="97" ref="DS9:DS21">C9*0.31635/100</f>
        <v>9047.61</v>
      </c>
      <c r="DT9" s="14">
        <f t="shared" si="75"/>
        <v>377.7219</v>
      </c>
      <c r="DU9" s="14">
        <f t="shared" si="76"/>
        <v>9425.331900000001</v>
      </c>
      <c r="DV9" s="31">
        <f t="shared" si="77"/>
        <v>99.473094</v>
      </c>
      <c r="DW9" s="31">
        <f t="shared" si="78"/>
        <v>105.12626850000001</v>
      </c>
    </row>
    <row r="10" spans="1:127" ht="12.75">
      <c r="A10" s="32">
        <v>43739</v>
      </c>
      <c r="B10" s="33"/>
      <c r="C10" s="21"/>
      <c r="D10" s="21">
        <v>62200</v>
      </c>
      <c r="E10" s="15">
        <f t="shared" si="0"/>
        <v>62200</v>
      </c>
      <c r="F10" s="44">
        <v>31444</v>
      </c>
      <c r="G10" s="44">
        <v>33231</v>
      </c>
      <c r="J10" s="31">
        <f t="shared" si="1"/>
        <v>5611.92036</v>
      </c>
      <c r="K10" s="31">
        <f t="shared" si="2"/>
        <v>5611.92036</v>
      </c>
      <c r="L10" s="31">
        <f t="shared" si="3"/>
        <v>2836.9971672</v>
      </c>
      <c r="M10" s="31">
        <f t="shared" si="4"/>
        <v>2998.2270978</v>
      </c>
      <c r="P10" s="14">
        <f t="shared" si="5"/>
        <v>52.73316</v>
      </c>
      <c r="Q10" s="14">
        <f t="shared" si="6"/>
        <v>52.73316</v>
      </c>
      <c r="R10" s="31">
        <f t="shared" si="7"/>
        <v>26.658223200000002</v>
      </c>
      <c r="S10" s="31">
        <f t="shared" si="8"/>
        <v>28.1732418</v>
      </c>
      <c r="U10" s="31"/>
      <c r="V10" s="14">
        <f t="shared" si="9"/>
        <v>1688.8170799999998</v>
      </c>
      <c r="W10" s="14">
        <f t="shared" si="10"/>
        <v>1688.8170799999998</v>
      </c>
      <c r="X10" s="31">
        <f t="shared" si="11"/>
        <v>853.7486216</v>
      </c>
      <c r="Y10" s="31">
        <f t="shared" si="12"/>
        <v>902.2681734</v>
      </c>
      <c r="AB10" s="14">
        <f t="shared" si="13"/>
        <v>14143.6269</v>
      </c>
      <c r="AC10" s="14">
        <f t="shared" si="14"/>
        <v>14143.6269</v>
      </c>
      <c r="AD10" s="31">
        <f t="shared" si="15"/>
        <v>7150.035438</v>
      </c>
      <c r="AE10" s="31">
        <f t="shared" si="16"/>
        <v>7556.3804745</v>
      </c>
      <c r="AH10" s="14">
        <f t="shared" si="17"/>
        <v>3660.78722</v>
      </c>
      <c r="AI10" s="14">
        <f t="shared" si="18"/>
        <v>3660.78722</v>
      </c>
      <c r="AJ10" s="31">
        <f t="shared" si="19"/>
        <v>1850.6397644</v>
      </c>
      <c r="AK10" s="31">
        <f t="shared" si="20"/>
        <v>1955.8138281</v>
      </c>
      <c r="AN10" s="14">
        <f t="shared" si="21"/>
        <v>2478.64512</v>
      </c>
      <c r="AO10" s="14">
        <f t="shared" si="22"/>
        <v>2478.64512</v>
      </c>
      <c r="AP10" s="31">
        <f t="shared" si="23"/>
        <v>1253.0308224</v>
      </c>
      <c r="AQ10" s="31">
        <f t="shared" si="24"/>
        <v>1324.2420576</v>
      </c>
      <c r="AT10" s="14">
        <f t="shared" si="25"/>
        <v>381.24868000000004</v>
      </c>
      <c r="AU10" s="14">
        <f t="shared" si="26"/>
        <v>381.24868000000004</v>
      </c>
      <c r="AV10" s="31">
        <f t="shared" si="27"/>
        <v>192.7328536</v>
      </c>
      <c r="AW10" s="31">
        <f t="shared" si="28"/>
        <v>203.6860914</v>
      </c>
      <c r="AZ10" s="14">
        <f t="shared" si="29"/>
        <v>872.7904</v>
      </c>
      <c r="BA10" s="14">
        <f t="shared" si="30"/>
        <v>872.7904</v>
      </c>
      <c r="BB10" s="31">
        <f t="shared" si="31"/>
        <v>441.22220799999997</v>
      </c>
      <c r="BC10" s="31">
        <f t="shared" si="32"/>
        <v>466.297392</v>
      </c>
      <c r="BF10" s="14">
        <f t="shared" si="33"/>
        <v>146.33794</v>
      </c>
      <c r="BG10" s="14">
        <f t="shared" si="34"/>
        <v>146.33794</v>
      </c>
      <c r="BH10" s="31">
        <f t="shared" si="35"/>
        <v>73.9782988</v>
      </c>
      <c r="BI10" s="31">
        <f t="shared" si="36"/>
        <v>78.1825737</v>
      </c>
      <c r="BL10" s="14">
        <f t="shared" si="37"/>
        <v>158.29278</v>
      </c>
      <c r="BM10" s="14">
        <f t="shared" si="38"/>
        <v>158.29278</v>
      </c>
      <c r="BN10" s="31">
        <f t="shared" si="39"/>
        <v>80.0218356</v>
      </c>
      <c r="BO10" s="31">
        <f t="shared" si="40"/>
        <v>84.5695719</v>
      </c>
      <c r="BR10" s="14">
        <f t="shared" si="41"/>
        <v>302.28578</v>
      </c>
      <c r="BS10" s="14">
        <f t="shared" si="42"/>
        <v>302.28578</v>
      </c>
      <c r="BT10" s="31">
        <f t="shared" si="43"/>
        <v>152.81469560000002</v>
      </c>
      <c r="BU10" s="31">
        <f t="shared" si="44"/>
        <v>161.4993369</v>
      </c>
      <c r="BX10" s="14">
        <f t="shared" si="45"/>
        <v>50.201620000000005</v>
      </c>
      <c r="BY10" s="14">
        <f t="shared" si="46"/>
        <v>50.201620000000005</v>
      </c>
      <c r="BZ10" s="31">
        <f t="shared" si="47"/>
        <v>25.3784524</v>
      </c>
      <c r="CA10" s="31">
        <f t="shared" si="48"/>
        <v>26.820740100000002</v>
      </c>
      <c r="CD10" s="14">
        <f t="shared" si="49"/>
        <v>0.8708</v>
      </c>
      <c r="CE10" s="14">
        <f t="shared" si="50"/>
        <v>0.8708</v>
      </c>
      <c r="CF10" s="31"/>
      <c r="CG10" s="31"/>
      <c r="CJ10" s="14">
        <f t="shared" si="51"/>
        <v>319.54006000000004</v>
      </c>
      <c r="CK10" s="14">
        <f t="shared" si="52"/>
        <v>319.54006000000004</v>
      </c>
      <c r="CL10" s="31">
        <f t="shared" si="53"/>
        <v>161.5372612</v>
      </c>
      <c r="CM10" s="31">
        <f t="shared" si="54"/>
        <v>170.7176163</v>
      </c>
      <c r="CP10" s="14">
        <f t="shared" si="55"/>
        <v>462.99192000000005</v>
      </c>
      <c r="CQ10" s="14">
        <f t="shared" si="56"/>
        <v>462.99192000000005</v>
      </c>
      <c r="CR10" s="31">
        <f t="shared" si="57"/>
        <v>234.0565584</v>
      </c>
      <c r="CS10" s="31">
        <f t="shared" si="58"/>
        <v>247.3582716</v>
      </c>
      <c r="CV10" s="14">
        <f t="shared" si="59"/>
        <v>585.8182599999999</v>
      </c>
      <c r="CW10" s="14">
        <f t="shared" si="60"/>
        <v>585.8182599999999</v>
      </c>
      <c r="CX10" s="31">
        <f t="shared" si="61"/>
        <v>296.1490252</v>
      </c>
      <c r="CY10" s="31">
        <f t="shared" si="62"/>
        <v>312.9795273</v>
      </c>
      <c r="DB10" s="14">
        <f t="shared" si="63"/>
        <v>54.4872</v>
      </c>
      <c r="DC10" s="14">
        <f t="shared" si="64"/>
        <v>54.4872</v>
      </c>
      <c r="DD10" s="31">
        <f t="shared" si="65"/>
        <v>27.544944</v>
      </c>
      <c r="DE10" s="31">
        <f t="shared" si="66"/>
        <v>29.110356000000003</v>
      </c>
      <c r="DH10" s="31">
        <f t="shared" si="67"/>
        <v>1029.5655</v>
      </c>
      <c r="DI10" s="14">
        <f t="shared" si="68"/>
        <v>1029.5655</v>
      </c>
      <c r="DJ10" s="31">
        <f t="shared" si="69"/>
        <v>520.47681</v>
      </c>
      <c r="DK10" s="31">
        <f t="shared" si="70"/>
        <v>550.0561275</v>
      </c>
      <c r="DN10" s="14">
        <f t="shared" si="71"/>
        <v>2671.12924</v>
      </c>
      <c r="DO10" s="14">
        <f t="shared" si="72"/>
        <v>2671.12924</v>
      </c>
      <c r="DP10" s="31">
        <f t="shared" si="73"/>
        <v>1350.3374248</v>
      </c>
      <c r="DQ10" s="31">
        <f t="shared" si="74"/>
        <v>1427.0787102000002</v>
      </c>
      <c r="DT10" s="14">
        <f t="shared" si="75"/>
        <v>196.7697</v>
      </c>
      <c r="DU10" s="14">
        <f t="shared" si="76"/>
        <v>196.7697</v>
      </c>
      <c r="DV10" s="31">
        <f t="shared" si="77"/>
        <v>99.473094</v>
      </c>
      <c r="DW10" s="31">
        <f t="shared" si="78"/>
        <v>105.12626850000001</v>
      </c>
    </row>
    <row r="11" spans="1:128" s="33" customFormat="1" ht="12.75">
      <c r="A11" s="32">
        <v>43922</v>
      </c>
      <c r="C11" s="21">
        <v>10000</v>
      </c>
      <c r="D11" s="21">
        <v>62200</v>
      </c>
      <c r="E11" s="15">
        <f t="shared" si="0"/>
        <v>72200</v>
      </c>
      <c r="F11" s="44">
        <v>31444</v>
      </c>
      <c r="G11" s="44">
        <v>33231</v>
      </c>
      <c r="H11" s="31"/>
      <c r="I11" s="14">
        <f t="shared" si="79"/>
        <v>902.238</v>
      </c>
      <c r="J11" s="31">
        <f t="shared" si="1"/>
        <v>5611.92036</v>
      </c>
      <c r="K11" s="31">
        <f t="shared" si="2"/>
        <v>6514.15836</v>
      </c>
      <c r="L11" s="31">
        <f t="shared" si="3"/>
        <v>2836.9971672</v>
      </c>
      <c r="M11" s="31">
        <f t="shared" si="4"/>
        <v>2998.2270978</v>
      </c>
      <c r="N11" s="31"/>
      <c r="O11" s="14">
        <f t="shared" si="80"/>
        <v>8.478</v>
      </c>
      <c r="P11" s="14">
        <f t="shared" si="5"/>
        <v>52.73316</v>
      </c>
      <c r="Q11" s="14">
        <f t="shared" si="6"/>
        <v>61.21116</v>
      </c>
      <c r="R11" s="31">
        <f t="shared" si="7"/>
        <v>26.658223200000002</v>
      </c>
      <c r="S11" s="31">
        <f t="shared" si="8"/>
        <v>28.1732418</v>
      </c>
      <c r="T11" s="31"/>
      <c r="U11" s="31">
        <f t="shared" si="81"/>
        <v>271.51399999999995</v>
      </c>
      <c r="V11" s="14">
        <f t="shared" si="9"/>
        <v>1688.8170799999998</v>
      </c>
      <c r="W11" s="14">
        <f t="shared" si="10"/>
        <v>1960.3310799999997</v>
      </c>
      <c r="X11" s="31">
        <f t="shared" si="11"/>
        <v>853.7486216</v>
      </c>
      <c r="Y11" s="31">
        <f t="shared" si="12"/>
        <v>902.2681734</v>
      </c>
      <c r="Z11" s="31"/>
      <c r="AA11" s="14">
        <f t="shared" si="82"/>
        <v>2273.895</v>
      </c>
      <c r="AB11" s="14">
        <f t="shared" si="13"/>
        <v>14143.6269</v>
      </c>
      <c r="AC11" s="14">
        <f t="shared" si="14"/>
        <v>16417.5219</v>
      </c>
      <c r="AD11" s="31">
        <f t="shared" si="15"/>
        <v>7150.035438</v>
      </c>
      <c r="AE11" s="31">
        <f t="shared" si="16"/>
        <v>7556.3804745</v>
      </c>
      <c r="AF11" s="31"/>
      <c r="AG11" s="14">
        <f t="shared" si="83"/>
        <v>588.5509999999999</v>
      </c>
      <c r="AH11" s="14">
        <f t="shared" si="17"/>
        <v>3660.78722</v>
      </c>
      <c r="AI11" s="14">
        <f t="shared" si="18"/>
        <v>4249.33822</v>
      </c>
      <c r="AJ11" s="31">
        <f t="shared" si="19"/>
        <v>1850.6397644</v>
      </c>
      <c r="AK11" s="31">
        <f t="shared" si="20"/>
        <v>1955.8138281</v>
      </c>
      <c r="AL11" s="14"/>
      <c r="AM11" s="14">
        <f t="shared" si="84"/>
        <v>398.496</v>
      </c>
      <c r="AN11" s="14">
        <f t="shared" si="21"/>
        <v>2478.64512</v>
      </c>
      <c r="AO11" s="14">
        <f t="shared" si="22"/>
        <v>2877.1411200000002</v>
      </c>
      <c r="AP11" s="31">
        <f t="shared" si="23"/>
        <v>1253.0308224</v>
      </c>
      <c r="AQ11" s="31">
        <f t="shared" si="24"/>
        <v>1324.2420576</v>
      </c>
      <c r="AR11" s="31"/>
      <c r="AS11" s="14">
        <f t="shared" si="85"/>
        <v>61.294000000000004</v>
      </c>
      <c r="AT11" s="14">
        <f t="shared" si="25"/>
        <v>381.24868000000004</v>
      </c>
      <c r="AU11" s="14">
        <f t="shared" si="26"/>
        <v>442.54268</v>
      </c>
      <c r="AV11" s="31">
        <f t="shared" si="27"/>
        <v>192.7328536</v>
      </c>
      <c r="AW11" s="31">
        <f t="shared" si="28"/>
        <v>203.6860914</v>
      </c>
      <c r="AX11" s="31"/>
      <c r="AY11" s="14">
        <f t="shared" si="86"/>
        <v>140.32</v>
      </c>
      <c r="AZ11" s="14">
        <f t="shared" si="29"/>
        <v>872.7904</v>
      </c>
      <c r="BA11" s="14">
        <f t="shared" si="30"/>
        <v>1013.1104</v>
      </c>
      <c r="BB11" s="31">
        <f t="shared" si="31"/>
        <v>441.22220799999997</v>
      </c>
      <c r="BC11" s="31">
        <f t="shared" si="32"/>
        <v>466.297392</v>
      </c>
      <c r="BD11" s="31"/>
      <c r="BE11" s="14">
        <f t="shared" si="87"/>
        <v>23.527</v>
      </c>
      <c r="BF11" s="14">
        <f t="shared" si="33"/>
        <v>146.33794</v>
      </c>
      <c r="BG11" s="14">
        <f t="shared" si="34"/>
        <v>169.86494</v>
      </c>
      <c r="BH11" s="31">
        <f t="shared" si="35"/>
        <v>73.9782988</v>
      </c>
      <c r="BI11" s="31">
        <f t="shared" si="36"/>
        <v>78.1825737</v>
      </c>
      <c r="BJ11" s="31"/>
      <c r="BK11" s="14">
        <f t="shared" si="88"/>
        <v>25.449</v>
      </c>
      <c r="BL11" s="14">
        <f t="shared" si="37"/>
        <v>158.29278</v>
      </c>
      <c r="BM11" s="14">
        <f t="shared" si="38"/>
        <v>183.74178</v>
      </c>
      <c r="BN11" s="31">
        <f t="shared" si="39"/>
        <v>80.0218356</v>
      </c>
      <c r="BO11" s="31">
        <f t="shared" si="40"/>
        <v>84.5695719</v>
      </c>
      <c r="BP11" s="31"/>
      <c r="BQ11" s="14">
        <f t="shared" si="89"/>
        <v>48.599</v>
      </c>
      <c r="BR11" s="14">
        <f t="shared" si="41"/>
        <v>302.28578</v>
      </c>
      <c r="BS11" s="14">
        <f t="shared" si="42"/>
        <v>350.88478</v>
      </c>
      <c r="BT11" s="31">
        <f t="shared" si="43"/>
        <v>152.81469560000002</v>
      </c>
      <c r="BU11" s="31">
        <f t="shared" si="44"/>
        <v>161.4993369</v>
      </c>
      <c r="BV11" s="14"/>
      <c r="BW11" s="14">
        <f>C11*0.08071/100</f>
        <v>8.071</v>
      </c>
      <c r="BX11" s="14">
        <f t="shared" si="45"/>
        <v>50.201620000000005</v>
      </c>
      <c r="BY11" s="14">
        <f t="shared" si="46"/>
        <v>58.27262</v>
      </c>
      <c r="BZ11" s="31">
        <f t="shared" si="47"/>
        <v>25.3784524</v>
      </c>
      <c r="CA11" s="31">
        <f t="shared" si="48"/>
        <v>26.820740100000002</v>
      </c>
      <c r="CB11" s="31"/>
      <c r="CC11" s="14">
        <f t="shared" si="90"/>
        <v>0.14</v>
      </c>
      <c r="CD11" s="14">
        <f t="shared" si="49"/>
        <v>0.8708</v>
      </c>
      <c r="CE11" s="14">
        <f t="shared" si="50"/>
        <v>1.0108000000000001</v>
      </c>
      <c r="CF11" s="31"/>
      <c r="CG11" s="31"/>
      <c r="CH11" s="31"/>
      <c r="CI11" s="14">
        <f t="shared" si="91"/>
        <v>51.373000000000005</v>
      </c>
      <c r="CJ11" s="14">
        <f t="shared" si="51"/>
        <v>319.54006000000004</v>
      </c>
      <c r="CK11" s="14">
        <f t="shared" si="52"/>
        <v>370.91306000000003</v>
      </c>
      <c r="CL11" s="31">
        <f t="shared" si="53"/>
        <v>161.5372612</v>
      </c>
      <c r="CM11" s="31">
        <f t="shared" si="54"/>
        <v>170.7176163</v>
      </c>
      <c r="CN11" s="31"/>
      <c r="CO11" s="14">
        <f t="shared" si="92"/>
        <v>74.436</v>
      </c>
      <c r="CP11" s="14">
        <f t="shared" si="55"/>
        <v>462.99192000000005</v>
      </c>
      <c r="CQ11" s="14">
        <f t="shared" si="56"/>
        <v>537.4279200000001</v>
      </c>
      <c r="CR11" s="31">
        <f t="shared" si="57"/>
        <v>234.0565584</v>
      </c>
      <c r="CS11" s="31">
        <f t="shared" si="58"/>
        <v>247.3582716</v>
      </c>
      <c r="CT11" s="31"/>
      <c r="CU11" s="14">
        <f t="shared" si="93"/>
        <v>94.18299999999999</v>
      </c>
      <c r="CV11" s="14">
        <f t="shared" si="59"/>
        <v>585.8182599999999</v>
      </c>
      <c r="CW11" s="14">
        <f t="shared" si="60"/>
        <v>680.0012599999999</v>
      </c>
      <c r="CX11" s="31">
        <f t="shared" si="61"/>
        <v>296.1490252</v>
      </c>
      <c r="CY11" s="31">
        <f t="shared" si="62"/>
        <v>312.9795273</v>
      </c>
      <c r="CZ11" s="31"/>
      <c r="DA11" s="14">
        <f t="shared" si="94"/>
        <v>8.76</v>
      </c>
      <c r="DB11" s="14">
        <f t="shared" si="63"/>
        <v>54.4872</v>
      </c>
      <c r="DC11" s="14">
        <f t="shared" si="64"/>
        <v>63.2472</v>
      </c>
      <c r="DD11" s="31">
        <f t="shared" si="65"/>
        <v>27.544944</v>
      </c>
      <c r="DE11" s="31">
        <f t="shared" si="66"/>
        <v>29.110356000000003</v>
      </c>
      <c r="DF11" s="31"/>
      <c r="DG11" s="14">
        <f t="shared" si="95"/>
        <v>165.525</v>
      </c>
      <c r="DH11" s="31">
        <f t="shared" si="67"/>
        <v>1029.5655</v>
      </c>
      <c r="DI11" s="14">
        <f t="shared" si="68"/>
        <v>1195.0905</v>
      </c>
      <c r="DJ11" s="31">
        <f t="shared" si="69"/>
        <v>520.47681</v>
      </c>
      <c r="DK11" s="31">
        <f t="shared" si="70"/>
        <v>550.0561275</v>
      </c>
      <c r="DL11" s="31"/>
      <c r="DM11" s="14">
        <f t="shared" si="96"/>
        <v>429.44199999999995</v>
      </c>
      <c r="DN11" s="14">
        <f t="shared" si="71"/>
        <v>2671.12924</v>
      </c>
      <c r="DO11" s="14">
        <f t="shared" si="72"/>
        <v>3100.57124</v>
      </c>
      <c r="DP11" s="31">
        <f t="shared" si="73"/>
        <v>1350.3374248</v>
      </c>
      <c r="DQ11" s="31">
        <f t="shared" si="74"/>
        <v>1427.0787102000002</v>
      </c>
      <c r="DR11" s="31"/>
      <c r="DS11" s="14">
        <f t="shared" si="97"/>
        <v>31.635</v>
      </c>
      <c r="DT11" s="14">
        <f t="shared" si="75"/>
        <v>196.7697</v>
      </c>
      <c r="DU11" s="14">
        <f t="shared" si="76"/>
        <v>228.4047</v>
      </c>
      <c r="DV11" s="31">
        <f t="shared" si="77"/>
        <v>99.473094</v>
      </c>
      <c r="DW11" s="31">
        <f t="shared" si="78"/>
        <v>105.12626850000001</v>
      </c>
      <c r="DX11" s="31"/>
    </row>
    <row r="12" spans="1:128" s="33" customFormat="1" ht="12.75">
      <c r="A12" s="32">
        <v>44105</v>
      </c>
      <c r="C12" s="21"/>
      <c r="D12" s="21">
        <v>62000</v>
      </c>
      <c r="E12" s="15">
        <f t="shared" si="0"/>
        <v>62000</v>
      </c>
      <c r="F12" s="44">
        <v>31444</v>
      </c>
      <c r="G12" s="44">
        <v>33231</v>
      </c>
      <c r="H12" s="31"/>
      <c r="I12" s="14"/>
      <c r="J12" s="31">
        <f t="shared" si="1"/>
        <v>5593.8756</v>
      </c>
      <c r="K12" s="31">
        <f t="shared" si="2"/>
        <v>5593.8756</v>
      </c>
      <c r="L12" s="31">
        <f t="shared" si="3"/>
        <v>2836.9971672</v>
      </c>
      <c r="M12" s="31">
        <f t="shared" si="4"/>
        <v>2998.2270978</v>
      </c>
      <c r="N12" s="31"/>
      <c r="O12" s="14"/>
      <c r="P12" s="14">
        <f t="shared" si="5"/>
        <v>52.563599999999994</v>
      </c>
      <c r="Q12" s="14">
        <f t="shared" si="6"/>
        <v>52.563599999999994</v>
      </c>
      <c r="R12" s="31">
        <f t="shared" si="7"/>
        <v>26.658223200000002</v>
      </c>
      <c r="S12" s="31">
        <f t="shared" si="8"/>
        <v>28.1732418</v>
      </c>
      <c r="T12" s="31"/>
      <c r="U12" s="31"/>
      <c r="V12" s="14">
        <f t="shared" si="9"/>
        <v>1683.3868</v>
      </c>
      <c r="W12" s="14">
        <f t="shared" si="10"/>
        <v>1683.3868</v>
      </c>
      <c r="X12" s="31">
        <f t="shared" si="11"/>
        <v>853.7486216</v>
      </c>
      <c r="Y12" s="31">
        <f t="shared" si="12"/>
        <v>902.2681734</v>
      </c>
      <c r="Z12" s="31"/>
      <c r="AA12" s="14"/>
      <c r="AB12" s="14">
        <f t="shared" si="13"/>
        <v>14098.149</v>
      </c>
      <c r="AC12" s="14">
        <f t="shared" si="14"/>
        <v>14098.149</v>
      </c>
      <c r="AD12" s="31">
        <f t="shared" si="15"/>
        <v>7150.035438</v>
      </c>
      <c r="AE12" s="31">
        <f t="shared" si="16"/>
        <v>7556.3804745</v>
      </c>
      <c r="AF12" s="31"/>
      <c r="AG12" s="14"/>
      <c r="AH12" s="14">
        <f t="shared" si="17"/>
        <v>3649.0162</v>
      </c>
      <c r="AI12" s="14">
        <f t="shared" si="18"/>
        <v>3649.0162</v>
      </c>
      <c r="AJ12" s="31">
        <f t="shared" si="19"/>
        <v>1850.6397644</v>
      </c>
      <c r="AK12" s="31">
        <f t="shared" si="20"/>
        <v>1955.8138281</v>
      </c>
      <c r="AL12" s="14"/>
      <c r="AM12" s="14"/>
      <c r="AN12" s="14">
        <f t="shared" si="21"/>
        <v>2470.6751999999997</v>
      </c>
      <c r="AO12" s="14">
        <f t="shared" si="22"/>
        <v>2470.6751999999997</v>
      </c>
      <c r="AP12" s="31">
        <f t="shared" si="23"/>
        <v>1253.0308224</v>
      </c>
      <c r="AQ12" s="31">
        <f t="shared" si="24"/>
        <v>1324.2420576</v>
      </c>
      <c r="AR12" s="31"/>
      <c r="AS12" s="14"/>
      <c r="AT12" s="14">
        <f t="shared" si="25"/>
        <v>380.0228000000001</v>
      </c>
      <c r="AU12" s="14">
        <f t="shared" si="26"/>
        <v>380.0228000000001</v>
      </c>
      <c r="AV12" s="31">
        <f t="shared" si="27"/>
        <v>192.7328536</v>
      </c>
      <c r="AW12" s="31">
        <f t="shared" si="28"/>
        <v>203.6860914</v>
      </c>
      <c r="AX12" s="31"/>
      <c r="AY12" s="14"/>
      <c r="AZ12" s="14">
        <f t="shared" si="29"/>
        <v>869.9839999999999</v>
      </c>
      <c r="BA12" s="14">
        <f t="shared" si="30"/>
        <v>869.9839999999999</v>
      </c>
      <c r="BB12" s="31">
        <f t="shared" si="31"/>
        <v>441.22220799999997</v>
      </c>
      <c r="BC12" s="31">
        <f t="shared" si="32"/>
        <v>466.297392</v>
      </c>
      <c r="BD12" s="31"/>
      <c r="BE12" s="14"/>
      <c r="BF12" s="14">
        <f t="shared" si="33"/>
        <v>145.8674</v>
      </c>
      <c r="BG12" s="14">
        <f t="shared" si="34"/>
        <v>145.8674</v>
      </c>
      <c r="BH12" s="31">
        <f t="shared" si="35"/>
        <v>73.9782988</v>
      </c>
      <c r="BI12" s="31">
        <f t="shared" si="36"/>
        <v>78.1825737</v>
      </c>
      <c r="BJ12" s="31"/>
      <c r="BK12" s="14"/>
      <c r="BL12" s="14">
        <f t="shared" si="37"/>
        <v>157.78379999999999</v>
      </c>
      <c r="BM12" s="14">
        <f t="shared" si="38"/>
        <v>157.78379999999999</v>
      </c>
      <c r="BN12" s="31">
        <f t="shared" si="39"/>
        <v>80.0218356</v>
      </c>
      <c r="BO12" s="31">
        <f t="shared" si="40"/>
        <v>84.5695719</v>
      </c>
      <c r="BP12" s="31"/>
      <c r="BQ12" s="14"/>
      <c r="BR12" s="14">
        <f t="shared" si="41"/>
        <v>301.31379999999996</v>
      </c>
      <c r="BS12" s="14">
        <f t="shared" si="42"/>
        <v>301.31379999999996</v>
      </c>
      <c r="BT12" s="31">
        <f t="shared" si="43"/>
        <v>152.81469560000002</v>
      </c>
      <c r="BU12" s="31">
        <f t="shared" si="44"/>
        <v>161.4993369</v>
      </c>
      <c r="BV12" s="14"/>
      <c r="BW12" s="14"/>
      <c r="BX12" s="14">
        <f t="shared" si="45"/>
        <v>50.040200000000006</v>
      </c>
      <c r="BY12" s="14">
        <f t="shared" si="46"/>
        <v>50.040200000000006</v>
      </c>
      <c r="BZ12" s="31">
        <f t="shared" si="47"/>
        <v>25.3784524</v>
      </c>
      <c r="CA12" s="31">
        <f t="shared" si="48"/>
        <v>26.820740100000002</v>
      </c>
      <c r="CB12" s="31"/>
      <c r="CC12" s="14"/>
      <c r="CD12" s="14">
        <f t="shared" si="49"/>
        <v>0.868</v>
      </c>
      <c r="CE12" s="14">
        <f t="shared" si="50"/>
        <v>0.868</v>
      </c>
      <c r="CF12" s="31"/>
      <c r="CG12" s="31"/>
      <c r="CH12" s="31"/>
      <c r="CI12" s="14"/>
      <c r="CJ12" s="14">
        <f t="shared" si="51"/>
        <v>318.5126</v>
      </c>
      <c r="CK12" s="14">
        <f t="shared" si="52"/>
        <v>318.5126</v>
      </c>
      <c r="CL12" s="31">
        <f t="shared" si="53"/>
        <v>161.5372612</v>
      </c>
      <c r="CM12" s="31">
        <f t="shared" si="54"/>
        <v>170.7176163</v>
      </c>
      <c r="CN12" s="31"/>
      <c r="CO12" s="14"/>
      <c r="CP12" s="14">
        <f t="shared" si="55"/>
        <v>461.5032</v>
      </c>
      <c r="CQ12" s="14">
        <f t="shared" si="56"/>
        <v>461.5032</v>
      </c>
      <c r="CR12" s="31">
        <f t="shared" si="57"/>
        <v>234.0565584</v>
      </c>
      <c r="CS12" s="31">
        <f t="shared" si="58"/>
        <v>247.3582716</v>
      </c>
      <c r="CT12" s="31"/>
      <c r="CU12" s="14"/>
      <c r="CV12" s="14">
        <f t="shared" si="59"/>
        <v>583.9346</v>
      </c>
      <c r="CW12" s="14">
        <f t="shared" si="60"/>
        <v>583.9346</v>
      </c>
      <c r="CX12" s="31">
        <f t="shared" si="61"/>
        <v>296.1490252</v>
      </c>
      <c r="CY12" s="31">
        <f t="shared" si="62"/>
        <v>312.9795273</v>
      </c>
      <c r="CZ12" s="31"/>
      <c r="DA12" s="14"/>
      <c r="DB12" s="14">
        <f t="shared" si="63"/>
        <v>54.312</v>
      </c>
      <c r="DC12" s="14">
        <f t="shared" si="64"/>
        <v>54.312</v>
      </c>
      <c r="DD12" s="31">
        <f t="shared" si="65"/>
        <v>27.544944</v>
      </c>
      <c r="DE12" s="31">
        <f t="shared" si="66"/>
        <v>29.110356000000003</v>
      </c>
      <c r="DF12" s="31"/>
      <c r="DG12" s="14"/>
      <c r="DH12" s="31">
        <f t="shared" si="67"/>
        <v>1026.255</v>
      </c>
      <c r="DI12" s="14">
        <f t="shared" si="68"/>
        <v>1026.255</v>
      </c>
      <c r="DJ12" s="31">
        <f t="shared" si="69"/>
        <v>520.47681</v>
      </c>
      <c r="DK12" s="31">
        <f t="shared" si="70"/>
        <v>550.0561275</v>
      </c>
      <c r="DL12" s="31"/>
      <c r="DM12" s="14"/>
      <c r="DN12" s="14">
        <f t="shared" si="71"/>
        <v>2662.5404</v>
      </c>
      <c r="DO12" s="14">
        <f t="shared" si="72"/>
        <v>2662.5404</v>
      </c>
      <c r="DP12" s="31">
        <f t="shared" si="73"/>
        <v>1350.3374248</v>
      </c>
      <c r="DQ12" s="31">
        <f t="shared" si="74"/>
        <v>1427.0787102000002</v>
      </c>
      <c r="DR12" s="31"/>
      <c r="DS12" s="14"/>
      <c r="DT12" s="14">
        <f t="shared" si="75"/>
        <v>196.137</v>
      </c>
      <c r="DU12" s="14">
        <f t="shared" si="76"/>
        <v>196.137</v>
      </c>
      <c r="DV12" s="31">
        <f t="shared" si="77"/>
        <v>99.473094</v>
      </c>
      <c r="DW12" s="31">
        <f t="shared" si="78"/>
        <v>105.12626850000001</v>
      </c>
      <c r="DX12" s="31"/>
    </row>
    <row r="13" spans="1:128" s="33" customFormat="1" ht="12.75">
      <c r="A13" s="32">
        <v>44287</v>
      </c>
      <c r="C13" s="21">
        <v>3100000</v>
      </c>
      <c r="D13" s="21">
        <v>62000</v>
      </c>
      <c r="E13" s="15">
        <f t="shared" si="0"/>
        <v>3162000</v>
      </c>
      <c r="F13" s="44">
        <v>31436</v>
      </c>
      <c r="G13" s="44">
        <v>33226</v>
      </c>
      <c r="H13" s="31"/>
      <c r="I13" s="14">
        <f t="shared" si="79"/>
        <v>279693.78</v>
      </c>
      <c r="J13" s="31">
        <f t="shared" si="1"/>
        <v>5593.8756</v>
      </c>
      <c r="K13" s="31">
        <f t="shared" si="2"/>
        <v>285287.65560000006</v>
      </c>
      <c r="L13" s="31">
        <f t="shared" si="3"/>
        <v>2836.2753768000002</v>
      </c>
      <c r="M13" s="31">
        <f t="shared" si="4"/>
        <v>2997.7759788000003</v>
      </c>
      <c r="N13" s="31"/>
      <c r="O13" s="14">
        <f t="shared" si="80"/>
        <v>2628.18</v>
      </c>
      <c r="P13" s="14">
        <f t="shared" si="5"/>
        <v>52.563599999999994</v>
      </c>
      <c r="Q13" s="14">
        <f t="shared" si="6"/>
        <v>2680.7436</v>
      </c>
      <c r="R13" s="31">
        <f t="shared" si="7"/>
        <v>26.6514408</v>
      </c>
      <c r="S13" s="31">
        <f t="shared" si="8"/>
        <v>28.1690028</v>
      </c>
      <c r="T13" s="31"/>
      <c r="U13" s="31">
        <f t="shared" si="81"/>
        <v>84169.34</v>
      </c>
      <c r="V13" s="14">
        <f t="shared" si="9"/>
        <v>1683.3868</v>
      </c>
      <c r="W13" s="14">
        <f t="shared" si="10"/>
        <v>85852.72679999999</v>
      </c>
      <c r="X13" s="31">
        <f t="shared" si="11"/>
        <v>853.5314104</v>
      </c>
      <c r="Y13" s="31">
        <f t="shared" si="12"/>
        <v>902.1324164</v>
      </c>
      <c r="Z13" s="31"/>
      <c r="AA13" s="14">
        <f t="shared" si="82"/>
        <v>704907.45</v>
      </c>
      <c r="AB13" s="14">
        <f t="shared" si="13"/>
        <v>14098.149</v>
      </c>
      <c r="AC13" s="14">
        <f t="shared" si="14"/>
        <v>719005.5989999999</v>
      </c>
      <c r="AD13" s="31">
        <f t="shared" si="15"/>
        <v>7148.216322</v>
      </c>
      <c r="AE13" s="31">
        <f t="shared" si="16"/>
        <v>7555.243527</v>
      </c>
      <c r="AF13" s="31"/>
      <c r="AG13" s="14">
        <f t="shared" si="83"/>
        <v>182450.81</v>
      </c>
      <c r="AH13" s="14">
        <f t="shared" si="17"/>
        <v>3649.0162</v>
      </c>
      <c r="AI13" s="14">
        <f t="shared" si="18"/>
        <v>186099.8262</v>
      </c>
      <c r="AJ13" s="31">
        <f t="shared" si="19"/>
        <v>1850.1689236</v>
      </c>
      <c r="AK13" s="31">
        <f t="shared" si="20"/>
        <v>1955.5195526</v>
      </c>
      <c r="AL13" s="14"/>
      <c r="AM13" s="14">
        <f t="shared" si="84"/>
        <v>123533.76</v>
      </c>
      <c r="AN13" s="14">
        <f t="shared" si="21"/>
        <v>2470.6751999999997</v>
      </c>
      <c r="AO13" s="14">
        <f t="shared" si="22"/>
        <v>126004.43519999999</v>
      </c>
      <c r="AP13" s="31">
        <f t="shared" si="23"/>
        <v>1252.7120256</v>
      </c>
      <c r="AQ13" s="31">
        <f t="shared" si="24"/>
        <v>1324.0428096</v>
      </c>
      <c r="AR13" s="31"/>
      <c r="AS13" s="14">
        <f t="shared" si="85"/>
        <v>19001.140000000003</v>
      </c>
      <c r="AT13" s="14">
        <f t="shared" si="25"/>
        <v>380.0228000000001</v>
      </c>
      <c r="AU13" s="14">
        <f t="shared" si="26"/>
        <v>19381.162800000002</v>
      </c>
      <c r="AV13" s="31">
        <f t="shared" si="27"/>
        <v>192.6838184</v>
      </c>
      <c r="AW13" s="31">
        <f t="shared" si="28"/>
        <v>203.6554444</v>
      </c>
      <c r="AX13" s="31"/>
      <c r="AY13" s="14">
        <f t="shared" si="86"/>
        <v>43499.2</v>
      </c>
      <c r="AZ13" s="14">
        <f t="shared" si="29"/>
        <v>869.9839999999999</v>
      </c>
      <c r="BA13" s="14">
        <f t="shared" si="30"/>
        <v>44369.183999999994</v>
      </c>
      <c r="BB13" s="31">
        <f t="shared" si="31"/>
        <v>441.10995199999996</v>
      </c>
      <c r="BC13" s="31">
        <f t="shared" si="32"/>
        <v>466.22723199999996</v>
      </c>
      <c r="BD13" s="31"/>
      <c r="BE13" s="14">
        <f t="shared" si="87"/>
        <v>7293.37</v>
      </c>
      <c r="BF13" s="14">
        <f t="shared" si="33"/>
        <v>145.8674</v>
      </c>
      <c r="BG13" s="14">
        <f t="shared" si="34"/>
        <v>7439.2374</v>
      </c>
      <c r="BH13" s="31">
        <f t="shared" si="35"/>
        <v>73.95947720000001</v>
      </c>
      <c r="BI13" s="31">
        <f t="shared" si="36"/>
        <v>78.1708102</v>
      </c>
      <c r="BJ13" s="31"/>
      <c r="BK13" s="14">
        <f t="shared" si="88"/>
        <v>7889.19</v>
      </c>
      <c r="BL13" s="14">
        <f t="shared" si="37"/>
        <v>157.78379999999999</v>
      </c>
      <c r="BM13" s="14">
        <f t="shared" si="38"/>
        <v>8046.9738</v>
      </c>
      <c r="BN13" s="31">
        <f t="shared" si="39"/>
        <v>80.0014764</v>
      </c>
      <c r="BO13" s="31">
        <f t="shared" si="40"/>
        <v>84.55684740000001</v>
      </c>
      <c r="BP13" s="31"/>
      <c r="BQ13" s="14">
        <f t="shared" si="89"/>
        <v>15065.69</v>
      </c>
      <c r="BR13" s="14">
        <f t="shared" si="41"/>
        <v>301.31379999999996</v>
      </c>
      <c r="BS13" s="14">
        <f t="shared" si="42"/>
        <v>15367.0038</v>
      </c>
      <c r="BT13" s="31">
        <f t="shared" si="43"/>
        <v>152.7758164</v>
      </c>
      <c r="BU13" s="31">
        <f t="shared" si="44"/>
        <v>161.47503740000002</v>
      </c>
      <c r="BV13" s="14"/>
      <c r="BW13" s="14">
        <f>C13*0.08071/100</f>
        <v>2502.01</v>
      </c>
      <c r="BX13" s="14">
        <f t="shared" si="45"/>
        <v>50.040200000000006</v>
      </c>
      <c r="BY13" s="14">
        <f t="shared" si="46"/>
        <v>2552.0502</v>
      </c>
      <c r="BZ13" s="31">
        <f t="shared" si="47"/>
        <v>25.3719956</v>
      </c>
      <c r="CA13" s="31">
        <f t="shared" si="48"/>
        <v>26.8167046</v>
      </c>
      <c r="CB13" s="31"/>
      <c r="CC13" s="14">
        <f t="shared" si="90"/>
        <v>43.4</v>
      </c>
      <c r="CD13" s="14">
        <f t="shared" si="49"/>
        <v>0.868</v>
      </c>
      <c r="CE13" s="14">
        <f t="shared" si="50"/>
        <v>44.268</v>
      </c>
      <c r="CF13" s="31">
        <v>9</v>
      </c>
      <c r="CG13" s="31">
        <v>10</v>
      </c>
      <c r="CH13" s="31"/>
      <c r="CI13" s="14">
        <f t="shared" si="91"/>
        <v>15925.63</v>
      </c>
      <c r="CJ13" s="14">
        <f t="shared" si="51"/>
        <v>318.5126</v>
      </c>
      <c r="CK13" s="14">
        <f t="shared" si="52"/>
        <v>16244.1426</v>
      </c>
      <c r="CL13" s="31">
        <f t="shared" si="53"/>
        <v>161.4961628</v>
      </c>
      <c r="CM13" s="31">
        <f t="shared" si="54"/>
        <v>170.6919298</v>
      </c>
      <c r="CN13" s="31"/>
      <c r="CO13" s="14">
        <f t="shared" si="92"/>
        <v>23075.16</v>
      </c>
      <c r="CP13" s="14">
        <f t="shared" si="55"/>
        <v>461.5032</v>
      </c>
      <c r="CQ13" s="14">
        <f t="shared" si="56"/>
        <v>23536.6632</v>
      </c>
      <c r="CR13" s="31">
        <f t="shared" si="57"/>
        <v>233.99700959999998</v>
      </c>
      <c r="CS13" s="31">
        <f t="shared" si="58"/>
        <v>247.3210536</v>
      </c>
      <c r="CT13" s="31"/>
      <c r="CU13" s="14">
        <f t="shared" si="93"/>
        <v>29196.73</v>
      </c>
      <c r="CV13" s="14">
        <f t="shared" si="59"/>
        <v>583.9346</v>
      </c>
      <c r="CW13" s="14">
        <f t="shared" si="60"/>
        <v>29780.6646</v>
      </c>
      <c r="CX13" s="31">
        <f t="shared" si="61"/>
        <v>296.0736788</v>
      </c>
      <c r="CY13" s="31">
        <f t="shared" si="62"/>
        <v>312.93243579999995</v>
      </c>
      <c r="CZ13" s="31"/>
      <c r="DA13" s="14">
        <f t="shared" si="94"/>
        <v>2715.6</v>
      </c>
      <c r="DB13" s="14">
        <f t="shared" si="63"/>
        <v>54.312</v>
      </c>
      <c r="DC13" s="14">
        <f t="shared" si="64"/>
        <v>2769.912</v>
      </c>
      <c r="DD13" s="31">
        <f t="shared" si="65"/>
        <v>27.537936000000002</v>
      </c>
      <c r="DE13" s="31">
        <f t="shared" si="66"/>
        <v>29.105976000000002</v>
      </c>
      <c r="DF13" s="31"/>
      <c r="DG13" s="14">
        <f t="shared" si="95"/>
        <v>51312.75</v>
      </c>
      <c r="DH13" s="31">
        <f t="shared" si="67"/>
        <v>1026.255</v>
      </c>
      <c r="DI13" s="14">
        <f t="shared" si="68"/>
        <v>52339.005</v>
      </c>
      <c r="DJ13" s="31">
        <f t="shared" si="69"/>
        <v>520.3443900000001</v>
      </c>
      <c r="DK13" s="31">
        <f t="shared" si="70"/>
        <v>549.9733650000001</v>
      </c>
      <c r="DL13" s="31"/>
      <c r="DM13" s="14">
        <f t="shared" si="96"/>
        <v>133127.02</v>
      </c>
      <c r="DN13" s="14">
        <f t="shared" si="71"/>
        <v>2662.5404</v>
      </c>
      <c r="DO13" s="14">
        <f t="shared" si="72"/>
        <v>135789.5604</v>
      </c>
      <c r="DP13" s="31">
        <f t="shared" si="73"/>
        <v>1349.9938712</v>
      </c>
      <c r="DQ13" s="31">
        <f t="shared" si="74"/>
        <v>1426.8639892</v>
      </c>
      <c r="DR13" s="31"/>
      <c r="DS13" s="14">
        <f t="shared" si="97"/>
        <v>9806.85</v>
      </c>
      <c r="DT13" s="14">
        <f t="shared" si="75"/>
        <v>196.137</v>
      </c>
      <c r="DU13" s="14">
        <f t="shared" si="76"/>
        <v>10002.987000000001</v>
      </c>
      <c r="DV13" s="31">
        <f t="shared" si="77"/>
        <v>99.44778600000001</v>
      </c>
      <c r="DW13" s="31">
        <f t="shared" si="78"/>
        <v>105.110451</v>
      </c>
      <c r="DX13" s="31"/>
    </row>
    <row r="14" spans="1:128" s="33" customFormat="1" ht="12.75">
      <c r="A14" s="32">
        <v>44470</v>
      </c>
      <c r="C14" s="21"/>
      <c r="D14" s="21"/>
      <c r="E14" s="15">
        <f t="shared" si="0"/>
        <v>0</v>
      </c>
      <c r="F14" s="15"/>
      <c r="G14" s="15"/>
      <c r="H14" s="31"/>
      <c r="I14" s="14"/>
      <c r="J14" s="31">
        <f t="shared" si="1"/>
        <v>0</v>
      </c>
      <c r="K14" s="31">
        <f t="shared" si="2"/>
        <v>0</v>
      </c>
      <c r="L14" s="31">
        <f t="shared" si="3"/>
        <v>0</v>
      </c>
      <c r="M14" s="31">
        <f t="shared" si="4"/>
        <v>0</v>
      </c>
      <c r="N14" s="31"/>
      <c r="O14" s="14"/>
      <c r="P14" s="14">
        <f t="shared" si="5"/>
        <v>0</v>
      </c>
      <c r="Q14" s="14">
        <f t="shared" si="6"/>
        <v>0</v>
      </c>
      <c r="R14" s="31">
        <f t="shared" si="7"/>
        <v>0</v>
      </c>
      <c r="S14" s="31">
        <f t="shared" si="8"/>
        <v>0</v>
      </c>
      <c r="T14" s="31"/>
      <c r="U14" s="31"/>
      <c r="V14" s="14">
        <f t="shared" si="9"/>
        <v>0</v>
      </c>
      <c r="W14" s="14">
        <f t="shared" si="10"/>
        <v>0</v>
      </c>
      <c r="X14" s="31">
        <f t="shared" si="11"/>
        <v>0</v>
      </c>
      <c r="Y14" s="31">
        <f t="shared" si="12"/>
        <v>0</v>
      </c>
      <c r="Z14" s="31"/>
      <c r="AA14" s="14"/>
      <c r="AB14" s="14">
        <f t="shared" si="13"/>
        <v>0</v>
      </c>
      <c r="AC14" s="14">
        <f t="shared" si="14"/>
        <v>0</v>
      </c>
      <c r="AD14" s="31">
        <f t="shared" si="15"/>
        <v>0</v>
      </c>
      <c r="AE14" s="31">
        <f t="shared" si="16"/>
        <v>0</v>
      </c>
      <c r="AF14" s="31"/>
      <c r="AG14" s="14"/>
      <c r="AH14" s="14">
        <f t="shared" si="17"/>
        <v>0</v>
      </c>
      <c r="AI14" s="14">
        <f t="shared" si="18"/>
        <v>0</v>
      </c>
      <c r="AJ14" s="31">
        <f t="shared" si="19"/>
        <v>0</v>
      </c>
      <c r="AK14" s="31">
        <f t="shared" si="20"/>
        <v>0</v>
      </c>
      <c r="AL14" s="14"/>
      <c r="AM14" s="14"/>
      <c r="AN14" s="14">
        <f t="shared" si="21"/>
        <v>0</v>
      </c>
      <c r="AO14" s="14">
        <f t="shared" si="22"/>
        <v>0</v>
      </c>
      <c r="AP14" s="31">
        <f t="shared" si="23"/>
        <v>0</v>
      </c>
      <c r="AQ14" s="31">
        <f t="shared" si="24"/>
        <v>0</v>
      </c>
      <c r="AR14" s="31"/>
      <c r="AS14" s="14"/>
      <c r="AT14" s="14">
        <f t="shared" si="25"/>
        <v>0</v>
      </c>
      <c r="AU14" s="14">
        <f t="shared" si="26"/>
        <v>0</v>
      </c>
      <c r="AV14" s="31">
        <f t="shared" si="27"/>
        <v>0</v>
      </c>
      <c r="AW14" s="31">
        <f t="shared" si="28"/>
        <v>0</v>
      </c>
      <c r="AX14" s="31"/>
      <c r="AY14" s="14"/>
      <c r="AZ14" s="14">
        <f t="shared" si="29"/>
        <v>0</v>
      </c>
      <c r="BA14" s="14">
        <f t="shared" si="30"/>
        <v>0</v>
      </c>
      <c r="BB14" s="31">
        <f t="shared" si="31"/>
        <v>0</v>
      </c>
      <c r="BC14" s="31">
        <f t="shared" si="32"/>
        <v>0</v>
      </c>
      <c r="BD14" s="31"/>
      <c r="BE14" s="14"/>
      <c r="BF14" s="14">
        <f t="shared" si="33"/>
        <v>0</v>
      </c>
      <c r="BG14" s="14">
        <f t="shared" si="34"/>
        <v>0</v>
      </c>
      <c r="BH14" s="31">
        <f t="shared" si="35"/>
        <v>0</v>
      </c>
      <c r="BI14" s="31">
        <f t="shared" si="36"/>
        <v>0</v>
      </c>
      <c r="BJ14" s="31"/>
      <c r="BK14" s="14"/>
      <c r="BL14" s="14">
        <f t="shared" si="37"/>
        <v>0</v>
      </c>
      <c r="BM14" s="14">
        <f t="shared" si="38"/>
        <v>0</v>
      </c>
      <c r="BN14" s="31">
        <f t="shared" si="39"/>
        <v>0</v>
      </c>
      <c r="BO14" s="31">
        <f t="shared" si="40"/>
        <v>0</v>
      </c>
      <c r="BP14" s="31"/>
      <c r="BQ14" s="14"/>
      <c r="BR14" s="14">
        <f t="shared" si="41"/>
        <v>0</v>
      </c>
      <c r="BS14" s="14">
        <f t="shared" si="42"/>
        <v>0</v>
      </c>
      <c r="BT14" s="31">
        <f t="shared" si="43"/>
        <v>0</v>
      </c>
      <c r="BU14" s="31">
        <f t="shared" si="44"/>
        <v>0</v>
      </c>
      <c r="BV14" s="14"/>
      <c r="BW14" s="14"/>
      <c r="BX14" s="14">
        <f t="shared" si="45"/>
        <v>0</v>
      </c>
      <c r="BY14" s="14">
        <f t="shared" si="46"/>
        <v>0</v>
      </c>
      <c r="BZ14" s="31">
        <f t="shared" si="47"/>
        <v>0</v>
      </c>
      <c r="CA14" s="31">
        <f t="shared" si="48"/>
        <v>0</v>
      </c>
      <c r="CB14" s="31"/>
      <c r="CC14" s="14"/>
      <c r="CD14" s="14">
        <f t="shared" si="49"/>
        <v>0</v>
      </c>
      <c r="CE14" s="14">
        <f t="shared" si="50"/>
        <v>0</v>
      </c>
      <c r="CF14" s="31"/>
      <c r="CG14" s="31"/>
      <c r="CH14" s="31"/>
      <c r="CI14" s="14"/>
      <c r="CJ14" s="14">
        <f t="shared" si="51"/>
        <v>0</v>
      </c>
      <c r="CK14" s="14">
        <f t="shared" si="52"/>
        <v>0</v>
      </c>
      <c r="CL14" s="31">
        <f t="shared" si="53"/>
        <v>0</v>
      </c>
      <c r="CM14" s="31">
        <f t="shared" si="54"/>
        <v>0</v>
      </c>
      <c r="CN14" s="31"/>
      <c r="CO14" s="14"/>
      <c r="CP14" s="14">
        <f t="shared" si="55"/>
        <v>0</v>
      </c>
      <c r="CQ14" s="14">
        <f t="shared" si="56"/>
        <v>0</v>
      </c>
      <c r="CR14" s="31">
        <f t="shared" si="57"/>
        <v>0</v>
      </c>
      <c r="CS14" s="31">
        <f t="shared" si="58"/>
        <v>0</v>
      </c>
      <c r="CT14" s="31"/>
      <c r="CU14" s="14"/>
      <c r="CV14" s="14">
        <f t="shared" si="59"/>
        <v>0</v>
      </c>
      <c r="CW14" s="14">
        <f t="shared" si="60"/>
        <v>0</v>
      </c>
      <c r="CX14" s="31">
        <f t="shared" si="61"/>
        <v>0</v>
      </c>
      <c r="CY14" s="31">
        <f t="shared" si="62"/>
        <v>0</v>
      </c>
      <c r="CZ14" s="31"/>
      <c r="DA14" s="14"/>
      <c r="DB14" s="14">
        <f t="shared" si="63"/>
        <v>0</v>
      </c>
      <c r="DC14" s="14">
        <f t="shared" si="64"/>
        <v>0</v>
      </c>
      <c r="DD14" s="31">
        <f t="shared" si="65"/>
        <v>0</v>
      </c>
      <c r="DE14" s="31">
        <f t="shared" si="66"/>
        <v>0</v>
      </c>
      <c r="DF14" s="31"/>
      <c r="DG14" s="14"/>
      <c r="DH14" s="31">
        <f t="shared" si="67"/>
        <v>0</v>
      </c>
      <c r="DI14" s="14">
        <f t="shared" si="68"/>
        <v>0</v>
      </c>
      <c r="DJ14" s="31">
        <f t="shared" si="69"/>
        <v>0</v>
      </c>
      <c r="DK14" s="31">
        <f t="shared" si="70"/>
        <v>0</v>
      </c>
      <c r="DL14" s="31"/>
      <c r="DM14" s="14"/>
      <c r="DN14" s="14">
        <f t="shared" si="71"/>
        <v>0</v>
      </c>
      <c r="DO14" s="14">
        <f t="shared" si="72"/>
        <v>0</v>
      </c>
      <c r="DP14" s="31">
        <f t="shared" si="73"/>
        <v>0</v>
      </c>
      <c r="DQ14" s="31">
        <f t="shared" si="74"/>
        <v>0</v>
      </c>
      <c r="DR14" s="31"/>
      <c r="DS14" s="14"/>
      <c r="DT14" s="14">
        <f t="shared" si="75"/>
        <v>0</v>
      </c>
      <c r="DU14" s="14">
        <f t="shared" si="76"/>
        <v>0</v>
      </c>
      <c r="DV14" s="31">
        <f t="shared" si="77"/>
        <v>0</v>
      </c>
      <c r="DW14" s="31">
        <f t="shared" si="78"/>
        <v>0</v>
      </c>
      <c r="DX14" s="31"/>
    </row>
    <row r="15" spans="1:128" s="33" customFormat="1" ht="12.75">
      <c r="A15" s="32">
        <v>44652</v>
      </c>
      <c r="C15" s="21"/>
      <c r="D15" s="21"/>
      <c r="E15" s="15">
        <f t="shared" si="0"/>
        <v>0</v>
      </c>
      <c r="F15" s="15"/>
      <c r="G15" s="15"/>
      <c r="H15" s="31"/>
      <c r="I15" s="14">
        <f t="shared" si="79"/>
        <v>0</v>
      </c>
      <c r="J15" s="31">
        <f t="shared" si="1"/>
        <v>0</v>
      </c>
      <c r="K15" s="31">
        <f t="shared" si="2"/>
        <v>0</v>
      </c>
      <c r="L15" s="31">
        <f t="shared" si="3"/>
        <v>0</v>
      </c>
      <c r="M15" s="31">
        <f t="shared" si="4"/>
        <v>0</v>
      </c>
      <c r="N15" s="31"/>
      <c r="O15" s="14">
        <f t="shared" si="80"/>
        <v>0</v>
      </c>
      <c r="P15" s="14">
        <f t="shared" si="5"/>
        <v>0</v>
      </c>
      <c r="Q15" s="14">
        <f t="shared" si="6"/>
        <v>0</v>
      </c>
      <c r="R15" s="31">
        <f t="shared" si="7"/>
        <v>0</v>
      </c>
      <c r="S15" s="31">
        <f t="shared" si="8"/>
        <v>0</v>
      </c>
      <c r="T15" s="31"/>
      <c r="U15" s="31">
        <f t="shared" si="81"/>
        <v>0</v>
      </c>
      <c r="V15" s="14">
        <f t="shared" si="9"/>
        <v>0</v>
      </c>
      <c r="W15" s="14">
        <f t="shared" si="10"/>
        <v>0</v>
      </c>
      <c r="X15" s="31">
        <f t="shared" si="11"/>
        <v>0</v>
      </c>
      <c r="Y15" s="31">
        <f t="shared" si="12"/>
        <v>0</v>
      </c>
      <c r="Z15" s="31"/>
      <c r="AA15" s="14">
        <f t="shared" si="82"/>
        <v>0</v>
      </c>
      <c r="AB15" s="14">
        <f t="shared" si="13"/>
        <v>0</v>
      </c>
      <c r="AC15" s="14">
        <f t="shared" si="14"/>
        <v>0</v>
      </c>
      <c r="AD15" s="31">
        <f t="shared" si="15"/>
        <v>0</v>
      </c>
      <c r="AE15" s="31">
        <f t="shared" si="16"/>
        <v>0</v>
      </c>
      <c r="AF15" s="31"/>
      <c r="AG15" s="14">
        <f t="shared" si="83"/>
        <v>0</v>
      </c>
      <c r="AH15" s="14">
        <f t="shared" si="17"/>
        <v>0</v>
      </c>
      <c r="AI15" s="14">
        <f t="shared" si="18"/>
        <v>0</v>
      </c>
      <c r="AJ15" s="31">
        <f t="shared" si="19"/>
        <v>0</v>
      </c>
      <c r="AK15" s="31">
        <f t="shared" si="20"/>
        <v>0</v>
      </c>
      <c r="AL15" s="14"/>
      <c r="AM15" s="14">
        <f t="shared" si="84"/>
        <v>0</v>
      </c>
      <c r="AN15" s="14">
        <f t="shared" si="21"/>
        <v>0</v>
      </c>
      <c r="AO15" s="14">
        <f t="shared" si="22"/>
        <v>0</v>
      </c>
      <c r="AP15" s="31">
        <f t="shared" si="23"/>
        <v>0</v>
      </c>
      <c r="AQ15" s="31">
        <f t="shared" si="24"/>
        <v>0</v>
      </c>
      <c r="AR15" s="31"/>
      <c r="AS15" s="14">
        <f t="shared" si="85"/>
        <v>0</v>
      </c>
      <c r="AT15" s="14">
        <f t="shared" si="25"/>
        <v>0</v>
      </c>
      <c r="AU15" s="14">
        <f t="shared" si="26"/>
        <v>0</v>
      </c>
      <c r="AV15" s="31">
        <f t="shared" si="27"/>
        <v>0</v>
      </c>
      <c r="AW15" s="31">
        <f t="shared" si="28"/>
        <v>0</v>
      </c>
      <c r="AX15" s="31"/>
      <c r="AY15" s="14">
        <f t="shared" si="86"/>
        <v>0</v>
      </c>
      <c r="AZ15" s="14">
        <f t="shared" si="29"/>
        <v>0</v>
      </c>
      <c r="BA15" s="14">
        <f t="shared" si="30"/>
        <v>0</v>
      </c>
      <c r="BB15" s="31">
        <f t="shared" si="31"/>
        <v>0</v>
      </c>
      <c r="BC15" s="31">
        <f t="shared" si="32"/>
        <v>0</v>
      </c>
      <c r="BD15" s="31"/>
      <c r="BE15" s="14">
        <f t="shared" si="87"/>
        <v>0</v>
      </c>
      <c r="BF15" s="14">
        <f t="shared" si="33"/>
        <v>0</v>
      </c>
      <c r="BG15" s="14">
        <f t="shared" si="34"/>
        <v>0</v>
      </c>
      <c r="BH15" s="31">
        <f t="shared" si="35"/>
        <v>0</v>
      </c>
      <c r="BI15" s="31">
        <f t="shared" si="36"/>
        <v>0</v>
      </c>
      <c r="BJ15" s="31"/>
      <c r="BK15" s="14">
        <f t="shared" si="88"/>
        <v>0</v>
      </c>
      <c r="BL15" s="14">
        <f t="shared" si="37"/>
        <v>0</v>
      </c>
      <c r="BM15" s="14">
        <f t="shared" si="38"/>
        <v>0</v>
      </c>
      <c r="BN15" s="31">
        <f t="shared" si="39"/>
        <v>0</v>
      </c>
      <c r="BO15" s="31">
        <f t="shared" si="40"/>
        <v>0</v>
      </c>
      <c r="BP15" s="31"/>
      <c r="BQ15" s="14">
        <f t="shared" si="89"/>
        <v>0</v>
      </c>
      <c r="BR15" s="14">
        <f t="shared" si="41"/>
        <v>0</v>
      </c>
      <c r="BS15" s="14">
        <f t="shared" si="42"/>
        <v>0</v>
      </c>
      <c r="BT15" s="31">
        <f t="shared" si="43"/>
        <v>0</v>
      </c>
      <c r="BU15" s="31">
        <f t="shared" si="44"/>
        <v>0</v>
      </c>
      <c r="BV15" s="14"/>
      <c r="BW15" s="14">
        <f>C15*0.08071/100</f>
        <v>0</v>
      </c>
      <c r="BX15" s="14">
        <f t="shared" si="45"/>
        <v>0</v>
      </c>
      <c r="BY15" s="14">
        <f t="shared" si="46"/>
        <v>0</v>
      </c>
      <c r="BZ15" s="31">
        <f t="shared" si="47"/>
        <v>0</v>
      </c>
      <c r="CA15" s="31">
        <f t="shared" si="48"/>
        <v>0</v>
      </c>
      <c r="CB15" s="31"/>
      <c r="CC15" s="14">
        <f t="shared" si="90"/>
        <v>0</v>
      </c>
      <c r="CD15" s="14">
        <f t="shared" si="49"/>
        <v>0</v>
      </c>
      <c r="CE15" s="14">
        <f t="shared" si="50"/>
        <v>0</v>
      </c>
      <c r="CF15" s="31"/>
      <c r="CG15" s="31"/>
      <c r="CH15" s="31"/>
      <c r="CI15" s="14">
        <f t="shared" si="91"/>
        <v>0</v>
      </c>
      <c r="CJ15" s="14">
        <f t="shared" si="51"/>
        <v>0</v>
      </c>
      <c r="CK15" s="14">
        <f t="shared" si="52"/>
        <v>0</v>
      </c>
      <c r="CL15" s="31">
        <f t="shared" si="53"/>
        <v>0</v>
      </c>
      <c r="CM15" s="31">
        <f t="shared" si="54"/>
        <v>0</v>
      </c>
      <c r="CN15" s="31"/>
      <c r="CO15" s="14">
        <f t="shared" si="92"/>
        <v>0</v>
      </c>
      <c r="CP15" s="14">
        <f t="shared" si="55"/>
        <v>0</v>
      </c>
      <c r="CQ15" s="14">
        <f t="shared" si="56"/>
        <v>0</v>
      </c>
      <c r="CR15" s="31">
        <f t="shared" si="57"/>
        <v>0</v>
      </c>
      <c r="CS15" s="31">
        <f t="shared" si="58"/>
        <v>0</v>
      </c>
      <c r="CT15" s="31"/>
      <c r="CU15" s="14">
        <f t="shared" si="93"/>
        <v>0</v>
      </c>
      <c r="CV15" s="14">
        <f t="shared" si="59"/>
        <v>0</v>
      </c>
      <c r="CW15" s="14">
        <f t="shared" si="60"/>
        <v>0</v>
      </c>
      <c r="CX15" s="31">
        <f t="shared" si="61"/>
        <v>0</v>
      </c>
      <c r="CY15" s="31">
        <f t="shared" si="62"/>
        <v>0</v>
      </c>
      <c r="CZ15" s="31"/>
      <c r="DA15" s="14">
        <f t="shared" si="94"/>
        <v>0</v>
      </c>
      <c r="DB15" s="14">
        <f t="shared" si="63"/>
        <v>0</v>
      </c>
      <c r="DC15" s="14">
        <f t="shared" si="64"/>
        <v>0</v>
      </c>
      <c r="DD15" s="31">
        <f t="shared" si="65"/>
        <v>0</v>
      </c>
      <c r="DE15" s="31">
        <f t="shared" si="66"/>
        <v>0</v>
      </c>
      <c r="DF15" s="31"/>
      <c r="DG15" s="14">
        <f t="shared" si="95"/>
        <v>0</v>
      </c>
      <c r="DH15" s="31">
        <f t="shared" si="67"/>
        <v>0</v>
      </c>
      <c r="DI15" s="14">
        <f t="shared" si="68"/>
        <v>0</v>
      </c>
      <c r="DJ15" s="31">
        <f t="shared" si="69"/>
        <v>0</v>
      </c>
      <c r="DK15" s="31">
        <f t="shared" si="70"/>
        <v>0</v>
      </c>
      <c r="DL15" s="31"/>
      <c r="DM15" s="14">
        <f t="shared" si="96"/>
        <v>0</v>
      </c>
      <c r="DN15" s="14">
        <f t="shared" si="71"/>
        <v>0</v>
      </c>
      <c r="DO15" s="14">
        <f t="shared" si="72"/>
        <v>0</v>
      </c>
      <c r="DP15" s="31">
        <f t="shared" si="73"/>
        <v>0</v>
      </c>
      <c r="DQ15" s="31">
        <f t="shared" si="74"/>
        <v>0</v>
      </c>
      <c r="DR15" s="31"/>
      <c r="DS15" s="14">
        <f t="shared" si="97"/>
        <v>0</v>
      </c>
      <c r="DT15" s="14">
        <f t="shared" si="75"/>
        <v>0</v>
      </c>
      <c r="DU15" s="14">
        <f t="shared" si="76"/>
        <v>0</v>
      </c>
      <c r="DV15" s="31">
        <f t="shared" si="77"/>
        <v>0</v>
      </c>
      <c r="DW15" s="31">
        <f t="shared" si="78"/>
        <v>0</v>
      </c>
      <c r="DX15" s="31"/>
    </row>
    <row r="16" spans="1:128" s="33" customFormat="1" ht="12.75">
      <c r="A16" s="32">
        <v>44835</v>
      </c>
      <c r="C16" s="21"/>
      <c r="D16" s="21"/>
      <c r="E16" s="15">
        <f t="shared" si="0"/>
        <v>0</v>
      </c>
      <c r="F16" s="15"/>
      <c r="G16" s="15"/>
      <c r="H16" s="31"/>
      <c r="I16" s="14"/>
      <c r="J16" s="31">
        <f t="shared" si="1"/>
        <v>0</v>
      </c>
      <c r="K16" s="31">
        <f t="shared" si="2"/>
        <v>0</v>
      </c>
      <c r="L16" s="31">
        <f t="shared" si="3"/>
        <v>0</v>
      </c>
      <c r="M16" s="31">
        <f t="shared" si="4"/>
        <v>0</v>
      </c>
      <c r="N16" s="31"/>
      <c r="O16" s="14"/>
      <c r="P16" s="14">
        <f t="shared" si="5"/>
        <v>0</v>
      </c>
      <c r="Q16" s="14">
        <f t="shared" si="6"/>
        <v>0</v>
      </c>
      <c r="R16" s="31">
        <f t="shared" si="7"/>
        <v>0</v>
      </c>
      <c r="S16" s="31">
        <f t="shared" si="8"/>
        <v>0</v>
      </c>
      <c r="T16" s="31"/>
      <c r="U16" s="31"/>
      <c r="V16" s="14">
        <f t="shared" si="9"/>
        <v>0</v>
      </c>
      <c r="W16" s="14">
        <f t="shared" si="10"/>
        <v>0</v>
      </c>
      <c r="X16" s="31">
        <f t="shared" si="11"/>
        <v>0</v>
      </c>
      <c r="Y16" s="31">
        <f t="shared" si="12"/>
        <v>0</v>
      </c>
      <c r="Z16" s="31"/>
      <c r="AA16" s="14"/>
      <c r="AB16" s="14">
        <f t="shared" si="13"/>
        <v>0</v>
      </c>
      <c r="AC16" s="14">
        <f t="shared" si="14"/>
        <v>0</v>
      </c>
      <c r="AD16" s="31">
        <f t="shared" si="15"/>
        <v>0</v>
      </c>
      <c r="AE16" s="31">
        <f t="shared" si="16"/>
        <v>0</v>
      </c>
      <c r="AF16" s="31"/>
      <c r="AG16" s="14"/>
      <c r="AH16" s="14">
        <f t="shared" si="17"/>
        <v>0</v>
      </c>
      <c r="AI16" s="14">
        <f t="shared" si="18"/>
        <v>0</v>
      </c>
      <c r="AJ16" s="31">
        <f t="shared" si="19"/>
        <v>0</v>
      </c>
      <c r="AK16" s="31">
        <f t="shared" si="20"/>
        <v>0</v>
      </c>
      <c r="AL16" s="14"/>
      <c r="AM16" s="14"/>
      <c r="AN16" s="14">
        <f t="shared" si="21"/>
        <v>0</v>
      </c>
      <c r="AO16" s="14">
        <f t="shared" si="22"/>
        <v>0</v>
      </c>
      <c r="AP16" s="31">
        <f t="shared" si="23"/>
        <v>0</v>
      </c>
      <c r="AQ16" s="31">
        <f t="shared" si="24"/>
        <v>0</v>
      </c>
      <c r="AR16" s="31"/>
      <c r="AS16" s="14"/>
      <c r="AT16" s="14">
        <f t="shared" si="25"/>
        <v>0</v>
      </c>
      <c r="AU16" s="14">
        <f t="shared" si="26"/>
        <v>0</v>
      </c>
      <c r="AV16" s="31">
        <f t="shared" si="27"/>
        <v>0</v>
      </c>
      <c r="AW16" s="31">
        <f t="shared" si="28"/>
        <v>0</v>
      </c>
      <c r="AX16" s="31"/>
      <c r="AY16" s="14"/>
      <c r="AZ16" s="14">
        <f t="shared" si="29"/>
        <v>0</v>
      </c>
      <c r="BA16" s="14">
        <f t="shared" si="30"/>
        <v>0</v>
      </c>
      <c r="BB16" s="31">
        <f t="shared" si="31"/>
        <v>0</v>
      </c>
      <c r="BC16" s="31">
        <f t="shared" si="32"/>
        <v>0</v>
      </c>
      <c r="BD16" s="31"/>
      <c r="BE16" s="14"/>
      <c r="BF16" s="14">
        <f t="shared" si="33"/>
        <v>0</v>
      </c>
      <c r="BG16" s="14">
        <f t="shared" si="34"/>
        <v>0</v>
      </c>
      <c r="BH16" s="31">
        <f t="shared" si="35"/>
        <v>0</v>
      </c>
      <c r="BI16" s="31">
        <f t="shared" si="36"/>
        <v>0</v>
      </c>
      <c r="BJ16" s="31"/>
      <c r="BK16" s="14"/>
      <c r="BL16" s="14">
        <f t="shared" si="37"/>
        <v>0</v>
      </c>
      <c r="BM16" s="14">
        <f t="shared" si="38"/>
        <v>0</v>
      </c>
      <c r="BN16" s="31">
        <f t="shared" si="39"/>
        <v>0</v>
      </c>
      <c r="BO16" s="31">
        <f t="shared" si="40"/>
        <v>0</v>
      </c>
      <c r="BP16" s="31"/>
      <c r="BQ16" s="14"/>
      <c r="BR16" s="14">
        <f t="shared" si="41"/>
        <v>0</v>
      </c>
      <c r="BS16" s="14">
        <f t="shared" si="42"/>
        <v>0</v>
      </c>
      <c r="BT16" s="31">
        <f t="shared" si="43"/>
        <v>0</v>
      </c>
      <c r="BU16" s="31">
        <f t="shared" si="44"/>
        <v>0</v>
      </c>
      <c r="BV16" s="14"/>
      <c r="BW16" s="14"/>
      <c r="BX16" s="14">
        <f t="shared" si="45"/>
        <v>0</v>
      </c>
      <c r="BY16" s="14">
        <f t="shared" si="46"/>
        <v>0</v>
      </c>
      <c r="BZ16" s="31">
        <f t="shared" si="47"/>
        <v>0</v>
      </c>
      <c r="CA16" s="31">
        <f t="shared" si="48"/>
        <v>0</v>
      </c>
      <c r="CB16" s="31"/>
      <c r="CC16" s="14"/>
      <c r="CD16" s="14">
        <f t="shared" si="49"/>
        <v>0</v>
      </c>
      <c r="CE16" s="14">
        <f t="shared" si="50"/>
        <v>0</v>
      </c>
      <c r="CF16" s="31"/>
      <c r="CG16" s="31"/>
      <c r="CH16" s="31"/>
      <c r="CI16" s="14"/>
      <c r="CJ16" s="14">
        <f t="shared" si="51"/>
        <v>0</v>
      </c>
      <c r="CK16" s="14">
        <f t="shared" si="52"/>
        <v>0</v>
      </c>
      <c r="CL16" s="31">
        <f t="shared" si="53"/>
        <v>0</v>
      </c>
      <c r="CM16" s="31">
        <f t="shared" si="54"/>
        <v>0</v>
      </c>
      <c r="CN16" s="31"/>
      <c r="CO16" s="14"/>
      <c r="CP16" s="14">
        <f t="shared" si="55"/>
        <v>0</v>
      </c>
      <c r="CQ16" s="14">
        <f t="shared" si="56"/>
        <v>0</v>
      </c>
      <c r="CR16" s="31">
        <f t="shared" si="57"/>
        <v>0</v>
      </c>
      <c r="CS16" s="31">
        <f t="shared" si="58"/>
        <v>0</v>
      </c>
      <c r="CT16" s="31"/>
      <c r="CU16" s="14"/>
      <c r="CV16" s="14">
        <f t="shared" si="59"/>
        <v>0</v>
      </c>
      <c r="CW16" s="14">
        <f t="shared" si="60"/>
        <v>0</v>
      </c>
      <c r="CX16" s="31">
        <f t="shared" si="61"/>
        <v>0</v>
      </c>
      <c r="CY16" s="31">
        <f t="shared" si="62"/>
        <v>0</v>
      </c>
      <c r="CZ16" s="31"/>
      <c r="DA16" s="14"/>
      <c r="DB16" s="14">
        <f t="shared" si="63"/>
        <v>0</v>
      </c>
      <c r="DC16" s="14">
        <f t="shared" si="64"/>
        <v>0</v>
      </c>
      <c r="DD16" s="31">
        <f t="shared" si="65"/>
        <v>0</v>
      </c>
      <c r="DE16" s="31">
        <f t="shared" si="66"/>
        <v>0</v>
      </c>
      <c r="DF16" s="31"/>
      <c r="DG16" s="14"/>
      <c r="DH16" s="31">
        <f t="shared" si="67"/>
        <v>0</v>
      </c>
      <c r="DI16" s="14">
        <f t="shared" si="68"/>
        <v>0</v>
      </c>
      <c r="DJ16" s="31">
        <f t="shared" si="69"/>
        <v>0</v>
      </c>
      <c r="DK16" s="31">
        <f t="shared" si="70"/>
        <v>0</v>
      </c>
      <c r="DL16" s="31"/>
      <c r="DM16" s="14"/>
      <c r="DN16" s="14">
        <f t="shared" si="71"/>
        <v>0</v>
      </c>
      <c r="DO16" s="14">
        <f t="shared" si="72"/>
        <v>0</v>
      </c>
      <c r="DP16" s="31">
        <f t="shared" si="73"/>
        <v>0</v>
      </c>
      <c r="DQ16" s="31">
        <f t="shared" si="74"/>
        <v>0</v>
      </c>
      <c r="DR16" s="31"/>
      <c r="DS16" s="14"/>
      <c r="DT16" s="14">
        <f t="shared" si="75"/>
        <v>0</v>
      </c>
      <c r="DU16" s="14">
        <f t="shared" si="76"/>
        <v>0</v>
      </c>
      <c r="DV16" s="31">
        <f t="shared" si="77"/>
        <v>0</v>
      </c>
      <c r="DW16" s="31">
        <f t="shared" si="78"/>
        <v>0</v>
      </c>
      <c r="DX16" s="31"/>
    </row>
    <row r="17" spans="1:128" s="33" customFormat="1" ht="12.75">
      <c r="A17" s="32">
        <v>45017</v>
      </c>
      <c r="C17" s="21"/>
      <c r="D17" s="21"/>
      <c r="E17" s="15">
        <f t="shared" si="0"/>
        <v>0</v>
      </c>
      <c r="F17" s="15"/>
      <c r="G17" s="15"/>
      <c r="H17" s="31"/>
      <c r="I17" s="14">
        <f t="shared" si="79"/>
        <v>0</v>
      </c>
      <c r="J17" s="31">
        <f t="shared" si="1"/>
        <v>0</v>
      </c>
      <c r="K17" s="31">
        <f t="shared" si="2"/>
        <v>0</v>
      </c>
      <c r="L17" s="31">
        <f t="shared" si="3"/>
        <v>0</v>
      </c>
      <c r="M17" s="31">
        <f t="shared" si="4"/>
        <v>0</v>
      </c>
      <c r="N17" s="31"/>
      <c r="O17" s="14">
        <f t="shared" si="80"/>
        <v>0</v>
      </c>
      <c r="P17" s="14">
        <f t="shared" si="5"/>
        <v>0</v>
      </c>
      <c r="Q17" s="14">
        <f t="shared" si="6"/>
        <v>0</v>
      </c>
      <c r="R17" s="31">
        <f t="shared" si="7"/>
        <v>0</v>
      </c>
      <c r="S17" s="31">
        <f t="shared" si="8"/>
        <v>0</v>
      </c>
      <c r="T17" s="31"/>
      <c r="U17" s="31">
        <f t="shared" si="81"/>
        <v>0</v>
      </c>
      <c r="V17" s="14">
        <f t="shared" si="9"/>
        <v>0</v>
      </c>
      <c r="W17" s="14">
        <f t="shared" si="10"/>
        <v>0</v>
      </c>
      <c r="X17" s="31">
        <f t="shared" si="11"/>
        <v>0</v>
      </c>
      <c r="Y17" s="31">
        <f t="shared" si="12"/>
        <v>0</v>
      </c>
      <c r="Z17" s="31"/>
      <c r="AA17" s="14">
        <f t="shared" si="82"/>
        <v>0</v>
      </c>
      <c r="AB17" s="14">
        <f t="shared" si="13"/>
        <v>0</v>
      </c>
      <c r="AC17" s="14">
        <f t="shared" si="14"/>
        <v>0</v>
      </c>
      <c r="AD17" s="31">
        <f t="shared" si="15"/>
        <v>0</v>
      </c>
      <c r="AE17" s="31">
        <f t="shared" si="16"/>
        <v>0</v>
      </c>
      <c r="AF17" s="31"/>
      <c r="AG17" s="14">
        <f t="shared" si="83"/>
        <v>0</v>
      </c>
      <c r="AH17" s="14">
        <f t="shared" si="17"/>
        <v>0</v>
      </c>
      <c r="AI17" s="14">
        <f t="shared" si="18"/>
        <v>0</v>
      </c>
      <c r="AJ17" s="31">
        <f t="shared" si="19"/>
        <v>0</v>
      </c>
      <c r="AK17" s="31">
        <f t="shared" si="20"/>
        <v>0</v>
      </c>
      <c r="AL17" s="14"/>
      <c r="AM17" s="14">
        <f t="shared" si="84"/>
        <v>0</v>
      </c>
      <c r="AN17" s="14">
        <f t="shared" si="21"/>
        <v>0</v>
      </c>
      <c r="AO17" s="14">
        <f t="shared" si="22"/>
        <v>0</v>
      </c>
      <c r="AP17" s="31">
        <f t="shared" si="23"/>
        <v>0</v>
      </c>
      <c r="AQ17" s="31">
        <f t="shared" si="24"/>
        <v>0</v>
      </c>
      <c r="AR17" s="31"/>
      <c r="AS17" s="14">
        <f t="shared" si="85"/>
        <v>0</v>
      </c>
      <c r="AT17" s="14">
        <f t="shared" si="25"/>
        <v>0</v>
      </c>
      <c r="AU17" s="14">
        <f t="shared" si="26"/>
        <v>0</v>
      </c>
      <c r="AV17" s="31">
        <f t="shared" si="27"/>
        <v>0</v>
      </c>
      <c r="AW17" s="31">
        <f t="shared" si="28"/>
        <v>0</v>
      </c>
      <c r="AX17" s="31"/>
      <c r="AY17" s="14">
        <f t="shared" si="86"/>
        <v>0</v>
      </c>
      <c r="AZ17" s="14">
        <f t="shared" si="29"/>
        <v>0</v>
      </c>
      <c r="BA17" s="14">
        <f t="shared" si="30"/>
        <v>0</v>
      </c>
      <c r="BB17" s="31">
        <f t="shared" si="31"/>
        <v>0</v>
      </c>
      <c r="BC17" s="31">
        <f t="shared" si="32"/>
        <v>0</v>
      </c>
      <c r="BD17" s="31"/>
      <c r="BE17" s="14">
        <f t="shared" si="87"/>
        <v>0</v>
      </c>
      <c r="BF17" s="14">
        <f t="shared" si="33"/>
        <v>0</v>
      </c>
      <c r="BG17" s="14">
        <f t="shared" si="34"/>
        <v>0</v>
      </c>
      <c r="BH17" s="31">
        <f t="shared" si="35"/>
        <v>0</v>
      </c>
      <c r="BI17" s="31">
        <f t="shared" si="36"/>
        <v>0</v>
      </c>
      <c r="BJ17" s="31"/>
      <c r="BK17" s="14">
        <f t="shared" si="88"/>
        <v>0</v>
      </c>
      <c r="BL17" s="14">
        <f t="shared" si="37"/>
        <v>0</v>
      </c>
      <c r="BM17" s="14">
        <f t="shared" si="38"/>
        <v>0</v>
      </c>
      <c r="BN17" s="31">
        <f t="shared" si="39"/>
        <v>0</v>
      </c>
      <c r="BO17" s="31">
        <f t="shared" si="40"/>
        <v>0</v>
      </c>
      <c r="BP17" s="31"/>
      <c r="BQ17" s="14">
        <f t="shared" si="89"/>
        <v>0</v>
      </c>
      <c r="BR17" s="14">
        <f t="shared" si="41"/>
        <v>0</v>
      </c>
      <c r="BS17" s="14">
        <f t="shared" si="42"/>
        <v>0</v>
      </c>
      <c r="BT17" s="31">
        <f t="shared" si="43"/>
        <v>0</v>
      </c>
      <c r="BU17" s="31">
        <f t="shared" si="44"/>
        <v>0</v>
      </c>
      <c r="BV17" s="14"/>
      <c r="BW17" s="14">
        <f>C17*0.08071/100</f>
        <v>0</v>
      </c>
      <c r="BX17" s="14">
        <f t="shared" si="45"/>
        <v>0</v>
      </c>
      <c r="BY17" s="14">
        <f t="shared" si="46"/>
        <v>0</v>
      </c>
      <c r="BZ17" s="31">
        <f t="shared" si="47"/>
        <v>0</v>
      </c>
      <c r="CA17" s="31">
        <f t="shared" si="48"/>
        <v>0</v>
      </c>
      <c r="CB17" s="31"/>
      <c r="CC17" s="14">
        <f t="shared" si="90"/>
        <v>0</v>
      </c>
      <c r="CD17" s="14">
        <f t="shared" si="49"/>
        <v>0</v>
      </c>
      <c r="CE17" s="14">
        <f t="shared" si="50"/>
        <v>0</v>
      </c>
      <c r="CF17" s="31"/>
      <c r="CG17" s="31"/>
      <c r="CH17" s="31"/>
      <c r="CI17" s="14">
        <f t="shared" si="91"/>
        <v>0</v>
      </c>
      <c r="CJ17" s="14">
        <f t="shared" si="51"/>
        <v>0</v>
      </c>
      <c r="CK17" s="14">
        <f t="shared" si="52"/>
        <v>0</v>
      </c>
      <c r="CL17" s="31">
        <f t="shared" si="53"/>
        <v>0</v>
      </c>
      <c r="CM17" s="31">
        <f t="shared" si="54"/>
        <v>0</v>
      </c>
      <c r="CN17" s="31"/>
      <c r="CO17" s="14">
        <f t="shared" si="92"/>
        <v>0</v>
      </c>
      <c r="CP17" s="14">
        <f t="shared" si="55"/>
        <v>0</v>
      </c>
      <c r="CQ17" s="14">
        <f t="shared" si="56"/>
        <v>0</v>
      </c>
      <c r="CR17" s="31">
        <f t="shared" si="57"/>
        <v>0</v>
      </c>
      <c r="CS17" s="31">
        <f t="shared" si="58"/>
        <v>0</v>
      </c>
      <c r="CT17" s="31"/>
      <c r="CU17" s="14">
        <f t="shared" si="93"/>
        <v>0</v>
      </c>
      <c r="CV17" s="14">
        <f t="shared" si="59"/>
        <v>0</v>
      </c>
      <c r="CW17" s="14">
        <f t="shared" si="60"/>
        <v>0</v>
      </c>
      <c r="CX17" s="31">
        <f t="shared" si="61"/>
        <v>0</v>
      </c>
      <c r="CY17" s="31">
        <f t="shared" si="62"/>
        <v>0</v>
      </c>
      <c r="CZ17" s="31"/>
      <c r="DA17" s="14">
        <f t="shared" si="94"/>
        <v>0</v>
      </c>
      <c r="DB17" s="14">
        <f t="shared" si="63"/>
        <v>0</v>
      </c>
      <c r="DC17" s="14">
        <f t="shared" si="64"/>
        <v>0</v>
      </c>
      <c r="DD17" s="31">
        <f t="shared" si="65"/>
        <v>0</v>
      </c>
      <c r="DE17" s="31">
        <f t="shared" si="66"/>
        <v>0</v>
      </c>
      <c r="DF17" s="31"/>
      <c r="DG17" s="14">
        <f t="shared" si="95"/>
        <v>0</v>
      </c>
      <c r="DH17" s="31">
        <f t="shared" si="67"/>
        <v>0</v>
      </c>
      <c r="DI17" s="14">
        <f t="shared" si="68"/>
        <v>0</v>
      </c>
      <c r="DJ17" s="31">
        <f t="shared" si="69"/>
        <v>0</v>
      </c>
      <c r="DK17" s="31">
        <f t="shared" si="70"/>
        <v>0</v>
      </c>
      <c r="DL17" s="31"/>
      <c r="DM17" s="14">
        <f t="shared" si="96"/>
        <v>0</v>
      </c>
      <c r="DN17" s="14">
        <f t="shared" si="71"/>
        <v>0</v>
      </c>
      <c r="DO17" s="14">
        <f t="shared" si="72"/>
        <v>0</v>
      </c>
      <c r="DP17" s="31">
        <f t="shared" si="73"/>
        <v>0</v>
      </c>
      <c r="DQ17" s="31">
        <f t="shared" si="74"/>
        <v>0</v>
      </c>
      <c r="DR17" s="31"/>
      <c r="DS17" s="14">
        <f t="shared" si="97"/>
        <v>0</v>
      </c>
      <c r="DT17" s="14">
        <f t="shared" si="75"/>
        <v>0</v>
      </c>
      <c r="DU17" s="14">
        <f t="shared" si="76"/>
        <v>0</v>
      </c>
      <c r="DV17" s="31">
        <f t="shared" si="77"/>
        <v>0</v>
      </c>
      <c r="DW17" s="31">
        <f t="shared" si="78"/>
        <v>0</v>
      </c>
      <c r="DX17" s="31"/>
    </row>
    <row r="18" spans="1:128" s="33" customFormat="1" ht="12.75">
      <c r="A18" s="32">
        <v>45200</v>
      </c>
      <c r="C18" s="21"/>
      <c r="D18" s="21"/>
      <c r="E18" s="15">
        <f t="shared" si="0"/>
        <v>0</v>
      </c>
      <c r="F18" s="15"/>
      <c r="G18" s="15"/>
      <c r="H18" s="31"/>
      <c r="I18" s="14"/>
      <c r="J18" s="31">
        <f t="shared" si="1"/>
        <v>0</v>
      </c>
      <c r="K18" s="31">
        <f t="shared" si="2"/>
        <v>0</v>
      </c>
      <c r="L18" s="31">
        <f t="shared" si="3"/>
        <v>0</v>
      </c>
      <c r="M18" s="31">
        <f t="shared" si="4"/>
        <v>0</v>
      </c>
      <c r="N18" s="31"/>
      <c r="O18" s="14"/>
      <c r="P18" s="14">
        <f t="shared" si="5"/>
        <v>0</v>
      </c>
      <c r="Q18" s="14">
        <f t="shared" si="6"/>
        <v>0</v>
      </c>
      <c r="R18" s="31">
        <f t="shared" si="7"/>
        <v>0</v>
      </c>
      <c r="S18" s="31">
        <f t="shared" si="8"/>
        <v>0</v>
      </c>
      <c r="T18" s="31"/>
      <c r="U18" s="31"/>
      <c r="V18" s="14">
        <f t="shared" si="9"/>
        <v>0</v>
      </c>
      <c r="W18" s="14">
        <f t="shared" si="10"/>
        <v>0</v>
      </c>
      <c r="X18" s="31">
        <f t="shared" si="11"/>
        <v>0</v>
      </c>
      <c r="Y18" s="31">
        <f t="shared" si="12"/>
        <v>0</v>
      </c>
      <c r="Z18" s="31"/>
      <c r="AA18" s="14"/>
      <c r="AB18" s="14">
        <f t="shared" si="13"/>
        <v>0</v>
      </c>
      <c r="AC18" s="14">
        <f t="shared" si="14"/>
        <v>0</v>
      </c>
      <c r="AD18" s="31">
        <f t="shared" si="15"/>
        <v>0</v>
      </c>
      <c r="AE18" s="31">
        <f t="shared" si="16"/>
        <v>0</v>
      </c>
      <c r="AF18" s="31"/>
      <c r="AG18" s="14"/>
      <c r="AH18" s="14">
        <f t="shared" si="17"/>
        <v>0</v>
      </c>
      <c r="AI18" s="14">
        <f t="shared" si="18"/>
        <v>0</v>
      </c>
      <c r="AJ18" s="31">
        <f t="shared" si="19"/>
        <v>0</v>
      </c>
      <c r="AK18" s="31">
        <f t="shared" si="20"/>
        <v>0</v>
      </c>
      <c r="AL18" s="14"/>
      <c r="AM18" s="14"/>
      <c r="AN18" s="14">
        <f t="shared" si="21"/>
        <v>0</v>
      </c>
      <c r="AO18" s="14">
        <f t="shared" si="22"/>
        <v>0</v>
      </c>
      <c r="AP18" s="31">
        <f t="shared" si="23"/>
        <v>0</v>
      </c>
      <c r="AQ18" s="31">
        <f t="shared" si="24"/>
        <v>0</v>
      </c>
      <c r="AR18" s="31"/>
      <c r="AS18" s="14"/>
      <c r="AT18" s="14">
        <f t="shared" si="25"/>
        <v>0</v>
      </c>
      <c r="AU18" s="14">
        <f t="shared" si="26"/>
        <v>0</v>
      </c>
      <c r="AV18" s="31">
        <f t="shared" si="27"/>
        <v>0</v>
      </c>
      <c r="AW18" s="31">
        <f t="shared" si="28"/>
        <v>0</v>
      </c>
      <c r="AX18" s="31"/>
      <c r="AY18" s="14"/>
      <c r="AZ18" s="14">
        <f t="shared" si="29"/>
        <v>0</v>
      </c>
      <c r="BA18" s="14">
        <f t="shared" si="30"/>
        <v>0</v>
      </c>
      <c r="BB18" s="31">
        <f t="shared" si="31"/>
        <v>0</v>
      </c>
      <c r="BC18" s="31">
        <f t="shared" si="32"/>
        <v>0</v>
      </c>
      <c r="BD18" s="31"/>
      <c r="BE18" s="14"/>
      <c r="BF18" s="14">
        <f t="shared" si="33"/>
        <v>0</v>
      </c>
      <c r="BG18" s="14">
        <f t="shared" si="34"/>
        <v>0</v>
      </c>
      <c r="BH18" s="31">
        <f t="shared" si="35"/>
        <v>0</v>
      </c>
      <c r="BI18" s="31">
        <f t="shared" si="36"/>
        <v>0</v>
      </c>
      <c r="BJ18" s="31"/>
      <c r="BK18" s="14"/>
      <c r="BL18" s="14">
        <f t="shared" si="37"/>
        <v>0</v>
      </c>
      <c r="BM18" s="14">
        <f t="shared" si="38"/>
        <v>0</v>
      </c>
      <c r="BN18" s="31">
        <f t="shared" si="39"/>
        <v>0</v>
      </c>
      <c r="BO18" s="31">
        <f t="shared" si="40"/>
        <v>0</v>
      </c>
      <c r="BP18" s="31"/>
      <c r="BQ18" s="14"/>
      <c r="BR18" s="14">
        <f t="shared" si="41"/>
        <v>0</v>
      </c>
      <c r="BS18" s="14">
        <f t="shared" si="42"/>
        <v>0</v>
      </c>
      <c r="BT18" s="31">
        <f t="shared" si="43"/>
        <v>0</v>
      </c>
      <c r="BU18" s="31">
        <f t="shared" si="44"/>
        <v>0</v>
      </c>
      <c r="BV18" s="14"/>
      <c r="BW18" s="14"/>
      <c r="BX18" s="14">
        <f t="shared" si="45"/>
        <v>0</v>
      </c>
      <c r="BY18" s="14">
        <f t="shared" si="46"/>
        <v>0</v>
      </c>
      <c r="BZ18" s="31">
        <f t="shared" si="47"/>
        <v>0</v>
      </c>
      <c r="CA18" s="31">
        <f t="shared" si="48"/>
        <v>0</v>
      </c>
      <c r="CB18" s="31"/>
      <c r="CC18" s="14"/>
      <c r="CD18" s="14">
        <f t="shared" si="49"/>
        <v>0</v>
      </c>
      <c r="CE18" s="14">
        <f t="shared" si="50"/>
        <v>0</v>
      </c>
      <c r="CF18" s="31"/>
      <c r="CG18" s="31"/>
      <c r="CH18" s="31"/>
      <c r="CI18" s="14"/>
      <c r="CJ18" s="14">
        <f t="shared" si="51"/>
        <v>0</v>
      </c>
      <c r="CK18" s="14">
        <f t="shared" si="52"/>
        <v>0</v>
      </c>
      <c r="CL18" s="31">
        <f t="shared" si="53"/>
        <v>0</v>
      </c>
      <c r="CM18" s="31">
        <f t="shared" si="54"/>
        <v>0</v>
      </c>
      <c r="CN18" s="31"/>
      <c r="CO18" s="14"/>
      <c r="CP18" s="14">
        <f t="shared" si="55"/>
        <v>0</v>
      </c>
      <c r="CQ18" s="14">
        <f t="shared" si="56"/>
        <v>0</v>
      </c>
      <c r="CR18" s="31">
        <f t="shared" si="57"/>
        <v>0</v>
      </c>
      <c r="CS18" s="31">
        <f t="shared" si="58"/>
        <v>0</v>
      </c>
      <c r="CT18" s="31"/>
      <c r="CU18" s="14"/>
      <c r="CV18" s="14">
        <f t="shared" si="59"/>
        <v>0</v>
      </c>
      <c r="CW18" s="14">
        <f t="shared" si="60"/>
        <v>0</v>
      </c>
      <c r="CX18" s="31">
        <f t="shared" si="61"/>
        <v>0</v>
      </c>
      <c r="CY18" s="31">
        <f t="shared" si="62"/>
        <v>0</v>
      </c>
      <c r="CZ18" s="31"/>
      <c r="DA18" s="14"/>
      <c r="DB18" s="14">
        <f t="shared" si="63"/>
        <v>0</v>
      </c>
      <c r="DC18" s="14">
        <f t="shared" si="64"/>
        <v>0</v>
      </c>
      <c r="DD18" s="31">
        <f t="shared" si="65"/>
        <v>0</v>
      </c>
      <c r="DE18" s="31">
        <f t="shared" si="66"/>
        <v>0</v>
      </c>
      <c r="DF18" s="31"/>
      <c r="DG18" s="14"/>
      <c r="DH18" s="31">
        <f t="shared" si="67"/>
        <v>0</v>
      </c>
      <c r="DI18" s="14">
        <f t="shared" si="68"/>
        <v>0</v>
      </c>
      <c r="DJ18" s="31">
        <f t="shared" si="69"/>
        <v>0</v>
      </c>
      <c r="DK18" s="31">
        <f t="shared" si="70"/>
        <v>0</v>
      </c>
      <c r="DL18" s="31"/>
      <c r="DM18" s="14"/>
      <c r="DN18" s="14">
        <f t="shared" si="71"/>
        <v>0</v>
      </c>
      <c r="DO18" s="14">
        <f t="shared" si="72"/>
        <v>0</v>
      </c>
      <c r="DP18" s="31">
        <f t="shared" si="73"/>
        <v>0</v>
      </c>
      <c r="DQ18" s="31">
        <f t="shared" si="74"/>
        <v>0</v>
      </c>
      <c r="DR18" s="31"/>
      <c r="DS18" s="14"/>
      <c r="DT18" s="14">
        <f t="shared" si="75"/>
        <v>0</v>
      </c>
      <c r="DU18" s="14">
        <f t="shared" si="76"/>
        <v>0</v>
      </c>
      <c r="DV18" s="31">
        <f t="shared" si="77"/>
        <v>0</v>
      </c>
      <c r="DW18" s="31">
        <f t="shared" si="78"/>
        <v>0</v>
      </c>
      <c r="DX18" s="31"/>
    </row>
    <row r="19" spans="1:128" s="33" customFormat="1" ht="12.75">
      <c r="A19" s="32">
        <v>45383</v>
      </c>
      <c r="C19" s="21"/>
      <c r="D19" s="21"/>
      <c r="E19" s="15">
        <f t="shared" si="0"/>
        <v>0</v>
      </c>
      <c r="F19" s="15"/>
      <c r="G19" s="15"/>
      <c r="H19" s="31"/>
      <c r="I19" s="14">
        <f t="shared" si="79"/>
        <v>0</v>
      </c>
      <c r="J19" s="31">
        <f t="shared" si="1"/>
        <v>0</v>
      </c>
      <c r="K19" s="31">
        <f t="shared" si="2"/>
        <v>0</v>
      </c>
      <c r="L19" s="31">
        <f t="shared" si="3"/>
        <v>0</v>
      </c>
      <c r="M19" s="31">
        <f t="shared" si="4"/>
        <v>0</v>
      </c>
      <c r="N19" s="31"/>
      <c r="O19" s="14">
        <f t="shared" si="80"/>
        <v>0</v>
      </c>
      <c r="P19" s="14">
        <f t="shared" si="5"/>
        <v>0</v>
      </c>
      <c r="Q19" s="14">
        <f t="shared" si="6"/>
        <v>0</v>
      </c>
      <c r="R19" s="31">
        <f t="shared" si="7"/>
        <v>0</v>
      </c>
      <c r="S19" s="31">
        <f t="shared" si="8"/>
        <v>0</v>
      </c>
      <c r="T19" s="31"/>
      <c r="U19" s="31">
        <f t="shared" si="81"/>
        <v>0</v>
      </c>
      <c r="V19" s="14">
        <f t="shared" si="9"/>
        <v>0</v>
      </c>
      <c r="W19" s="14">
        <f t="shared" si="10"/>
        <v>0</v>
      </c>
      <c r="X19" s="31">
        <f t="shared" si="11"/>
        <v>0</v>
      </c>
      <c r="Y19" s="31">
        <f t="shared" si="12"/>
        <v>0</v>
      </c>
      <c r="Z19" s="31"/>
      <c r="AA19" s="14">
        <f t="shared" si="82"/>
        <v>0</v>
      </c>
      <c r="AB19" s="14">
        <f t="shared" si="13"/>
        <v>0</v>
      </c>
      <c r="AC19" s="14">
        <f t="shared" si="14"/>
        <v>0</v>
      </c>
      <c r="AD19" s="31">
        <f t="shared" si="15"/>
        <v>0</v>
      </c>
      <c r="AE19" s="31">
        <f t="shared" si="16"/>
        <v>0</v>
      </c>
      <c r="AF19" s="31"/>
      <c r="AG19" s="14">
        <f t="shared" si="83"/>
        <v>0</v>
      </c>
      <c r="AH19" s="14">
        <f t="shared" si="17"/>
        <v>0</v>
      </c>
      <c r="AI19" s="14">
        <f t="shared" si="18"/>
        <v>0</v>
      </c>
      <c r="AJ19" s="31">
        <f t="shared" si="19"/>
        <v>0</v>
      </c>
      <c r="AK19" s="31">
        <f t="shared" si="20"/>
        <v>0</v>
      </c>
      <c r="AL19" s="14"/>
      <c r="AM19" s="14">
        <f t="shared" si="84"/>
        <v>0</v>
      </c>
      <c r="AN19" s="14">
        <f t="shared" si="21"/>
        <v>0</v>
      </c>
      <c r="AO19" s="14">
        <f t="shared" si="22"/>
        <v>0</v>
      </c>
      <c r="AP19" s="31">
        <f t="shared" si="23"/>
        <v>0</v>
      </c>
      <c r="AQ19" s="31">
        <f t="shared" si="24"/>
        <v>0</v>
      </c>
      <c r="AR19" s="31"/>
      <c r="AS19" s="14">
        <f t="shared" si="85"/>
        <v>0</v>
      </c>
      <c r="AT19" s="14">
        <f t="shared" si="25"/>
        <v>0</v>
      </c>
      <c r="AU19" s="14">
        <f t="shared" si="26"/>
        <v>0</v>
      </c>
      <c r="AV19" s="31">
        <f t="shared" si="27"/>
        <v>0</v>
      </c>
      <c r="AW19" s="31">
        <f t="shared" si="28"/>
        <v>0</v>
      </c>
      <c r="AX19" s="31"/>
      <c r="AY19" s="14">
        <f t="shared" si="86"/>
        <v>0</v>
      </c>
      <c r="AZ19" s="14">
        <f t="shared" si="29"/>
        <v>0</v>
      </c>
      <c r="BA19" s="14">
        <f t="shared" si="30"/>
        <v>0</v>
      </c>
      <c r="BB19" s="31">
        <f t="shared" si="31"/>
        <v>0</v>
      </c>
      <c r="BC19" s="31">
        <f t="shared" si="32"/>
        <v>0</v>
      </c>
      <c r="BD19" s="31"/>
      <c r="BE19" s="14">
        <f t="shared" si="87"/>
        <v>0</v>
      </c>
      <c r="BF19" s="14">
        <f t="shared" si="33"/>
        <v>0</v>
      </c>
      <c r="BG19" s="14">
        <f t="shared" si="34"/>
        <v>0</v>
      </c>
      <c r="BH19" s="31">
        <f t="shared" si="35"/>
        <v>0</v>
      </c>
      <c r="BI19" s="31">
        <f t="shared" si="36"/>
        <v>0</v>
      </c>
      <c r="BJ19" s="31"/>
      <c r="BK19" s="14">
        <f t="shared" si="88"/>
        <v>0</v>
      </c>
      <c r="BL19" s="14">
        <f t="shared" si="37"/>
        <v>0</v>
      </c>
      <c r="BM19" s="14">
        <f t="shared" si="38"/>
        <v>0</v>
      </c>
      <c r="BN19" s="31">
        <f t="shared" si="39"/>
        <v>0</v>
      </c>
      <c r="BO19" s="31">
        <f t="shared" si="40"/>
        <v>0</v>
      </c>
      <c r="BP19" s="31"/>
      <c r="BQ19" s="14">
        <f t="shared" si="89"/>
        <v>0</v>
      </c>
      <c r="BR19" s="14">
        <f t="shared" si="41"/>
        <v>0</v>
      </c>
      <c r="BS19" s="14">
        <f t="shared" si="42"/>
        <v>0</v>
      </c>
      <c r="BT19" s="31">
        <f t="shared" si="43"/>
        <v>0</v>
      </c>
      <c r="BU19" s="31">
        <f t="shared" si="44"/>
        <v>0</v>
      </c>
      <c r="BV19" s="14"/>
      <c r="BW19" s="14">
        <f>C19*0.08071/100</f>
        <v>0</v>
      </c>
      <c r="BX19" s="14">
        <f t="shared" si="45"/>
        <v>0</v>
      </c>
      <c r="BY19" s="14">
        <f t="shared" si="46"/>
        <v>0</v>
      </c>
      <c r="BZ19" s="31">
        <f t="shared" si="47"/>
        <v>0</v>
      </c>
      <c r="CA19" s="31">
        <f t="shared" si="48"/>
        <v>0</v>
      </c>
      <c r="CB19" s="31"/>
      <c r="CC19" s="14">
        <f t="shared" si="90"/>
        <v>0</v>
      </c>
      <c r="CD19" s="14">
        <f t="shared" si="49"/>
        <v>0</v>
      </c>
      <c r="CE19" s="14">
        <f t="shared" si="50"/>
        <v>0</v>
      </c>
      <c r="CF19" s="31"/>
      <c r="CG19" s="31"/>
      <c r="CH19" s="31"/>
      <c r="CI19" s="14">
        <f t="shared" si="91"/>
        <v>0</v>
      </c>
      <c r="CJ19" s="14">
        <f t="shared" si="51"/>
        <v>0</v>
      </c>
      <c r="CK19" s="14">
        <f t="shared" si="52"/>
        <v>0</v>
      </c>
      <c r="CL19" s="31">
        <f t="shared" si="53"/>
        <v>0</v>
      </c>
      <c r="CM19" s="31">
        <f t="shared" si="54"/>
        <v>0</v>
      </c>
      <c r="CN19" s="31"/>
      <c r="CO19" s="14">
        <f t="shared" si="92"/>
        <v>0</v>
      </c>
      <c r="CP19" s="14">
        <f t="shared" si="55"/>
        <v>0</v>
      </c>
      <c r="CQ19" s="14">
        <f t="shared" si="56"/>
        <v>0</v>
      </c>
      <c r="CR19" s="31">
        <f t="shared" si="57"/>
        <v>0</v>
      </c>
      <c r="CS19" s="31">
        <f t="shared" si="58"/>
        <v>0</v>
      </c>
      <c r="CT19" s="31"/>
      <c r="CU19" s="14">
        <f t="shared" si="93"/>
        <v>0</v>
      </c>
      <c r="CV19" s="14">
        <f t="shared" si="59"/>
        <v>0</v>
      </c>
      <c r="CW19" s="14">
        <f t="shared" si="60"/>
        <v>0</v>
      </c>
      <c r="CX19" s="31">
        <f t="shared" si="61"/>
        <v>0</v>
      </c>
      <c r="CY19" s="31">
        <f t="shared" si="62"/>
        <v>0</v>
      </c>
      <c r="CZ19" s="31"/>
      <c r="DA19" s="14">
        <f t="shared" si="94"/>
        <v>0</v>
      </c>
      <c r="DB19" s="14">
        <f t="shared" si="63"/>
        <v>0</v>
      </c>
      <c r="DC19" s="14">
        <f t="shared" si="64"/>
        <v>0</v>
      </c>
      <c r="DD19" s="31">
        <f t="shared" si="65"/>
        <v>0</v>
      </c>
      <c r="DE19" s="31">
        <f t="shared" si="66"/>
        <v>0</v>
      </c>
      <c r="DF19" s="31"/>
      <c r="DG19" s="14">
        <f t="shared" si="95"/>
        <v>0</v>
      </c>
      <c r="DH19" s="31">
        <f t="shared" si="67"/>
        <v>0</v>
      </c>
      <c r="DI19" s="14">
        <f t="shared" si="68"/>
        <v>0</v>
      </c>
      <c r="DJ19" s="31">
        <f t="shared" si="69"/>
        <v>0</v>
      </c>
      <c r="DK19" s="31">
        <f t="shared" si="70"/>
        <v>0</v>
      </c>
      <c r="DL19" s="31"/>
      <c r="DM19" s="14">
        <f t="shared" si="96"/>
        <v>0</v>
      </c>
      <c r="DN19" s="14">
        <f t="shared" si="71"/>
        <v>0</v>
      </c>
      <c r="DO19" s="14">
        <f t="shared" si="72"/>
        <v>0</v>
      </c>
      <c r="DP19" s="31">
        <f t="shared" si="73"/>
        <v>0</v>
      </c>
      <c r="DQ19" s="31">
        <f t="shared" si="74"/>
        <v>0</v>
      </c>
      <c r="DR19" s="31"/>
      <c r="DS19" s="14">
        <f t="shared" si="97"/>
        <v>0</v>
      </c>
      <c r="DT19" s="14">
        <f t="shared" si="75"/>
        <v>0</v>
      </c>
      <c r="DU19" s="14">
        <f t="shared" si="76"/>
        <v>0</v>
      </c>
      <c r="DV19" s="31">
        <f t="shared" si="77"/>
        <v>0</v>
      </c>
      <c r="DW19" s="31">
        <f t="shared" si="78"/>
        <v>0</v>
      </c>
      <c r="DX19" s="31"/>
    </row>
    <row r="20" spans="1:128" s="33" customFormat="1" ht="12.75">
      <c r="A20" s="2">
        <v>45566</v>
      </c>
      <c r="B20"/>
      <c r="C20" s="21"/>
      <c r="D20" s="21"/>
      <c r="E20" s="15">
        <f t="shared" si="0"/>
        <v>0</v>
      </c>
      <c r="F20" s="15"/>
      <c r="G20" s="15"/>
      <c r="H20" s="31"/>
      <c r="I20" s="14"/>
      <c r="J20" s="31">
        <f t="shared" si="1"/>
        <v>0</v>
      </c>
      <c r="K20" s="31">
        <f t="shared" si="2"/>
        <v>0</v>
      </c>
      <c r="L20" s="31">
        <f t="shared" si="3"/>
        <v>0</v>
      </c>
      <c r="M20" s="31">
        <f t="shared" si="4"/>
        <v>0</v>
      </c>
      <c r="N20" s="31"/>
      <c r="O20" s="14"/>
      <c r="P20" s="14">
        <f t="shared" si="5"/>
        <v>0</v>
      </c>
      <c r="Q20" s="14">
        <f t="shared" si="6"/>
        <v>0</v>
      </c>
      <c r="R20" s="31">
        <f t="shared" si="7"/>
        <v>0</v>
      </c>
      <c r="S20" s="31">
        <f t="shared" si="8"/>
        <v>0</v>
      </c>
      <c r="T20" s="31"/>
      <c r="U20" s="31"/>
      <c r="V20" s="14">
        <f t="shared" si="9"/>
        <v>0</v>
      </c>
      <c r="W20" s="14">
        <f t="shared" si="10"/>
        <v>0</v>
      </c>
      <c r="X20" s="31">
        <f t="shared" si="11"/>
        <v>0</v>
      </c>
      <c r="Y20" s="31">
        <f t="shared" si="12"/>
        <v>0</v>
      </c>
      <c r="Z20" s="31"/>
      <c r="AA20" s="14"/>
      <c r="AB20" s="14">
        <f t="shared" si="13"/>
        <v>0</v>
      </c>
      <c r="AC20" s="14">
        <f t="shared" si="14"/>
        <v>0</v>
      </c>
      <c r="AD20" s="31">
        <f t="shared" si="15"/>
        <v>0</v>
      </c>
      <c r="AE20" s="31">
        <f t="shared" si="16"/>
        <v>0</v>
      </c>
      <c r="AF20" s="31"/>
      <c r="AG20" s="14"/>
      <c r="AH20" s="14">
        <f t="shared" si="17"/>
        <v>0</v>
      </c>
      <c r="AI20" s="14">
        <f t="shared" si="18"/>
        <v>0</v>
      </c>
      <c r="AJ20" s="31">
        <f t="shared" si="19"/>
        <v>0</v>
      </c>
      <c r="AK20" s="31">
        <f t="shared" si="20"/>
        <v>0</v>
      </c>
      <c r="AL20" s="14"/>
      <c r="AM20" s="14"/>
      <c r="AN20" s="14">
        <f t="shared" si="21"/>
        <v>0</v>
      </c>
      <c r="AO20" s="14">
        <f t="shared" si="22"/>
        <v>0</v>
      </c>
      <c r="AP20" s="31">
        <f t="shared" si="23"/>
        <v>0</v>
      </c>
      <c r="AQ20" s="31">
        <f t="shared" si="24"/>
        <v>0</v>
      </c>
      <c r="AR20" s="31"/>
      <c r="AS20" s="14"/>
      <c r="AT20" s="14">
        <f t="shared" si="25"/>
        <v>0</v>
      </c>
      <c r="AU20" s="14">
        <f t="shared" si="26"/>
        <v>0</v>
      </c>
      <c r="AV20" s="31">
        <f t="shared" si="27"/>
        <v>0</v>
      </c>
      <c r="AW20" s="31">
        <f t="shared" si="28"/>
        <v>0</v>
      </c>
      <c r="AX20" s="31"/>
      <c r="AY20" s="14"/>
      <c r="AZ20" s="14">
        <f t="shared" si="29"/>
        <v>0</v>
      </c>
      <c r="BA20" s="14">
        <f t="shared" si="30"/>
        <v>0</v>
      </c>
      <c r="BB20" s="31">
        <f t="shared" si="31"/>
        <v>0</v>
      </c>
      <c r="BC20" s="31">
        <f t="shared" si="32"/>
        <v>0</v>
      </c>
      <c r="BD20" s="31"/>
      <c r="BE20" s="14"/>
      <c r="BF20" s="14">
        <f t="shared" si="33"/>
        <v>0</v>
      </c>
      <c r="BG20" s="14">
        <f t="shared" si="34"/>
        <v>0</v>
      </c>
      <c r="BH20" s="31">
        <f t="shared" si="35"/>
        <v>0</v>
      </c>
      <c r="BI20" s="31">
        <f t="shared" si="36"/>
        <v>0</v>
      </c>
      <c r="BJ20" s="31"/>
      <c r="BK20" s="14"/>
      <c r="BL20" s="14">
        <f t="shared" si="37"/>
        <v>0</v>
      </c>
      <c r="BM20" s="14">
        <f t="shared" si="38"/>
        <v>0</v>
      </c>
      <c r="BN20" s="31">
        <f t="shared" si="39"/>
        <v>0</v>
      </c>
      <c r="BO20" s="31">
        <f t="shared" si="40"/>
        <v>0</v>
      </c>
      <c r="BP20" s="31"/>
      <c r="BQ20" s="14"/>
      <c r="BR20" s="14">
        <f t="shared" si="41"/>
        <v>0</v>
      </c>
      <c r="BS20" s="14">
        <f t="shared" si="42"/>
        <v>0</v>
      </c>
      <c r="BT20" s="31">
        <f t="shared" si="43"/>
        <v>0</v>
      </c>
      <c r="BU20" s="31">
        <f t="shared" si="44"/>
        <v>0</v>
      </c>
      <c r="BV20" s="14"/>
      <c r="BW20" s="14"/>
      <c r="BX20" s="14">
        <f t="shared" si="45"/>
        <v>0</v>
      </c>
      <c r="BY20" s="14">
        <f t="shared" si="46"/>
        <v>0</v>
      </c>
      <c r="BZ20" s="31">
        <f t="shared" si="47"/>
        <v>0</v>
      </c>
      <c r="CA20" s="31">
        <f t="shared" si="48"/>
        <v>0</v>
      </c>
      <c r="CB20" s="31"/>
      <c r="CC20" s="14"/>
      <c r="CD20" s="14">
        <f t="shared" si="49"/>
        <v>0</v>
      </c>
      <c r="CE20" s="14">
        <f t="shared" si="50"/>
        <v>0</v>
      </c>
      <c r="CF20" s="31"/>
      <c r="CG20" s="31"/>
      <c r="CH20" s="31"/>
      <c r="CI20" s="14"/>
      <c r="CJ20" s="14">
        <f t="shared" si="51"/>
        <v>0</v>
      </c>
      <c r="CK20" s="14">
        <f t="shared" si="52"/>
        <v>0</v>
      </c>
      <c r="CL20" s="31">
        <f t="shared" si="53"/>
        <v>0</v>
      </c>
      <c r="CM20" s="31">
        <f t="shared" si="54"/>
        <v>0</v>
      </c>
      <c r="CN20" s="31"/>
      <c r="CO20" s="14"/>
      <c r="CP20" s="14">
        <f t="shared" si="55"/>
        <v>0</v>
      </c>
      <c r="CQ20" s="14">
        <f t="shared" si="56"/>
        <v>0</v>
      </c>
      <c r="CR20" s="31">
        <f t="shared" si="57"/>
        <v>0</v>
      </c>
      <c r="CS20" s="31">
        <f t="shared" si="58"/>
        <v>0</v>
      </c>
      <c r="CT20" s="31"/>
      <c r="CU20" s="14"/>
      <c r="CV20" s="14">
        <f t="shared" si="59"/>
        <v>0</v>
      </c>
      <c r="CW20" s="14">
        <f t="shared" si="60"/>
        <v>0</v>
      </c>
      <c r="CX20" s="31">
        <f t="shared" si="61"/>
        <v>0</v>
      </c>
      <c r="CY20" s="31">
        <f t="shared" si="62"/>
        <v>0</v>
      </c>
      <c r="CZ20" s="31"/>
      <c r="DA20" s="14"/>
      <c r="DB20" s="14">
        <f t="shared" si="63"/>
        <v>0</v>
      </c>
      <c r="DC20" s="14">
        <f t="shared" si="64"/>
        <v>0</v>
      </c>
      <c r="DD20" s="31">
        <f t="shared" si="65"/>
        <v>0</v>
      </c>
      <c r="DE20" s="31">
        <f t="shared" si="66"/>
        <v>0</v>
      </c>
      <c r="DF20" s="31"/>
      <c r="DG20" s="14"/>
      <c r="DH20" s="31">
        <f t="shared" si="67"/>
        <v>0</v>
      </c>
      <c r="DI20" s="14">
        <f t="shared" si="68"/>
        <v>0</v>
      </c>
      <c r="DJ20" s="31">
        <f t="shared" si="69"/>
        <v>0</v>
      </c>
      <c r="DK20" s="31">
        <f t="shared" si="70"/>
        <v>0</v>
      </c>
      <c r="DL20" s="31"/>
      <c r="DM20" s="14"/>
      <c r="DN20" s="14">
        <f t="shared" si="71"/>
        <v>0</v>
      </c>
      <c r="DO20" s="14">
        <f t="shared" si="72"/>
        <v>0</v>
      </c>
      <c r="DP20" s="31">
        <f t="shared" si="73"/>
        <v>0</v>
      </c>
      <c r="DQ20" s="31">
        <f t="shared" si="74"/>
        <v>0</v>
      </c>
      <c r="DR20" s="31"/>
      <c r="DS20" s="14"/>
      <c r="DT20" s="14">
        <f t="shared" si="75"/>
        <v>0</v>
      </c>
      <c r="DU20" s="14">
        <f t="shared" si="76"/>
        <v>0</v>
      </c>
      <c r="DV20" s="31">
        <f t="shared" si="77"/>
        <v>0</v>
      </c>
      <c r="DW20" s="31">
        <f t="shared" si="78"/>
        <v>0</v>
      </c>
      <c r="DX20" s="31"/>
    </row>
    <row r="21" spans="1:128" s="33" customFormat="1" ht="12.75">
      <c r="A21" s="2">
        <v>45748</v>
      </c>
      <c r="B21"/>
      <c r="C21" s="47"/>
      <c r="D21" s="47"/>
      <c r="E21" s="15">
        <f t="shared" si="0"/>
        <v>0</v>
      </c>
      <c r="F21" s="15"/>
      <c r="G21" s="15"/>
      <c r="H21" s="31"/>
      <c r="I21" s="14">
        <f t="shared" si="79"/>
        <v>0</v>
      </c>
      <c r="J21" s="31">
        <f t="shared" si="1"/>
        <v>0</v>
      </c>
      <c r="K21" s="31">
        <f t="shared" si="2"/>
        <v>0</v>
      </c>
      <c r="L21" s="31">
        <f t="shared" si="3"/>
        <v>0</v>
      </c>
      <c r="M21" s="31">
        <f t="shared" si="4"/>
        <v>0</v>
      </c>
      <c r="N21" s="31"/>
      <c r="O21" s="14">
        <f t="shared" si="80"/>
        <v>0</v>
      </c>
      <c r="P21" s="14">
        <f t="shared" si="5"/>
        <v>0</v>
      </c>
      <c r="Q21" s="14">
        <f t="shared" si="6"/>
        <v>0</v>
      </c>
      <c r="R21" s="31">
        <f t="shared" si="7"/>
        <v>0</v>
      </c>
      <c r="S21" s="31">
        <f t="shared" si="8"/>
        <v>0</v>
      </c>
      <c r="T21" s="31"/>
      <c r="U21" s="31">
        <f t="shared" si="81"/>
        <v>0</v>
      </c>
      <c r="V21" s="14">
        <f t="shared" si="9"/>
        <v>0</v>
      </c>
      <c r="W21" s="14">
        <f t="shared" si="10"/>
        <v>0</v>
      </c>
      <c r="X21" s="31">
        <f t="shared" si="11"/>
        <v>0</v>
      </c>
      <c r="Y21" s="31">
        <f t="shared" si="12"/>
        <v>0</v>
      </c>
      <c r="Z21" s="31"/>
      <c r="AA21" s="14">
        <f t="shared" si="82"/>
        <v>0</v>
      </c>
      <c r="AB21" s="14">
        <f t="shared" si="13"/>
        <v>0</v>
      </c>
      <c r="AC21" s="14">
        <f t="shared" si="14"/>
        <v>0</v>
      </c>
      <c r="AD21" s="31">
        <f t="shared" si="15"/>
        <v>0</v>
      </c>
      <c r="AE21" s="31">
        <f t="shared" si="16"/>
        <v>0</v>
      </c>
      <c r="AF21" s="31"/>
      <c r="AG21" s="14">
        <f t="shared" si="83"/>
        <v>0</v>
      </c>
      <c r="AH21" s="14">
        <f t="shared" si="17"/>
        <v>0</v>
      </c>
      <c r="AI21" s="14">
        <f t="shared" si="18"/>
        <v>0</v>
      </c>
      <c r="AJ21" s="31">
        <f t="shared" si="19"/>
        <v>0</v>
      </c>
      <c r="AK21" s="31">
        <f t="shared" si="20"/>
        <v>0</v>
      </c>
      <c r="AL21" s="14"/>
      <c r="AM21" s="14">
        <f t="shared" si="84"/>
        <v>0</v>
      </c>
      <c r="AN21" s="14">
        <f t="shared" si="21"/>
        <v>0</v>
      </c>
      <c r="AO21" s="14">
        <f t="shared" si="22"/>
        <v>0</v>
      </c>
      <c r="AP21" s="31">
        <f t="shared" si="23"/>
        <v>0</v>
      </c>
      <c r="AQ21" s="31">
        <f t="shared" si="24"/>
        <v>0</v>
      </c>
      <c r="AR21" s="31"/>
      <c r="AS21" s="14">
        <f t="shared" si="85"/>
        <v>0</v>
      </c>
      <c r="AT21" s="14">
        <f t="shared" si="25"/>
        <v>0</v>
      </c>
      <c r="AU21" s="14">
        <f t="shared" si="26"/>
        <v>0</v>
      </c>
      <c r="AV21" s="31">
        <f t="shared" si="27"/>
        <v>0</v>
      </c>
      <c r="AW21" s="31">
        <f t="shared" si="28"/>
        <v>0</v>
      </c>
      <c r="AX21" s="31"/>
      <c r="AY21" s="14">
        <f t="shared" si="86"/>
        <v>0</v>
      </c>
      <c r="AZ21" s="14">
        <f t="shared" si="29"/>
        <v>0</v>
      </c>
      <c r="BA21" s="14">
        <f t="shared" si="30"/>
        <v>0</v>
      </c>
      <c r="BB21" s="31">
        <f t="shared" si="31"/>
        <v>0</v>
      </c>
      <c r="BC21" s="31">
        <f t="shared" si="32"/>
        <v>0</v>
      </c>
      <c r="BD21" s="31"/>
      <c r="BE21" s="14">
        <f t="shared" si="87"/>
        <v>0</v>
      </c>
      <c r="BF21" s="14">
        <f t="shared" si="33"/>
        <v>0</v>
      </c>
      <c r="BG21" s="14">
        <f t="shared" si="34"/>
        <v>0</v>
      </c>
      <c r="BH21" s="31">
        <f t="shared" si="35"/>
        <v>0</v>
      </c>
      <c r="BI21" s="31">
        <f t="shared" si="36"/>
        <v>0</v>
      </c>
      <c r="BJ21" s="31"/>
      <c r="BK21" s="14">
        <f t="shared" si="88"/>
        <v>0</v>
      </c>
      <c r="BL21" s="14">
        <f t="shared" si="37"/>
        <v>0</v>
      </c>
      <c r="BM21" s="14">
        <f t="shared" si="38"/>
        <v>0</v>
      </c>
      <c r="BN21" s="31">
        <f t="shared" si="39"/>
        <v>0</v>
      </c>
      <c r="BO21" s="31">
        <f t="shared" si="40"/>
        <v>0</v>
      </c>
      <c r="BP21" s="31"/>
      <c r="BQ21" s="14">
        <f t="shared" si="89"/>
        <v>0</v>
      </c>
      <c r="BR21" s="14">
        <f t="shared" si="41"/>
        <v>0</v>
      </c>
      <c r="BS21" s="14">
        <f t="shared" si="42"/>
        <v>0</v>
      </c>
      <c r="BT21" s="31">
        <f t="shared" si="43"/>
        <v>0</v>
      </c>
      <c r="BU21" s="31">
        <f t="shared" si="44"/>
        <v>0</v>
      </c>
      <c r="BV21" s="14"/>
      <c r="BW21" s="14">
        <f>C21*0.08071/100</f>
        <v>0</v>
      </c>
      <c r="BX21" s="14">
        <f t="shared" si="45"/>
        <v>0</v>
      </c>
      <c r="BY21" s="14">
        <f t="shared" si="46"/>
        <v>0</v>
      </c>
      <c r="BZ21" s="31">
        <f t="shared" si="47"/>
        <v>0</v>
      </c>
      <c r="CA21" s="31">
        <f t="shared" si="48"/>
        <v>0</v>
      </c>
      <c r="CB21" s="31"/>
      <c r="CC21" s="14">
        <f t="shared" si="90"/>
        <v>0</v>
      </c>
      <c r="CD21" s="14">
        <f t="shared" si="49"/>
        <v>0</v>
      </c>
      <c r="CE21" s="14">
        <f t="shared" si="50"/>
        <v>0</v>
      </c>
      <c r="CF21" s="31"/>
      <c r="CG21" s="31"/>
      <c r="CH21" s="31"/>
      <c r="CI21" s="14">
        <f t="shared" si="91"/>
        <v>0</v>
      </c>
      <c r="CJ21" s="14">
        <f t="shared" si="51"/>
        <v>0</v>
      </c>
      <c r="CK21" s="14">
        <f t="shared" si="52"/>
        <v>0</v>
      </c>
      <c r="CL21" s="31">
        <f t="shared" si="53"/>
        <v>0</v>
      </c>
      <c r="CM21" s="31">
        <f t="shared" si="54"/>
        <v>0</v>
      </c>
      <c r="CN21" s="31"/>
      <c r="CO21" s="14">
        <f t="shared" si="92"/>
        <v>0</v>
      </c>
      <c r="CP21" s="14">
        <f t="shared" si="55"/>
        <v>0</v>
      </c>
      <c r="CQ21" s="14">
        <f t="shared" si="56"/>
        <v>0</v>
      </c>
      <c r="CR21" s="31">
        <f t="shared" si="57"/>
        <v>0</v>
      </c>
      <c r="CS21" s="31">
        <f t="shared" si="58"/>
        <v>0</v>
      </c>
      <c r="CT21" s="31"/>
      <c r="CU21" s="14">
        <f t="shared" si="93"/>
        <v>0</v>
      </c>
      <c r="CV21" s="14">
        <f t="shared" si="59"/>
        <v>0</v>
      </c>
      <c r="CW21" s="14">
        <f t="shared" si="60"/>
        <v>0</v>
      </c>
      <c r="CX21" s="31">
        <f t="shared" si="61"/>
        <v>0</v>
      </c>
      <c r="CY21" s="31">
        <f t="shared" si="62"/>
        <v>0</v>
      </c>
      <c r="CZ21" s="31"/>
      <c r="DA21" s="14">
        <f t="shared" si="94"/>
        <v>0</v>
      </c>
      <c r="DB21" s="14">
        <f t="shared" si="63"/>
        <v>0</v>
      </c>
      <c r="DC21" s="14">
        <f t="shared" si="64"/>
        <v>0</v>
      </c>
      <c r="DD21" s="31">
        <f t="shared" si="65"/>
        <v>0</v>
      </c>
      <c r="DE21" s="31">
        <f t="shared" si="66"/>
        <v>0</v>
      </c>
      <c r="DF21" s="31"/>
      <c r="DG21" s="14">
        <f t="shared" si="95"/>
        <v>0</v>
      </c>
      <c r="DH21" s="31">
        <f t="shared" si="67"/>
        <v>0</v>
      </c>
      <c r="DI21" s="14">
        <f t="shared" si="68"/>
        <v>0</v>
      </c>
      <c r="DJ21" s="31">
        <f t="shared" si="69"/>
        <v>0</v>
      </c>
      <c r="DK21" s="31">
        <f t="shared" si="70"/>
        <v>0</v>
      </c>
      <c r="DL21" s="31"/>
      <c r="DM21" s="14">
        <f t="shared" si="96"/>
        <v>0</v>
      </c>
      <c r="DN21" s="14">
        <f t="shared" si="71"/>
        <v>0</v>
      </c>
      <c r="DO21" s="14">
        <f t="shared" si="72"/>
        <v>0</v>
      </c>
      <c r="DP21" s="31">
        <f t="shared" si="73"/>
        <v>0</v>
      </c>
      <c r="DQ21" s="31">
        <f t="shared" si="74"/>
        <v>0</v>
      </c>
      <c r="DR21" s="31"/>
      <c r="DS21" s="14">
        <f t="shared" si="97"/>
        <v>0</v>
      </c>
      <c r="DT21" s="14">
        <f t="shared" si="75"/>
        <v>0</v>
      </c>
      <c r="DU21" s="14">
        <f t="shared" si="76"/>
        <v>0</v>
      </c>
      <c r="DV21" s="31">
        <f t="shared" si="77"/>
        <v>0</v>
      </c>
      <c r="DW21" s="31">
        <f t="shared" si="78"/>
        <v>0</v>
      </c>
      <c r="DX21" s="31"/>
    </row>
    <row r="22" spans="3:21" ht="12.75">
      <c r="C22" s="21"/>
      <c r="D22" s="21"/>
      <c r="E22" s="21"/>
      <c r="F22" s="21"/>
      <c r="G22" s="21"/>
      <c r="U22" s="31"/>
    </row>
    <row r="23" spans="1:127" ht="13.5" thickBot="1">
      <c r="A23" s="12" t="s">
        <v>0</v>
      </c>
      <c r="C23" s="30">
        <f>SUM(C8:C22)</f>
        <v>5970000</v>
      </c>
      <c r="D23" s="30">
        <f>SUM(D8:D22)</f>
        <v>487200</v>
      </c>
      <c r="E23" s="30">
        <f>SUM(E8:E22)</f>
        <v>6457200</v>
      </c>
      <c r="F23" s="30">
        <f>SUM(F8:F22)</f>
        <v>188656</v>
      </c>
      <c r="G23" s="30">
        <f>SUM(G8:G22)</f>
        <v>199381</v>
      </c>
      <c r="I23" s="30">
        <f>SUM(I8:I22)</f>
        <v>538636.086</v>
      </c>
      <c r="J23" s="30">
        <f>SUM(J8:J22)</f>
        <v>43957.035359999994</v>
      </c>
      <c r="K23" s="30">
        <f>SUM(K8:K22)</f>
        <v>582593.12136</v>
      </c>
      <c r="L23" s="30">
        <f>SUM(L8:L22)</f>
        <v>17021.2612128</v>
      </c>
      <c r="M23" s="30">
        <f>SUM(M8:M22)</f>
        <v>17988.9114678</v>
      </c>
      <c r="O23" s="30">
        <f>SUM(O8:O22)</f>
        <v>5061.366</v>
      </c>
      <c r="P23" s="30">
        <f>SUM(P8:P22)</f>
        <v>413.04816000000005</v>
      </c>
      <c r="Q23" s="30">
        <f>SUM(Q8:Q22)</f>
        <v>5474.41416</v>
      </c>
      <c r="R23" s="30">
        <f>SUM(R8:R22)</f>
        <v>159.9425568</v>
      </c>
      <c r="S23" s="30">
        <f>SUM(S8:S22)</f>
        <v>169.0352118</v>
      </c>
      <c r="U23" s="30">
        <f>SUM(U8:U22)</f>
        <v>162093.858</v>
      </c>
      <c r="V23" s="30">
        <f>SUM(V8:V22)</f>
        <v>13228.16208</v>
      </c>
      <c r="W23" s="30">
        <f>SUM(W8:W22)</f>
        <v>175322.02008</v>
      </c>
      <c r="X23" s="30">
        <f>SUM(X8:X22)</f>
        <v>5122.2745184</v>
      </c>
      <c r="Y23" s="30">
        <f>SUM(Y8:Y22)</f>
        <v>5413.4732834</v>
      </c>
      <c r="AA23" s="30">
        <f>SUM(AA8:AA22)</f>
        <v>1357515.315</v>
      </c>
      <c r="AB23" s="30">
        <f>SUM(AB8:AB22)</f>
        <v>110784.16440000001</v>
      </c>
      <c r="AC23" s="30">
        <f>SUM(AC8:AC22)</f>
        <v>1468299.4794</v>
      </c>
      <c r="AD23" s="30">
        <f>SUM(AD8:AD22)</f>
        <v>42898.393512</v>
      </c>
      <c r="AE23" s="30">
        <f>SUM(AE8:AE22)</f>
        <v>45337.1458995</v>
      </c>
      <c r="AG23" s="30">
        <f>SUM(AG8:AG22)</f>
        <v>351364.94700000004</v>
      </c>
      <c r="AH23" s="30">
        <f>SUM(AH8:AH22)</f>
        <v>28674.204719999994</v>
      </c>
      <c r="AI23" s="30">
        <f>SUM(AI8:AI22)</f>
        <v>380039.1517200001</v>
      </c>
      <c r="AJ23" s="30">
        <f>SUM(AJ8:AJ22)</f>
        <v>11103.3677456</v>
      </c>
      <c r="AK23" s="30">
        <f>SUM(AK8:AK22)</f>
        <v>11734.5886931</v>
      </c>
      <c r="AL23" s="30"/>
      <c r="AM23" s="30">
        <f>SUM(AM8:AM22)</f>
        <v>237902.112</v>
      </c>
      <c r="AN23" s="30">
        <f>SUM(AN8:AN22)</f>
        <v>19414.725119999996</v>
      </c>
      <c r="AO23" s="30">
        <f>SUM(AO8:AO22)</f>
        <v>257316.83711999998</v>
      </c>
      <c r="AP23" s="30">
        <f>SUM(AP8:AP22)</f>
        <v>7517.8661376</v>
      </c>
      <c r="AQ23" s="30">
        <f>SUM(AQ8:AQ22)</f>
        <v>7945.2530976</v>
      </c>
      <c r="AS23" s="30">
        <f>SUM(AS8:AS22)</f>
        <v>36592.51800000001</v>
      </c>
      <c r="AT23" s="30">
        <f>SUM(AT8:AT22)</f>
        <v>2986.2436800000005</v>
      </c>
      <c r="AU23" s="30">
        <f>SUM(AU8:AU22)</f>
        <v>39578.76168</v>
      </c>
      <c r="AV23" s="30">
        <f>SUM(AV8:AV22)</f>
        <v>1156.3480864</v>
      </c>
      <c r="AW23" s="30">
        <f>SUM(AW8:AW22)</f>
        <v>1222.0859014</v>
      </c>
      <c r="AY23" s="30">
        <f>SUM(AY8:AY22)</f>
        <v>83771.04</v>
      </c>
      <c r="AZ23" s="30">
        <f>SUM(AZ8:AZ22)</f>
        <v>6836.3904</v>
      </c>
      <c r="BA23" s="30">
        <f>SUM(BA8:BA22)</f>
        <v>90607.43039999998</v>
      </c>
      <c r="BB23" s="30">
        <f>SUM(BB8:BB22)</f>
        <v>2647.2209919999996</v>
      </c>
      <c r="BC23" s="30">
        <f>SUM(BC8:BC22)</f>
        <v>2797.7141920000004</v>
      </c>
      <c r="BE23" s="30">
        <f>SUM(BE8:BE22)</f>
        <v>14045.619</v>
      </c>
      <c r="BF23" s="30">
        <f>SUM(BF8:BF22)</f>
        <v>1146.23544</v>
      </c>
      <c r="BG23" s="30">
        <f>SUM(BG8:BG22)</f>
        <v>15191.854440000001</v>
      </c>
      <c r="BH23" s="30">
        <f>SUM(BH8:BH22)</f>
        <v>443.8509712</v>
      </c>
      <c r="BI23" s="30">
        <f>SUM(BI8:BI22)</f>
        <v>469.08367870000006</v>
      </c>
      <c r="BK23" s="30">
        <f>SUM(BK8:BK22)</f>
        <v>15193.053</v>
      </c>
      <c r="BL23" s="30">
        <f>SUM(BL8:BL22)</f>
        <v>1239.87528</v>
      </c>
      <c r="BM23" s="30">
        <f>SUM(BM8:BM22)</f>
        <v>16432.92828</v>
      </c>
      <c r="BN23" s="30">
        <f>SUM(BN8:BN22)</f>
        <v>480.11065440000004</v>
      </c>
      <c r="BO23" s="30">
        <f>SUM(BO8:BO22)</f>
        <v>507.40470690000006</v>
      </c>
      <c r="BQ23" s="30">
        <f>SUM(BQ8:BQ22)</f>
        <v>29013.603</v>
      </c>
      <c r="BR23" s="30">
        <f>SUM(BR8:BR22)</f>
        <v>2367.7432799999997</v>
      </c>
      <c r="BS23" s="30">
        <f>SUM(BS8:BS22)</f>
        <v>31381.346279999998</v>
      </c>
      <c r="BT23" s="30">
        <f>SUM(BT8:BT22)</f>
        <v>916.8492944000002</v>
      </c>
      <c r="BU23" s="30">
        <f>SUM(BU8:BU22)</f>
        <v>968.9717219</v>
      </c>
      <c r="BV23" s="21"/>
      <c r="BW23" s="30">
        <f>SUM(BW8:BW22)</f>
        <v>4818.387000000001</v>
      </c>
      <c r="BX23" s="30">
        <f>SUM(BX8:BX22)</f>
        <v>393.2191200000001</v>
      </c>
      <c r="BY23" s="30">
        <f>SUM(BY8:BY22)</f>
        <v>5211.60612</v>
      </c>
      <c r="BZ23" s="30">
        <f>SUM(BZ8:BZ22)</f>
        <v>152.2642576</v>
      </c>
      <c r="CA23" s="30">
        <f>SUM(CA8:CA22)</f>
        <v>160.9204051</v>
      </c>
      <c r="CC23" s="30">
        <f>SUM(CC8:CC22)</f>
        <v>83.58</v>
      </c>
      <c r="CD23" s="30">
        <f>SUM(CD8:CD22)</f>
        <v>6.820800000000001</v>
      </c>
      <c r="CE23" s="30">
        <f>SUM(CE8:CE22)</f>
        <v>90.4008</v>
      </c>
      <c r="CF23" s="30">
        <f>SUM(CF8:CF22)</f>
        <v>9</v>
      </c>
      <c r="CG23" s="30">
        <f>SUM(CG8:CG22)</f>
        <v>10</v>
      </c>
      <c r="CI23" s="30">
        <f>SUM(CI8:CI22)</f>
        <v>30669.680999999997</v>
      </c>
      <c r="CJ23" s="30">
        <f>SUM(CJ8:CJ22)</f>
        <v>2502.8925600000002</v>
      </c>
      <c r="CK23" s="30">
        <f>SUM(CK8:CK22)</f>
        <v>33172.57356</v>
      </c>
      <c r="CL23" s="30">
        <f>SUM(CL8:CL22)</f>
        <v>969.1824687999999</v>
      </c>
      <c r="CM23" s="30">
        <f>SUM(CM8:CM22)</f>
        <v>1024.2800113</v>
      </c>
      <c r="CO23" s="30">
        <f>SUM(CO8:CO22)</f>
        <v>44438.292</v>
      </c>
      <c r="CP23" s="30">
        <f>SUM(CP8:CP22)</f>
        <v>3626.52192</v>
      </c>
      <c r="CQ23" s="30">
        <f>SUM(CQ8:CQ22)</f>
        <v>48064.81392</v>
      </c>
      <c r="CR23" s="30">
        <f>SUM(CR8:CR22)</f>
        <v>1404.2798016</v>
      </c>
      <c r="CS23" s="30">
        <f>SUM(CS8:CS22)</f>
        <v>1484.1124115999999</v>
      </c>
      <c r="CU23" s="30">
        <f>SUM(CU8:CU22)</f>
        <v>56227.251000000004</v>
      </c>
      <c r="CV23" s="30">
        <f>SUM(CV8:CV22)</f>
        <v>4588.59576</v>
      </c>
      <c r="CW23" s="30">
        <f>SUM(CW8:CW22)</f>
        <v>60815.84676</v>
      </c>
      <c r="CX23" s="30">
        <f>SUM(CX8:CX22)</f>
        <v>1776.8188047999997</v>
      </c>
      <c r="CY23" s="30">
        <f>SUM(CY8:CY22)</f>
        <v>1877.8300722999998</v>
      </c>
      <c r="DA23" s="30">
        <f>SUM(DA8:DA22)</f>
        <v>5229.72</v>
      </c>
      <c r="DB23" s="30">
        <f>SUM(DB8:DB22)</f>
        <v>426.7872000000001</v>
      </c>
      <c r="DC23" s="30">
        <f>SUM(DC8:DC22)</f>
        <v>5656.5072</v>
      </c>
      <c r="DD23" s="30">
        <f>SUM(DD8:DD22)</f>
        <v>165.262656</v>
      </c>
      <c r="DE23" s="30">
        <f>SUM(DE8:DE22)</f>
        <v>174.657756</v>
      </c>
      <c r="DG23" s="30">
        <f>SUM(DG8:DG22)</f>
        <v>98818.425</v>
      </c>
      <c r="DH23" s="30">
        <f>SUM(DH8:DH22)</f>
        <v>8064.378</v>
      </c>
      <c r="DI23" s="30">
        <f>SUM(DI8:DI22)</f>
        <v>106882.80299999999</v>
      </c>
      <c r="DJ23" s="30">
        <f>SUM(DJ8:DJ22)</f>
        <v>3122.7284400000003</v>
      </c>
      <c r="DK23" s="30">
        <f>SUM(DK8:DK22)</f>
        <v>3300.2540025</v>
      </c>
      <c r="DM23" s="30">
        <f>SUM(DM8:DM22)</f>
        <v>256376.87399999998</v>
      </c>
      <c r="DN23" s="30">
        <f>SUM(DN8:DN22)</f>
        <v>20922.41424</v>
      </c>
      <c r="DO23" s="30">
        <f>SUM(DO8:DO22)</f>
        <v>277299.28824</v>
      </c>
      <c r="DP23" s="30">
        <f>SUM(DP8:DP22)</f>
        <v>8101.6809952</v>
      </c>
      <c r="DQ23" s="30">
        <f>SUM(DQ8:DQ22)</f>
        <v>8562.2575402</v>
      </c>
      <c r="DS23" s="30">
        <f>SUM(DS8:DS22)</f>
        <v>18886.095</v>
      </c>
      <c r="DT23" s="30">
        <f>SUM(DT8:DT22)</f>
        <v>1541.2572</v>
      </c>
      <c r="DU23" s="30">
        <f>SUM(DU8:DU22)</f>
        <v>20427.3522</v>
      </c>
      <c r="DV23" s="30">
        <f>SUM(DV8:DV22)</f>
        <v>596.813256</v>
      </c>
      <c r="DW23" s="30">
        <f>SUM(DW8:DW22)</f>
        <v>630.7417935000001</v>
      </c>
    </row>
    <row r="24" ht="13.5" thickTop="1"/>
    <row r="37" spans="1:128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1:128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</row>
    <row r="39" spans="1:128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</row>
    <row r="40" spans="1:128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1:128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1:128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1:128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1:128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1:128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</row>
    <row r="46" spans="1:128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</row>
    <row r="47" spans="1:128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</row>
    <row r="48" spans="1:128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</row>
    <row r="49" spans="1:128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</row>
    <row r="50" spans="1:128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</row>
    <row r="51" spans="1:128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</row>
    <row r="52" spans="1:128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</row>
    <row r="53" spans="1:128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</row>
    <row r="54" spans="1:128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</row>
    <row r="55" spans="1:128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</row>
    <row r="56" spans="1:128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</row>
    <row r="57" spans="1:128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</row>
    <row r="58" spans="1:128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</row>
    <row r="59" spans="1:128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</row>
    <row r="60" spans="1:128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</row>
    <row r="61" spans="1:128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</row>
    <row r="62" spans="1:128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</row>
    <row r="63" spans="1:128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</row>
  </sheetData>
  <sheetProtection/>
  <printOptions/>
  <pageMargins left="0.75" right="0.75" top="1" bottom="1" header="0.3" footer="0.3"/>
  <pageSetup orientation="landscape" scale="72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Z63"/>
  <sheetViews>
    <sheetView zoomScale="150" zoomScaleNormal="150" zoomScalePageLayoutView="0" workbookViewId="0" topLeftCell="A1">
      <selection activeCell="D10" sqref="D10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7109375" style="14" customWidth="1"/>
    <col min="8" max="8" width="3.7109375" style="14" customWidth="1"/>
    <col min="9" max="12" width="13.7109375" style="14" customWidth="1"/>
    <col min="13" max="13" width="16.2812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65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tr">
        <f>J3</f>
        <v>2005 Series A Bond Funded Projects after 2012A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2012A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2012A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2012A</v>
      </c>
      <c r="CL3"/>
      <c r="CM3"/>
      <c r="CN3"/>
      <c r="CO3"/>
      <c r="CW3" s="24"/>
      <c r="DC3" s="24" t="str">
        <f>CK3</f>
        <v>2005 Series A Bond Funded Projects after 2012A</v>
      </c>
      <c r="DO3" s="24"/>
      <c r="DU3" s="24" t="str">
        <f>DC3</f>
        <v>2005 Series A Bond Funded Projects after 2012A</v>
      </c>
      <c r="EG3" s="24"/>
      <c r="EI3" s="43"/>
      <c r="EJ3" s="3"/>
      <c r="EK3" s="3"/>
      <c r="EL3" s="24" t="str">
        <f>DU3</f>
        <v>2005 Series A Bond Funded Projects after 2012A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2012A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2012A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9" t="s">
        <v>64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24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40</v>
      </c>
      <c r="AN5" s="6"/>
      <c r="AO5" s="7"/>
      <c r="AP5" s="20"/>
      <c r="AQ5" s="20"/>
      <c r="AS5" s="5" t="s">
        <v>41</v>
      </c>
      <c r="AT5" s="6"/>
      <c r="AU5" s="7"/>
      <c r="AV5" s="20"/>
      <c r="AW5" s="20"/>
      <c r="AY5" s="5" t="s">
        <v>42</v>
      </c>
      <c r="AZ5" s="6"/>
      <c r="BA5" s="7"/>
      <c r="BB5" s="20"/>
      <c r="BC5" s="20"/>
      <c r="BE5" s="5" t="s">
        <v>43</v>
      </c>
      <c r="BF5" s="6"/>
      <c r="BG5" s="7"/>
      <c r="BH5" s="20"/>
      <c r="BI5" s="20"/>
      <c r="BK5" s="5" t="s">
        <v>44</v>
      </c>
      <c r="BL5" s="6"/>
      <c r="BM5" s="7"/>
      <c r="BN5" s="20"/>
      <c r="BO5" s="20"/>
      <c r="BQ5" s="5" t="s">
        <v>45</v>
      </c>
      <c r="BR5" s="6"/>
      <c r="BS5" s="7"/>
      <c r="BT5" s="20"/>
      <c r="BU5" s="20"/>
      <c r="BW5" s="5" t="s">
        <v>46</v>
      </c>
      <c r="BX5" s="6"/>
      <c r="BY5" s="7"/>
      <c r="BZ5" s="20"/>
      <c r="CA5" s="20"/>
      <c r="CC5" s="35" t="s">
        <v>47</v>
      </c>
      <c r="CD5" s="6"/>
      <c r="CE5" s="7"/>
      <c r="CF5" s="20"/>
      <c r="CG5" s="20"/>
      <c r="CI5" s="5" t="s">
        <v>48</v>
      </c>
      <c r="CJ5" s="6"/>
      <c r="CK5" s="7"/>
      <c r="CL5" s="20"/>
      <c r="CM5" s="20"/>
      <c r="CO5" s="5" t="s">
        <v>49</v>
      </c>
      <c r="CP5" s="6"/>
      <c r="CQ5" s="7"/>
      <c r="CR5" s="20"/>
      <c r="CS5" s="20"/>
      <c r="CU5" s="35" t="s">
        <v>50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52</v>
      </c>
      <c r="DH5" s="6"/>
      <c r="DI5" s="7"/>
      <c r="DJ5" s="20"/>
      <c r="DK5" s="20"/>
      <c r="DL5" s="41"/>
      <c r="DM5" s="5" t="s">
        <v>53</v>
      </c>
      <c r="DN5" s="6"/>
      <c r="DO5" s="7"/>
      <c r="DP5" s="20"/>
      <c r="DQ5" s="20"/>
      <c r="DS5" s="5" t="s">
        <v>51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5" t="s">
        <v>7</v>
      </c>
      <c r="EF5" s="6"/>
      <c r="EG5" s="7"/>
      <c r="EH5" s="20"/>
    </row>
    <row r="6" spans="1:138" s="1" customFormat="1" ht="12.75">
      <c r="A6" s="25" t="s">
        <v>2</v>
      </c>
      <c r="C6" s="37" t="s">
        <v>66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f>V6+AB6+AH6+AN6+AT6+AZ6+BF6+BL6+BR6+BX6+CD6+CJ6+CP6+CV6+DB6+DH6+DN6+EF6+DT6+DZ6</f>
        <v>0.4394074</v>
      </c>
      <c r="Q6" s="18"/>
      <c r="R6" s="20" t="s">
        <v>55</v>
      </c>
      <c r="S6" s="20" t="s">
        <v>55</v>
      </c>
      <c r="T6" s="14"/>
      <c r="U6" s="26"/>
      <c r="V6" s="13">
        <v>0.0074748</v>
      </c>
      <c r="W6" s="27"/>
      <c r="X6" s="20" t="s">
        <v>55</v>
      </c>
      <c r="Y6" s="20" t="s">
        <v>55</v>
      </c>
      <c r="AA6" s="26"/>
      <c r="AB6" s="13">
        <v>0.0034282</v>
      </c>
      <c r="AC6" s="27"/>
      <c r="AD6" s="20" t="s">
        <v>55</v>
      </c>
      <c r="AE6" s="20" t="s">
        <v>55</v>
      </c>
      <c r="AG6" s="26"/>
      <c r="AH6" s="13">
        <v>0.0007099</v>
      </c>
      <c r="AI6" s="27"/>
      <c r="AJ6" s="20" t="s">
        <v>55</v>
      </c>
      <c r="AK6" s="20" t="s">
        <v>55</v>
      </c>
      <c r="AM6" s="26"/>
      <c r="AN6" s="13">
        <v>0.0758946</v>
      </c>
      <c r="AO6" s="27"/>
      <c r="AP6" s="20" t="s">
        <v>55</v>
      </c>
      <c r="AQ6" s="20" t="s">
        <v>55</v>
      </c>
      <c r="AS6" s="26"/>
      <c r="AT6" s="13">
        <v>0.0004174</v>
      </c>
      <c r="AU6" s="27"/>
      <c r="AV6" s="20" t="s">
        <v>55</v>
      </c>
      <c r="AW6" s="20" t="s">
        <v>55</v>
      </c>
      <c r="AY6" s="26"/>
      <c r="AZ6" s="13">
        <v>0.0004407</v>
      </c>
      <c r="BA6" s="27"/>
      <c r="BB6" s="20" t="s">
        <v>55</v>
      </c>
      <c r="BC6" s="20" t="s">
        <v>55</v>
      </c>
      <c r="BE6" s="26"/>
      <c r="BF6" s="13">
        <v>0.0001236</v>
      </c>
      <c r="BG6" s="27"/>
      <c r="BH6" s="20" t="s">
        <v>55</v>
      </c>
      <c r="BI6" s="20" t="s">
        <v>55</v>
      </c>
      <c r="BK6" s="26"/>
      <c r="BL6" s="13">
        <v>0.0022776</v>
      </c>
      <c r="BM6" s="27"/>
      <c r="BN6" s="20" t="s">
        <v>55</v>
      </c>
      <c r="BO6" s="20" t="s">
        <v>55</v>
      </c>
      <c r="BQ6" s="26"/>
      <c r="BR6" s="13">
        <v>0.003395</v>
      </c>
      <c r="BS6" s="27"/>
      <c r="BT6" s="20" t="s">
        <v>55</v>
      </c>
      <c r="BU6" s="20" t="s">
        <v>55</v>
      </c>
      <c r="BW6" s="26"/>
      <c r="BX6" s="13">
        <v>0.04</v>
      </c>
      <c r="BY6" s="27"/>
      <c r="BZ6" s="20" t="s">
        <v>55</v>
      </c>
      <c r="CA6" s="20" t="s">
        <v>55</v>
      </c>
      <c r="CC6" s="26"/>
      <c r="CD6" s="13">
        <v>0.0019842</v>
      </c>
      <c r="CE6" s="27"/>
      <c r="CF6" s="20" t="s">
        <v>55</v>
      </c>
      <c r="CG6" s="20" t="s">
        <v>55</v>
      </c>
      <c r="CI6" s="26"/>
      <c r="CJ6" s="13">
        <v>0.0158629</v>
      </c>
      <c r="CK6" s="27"/>
      <c r="CL6" s="20" t="s">
        <v>55</v>
      </c>
      <c r="CM6" s="20" t="s">
        <v>55</v>
      </c>
      <c r="CO6" s="26"/>
      <c r="CP6" s="13">
        <v>0.0086838</v>
      </c>
      <c r="CQ6" s="27"/>
      <c r="CR6" s="20" t="s">
        <v>55</v>
      </c>
      <c r="CS6" s="20" t="s">
        <v>55</v>
      </c>
      <c r="CU6" s="26"/>
      <c r="CV6" s="13">
        <v>0.0008615</v>
      </c>
      <c r="CW6" s="27"/>
      <c r="CX6" s="20" t="s">
        <v>55</v>
      </c>
      <c r="CY6" s="20" t="s">
        <v>55</v>
      </c>
      <c r="DA6" s="26"/>
      <c r="DB6" s="13">
        <v>0.061203</v>
      </c>
      <c r="DC6" s="27"/>
      <c r="DD6" s="20" t="s">
        <v>55</v>
      </c>
      <c r="DE6" s="20" t="s">
        <v>55</v>
      </c>
      <c r="DG6" s="26"/>
      <c r="DH6" s="13">
        <v>0.0144306</v>
      </c>
      <c r="DI6" s="27"/>
      <c r="DJ6" s="20" t="s">
        <v>55</v>
      </c>
      <c r="DK6" s="20" t="s">
        <v>55</v>
      </c>
      <c r="DL6" s="10"/>
      <c r="DM6" s="26"/>
      <c r="DN6" s="13">
        <v>0.0024027</v>
      </c>
      <c r="DO6" s="27"/>
      <c r="DP6" s="20" t="s">
        <v>55</v>
      </c>
      <c r="DQ6" s="20" t="s">
        <v>55</v>
      </c>
      <c r="DS6" s="26"/>
      <c r="DT6" s="13">
        <v>0.0025862</v>
      </c>
      <c r="DU6" s="27"/>
      <c r="DV6" s="20" t="s">
        <v>55</v>
      </c>
      <c r="DW6" s="20" t="s">
        <v>55</v>
      </c>
      <c r="DY6" s="26"/>
      <c r="DZ6" s="13">
        <v>0.1972307</v>
      </c>
      <c r="EA6" s="27"/>
      <c r="EB6" s="20" t="s">
        <v>55</v>
      </c>
      <c r="EC6" s="20" t="s">
        <v>55</v>
      </c>
      <c r="EE6" s="26"/>
      <c r="EF6" s="13"/>
      <c r="EG6" s="27"/>
      <c r="EH6" s="20" t="s">
        <v>55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50" t="s">
        <v>67</v>
      </c>
      <c r="I7" s="20" t="s">
        <v>3</v>
      </c>
      <c r="J7" s="20" t="s">
        <v>4</v>
      </c>
      <c r="K7" s="20" t="s">
        <v>0</v>
      </c>
      <c r="L7" s="20" t="s">
        <v>56</v>
      </c>
      <c r="M7" s="50" t="s">
        <v>67</v>
      </c>
      <c r="O7" s="20" t="s">
        <v>3</v>
      </c>
      <c r="P7" s="20" t="s">
        <v>4</v>
      </c>
      <c r="Q7" s="20" t="s">
        <v>0</v>
      </c>
      <c r="R7" s="20" t="s">
        <v>56</v>
      </c>
      <c r="S7" s="50" t="s">
        <v>67</v>
      </c>
      <c r="U7" s="9" t="s">
        <v>3</v>
      </c>
      <c r="V7" s="9" t="s">
        <v>4</v>
      </c>
      <c r="W7" s="9" t="s">
        <v>0</v>
      </c>
      <c r="X7" s="20" t="s">
        <v>56</v>
      </c>
      <c r="Y7" s="50" t="s">
        <v>67</v>
      </c>
      <c r="AA7" s="9" t="s">
        <v>3</v>
      </c>
      <c r="AB7" s="9" t="s">
        <v>4</v>
      </c>
      <c r="AC7" s="9" t="s">
        <v>0</v>
      </c>
      <c r="AD7" s="20" t="s">
        <v>56</v>
      </c>
      <c r="AE7" s="50" t="s">
        <v>67</v>
      </c>
      <c r="AG7" s="9" t="s">
        <v>3</v>
      </c>
      <c r="AH7" s="9" t="s">
        <v>4</v>
      </c>
      <c r="AI7" s="9" t="s">
        <v>0</v>
      </c>
      <c r="AJ7" s="20" t="s">
        <v>56</v>
      </c>
      <c r="AK7" s="50" t="s">
        <v>67</v>
      </c>
      <c r="AM7" s="9" t="s">
        <v>3</v>
      </c>
      <c r="AN7" s="9" t="s">
        <v>4</v>
      </c>
      <c r="AO7" s="9" t="s">
        <v>0</v>
      </c>
      <c r="AP7" s="20" t="s">
        <v>56</v>
      </c>
      <c r="AQ7" s="50" t="s">
        <v>67</v>
      </c>
      <c r="AS7" s="9" t="s">
        <v>3</v>
      </c>
      <c r="AT7" s="9" t="s">
        <v>4</v>
      </c>
      <c r="AU7" s="9" t="s">
        <v>0</v>
      </c>
      <c r="AV7" s="20" t="s">
        <v>56</v>
      </c>
      <c r="AW7" s="50" t="s">
        <v>67</v>
      </c>
      <c r="AY7" s="9" t="s">
        <v>3</v>
      </c>
      <c r="AZ7" s="9" t="s">
        <v>4</v>
      </c>
      <c r="BA7" s="9" t="s">
        <v>0</v>
      </c>
      <c r="BB7" s="20" t="s">
        <v>56</v>
      </c>
      <c r="BC7" s="50" t="s">
        <v>67</v>
      </c>
      <c r="BE7" s="9" t="s">
        <v>3</v>
      </c>
      <c r="BF7" s="9" t="s">
        <v>4</v>
      </c>
      <c r="BG7" s="9" t="s">
        <v>0</v>
      </c>
      <c r="BH7" s="20" t="s">
        <v>56</v>
      </c>
      <c r="BI7" s="50" t="s">
        <v>67</v>
      </c>
      <c r="BK7" s="9" t="s">
        <v>3</v>
      </c>
      <c r="BL7" s="9" t="s">
        <v>4</v>
      </c>
      <c r="BM7" s="9" t="s">
        <v>0</v>
      </c>
      <c r="BN7" s="20" t="s">
        <v>56</v>
      </c>
      <c r="BO7" s="50" t="s">
        <v>67</v>
      </c>
      <c r="BQ7" s="9" t="s">
        <v>3</v>
      </c>
      <c r="BR7" s="9" t="s">
        <v>4</v>
      </c>
      <c r="BS7" s="9" t="s">
        <v>0</v>
      </c>
      <c r="BT7" s="20" t="s">
        <v>56</v>
      </c>
      <c r="BU7" s="50" t="s">
        <v>67</v>
      </c>
      <c r="BW7" s="9" t="s">
        <v>3</v>
      </c>
      <c r="BX7" s="9" t="s">
        <v>4</v>
      </c>
      <c r="BY7" s="9" t="s">
        <v>0</v>
      </c>
      <c r="BZ7" s="20" t="s">
        <v>56</v>
      </c>
      <c r="CA7" s="50" t="s">
        <v>67</v>
      </c>
      <c r="CC7" s="9" t="s">
        <v>3</v>
      </c>
      <c r="CD7" s="9" t="s">
        <v>4</v>
      </c>
      <c r="CE7" s="9" t="s">
        <v>0</v>
      </c>
      <c r="CF7" s="20" t="s">
        <v>56</v>
      </c>
      <c r="CG7" s="50" t="s">
        <v>67</v>
      </c>
      <c r="CI7" s="9" t="s">
        <v>3</v>
      </c>
      <c r="CJ7" s="9" t="s">
        <v>4</v>
      </c>
      <c r="CK7" s="9" t="s">
        <v>0</v>
      </c>
      <c r="CL7" s="20" t="s">
        <v>56</v>
      </c>
      <c r="CM7" s="50" t="s">
        <v>67</v>
      </c>
      <c r="CO7" s="9" t="s">
        <v>3</v>
      </c>
      <c r="CP7" s="9" t="s">
        <v>4</v>
      </c>
      <c r="CQ7" s="9" t="s">
        <v>0</v>
      </c>
      <c r="CR7" s="20" t="s">
        <v>56</v>
      </c>
      <c r="CS7" s="50" t="s">
        <v>67</v>
      </c>
      <c r="CU7" s="9" t="s">
        <v>3</v>
      </c>
      <c r="CV7" s="9" t="s">
        <v>4</v>
      </c>
      <c r="CW7" s="9" t="s">
        <v>0</v>
      </c>
      <c r="CX7" s="20" t="s">
        <v>56</v>
      </c>
      <c r="CY7" s="50" t="s">
        <v>67</v>
      </c>
      <c r="DA7" s="9" t="s">
        <v>3</v>
      </c>
      <c r="DB7" s="9" t="s">
        <v>4</v>
      </c>
      <c r="DC7" s="9" t="s">
        <v>0</v>
      </c>
      <c r="DD7" s="20" t="s">
        <v>56</v>
      </c>
      <c r="DE7" s="50" t="s">
        <v>67</v>
      </c>
      <c r="DG7" s="9" t="s">
        <v>3</v>
      </c>
      <c r="DH7" s="9" t="s">
        <v>4</v>
      </c>
      <c r="DI7" s="9" t="s">
        <v>0</v>
      </c>
      <c r="DJ7" s="20" t="s">
        <v>56</v>
      </c>
      <c r="DK7" s="50" t="s">
        <v>67</v>
      </c>
      <c r="DL7" s="42"/>
      <c r="DM7" s="9" t="s">
        <v>3</v>
      </c>
      <c r="DN7" s="9" t="s">
        <v>4</v>
      </c>
      <c r="DO7" s="9" t="s">
        <v>0</v>
      </c>
      <c r="DP7" s="20" t="s">
        <v>56</v>
      </c>
      <c r="DQ7" s="50" t="s">
        <v>67</v>
      </c>
      <c r="DS7" s="9" t="s">
        <v>3</v>
      </c>
      <c r="DT7" s="9" t="s">
        <v>4</v>
      </c>
      <c r="DU7" s="9" t="s">
        <v>0</v>
      </c>
      <c r="DV7" s="20" t="s">
        <v>56</v>
      </c>
      <c r="DW7" s="50" t="s">
        <v>67</v>
      </c>
      <c r="DY7" s="9" t="s">
        <v>3</v>
      </c>
      <c r="DZ7" s="9" t="s">
        <v>4</v>
      </c>
      <c r="EA7" s="9" t="s">
        <v>0</v>
      </c>
      <c r="EB7" s="20" t="s">
        <v>56</v>
      </c>
      <c r="EC7" s="50" t="s">
        <v>67</v>
      </c>
      <c r="EE7" s="9" t="s">
        <v>3</v>
      </c>
      <c r="EF7" s="9" t="s">
        <v>4</v>
      </c>
      <c r="EG7" s="9" t="s">
        <v>0</v>
      </c>
      <c r="EH7" s="20" t="s">
        <v>56</v>
      </c>
    </row>
    <row r="8" spans="1:139" ht="12.75">
      <c r="A8" s="32">
        <v>43374</v>
      </c>
      <c r="C8" s="15"/>
      <c r="D8" s="15">
        <v>83500</v>
      </c>
      <c r="E8" s="44">
        <f aca="true" t="shared" si="0" ref="E8:E21">C8+D8</f>
        <v>83500</v>
      </c>
      <c r="F8" s="44">
        <v>34071</v>
      </c>
      <c r="G8" s="44">
        <v>54497</v>
      </c>
      <c r="H8" s="45"/>
      <c r="I8" s="46">
        <f>'2012A Academic'!I8</f>
        <v>0</v>
      </c>
      <c r="J8" s="46">
        <f>'2012A Academic'!J8</f>
        <v>46809.482099999994</v>
      </c>
      <c r="K8" s="46">
        <f aca="true" t="shared" si="1" ref="K8:K21">I8+J8</f>
        <v>46809.482099999994</v>
      </c>
      <c r="L8" s="46">
        <f>'2012A Academic'!L8</f>
        <v>19099.9504746</v>
      </c>
      <c r="M8" s="46">
        <f>'2012A Academic'!M8</f>
        <v>30550.614922200006</v>
      </c>
      <c r="N8" s="45"/>
      <c r="O8" s="45"/>
      <c r="P8" s="47">
        <f aca="true" t="shared" si="2" ref="P8:P21">V8+AB8+AH8+AN8+AT8+AZ8+BF8+BL8+BR8+BX8+CD8+CJ8+CP8+CV8+DB8+DH8+DN8+EF8+DT8+DZ8</f>
        <v>36690.517900000006</v>
      </c>
      <c r="Q8" s="45">
        <f aca="true" t="shared" si="3" ref="Q8:Q21">O8+P8</f>
        <v>36690.517900000006</v>
      </c>
      <c r="R8" s="45">
        <f aca="true" t="shared" si="4" ref="R8:R21">X8+AD8+AJ8+AP8+AV8+BB8+BH8+BN8+BT8+BZ8+CF8+CL8+CR8+CX8+DD8+DJ8+DP8+DV8+EB8+EH8</f>
        <v>14971.049525399998</v>
      </c>
      <c r="S8" s="47">
        <f aca="true" t="shared" si="5" ref="S8:S21">Y8+AE8+AK8+AQ8+AW8+BC8+BI8+BO8+BU8+CA8+CG8+CM8+CS8+CY8+DE8+DK8+DQ8+EI8+DW8+EC8</f>
        <v>23946.385077800005</v>
      </c>
      <c r="T8" s="45"/>
      <c r="U8" s="46"/>
      <c r="V8" s="47">
        <f aca="true" t="shared" si="6" ref="V8:V21">D8*0.74748/100</f>
        <v>624.1458</v>
      </c>
      <c r="W8" s="46">
        <f aca="true" t="shared" si="7" ref="W8:W21">U8+V8</f>
        <v>624.1458</v>
      </c>
      <c r="X8" s="46">
        <f aca="true" t="shared" si="8" ref="X8:X21">V$6*$F8</f>
        <v>254.67391080000002</v>
      </c>
      <c r="Y8" s="46">
        <f aca="true" t="shared" si="9" ref="Y8:Y21">V$6*$G8</f>
        <v>407.3541756</v>
      </c>
      <c r="Z8" s="45"/>
      <c r="AA8" s="46"/>
      <c r="AB8" s="46">
        <f aca="true" t="shared" si="10" ref="AB8:AB21">D8*0.34282/100</f>
        <v>286.2547</v>
      </c>
      <c r="AC8" s="45">
        <f aca="true" t="shared" si="11" ref="AC8:AC21">AA8+AB8</f>
        <v>286.2547</v>
      </c>
      <c r="AD8" s="46">
        <f aca="true" t="shared" si="12" ref="AD8:AD21">AB$6*$F8</f>
        <v>116.80220220000001</v>
      </c>
      <c r="AE8" s="46">
        <f aca="true" t="shared" si="13" ref="AE8:AE21">AB$6*$G8</f>
        <v>186.8266154</v>
      </c>
      <c r="AF8" s="45"/>
      <c r="AG8" s="46"/>
      <c r="AH8" s="46">
        <f aca="true" t="shared" si="14" ref="AH8:AH21">D8*0.07099/100</f>
        <v>59.27665</v>
      </c>
      <c r="AI8" s="45">
        <f aca="true" t="shared" si="15" ref="AI8:AI21">AG8+AH8</f>
        <v>59.27665</v>
      </c>
      <c r="AJ8" s="46">
        <f aca="true" t="shared" si="16" ref="AJ8:AJ21">AH$6*$F8</f>
        <v>24.1870029</v>
      </c>
      <c r="AK8" s="46">
        <f aca="true" t="shared" si="17" ref="AK8:AK21">AH$6*$G8</f>
        <v>38.6874203</v>
      </c>
      <c r="AL8" s="45"/>
      <c r="AM8" s="46"/>
      <c r="AN8" s="46">
        <f aca="true" t="shared" si="18" ref="AN8:AN21">D8*7.58946/100</f>
        <v>6337.199100000001</v>
      </c>
      <c r="AO8" s="45">
        <f aca="true" t="shared" si="19" ref="AO8:AO21">AM8+AN8</f>
        <v>6337.199100000001</v>
      </c>
      <c r="AP8" s="46">
        <f aca="true" t="shared" si="20" ref="AP8:AP21">AN$6*$F8</f>
        <v>2585.8049166</v>
      </c>
      <c r="AQ8" s="46">
        <f aca="true" t="shared" si="21" ref="AQ8:AQ21">AN$6*$G8</f>
        <v>4136.0280162</v>
      </c>
      <c r="AR8" s="45"/>
      <c r="AS8" s="46"/>
      <c r="AT8" s="46">
        <f aca="true" t="shared" si="22" ref="AT8:AT21">D8*0.04174/100</f>
        <v>34.8529</v>
      </c>
      <c r="AU8" s="45">
        <f aca="true" t="shared" si="23" ref="AU8:AU21">AS8+AT8</f>
        <v>34.8529</v>
      </c>
      <c r="AV8" s="46">
        <f aca="true" t="shared" si="24" ref="AV8:AV21">AT$6*$F8</f>
        <v>14.2212354</v>
      </c>
      <c r="AW8" s="46">
        <f aca="true" t="shared" si="25" ref="AW8:AW21">AT$6*$G8</f>
        <v>22.7470478</v>
      </c>
      <c r="AX8" s="45"/>
      <c r="AY8" s="46"/>
      <c r="AZ8" s="46">
        <f aca="true" t="shared" si="26" ref="AZ8:AZ21">D8*0.04407/100</f>
        <v>36.798449999999995</v>
      </c>
      <c r="BA8" s="45">
        <f aca="true" t="shared" si="27" ref="BA8:BA21">AY8+AZ8</f>
        <v>36.798449999999995</v>
      </c>
      <c r="BB8" s="46">
        <f aca="true" t="shared" si="28" ref="BB8:BB21">AZ$6*$F8</f>
        <v>15.015089699999999</v>
      </c>
      <c r="BC8" s="46">
        <f aca="true" t="shared" si="29" ref="BC8:BC21">AZ$6*$G8</f>
        <v>24.0168279</v>
      </c>
      <c r="BD8" s="45"/>
      <c r="BE8" s="46"/>
      <c r="BF8" s="46">
        <f aca="true" t="shared" si="30" ref="BF8:BF21">D8*0.01236/100</f>
        <v>10.320599999999999</v>
      </c>
      <c r="BG8" s="45">
        <f aca="true" t="shared" si="31" ref="BG8:BG21">BE8+BF8</f>
        <v>10.320599999999999</v>
      </c>
      <c r="BH8" s="46">
        <f aca="true" t="shared" si="32" ref="BH8:BH21">BF$6*$F8</f>
        <v>4.2111756</v>
      </c>
      <c r="BI8" s="46">
        <f aca="true" t="shared" si="33" ref="BI8:BI21">BF$6*$G8</f>
        <v>6.7358291999999995</v>
      </c>
      <c r="BJ8" s="45"/>
      <c r="BK8" s="46"/>
      <c r="BL8" s="46">
        <f aca="true" t="shared" si="34" ref="BL8:BL21">D8*0.22776/100</f>
        <v>190.1796</v>
      </c>
      <c r="BM8" s="45">
        <f aca="true" t="shared" si="35" ref="BM8:BM21">BK8+BL8</f>
        <v>190.1796</v>
      </c>
      <c r="BN8" s="46">
        <f aca="true" t="shared" si="36" ref="BN8:BN21">BL$6*$F8</f>
        <v>77.6001096</v>
      </c>
      <c r="BO8" s="46">
        <f aca="true" t="shared" si="37" ref="BO8:BO21">BL$6*$G8</f>
        <v>124.12236719999999</v>
      </c>
      <c r="BP8" s="45"/>
      <c r="BQ8" s="46"/>
      <c r="BR8" s="46">
        <f aca="true" t="shared" si="38" ref="BR8:BR21">D8*0.3395/100</f>
        <v>283.4825</v>
      </c>
      <c r="BS8" s="45">
        <f aca="true" t="shared" si="39" ref="BS8:BS21">BQ8+BR8</f>
        <v>283.4825</v>
      </c>
      <c r="BT8" s="46">
        <f aca="true" t="shared" si="40" ref="BT8:BT21">BR$6*$F8</f>
        <v>115.671045</v>
      </c>
      <c r="BU8" s="46">
        <f aca="true" t="shared" si="41" ref="BU8:BU21">BR$6*$G8</f>
        <v>185.017315</v>
      </c>
      <c r="BV8" s="45"/>
      <c r="BW8" s="46"/>
      <c r="BX8" s="46">
        <f aca="true" t="shared" si="42" ref="BX8:BX21">D8*4/100</f>
        <v>3340</v>
      </c>
      <c r="BY8" s="45">
        <f aca="true" t="shared" si="43" ref="BY8:BY21">BW8+BX8</f>
        <v>3340</v>
      </c>
      <c r="BZ8" s="46">
        <f aca="true" t="shared" si="44" ref="BZ8:BZ21">BX$6*$F8</f>
        <v>1362.84</v>
      </c>
      <c r="CA8" s="46">
        <f aca="true" t="shared" si="45" ref="CA8:CA21">BX$6*$G8</f>
        <v>2179.88</v>
      </c>
      <c r="CB8" s="45"/>
      <c r="CC8" s="46"/>
      <c r="CD8" s="46">
        <f aca="true" t="shared" si="46" ref="CD8:CD21">D8*0.19842/100</f>
        <v>165.6807</v>
      </c>
      <c r="CE8" s="45">
        <f aca="true" t="shared" si="47" ref="CE8:CE21">CC8+CD8</f>
        <v>165.6807</v>
      </c>
      <c r="CF8" s="46">
        <f aca="true" t="shared" si="48" ref="CF8:CF21">CD$6*$F8</f>
        <v>67.6036782</v>
      </c>
      <c r="CG8" s="46">
        <f aca="true" t="shared" si="49" ref="CG8:CG21">CD$6*$G8</f>
        <v>108.1329474</v>
      </c>
      <c r="CH8" s="45"/>
      <c r="CI8" s="46"/>
      <c r="CJ8" s="46">
        <f aca="true" t="shared" si="50" ref="CJ8:CJ21">D8*1.58629/100</f>
        <v>1324.55215</v>
      </c>
      <c r="CK8" s="45">
        <f aca="true" t="shared" si="51" ref="CK8:CK21">CI8+CJ8</f>
        <v>1324.55215</v>
      </c>
      <c r="CL8" s="46">
        <f aca="true" t="shared" si="52" ref="CL8:CL21">CJ$6*$F8</f>
        <v>540.4648659</v>
      </c>
      <c r="CM8" s="46">
        <f aca="true" t="shared" si="53" ref="CM8:CM21">CJ$6*$G8</f>
        <v>864.4804613</v>
      </c>
      <c r="CN8" s="45"/>
      <c r="CO8" s="46"/>
      <c r="CP8" s="46">
        <f aca="true" t="shared" si="54" ref="CP8:CP21">D8*0.86838/100</f>
        <v>725.0973000000001</v>
      </c>
      <c r="CQ8" s="45">
        <f aca="true" t="shared" si="55" ref="CQ8:CQ21">CO8+CP8</f>
        <v>725.0973000000001</v>
      </c>
      <c r="CR8" s="46">
        <f aca="true" t="shared" si="56" ref="CR8:CR21">CP$6*$F8</f>
        <v>295.8657498</v>
      </c>
      <c r="CS8" s="46">
        <f aca="true" t="shared" si="57" ref="CS8:CS21">CP$6*$G8</f>
        <v>473.2410486</v>
      </c>
      <c r="CT8" s="45"/>
      <c r="CU8" s="46"/>
      <c r="CV8" s="46">
        <f aca="true" t="shared" si="58" ref="CV8:CV21">D8*0.08615/100</f>
        <v>71.93525000000001</v>
      </c>
      <c r="CW8" s="45">
        <f aca="true" t="shared" si="59" ref="CW8:CW21">CU8+CV8</f>
        <v>71.93525000000001</v>
      </c>
      <c r="CX8" s="46">
        <f aca="true" t="shared" si="60" ref="CX8:CX21">CV$6*$F8</f>
        <v>29.3521665</v>
      </c>
      <c r="CY8" s="46">
        <f aca="true" t="shared" si="61" ref="CY8:CY21">CV$6*$G8</f>
        <v>46.9491655</v>
      </c>
      <c r="CZ8" s="45"/>
      <c r="DA8" s="46"/>
      <c r="DB8" s="46">
        <f aca="true" t="shared" si="62" ref="DB8:DB21">D8*6.1203/100</f>
        <v>5110.450500000001</v>
      </c>
      <c r="DC8" s="45">
        <f aca="true" t="shared" si="63" ref="DC8:DC21">DA8+DB8</f>
        <v>5110.450500000001</v>
      </c>
      <c r="DD8" s="46">
        <f aca="true" t="shared" si="64" ref="DD8:DD21">DB$6*$F8</f>
        <v>2085.247413</v>
      </c>
      <c r="DE8" s="46">
        <f aca="true" t="shared" si="65" ref="DE8:DE21">DB$6*$G8</f>
        <v>3335.379891</v>
      </c>
      <c r="DF8" s="45"/>
      <c r="DG8" s="46"/>
      <c r="DH8" s="46">
        <f aca="true" t="shared" si="66" ref="DH8:DH21">D8*1.44306/100</f>
        <v>1204.9551</v>
      </c>
      <c r="DI8" s="45">
        <f aca="true" t="shared" si="67" ref="DI8:DI21">DG8+DH8</f>
        <v>1204.9551</v>
      </c>
      <c r="DJ8" s="46">
        <f aca="true" t="shared" si="68" ref="DJ8:DJ21">DH$6*$F8</f>
        <v>491.6649726</v>
      </c>
      <c r="DK8" s="46">
        <f aca="true" t="shared" si="69" ref="DK8:DK21">DH$6*$G8</f>
        <v>786.4244082</v>
      </c>
      <c r="DL8" s="45"/>
      <c r="DM8" s="45"/>
      <c r="DN8" s="45">
        <f aca="true" t="shared" si="70" ref="DN8:DN21">D8*0.24027/100</f>
        <v>200.62545000000003</v>
      </c>
      <c r="DO8" s="45">
        <f aca="true" t="shared" si="71" ref="DO8:DO21">DM8+DN8</f>
        <v>200.62545000000003</v>
      </c>
      <c r="DP8" s="46">
        <f aca="true" t="shared" si="72" ref="DP8:DP21">DN$6*$F8</f>
        <v>81.86239169999999</v>
      </c>
      <c r="DQ8" s="46">
        <f aca="true" t="shared" si="73" ref="DQ8:DQ21">DN$6*$G8</f>
        <v>130.93994189999998</v>
      </c>
      <c r="DR8" s="45"/>
      <c r="DS8" s="46"/>
      <c r="DT8" s="46">
        <f aca="true" t="shared" si="74" ref="DT8:DT21">D8*0.25862/100</f>
        <v>215.9477</v>
      </c>
      <c r="DU8" s="45">
        <f aca="true" t="shared" si="75" ref="DU8:DU21">DS8+DT8</f>
        <v>215.9477</v>
      </c>
      <c r="DV8" s="46">
        <f aca="true" t="shared" si="76" ref="DV8:DV21">DT$6*$F8</f>
        <v>88.1144202</v>
      </c>
      <c r="DW8" s="46">
        <f aca="true" t="shared" si="77" ref="DW8:DW21">DT$6*$G8</f>
        <v>140.9401414</v>
      </c>
      <c r="DX8" s="45"/>
      <c r="DY8" s="46"/>
      <c r="DZ8" s="46">
        <f aca="true" t="shared" si="78" ref="DZ8:DZ21">D8*19.72307/100</f>
        <v>16468.76345</v>
      </c>
      <c r="EA8" s="45">
        <f aca="true" t="shared" si="79" ref="EA8:EA21">DY8+DZ8</f>
        <v>16468.76345</v>
      </c>
      <c r="EB8" s="46">
        <f aca="true" t="shared" si="80" ref="EB8:EB21">DZ$6*$F8</f>
        <v>6719.8471797</v>
      </c>
      <c r="EC8" s="46">
        <f aca="true" t="shared" si="81" ref="EC8:EC21">DZ$6*$G8</f>
        <v>10748.481457900001</v>
      </c>
      <c r="ED8" s="45"/>
      <c r="EE8" s="45"/>
      <c r="EF8" s="45"/>
      <c r="EG8" s="45">
        <f aca="true" t="shared" si="82" ref="EG8:EG21">EE8+EF8</f>
        <v>0</v>
      </c>
      <c r="EH8" s="45"/>
      <c r="EI8" s="45"/>
    </row>
    <row r="9" spans="1:139" s="33" customFormat="1" ht="12.75">
      <c r="A9" s="32">
        <v>43556</v>
      </c>
      <c r="C9" s="21"/>
      <c r="D9" s="21">
        <v>83500</v>
      </c>
      <c r="E9" s="44">
        <f t="shared" si="0"/>
        <v>83500</v>
      </c>
      <c r="F9" s="44">
        <v>34071</v>
      </c>
      <c r="G9" s="44">
        <v>54497</v>
      </c>
      <c r="H9" s="46"/>
      <c r="I9" s="46">
        <f>'2012A Academic'!I9</f>
        <v>0</v>
      </c>
      <c r="J9" s="46">
        <f>'2012A Academic'!J9</f>
        <v>46809.482099999994</v>
      </c>
      <c r="K9" s="46">
        <f t="shared" si="1"/>
        <v>46809.482099999994</v>
      </c>
      <c r="L9" s="46">
        <f>'2012A Academic'!L9</f>
        <v>19099.9504746</v>
      </c>
      <c r="M9" s="46">
        <f>'2012A Academic'!M9</f>
        <v>30550.614922200006</v>
      </c>
      <c r="N9" s="46"/>
      <c r="O9" s="45">
        <f aca="true" t="shared" si="83" ref="O9:O21">U9+AA9+AG9+AM9+AS9+AY9+BE9+BK9+BQ9+BW9+CC9+CI9+CO9+CU9+DA9+DG9+DM9+EE9+DS9+DY9</f>
        <v>0</v>
      </c>
      <c r="P9" s="47">
        <f t="shared" si="2"/>
        <v>36690.517900000006</v>
      </c>
      <c r="Q9" s="45">
        <f t="shared" si="3"/>
        <v>36690.517900000006</v>
      </c>
      <c r="R9" s="45">
        <f t="shared" si="4"/>
        <v>14971.049525399998</v>
      </c>
      <c r="S9" s="47">
        <f t="shared" si="5"/>
        <v>23946.385077800005</v>
      </c>
      <c r="T9" s="46"/>
      <c r="U9" s="46">
        <f aca="true" t="shared" si="84" ref="U9:U21">C9*0.74748/100</f>
        <v>0</v>
      </c>
      <c r="V9" s="47">
        <f t="shared" si="6"/>
        <v>624.1458</v>
      </c>
      <c r="W9" s="46">
        <f t="shared" si="7"/>
        <v>624.1458</v>
      </c>
      <c r="X9" s="46">
        <f t="shared" si="8"/>
        <v>254.67391080000002</v>
      </c>
      <c r="Y9" s="46">
        <f t="shared" si="9"/>
        <v>407.3541756</v>
      </c>
      <c r="Z9" s="46"/>
      <c r="AA9" s="46">
        <f aca="true" t="shared" si="85" ref="AA9:AA21">C9*0.34282/100</f>
        <v>0</v>
      </c>
      <c r="AB9" s="46">
        <f t="shared" si="10"/>
        <v>286.2547</v>
      </c>
      <c r="AC9" s="45">
        <f t="shared" si="11"/>
        <v>286.2547</v>
      </c>
      <c r="AD9" s="46">
        <f t="shared" si="12"/>
        <v>116.80220220000001</v>
      </c>
      <c r="AE9" s="46">
        <f t="shared" si="13"/>
        <v>186.8266154</v>
      </c>
      <c r="AF9" s="46"/>
      <c r="AG9" s="46">
        <f aca="true" t="shared" si="86" ref="AG9:AG21">C9*0.07099/100</f>
        <v>0</v>
      </c>
      <c r="AH9" s="46">
        <f t="shared" si="14"/>
        <v>59.27665</v>
      </c>
      <c r="AI9" s="45">
        <f t="shared" si="15"/>
        <v>59.27665</v>
      </c>
      <c r="AJ9" s="46">
        <f t="shared" si="16"/>
        <v>24.1870029</v>
      </c>
      <c r="AK9" s="46">
        <f t="shared" si="17"/>
        <v>38.6874203</v>
      </c>
      <c r="AL9" s="46"/>
      <c r="AM9" s="46">
        <f aca="true" t="shared" si="87" ref="AM9:AM21">C9*7.58946/100</f>
        <v>0</v>
      </c>
      <c r="AN9" s="46">
        <f t="shared" si="18"/>
        <v>6337.199100000001</v>
      </c>
      <c r="AO9" s="45">
        <f t="shared" si="19"/>
        <v>6337.199100000001</v>
      </c>
      <c r="AP9" s="46">
        <f t="shared" si="20"/>
        <v>2585.8049166</v>
      </c>
      <c r="AQ9" s="46">
        <f t="shared" si="21"/>
        <v>4136.0280162</v>
      </c>
      <c r="AR9" s="46"/>
      <c r="AS9" s="46">
        <f aca="true" t="shared" si="88" ref="AS9:AS21">C9*0.04174/100</f>
        <v>0</v>
      </c>
      <c r="AT9" s="46">
        <f t="shared" si="22"/>
        <v>34.8529</v>
      </c>
      <c r="AU9" s="45">
        <f t="shared" si="23"/>
        <v>34.8529</v>
      </c>
      <c r="AV9" s="46">
        <f t="shared" si="24"/>
        <v>14.2212354</v>
      </c>
      <c r="AW9" s="46">
        <f t="shared" si="25"/>
        <v>22.7470478</v>
      </c>
      <c r="AX9" s="46"/>
      <c r="AY9" s="46">
        <f aca="true" t="shared" si="89" ref="AY9:AY21">C9*0.04407/100</f>
        <v>0</v>
      </c>
      <c r="AZ9" s="46">
        <f t="shared" si="26"/>
        <v>36.798449999999995</v>
      </c>
      <c r="BA9" s="45">
        <f t="shared" si="27"/>
        <v>36.798449999999995</v>
      </c>
      <c r="BB9" s="46">
        <f t="shared" si="28"/>
        <v>15.015089699999999</v>
      </c>
      <c r="BC9" s="46">
        <f t="shared" si="29"/>
        <v>24.0168279</v>
      </c>
      <c r="BD9" s="46"/>
      <c r="BE9" s="46">
        <f aca="true" t="shared" si="90" ref="BE9:BE21">C9*0.01236/100</f>
        <v>0</v>
      </c>
      <c r="BF9" s="46">
        <f t="shared" si="30"/>
        <v>10.320599999999999</v>
      </c>
      <c r="BG9" s="45">
        <f t="shared" si="31"/>
        <v>10.320599999999999</v>
      </c>
      <c r="BH9" s="46">
        <f t="shared" si="32"/>
        <v>4.2111756</v>
      </c>
      <c r="BI9" s="46">
        <f t="shared" si="33"/>
        <v>6.7358291999999995</v>
      </c>
      <c r="BJ9" s="46"/>
      <c r="BK9" s="46">
        <f aca="true" t="shared" si="91" ref="BK9:BK21">C9*0.22776/100</f>
        <v>0</v>
      </c>
      <c r="BL9" s="46">
        <f t="shared" si="34"/>
        <v>190.1796</v>
      </c>
      <c r="BM9" s="45">
        <f t="shared" si="35"/>
        <v>190.1796</v>
      </c>
      <c r="BN9" s="46">
        <f t="shared" si="36"/>
        <v>77.6001096</v>
      </c>
      <c r="BO9" s="46">
        <f t="shared" si="37"/>
        <v>124.12236719999999</v>
      </c>
      <c r="BP9" s="46"/>
      <c r="BQ9" s="46">
        <f aca="true" t="shared" si="92" ref="BQ9:BQ21">C9*0.3395/100</f>
        <v>0</v>
      </c>
      <c r="BR9" s="46">
        <f t="shared" si="38"/>
        <v>283.4825</v>
      </c>
      <c r="BS9" s="45">
        <f t="shared" si="39"/>
        <v>283.4825</v>
      </c>
      <c r="BT9" s="46">
        <f t="shared" si="40"/>
        <v>115.671045</v>
      </c>
      <c r="BU9" s="46">
        <f t="shared" si="41"/>
        <v>185.017315</v>
      </c>
      <c r="BV9" s="46"/>
      <c r="BW9" s="46">
        <f aca="true" t="shared" si="93" ref="BW9:BW21">C9*4/100</f>
        <v>0</v>
      </c>
      <c r="BX9" s="46">
        <f t="shared" si="42"/>
        <v>3340</v>
      </c>
      <c r="BY9" s="45">
        <f t="shared" si="43"/>
        <v>3340</v>
      </c>
      <c r="BZ9" s="46">
        <f t="shared" si="44"/>
        <v>1362.84</v>
      </c>
      <c r="CA9" s="46">
        <f t="shared" si="45"/>
        <v>2179.88</v>
      </c>
      <c r="CB9" s="46"/>
      <c r="CC9" s="46">
        <f aca="true" t="shared" si="94" ref="CC9:CC21">C9*0.19842/100</f>
        <v>0</v>
      </c>
      <c r="CD9" s="46">
        <f t="shared" si="46"/>
        <v>165.6807</v>
      </c>
      <c r="CE9" s="45">
        <f t="shared" si="47"/>
        <v>165.6807</v>
      </c>
      <c r="CF9" s="46">
        <f t="shared" si="48"/>
        <v>67.6036782</v>
      </c>
      <c r="CG9" s="46">
        <f t="shared" si="49"/>
        <v>108.1329474</v>
      </c>
      <c r="CH9" s="46"/>
      <c r="CI9" s="46">
        <f aca="true" t="shared" si="95" ref="CI9:CI21">C9*1.58629/100</f>
        <v>0</v>
      </c>
      <c r="CJ9" s="46">
        <f t="shared" si="50"/>
        <v>1324.55215</v>
      </c>
      <c r="CK9" s="45">
        <f t="shared" si="51"/>
        <v>1324.55215</v>
      </c>
      <c r="CL9" s="46">
        <f t="shared" si="52"/>
        <v>540.4648659</v>
      </c>
      <c r="CM9" s="46">
        <f t="shared" si="53"/>
        <v>864.4804613</v>
      </c>
      <c r="CN9" s="46"/>
      <c r="CO9" s="46">
        <f aca="true" t="shared" si="96" ref="CO9:CO21">C9*0.86838/100</f>
        <v>0</v>
      </c>
      <c r="CP9" s="46">
        <f t="shared" si="54"/>
        <v>725.0973000000001</v>
      </c>
      <c r="CQ9" s="45">
        <f t="shared" si="55"/>
        <v>725.0973000000001</v>
      </c>
      <c r="CR9" s="46">
        <f t="shared" si="56"/>
        <v>295.8657498</v>
      </c>
      <c r="CS9" s="46">
        <f t="shared" si="57"/>
        <v>473.2410486</v>
      </c>
      <c r="CT9" s="46"/>
      <c r="CU9" s="46">
        <f aca="true" t="shared" si="97" ref="CU9:CU21">C9*0.08615/100</f>
        <v>0</v>
      </c>
      <c r="CV9" s="46">
        <f t="shared" si="58"/>
        <v>71.93525000000001</v>
      </c>
      <c r="CW9" s="45">
        <f t="shared" si="59"/>
        <v>71.93525000000001</v>
      </c>
      <c r="CX9" s="46">
        <f t="shared" si="60"/>
        <v>29.3521665</v>
      </c>
      <c r="CY9" s="46">
        <f t="shared" si="61"/>
        <v>46.9491655</v>
      </c>
      <c r="CZ9" s="46"/>
      <c r="DA9" s="46">
        <f aca="true" t="shared" si="98" ref="DA9:DA21">C9*6.1203/100</f>
        <v>0</v>
      </c>
      <c r="DB9" s="46">
        <f t="shared" si="62"/>
        <v>5110.450500000001</v>
      </c>
      <c r="DC9" s="45">
        <f t="shared" si="63"/>
        <v>5110.450500000001</v>
      </c>
      <c r="DD9" s="46">
        <f t="shared" si="64"/>
        <v>2085.247413</v>
      </c>
      <c r="DE9" s="46">
        <f t="shared" si="65"/>
        <v>3335.379891</v>
      </c>
      <c r="DF9" s="46"/>
      <c r="DG9" s="46">
        <f aca="true" t="shared" si="99" ref="DG9:DG21">C9*1.44306/100</f>
        <v>0</v>
      </c>
      <c r="DH9" s="46">
        <f t="shared" si="66"/>
        <v>1204.9551</v>
      </c>
      <c r="DI9" s="45">
        <f t="shared" si="67"/>
        <v>1204.9551</v>
      </c>
      <c r="DJ9" s="46">
        <f t="shared" si="68"/>
        <v>491.6649726</v>
      </c>
      <c r="DK9" s="46">
        <f t="shared" si="69"/>
        <v>786.4244082</v>
      </c>
      <c r="DL9" s="45"/>
      <c r="DM9" s="45">
        <f aca="true" t="shared" si="100" ref="DM9:DM21">C9*0.24027/100</f>
        <v>0</v>
      </c>
      <c r="DN9" s="45">
        <f t="shared" si="70"/>
        <v>200.62545000000003</v>
      </c>
      <c r="DO9" s="45">
        <f t="shared" si="71"/>
        <v>200.62545000000003</v>
      </c>
      <c r="DP9" s="46">
        <f t="shared" si="72"/>
        <v>81.86239169999999</v>
      </c>
      <c r="DQ9" s="46">
        <f t="shared" si="73"/>
        <v>130.93994189999998</v>
      </c>
      <c r="DR9" s="46"/>
      <c r="DS9" s="46">
        <f aca="true" t="shared" si="101" ref="DS9:DS21">C9*0.25862/100</f>
        <v>0</v>
      </c>
      <c r="DT9" s="46">
        <f t="shared" si="74"/>
        <v>215.9477</v>
      </c>
      <c r="DU9" s="45">
        <f t="shared" si="75"/>
        <v>215.9477</v>
      </c>
      <c r="DV9" s="46">
        <f t="shared" si="76"/>
        <v>88.1144202</v>
      </c>
      <c r="DW9" s="46">
        <f t="shared" si="77"/>
        <v>140.9401414</v>
      </c>
      <c r="DX9" s="46"/>
      <c r="DY9" s="46">
        <f aca="true" t="shared" si="102" ref="DY9:DY21">C9*19.72307/100</f>
        <v>0</v>
      </c>
      <c r="DZ9" s="46">
        <f t="shared" si="78"/>
        <v>16468.76345</v>
      </c>
      <c r="EA9" s="45">
        <f t="shared" si="79"/>
        <v>16468.76345</v>
      </c>
      <c r="EB9" s="46">
        <f t="shared" si="80"/>
        <v>6719.8471797</v>
      </c>
      <c r="EC9" s="46">
        <f t="shared" si="81"/>
        <v>10748.481457900001</v>
      </c>
      <c r="ED9" s="46"/>
      <c r="EE9" s="45"/>
      <c r="EF9" s="45"/>
      <c r="EG9" s="45">
        <f t="shared" si="82"/>
        <v>0</v>
      </c>
      <c r="EH9" s="45"/>
      <c r="EI9" s="46"/>
    </row>
    <row r="10" spans="1:139" s="33" customFormat="1" ht="12.75">
      <c r="A10" s="32">
        <v>43739</v>
      </c>
      <c r="C10" s="21"/>
      <c r="D10" s="21">
        <v>83500</v>
      </c>
      <c r="E10" s="44">
        <f t="shared" si="0"/>
        <v>83500</v>
      </c>
      <c r="F10" s="44">
        <v>34071</v>
      </c>
      <c r="G10" s="44">
        <v>54497</v>
      </c>
      <c r="H10" s="46"/>
      <c r="I10" s="46">
        <f>'2012A Academic'!I10</f>
        <v>0</v>
      </c>
      <c r="J10" s="46">
        <f>'2012A Academic'!J10</f>
        <v>46809.482099999994</v>
      </c>
      <c r="K10" s="46">
        <f t="shared" si="1"/>
        <v>46809.482099999994</v>
      </c>
      <c r="L10" s="46">
        <f>'2012A Academic'!L10</f>
        <v>19099.9504746</v>
      </c>
      <c r="M10" s="46">
        <f>'2012A Academic'!M10</f>
        <v>30550.614922200006</v>
      </c>
      <c r="N10" s="46"/>
      <c r="O10" s="45"/>
      <c r="P10" s="47">
        <f t="shared" si="2"/>
        <v>36690.517900000006</v>
      </c>
      <c r="Q10" s="45">
        <f t="shared" si="3"/>
        <v>36690.517900000006</v>
      </c>
      <c r="R10" s="45">
        <f t="shared" si="4"/>
        <v>14971.049525399998</v>
      </c>
      <c r="S10" s="47">
        <f t="shared" si="5"/>
        <v>23946.385077800005</v>
      </c>
      <c r="T10" s="46"/>
      <c r="U10" s="46"/>
      <c r="V10" s="47">
        <f t="shared" si="6"/>
        <v>624.1458</v>
      </c>
      <c r="W10" s="46">
        <f t="shared" si="7"/>
        <v>624.1458</v>
      </c>
      <c r="X10" s="46">
        <f t="shared" si="8"/>
        <v>254.67391080000002</v>
      </c>
      <c r="Y10" s="46">
        <f t="shared" si="9"/>
        <v>407.3541756</v>
      </c>
      <c r="Z10" s="46"/>
      <c r="AA10" s="46"/>
      <c r="AB10" s="46">
        <f t="shared" si="10"/>
        <v>286.2547</v>
      </c>
      <c r="AC10" s="45">
        <f t="shared" si="11"/>
        <v>286.2547</v>
      </c>
      <c r="AD10" s="46">
        <f t="shared" si="12"/>
        <v>116.80220220000001</v>
      </c>
      <c r="AE10" s="46">
        <f t="shared" si="13"/>
        <v>186.8266154</v>
      </c>
      <c r="AF10" s="46"/>
      <c r="AG10" s="46"/>
      <c r="AH10" s="46">
        <f t="shared" si="14"/>
        <v>59.27665</v>
      </c>
      <c r="AI10" s="45">
        <f t="shared" si="15"/>
        <v>59.27665</v>
      </c>
      <c r="AJ10" s="46">
        <f t="shared" si="16"/>
        <v>24.1870029</v>
      </c>
      <c r="AK10" s="46">
        <f t="shared" si="17"/>
        <v>38.6874203</v>
      </c>
      <c r="AL10" s="46"/>
      <c r="AM10" s="46"/>
      <c r="AN10" s="46">
        <f t="shared" si="18"/>
        <v>6337.199100000001</v>
      </c>
      <c r="AO10" s="45">
        <f t="shared" si="19"/>
        <v>6337.199100000001</v>
      </c>
      <c r="AP10" s="46">
        <f t="shared" si="20"/>
        <v>2585.8049166</v>
      </c>
      <c r="AQ10" s="46">
        <f t="shared" si="21"/>
        <v>4136.0280162</v>
      </c>
      <c r="AR10" s="46"/>
      <c r="AS10" s="46"/>
      <c r="AT10" s="46">
        <f t="shared" si="22"/>
        <v>34.8529</v>
      </c>
      <c r="AU10" s="45">
        <f t="shared" si="23"/>
        <v>34.8529</v>
      </c>
      <c r="AV10" s="46">
        <f t="shared" si="24"/>
        <v>14.2212354</v>
      </c>
      <c r="AW10" s="46">
        <f t="shared" si="25"/>
        <v>22.7470478</v>
      </c>
      <c r="AX10" s="46"/>
      <c r="AY10" s="46"/>
      <c r="AZ10" s="46">
        <f t="shared" si="26"/>
        <v>36.798449999999995</v>
      </c>
      <c r="BA10" s="45">
        <f t="shared" si="27"/>
        <v>36.798449999999995</v>
      </c>
      <c r="BB10" s="46">
        <f t="shared" si="28"/>
        <v>15.015089699999999</v>
      </c>
      <c r="BC10" s="46">
        <f t="shared" si="29"/>
        <v>24.0168279</v>
      </c>
      <c r="BD10" s="46"/>
      <c r="BE10" s="46"/>
      <c r="BF10" s="46">
        <f t="shared" si="30"/>
        <v>10.320599999999999</v>
      </c>
      <c r="BG10" s="45">
        <f t="shared" si="31"/>
        <v>10.320599999999999</v>
      </c>
      <c r="BH10" s="46">
        <f t="shared" si="32"/>
        <v>4.2111756</v>
      </c>
      <c r="BI10" s="46">
        <f t="shared" si="33"/>
        <v>6.7358291999999995</v>
      </c>
      <c r="BJ10" s="46"/>
      <c r="BK10" s="46"/>
      <c r="BL10" s="46">
        <f t="shared" si="34"/>
        <v>190.1796</v>
      </c>
      <c r="BM10" s="45">
        <f t="shared" si="35"/>
        <v>190.1796</v>
      </c>
      <c r="BN10" s="46">
        <f t="shared" si="36"/>
        <v>77.6001096</v>
      </c>
      <c r="BO10" s="46">
        <f t="shared" si="37"/>
        <v>124.12236719999999</v>
      </c>
      <c r="BP10" s="46"/>
      <c r="BQ10" s="46"/>
      <c r="BR10" s="46">
        <f t="shared" si="38"/>
        <v>283.4825</v>
      </c>
      <c r="BS10" s="45">
        <f t="shared" si="39"/>
        <v>283.4825</v>
      </c>
      <c r="BT10" s="46">
        <f t="shared" si="40"/>
        <v>115.671045</v>
      </c>
      <c r="BU10" s="46">
        <f t="shared" si="41"/>
        <v>185.017315</v>
      </c>
      <c r="BV10" s="46"/>
      <c r="BW10" s="46"/>
      <c r="BX10" s="46">
        <f t="shared" si="42"/>
        <v>3340</v>
      </c>
      <c r="BY10" s="45">
        <f t="shared" si="43"/>
        <v>3340</v>
      </c>
      <c r="BZ10" s="46">
        <f t="shared" si="44"/>
        <v>1362.84</v>
      </c>
      <c r="CA10" s="46">
        <f t="shared" si="45"/>
        <v>2179.88</v>
      </c>
      <c r="CB10" s="46"/>
      <c r="CC10" s="46"/>
      <c r="CD10" s="46">
        <f t="shared" si="46"/>
        <v>165.6807</v>
      </c>
      <c r="CE10" s="45">
        <f t="shared" si="47"/>
        <v>165.6807</v>
      </c>
      <c r="CF10" s="46">
        <f t="shared" si="48"/>
        <v>67.6036782</v>
      </c>
      <c r="CG10" s="46">
        <f t="shared" si="49"/>
        <v>108.1329474</v>
      </c>
      <c r="CH10" s="46"/>
      <c r="CI10" s="46"/>
      <c r="CJ10" s="46">
        <f t="shared" si="50"/>
        <v>1324.55215</v>
      </c>
      <c r="CK10" s="45">
        <f t="shared" si="51"/>
        <v>1324.55215</v>
      </c>
      <c r="CL10" s="46">
        <f t="shared" si="52"/>
        <v>540.4648659</v>
      </c>
      <c r="CM10" s="46">
        <f t="shared" si="53"/>
        <v>864.4804613</v>
      </c>
      <c r="CN10" s="46"/>
      <c r="CO10" s="46"/>
      <c r="CP10" s="46">
        <f t="shared" si="54"/>
        <v>725.0973000000001</v>
      </c>
      <c r="CQ10" s="45">
        <f t="shared" si="55"/>
        <v>725.0973000000001</v>
      </c>
      <c r="CR10" s="46">
        <f t="shared" si="56"/>
        <v>295.8657498</v>
      </c>
      <c r="CS10" s="46">
        <f t="shared" si="57"/>
        <v>473.2410486</v>
      </c>
      <c r="CT10" s="46"/>
      <c r="CU10" s="46"/>
      <c r="CV10" s="46">
        <f t="shared" si="58"/>
        <v>71.93525000000001</v>
      </c>
      <c r="CW10" s="45">
        <f t="shared" si="59"/>
        <v>71.93525000000001</v>
      </c>
      <c r="CX10" s="46">
        <f t="shared" si="60"/>
        <v>29.3521665</v>
      </c>
      <c r="CY10" s="46">
        <f t="shared" si="61"/>
        <v>46.9491655</v>
      </c>
      <c r="CZ10" s="46"/>
      <c r="DA10" s="46"/>
      <c r="DB10" s="46">
        <f t="shared" si="62"/>
        <v>5110.450500000001</v>
      </c>
      <c r="DC10" s="45">
        <f t="shared" si="63"/>
        <v>5110.450500000001</v>
      </c>
      <c r="DD10" s="46">
        <f t="shared" si="64"/>
        <v>2085.247413</v>
      </c>
      <c r="DE10" s="46">
        <f t="shared" si="65"/>
        <v>3335.379891</v>
      </c>
      <c r="DF10" s="46"/>
      <c r="DG10" s="46"/>
      <c r="DH10" s="46">
        <f t="shared" si="66"/>
        <v>1204.9551</v>
      </c>
      <c r="DI10" s="45">
        <f t="shared" si="67"/>
        <v>1204.9551</v>
      </c>
      <c r="DJ10" s="46">
        <f t="shared" si="68"/>
        <v>491.6649726</v>
      </c>
      <c r="DK10" s="46">
        <f t="shared" si="69"/>
        <v>786.4244082</v>
      </c>
      <c r="DL10" s="45"/>
      <c r="DM10" s="45"/>
      <c r="DN10" s="45">
        <f t="shared" si="70"/>
        <v>200.62545000000003</v>
      </c>
      <c r="DO10" s="45">
        <f t="shared" si="71"/>
        <v>200.62545000000003</v>
      </c>
      <c r="DP10" s="46">
        <f t="shared" si="72"/>
        <v>81.86239169999999</v>
      </c>
      <c r="DQ10" s="46">
        <f t="shared" si="73"/>
        <v>130.93994189999998</v>
      </c>
      <c r="DR10" s="46"/>
      <c r="DS10" s="46"/>
      <c r="DT10" s="46">
        <f t="shared" si="74"/>
        <v>215.9477</v>
      </c>
      <c r="DU10" s="45">
        <f t="shared" si="75"/>
        <v>215.9477</v>
      </c>
      <c r="DV10" s="46">
        <f t="shared" si="76"/>
        <v>88.1144202</v>
      </c>
      <c r="DW10" s="46">
        <f t="shared" si="77"/>
        <v>140.9401414</v>
      </c>
      <c r="DX10" s="46"/>
      <c r="DY10" s="46"/>
      <c r="DZ10" s="46">
        <f t="shared" si="78"/>
        <v>16468.76345</v>
      </c>
      <c r="EA10" s="45">
        <f t="shared" si="79"/>
        <v>16468.76345</v>
      </c>
      <c r="EB10" s="46">
        <f t="shared" si="80"/>
        <v>6719.8471797</v>
      </c>
      <c r="EC10" s="46">
        <f t="shared" si="81"/>
        <v>10748.481457900001</v>
      </c>
      <c r="ED10" s="46"/>
      <c r="EE10" s="45"/>
      <c r="EF10" s="45"/>
      <c r="EG10" s="45">
        <f t="shared" si="82"/>
        <v>0</v>
      </c>
      <c r="EH10" s="45"/>
      <c r="EI10" s="46"/>
    </row>
    <row r="11" spans="1:139" s="33" customFormat="1" ht="12.75">
      <c r="A11" s="32">
        <v>43922</v>
      </c>
      <c r="C11" s="21">
        <v>2625000</v>
      </c>
      <c r="D11" s="21">
        <v>83500</v>
      </c>
      <c r="E11" s="44">
        <f t="shared" si="0"/>
        <v>2708500</v>
      </c>
      <c r="F11" s="44">
        <v>34071</v>
      </c>
      <c r="G11" s="44">
        <v>54497</v>
      </c>
      <c r="H11" s="46"/>
      <c r="I11" s="46">
        <f>'2012A Academic'!I11</f>
        <v>1471555.575</v>
      </c>
      <c r="J11" s="46">
        <f>'2012A Academic'!J11</f>
        <v>46809.482099999994</v>
      </c>
      <c r="K11" s="46">
        <f t="shared" si="1"/>
        <v>1518365.0570999999</v>
      </c>
      <c r="L11" s="46">
        <f>'2012A Academic'!L11</f>
        <v>19099.9504746</v>
      </c>
      <c r="M11" s="46">
        <f>'2012A Academic'!M11</f>
        <v>30550.614922200006</v>
      </c>
      <c r="N11" s="46"/>
      <c r="O11" s="45">
        <f t="shared" si="83"/>
        <v>1153444.4249999998</v>
      </c>
      <c r="P11" s="47">
        <f t="shared" si="2"/>
        <v>36690.517900000006</v>
      </c>
      <c r="Q11" s="45">
        <f t="shared" si="3"/>
        <v>1190134.9429</v>
      </c>
      <c r="R11" s="45">
        <f t="shared" si="4"/>
        <v>14971.049525399998</v>
      </c>
      <c r="S11" s="47">
        <f t="shared" si="5"/>
        <v>23946.385077800005</v>
      </c>
      <c r="T11" s="46"/>
      <c r="U11" s="46">
        <f t="shared" si="84"/>
        <v>19621.35</v>
      </c>
      <c r="V11" s="47">
        <f t="shared" si="6"/>
        <v>624.1458</v>
      </c>
      <c r="W11" s="46">
        <f t="shared" si="7"/>
        <v>20245.495799999997</v>
      </c>
      <c r="X11" s="46">
        <f t="shared" si="8"/>
        <v>254.67391080000002</v>
      </c>
      <c r="Y11" s="46">
        <f t="shared" si="9"/>
        <v>407.3541756</v>
      </c>
      <c r="Z11" s="46"/>
      <c r="AA11" s="46">
        <f t="shared" si="85"/>
        <v>8999.025</v>
      </c>
      <c r="AB11" s="46">
        <f t="shared" si="10"/>
        <v>286.2547</v>
      </c>
      <c r="AC11" s="45">
        <f t="shared" si="11"/>
        <v>9285.2797</v>
      </c>
      <c r="AD11" s="46">
        <f t="shared" si="12"/>
        <v>116.80220220000001</v>
      </c>
      <c r="AE11" s="46">
        <f t="shared" si="13"/>
        <v>186.8266154</v>
      </c>
      <c r="AF11" s="46"/>
      <c r="AG11" s="46">
        <f t="shared" si="86"/>
        <v>1863.4875</v>
      </c>
      <c r="AH11" s="46">
        <f t="shared" si="14"/>
        <v>59.27665</v>
      </c>
      <c r="AI11" s="45">
        <f t="shared" si="15"/>
        <v>1922.76415</v>
      </c>
      <c r="AJ11" s="46">
        <f t="shared" si="16"/>
        <v>24.1870029</v>
      </c>
      <c r="AK11" s="46">
        <f t="shared" si="17"/>
        <v>38.6874203</v>
      </c>
      <c r="AL11" s="46"/>
      <c r="AM11" s="46">
        <f t="shared" si="87"/>
        <v>199223.325</v>
      </c>
      <c r="AN11" s="46">
        <f t="shared" si="18"/>
        <v>6337.199100000001</v>
      </c>
      <c r="AO11" s="45">
        <f t="shared" si="19"/>
        <v>205560.5241</v>
      </c>
      <c r="AP11" s="46">
        <f t="shared" si="20"/>
        <v>2585.8049166</v>
      </c>
      <c r="AQ11" s="46">
        <f t="shared" si="21"/>
        <v>4136.0280162</v>
      </c>
      <c r="AR11" s="46"/>
      <c r="AS11" s="46">
        <f t="shared" si="88"/>
        <v>1095.675</v>
      </c>
      <c r="AT11" s="46">
        <f t="shared" si="22"/>
        <v>34.8529</v>
      </c>
      <c r="AU11" s="45">
        <f t="shared" si="23"/>
        <v>1130.5279</v>
      </c>
      <c r="AV11" s="46">
        <f t="shared" si="24"/>
        <v>14.2212354</v>
      </c>
      <c r="AW11" s="46">
        <f t="shared" si="25"/>
        <v>22.7470478</v>
      </c>
      <c r="AX11" s="46"/>
      <c r="AY11" s="46">
        <f t="shared" si="89"/>
        <v>1156.8375</v>
      </c>
      <c r="AZ11" s="46">
        <f t="shared" si="26"/>
        <v>36.798449999999995</v>
      </c>
      <c r="BA11" s="45">
        <f t="shared" si="27"/>
        <v>1193.63595</v>
      </c>
      <c r="BB11" s="46">
        <f t="shared" si="28"/>
        <v>15.015089699999999</v>
      </c>
      <c r="BC11" s="46">
        <f t="shared" si="29"/>
        <v>24.0168279</v>
      </c>
      <c r="BD11" s="46"/>
      <c r="BE11" s="46">
        <f t="shared" si="90"/>
        <v>324.45</v>
      </c>
      <c r="BF11" s="46">
        <f t="shared" si="30"/>
        <v>10.320599999999999</v>
      </c>
      <c r="BG11" s="45">
        <f t="shared" si="31"/>
        <v>334.7706</v>
      </c>
      <c r="BH11" s="46">
        <f t="shared" si="32"/>
        <v>4.2111756</v>
      </c>
      <c r="BI11" s="46">
        <f t="shared" si="33"/>
        <v>6.7358291999999995</v>
      </c>
      <c r="BJ11" s="46"/>
      <c r="BK11" s="46">
        <f t="shared" si="91"/>
        <v>5978.7</v>
      </c>
      <c r="BL11" s="46">
        <f t="shared" si="34"/>
        <v>190.1796</v>
      </c>
      <c r="BM11" s="45">
        <f t="shared" si="35"/>
        <v>6168.8796</v>
      </c>
      <c r="BN11" s="46">
        <f t="shared" si="36"/>
        <v>77.6001096</v>
      </c>
      <c r="BO11" s="46">
        <f t="shared" si="37"/>
        <v>124.12236719999999</v>
      </c>
      <c r="BP11" s="46"/>
      <c r="BQ11" s="46">
        <f t="shared" si="92"/>
        <v>8911.875000000002</v>
      </c>
      <c r="BR11" s="46">
        <f t="shared" si="38"/>
        <v>283.4825</v>
      </c>
      <c r="BS11" s="45">
        <f t="shared" si="39"/>
        <v>9195.357500000002</v>
      </c>
      <c r="BT11" s="46">
        <f t="shared" si="40"/>
        <v>115.671045</v>
      </c>
      <c r="BU11" s="46">
        <f t="shared" si="41"/>
        <v>185.017315</v>
      </c>
      <c r="BV11" s="46"/>
      <c r="BW11" s="46">
        <f t="shared" si="93"/>
        <v>105000</v>
      </c>
      <c r="BX11" s="46">
        <f t="shared" si="42"/>
        <v>3340</v>
      </c>
      <c r="BY11" s="45">
        <f t="shared" si="43"/>
        <v>108340</v>
      </c>
      <c r="BZ11" s="46">
        <f t="shared" si="44"/>
        <v>1362.84</v>
      </c>
      <c r="CA11" s="46">
        <f t="shared" si="45"/>
        <v>2179.88</v>
      </c>
      <c r="CB11" s="46"/>
      <c r="CC11" s="46">
        <f t="shared" si="94"/>
        <v>5208.525000000001</v>
      </c>
      <c r="CD11" s="46">
        <f t="shared" si="46"/>
        <v>165.6807</v>
      </c>
      <c r="CE11" s="45">
        <f t="shared" si="47"/>
        <v>5374.2057</v>
      </c>
      <c r="CF11" s="46">
        <f t="shared" si="48"/>
        <v>67.6036782</v>
      </c>
      <c r="CG11" s="46">
        <f t="shared" si="49"/>
        <v>108.1329474</v>
      </c>
      <c r="CH11" s="46"/>
      <c r="CI11" s="46">
        <f t="shared" si="95"/>
        <v>41640.1125</v>
      </c>
      <c r="CJ11" s="46">
        <f t="shared" si="50"/>
        <v>1324.55215</v>
      </c>
      <c r="CK11" s="45">
        <f t="shared" si="51"/>
        <v>42964.664650000006</v>
      </c>
      <c r="CL11" s="46">
        <f t="shared" si="52"/>
        <v>540.4648659</v>
      </c>
      <c r="CM11" s="46">
        <f t="shared" si="53"/>
        <v>864.4804613</v>
      </c>
      <c r="CN11" s="46"/>
      <c r="CO11" s="46">
        <f t="shared" si="96"/>
        <v>22794.975</v>
      </c>
      <c r="CP11" s="46">
        <f t="shared" si="54"/>
        <v>725.0973000000001</v>
      </c>
      <c r="CQ11" s="45">
        <f t="shared" si="55"/>
        <v>23520.0723</v>
      </c>
      <c r="CR11" s="46">
        <f t="shared" si="56"/>
        <v>295.8657498</v>
      </c>
      <c r="CS11" s="46">
        <f t="shared" si="57"/>
        <v>473.2410486</v>
      </c>
      <c r="CT11" s="46"/>
      <c r="CU11" s="46">
        <f t="shared" si="97"/>
        <v>2261.4375</v>
      </c>
      <c r="CV11" s="46">
        <f t="shared" si="58"/>
        <v>71.93525000000001</v>
      </c>
      <c r="CW11" s="45">
        <f t="shared" si="59"/>
        <v>2333.37275</v>
      </c>
      <c r="CX11" s="46">
        <f t="shared" si="60"/>
        <v>29.3521665</v>
      </c>
      <c r="CY11" s="46">
        <f t="shared" si="61"/>
        <v>46.9491655</v>
      </c>
      <c r="CZ11" s="46"/>
      <c r="DA11" s="46">
        <f t="shared" si="98"/>
        <v>160657.875</v>
      </c>
      <c r="DB11" s="46">
        <f t="shared" si="62"/>
        <v>5110.450500000001</v>
      </c>
      <c r="DC11" s="45">
        <f t="shared" si="63"/>
        <v>165768.3255</v>
      </c>
      <c r="DD11" s="46">
        <f t="shared" si="64"/>
        <v>2085.247413</v>
      </c>
      <c r="DE11" s="46">
        <f t="shared" si="65"/>
        <v>3335.379891</v>
      </c>
      <c r="DF11" s="46"/>
      <c r="DG11" s="46">
        <f t="shared" si="99"/>
        <v>37880.325</v>
      </c>
      <c r="DH11" s="46">
        <f t="shared" si="66"/>
        <v>1204.9551</v>
      </c>
      <c r="DI11" s="45">
        <f t="shared" si="67"/>
        <v>39085.280099999996</v>
      </c>
      <c r="DJ11" s="46">
        <f t="shared" si="68"/>
        <v>491.6649726</v>
      </c>
      <c r="DK11" s="46">
        <f t="shared" si="69"/>
        <v>786.4244082</v>
      </c>
      <c r="DL11" s="45"/>
      <c r="DM11" s="45">
        <f t="shared" si="100"/>
        <v>6307.0875</v>
      </c>
      <c r="DN11" s="45">
        <f t="shared" si="70"/>
        <v>200.62545000000003</v>
      </c>
      <c r="DO11" s="45">
        <f t="shared" si="71"/>
        <v>6507.71295</v>
      </c>
      <c r="DP11" s="46">
        <f t="shared" si="72"/>
        <v>81.86239169999999</v>
      </c>
      <c r="DQ11" s="46">
        <f t="shared" si="73"/>
        <v>130.93994189999998</v>
      </c>
      <c r="DR11" s="46"/>
      <c r="DS11" s="46">
        <f t="shared" si="101"/>
        <v>6788.775</v>
      </c>
      <c r="DT11" s="46">
        <f t="shared" si="74"/>
        <v>215.9477</v>
      </c>
      <c r="DU11" s="45">
        <f t="shared" si="75"/>
        <v>7004.722699999999</v>
      </c>
      <c r="DV11" s="46">
        <f t="shared" si="76"/>
        <v>88.1144202</v>
      </c>
      <c r="DW11" s="46">
        <f t="shared" si="77"/>
        <v>140.9401414</v>
      </c>
      <c r="DX11" s="46"/>
      <c r="DY11" s="46">
        <f t="shared" si="102"/>
        <v>517730.5875</v>
      </c>
      <c r="DZ11" s="46">
        <f t="shared" si="78"/>
        <v>16468.76345</v>
      </c>
      <c r="EA11" s="45">
        <f t="shared" si="79"/>
        <v>534199.35095</v>
      </c>
      <c r="EB11" s="46">
        <f t="shared" si="80"/>
        <v>6719.8471797</v>
      </c>
      <c r="EC11" s="46">
        <f t="shared" si="81"/>
        <v>10748.481457900001</v>
      </c>
      <c r="ED11" s="46"/>
      <c r="EE11" s="45"/>
      <c r="EF11" s="45"/>
      <c r="EG11" s="45">
        <f t="shared" si="82"/>
        <v>0</v>
      </c>
      <c r="EH11" s="45"/>
      <c r="EI11" s="46"/>
    </row>
    <row r="12" spans="1:139" s="33" customFormat="1" ht="12.75">
      <c r="A12" s="32">
        <v>44105</v>
      </c>
      <c r="C12" s="21"/>
      <c r="D12" s="21">
        <v>57250</v>
      </c>
      <c r="E12" s="44">
        <f t="shared" si="0"/>
        <v>57250</v>
      </c>
      <c r="F12" s="44">
        <v>34071</v>
      </c>
      <c r="G12" s="44">
        <v>54497</v>
      </c>
      <c r="H12" s="46"/>
      <c r="I12" s="46">
        <f>'2012A Academic'!I12</f>
        <v>0</v>
      </c>
      <c r="J12" s="46">
        <f>'2012A Academic'!J12</f>
        <v>32093.926349999998</v>
      </c>
      <c r="K12" s="46">
        <f t="shared" si="1"/>
        <v>32093.926349999998</v>
      </c>
      <c r="L12" s="46">
        <f>'2012A Academic'!L12</f>
        <v>19099.9504746</v>
      </c>
      <c r="M12" s="46">
        <f>'2012A Academic'!M12</f>
        <v>30550.614922200006</v>
      </c>
      <c r="N12" s="46"/>
      <c r="O12" s="45"/>
      <c r="P12" s="47">
        <f t="shared" si="2"/>
        <v>25156.073650000002</v>
      </c>
      <c r="Q12" s="45">
        <f t="shared" si="3"/>
        <v>25156.073650000002</v>
      </c>
      <c r="R12" s="45">
        <f t="shared" si="4"/>
        <v>14971.049525399998</v>
      </c>
      <c r="S12" s="47">
        <f t="shared" si="5"/>
        <v>23946.385077800005</v>
      </c>
      <c r="T12" s="46"/>
      <c r="U12" s="46"/>
      <c r="V12" s="47">
        <f t="shared" si="6"/>
        <v>427.93230000000005</v>
      </c>
      <c r="W12" s="46">
        <f t="shared" si="7"/>
        <v>427.93230000000005</v>
      </c>
      <c r="X12" s="46">
        <f t="shared" si="8"/>
        <v>254.67391080000002</v>
      </c>
      <c r="Y12" s="46">
        <f t="shared" si="9"/>
        <v>407.3541756</v>
      </c>
      <c r="Z12" s="46"/>
      <c r="AA12" s="46"/>
      <c r="AB12" s="46">
        <f t="shared" si="10"/>
        <v>196.26445</v>
      </c>
      <c r="AC12" s="45">
        <f t="shared" si="11"/>
        <v>196.26445</v>
      </c>
      <c r="AD12" s="46">
        <f t="shared" si="12"/>
        <v>116.80220220000001</v>
      </c>
      <c r="AE12" s="46">
        <f t="shared" si="13"/>
        <v>186.8266154</v>
      </c>
      <c r="AF12" s="46"/>
      <c r="AG12" s="46"/>
      <c r="AH12" s="46">
        <f t="shared" si="14"/>
        <v>40.641774999999996</v>
      </c>
      <c r="AI12" s="45">
        <f t="shared" si="15"/>
        <v>40.641774999999996</v>
      </c>
      <c r="AJ12" s="46">
        <f t="shared" si="16"/>
        <v>24.1870029</v>
      </c>
      <c r="AK12" s="46">
        <f t="shared" si="17"/>
        <v>38.6874203</v>
      </c>
      <c r="AL12" s="46"/>
      <c r="AM12" s="46"/>
      <c r="AN12" s="46">
        <f t="shared" si="18"/>
        <v>4344.9658500000005</v>
      </c>
      <c r="AO12" s="45">
        <f t="shared" si="19"/>
        <v>4344.9658500000005</v>
      </c>
      <c r="AP12" s="46">
        <f t="shared" si="20"/>
        <v>2585.8049166</v>
      </c>
      <c r="AQ12" s="46">
        <f t="shared" si="21"/>
        <v>4136.0280162</v>
      </c>
      <c r="AR12" s="46"/>
      <c r="AS12" s="46"/>
      <c r="AT12" s="46">
        <f t="shared" si="22"/>
        <v>23.89615</v>
      </c>
      <c r="AU12" s="45">
        <f t="shared" si="23"/>
        <v>23.89615</v>
      </c>
      <c r="AV12" s="46">
        <f t="shared" si="24"/>
        <v>14.2212354</v>
      </c>
      <c r="AW12" s="46">
        <f t="shared" si="25"/>
        <v>22.7470478</v>
      </c>
      <c r="AX12" s="46"/>
      <c r="AY12" s="46"/>
      <c r="AZ12" s="46">
        <f t="shared" si="26"/>
        <v>25.230074999999996</v>
      </c>
      <c r="BA12" s="45">
        <f t="shared" si="27"/>
        <v>25.230074999999996</v>
      </c>
      <c r="BB12" s="46">
        <f t="shared" si="28"/>
        <v>15.015089699999999</v>
      </c>
      <c r="BC12" s="46">
        <f t="shared" si="29"/>
        <v>24.0168279</v>
      </c>
      <c r="BD12" s="46"/>
      <c r="BE12" s="46"/>
      <c r="BF12" s="46">
        <f t="shared" si="30"/>
        <v>7.0761</v>
      </c>
      <c r="BG12" s="45">
        <f t="shared" si="31"/>
        <v>7.0761</v>
      </c>
      <c r="BH12" s="46">
        <f t="shared" si="32"/>
        <v>4.2111756</v>
      </c>
      <c r="BI12" s="46">
        <f t="shared" si="33"/>
        <v>6.7358291999999995</v>
      </c>
      <c r="BJ12" s="46"/>
      <c r="BK12" s="46"/>
      <c r="BL12" s="46">
        <f t="shared" si="34"/>
        <v>130.39260000000002</v>
      </c>
      <c r="BM12" s="45">
        <f t="shared" si="35"/>
        <v>130.39260000000002</v>
      </c>
      <c r="BN12" s="46">
        <f t="shared" si="36"/>
        <v>77.6001096</v>
      </c>
      <c r="BO12" s="46">
        <f t="shared" si="37"/>
        <v>124.12236719999999</v>
      </c>
      <c r="BP12" s="46"/>
      <c r="BQ12" s="46"/>
      <c r="BR12" s="46">
        <f t="shared" si="38"/>
        <v>194.36375</v>
      </c>
      <c r="BS12" s="45">
        <f t="shared" si="39"/>
        <v>194.36375</v>
      </c>
      <c r="BT12" s="46">
        <f t="shared" si="40"/>
        <v>115.671045</v>
      </c>
      <c r="BU12" s="46">
        <f t="shared" si="41"/>
        <v>185.017315</v>
      </c>
      <c r="BV12" s="46"/>
      <c r="BW12" s="46"/>
      <c r="BX12" s="46">
        <f t="shared" si="42"/>
        <v>2290</v>
      </c>
      <c r="BY12" s="45">
        <f t="shared" si="43"/>
        <v>2290</v>
      </c>
      <c r="BZ12" s="46">
        <f t="shared" si="44"/>
        <v>1362.84</v>
      </c>
      <c r="CA12" s="46">
        <f t="shared" si="45"/>
        <v>2179.88</v>
      </c>
      <c r="CB12" s="46"/>
      <c r="CC12" s="46"/>
      <c r="CD12" s="46">
        <f t="shared" si="46"/>
        <v>113.59545</v>
      </c>
      <c r="CE12" s="45">
        <f t="shared" si="47"/>
        <v>113.59545</v>
      </c>
      <c r="CF12" s="46">
        <f t="shared" si="48"/>
        <v>67.6036782</v>
      </c>
      <c r="CG12" s="46">
        <f t="shared" si="49"/>
        <v>108.1329474</v>
      </c>
      <c r="CH12" s="46"/>
      <c r="CI12" s="46"/>
      <c r="CJ12" s="46">
        <f t="shared" si="50"/>
        <v>908.1510249999999</v>
      </c>
      <c r="CK12" s="45">
        <f t="shared" si="51"/>
        <v>908.1510249999999</v>
      </c>
      <c r="CL12" s="46">
        <f t="shared" si="52"/>
        <v>540.4648659</v>
      </c>
      <c r="CM12" s="46">
        <f t="shared" si="53"/>
        <v>864.4804613</v>
      </c>
      <c r="CN12" s="46"/>
      <c r="CO12" s="46"/>
      <c r="CP12" s="46">
        <f t="shared" si="54"/>
        <v>497.14755</v>
      </c>
      <c r="CQ12" s="45">
        <f t="shared" si="55"/>
        <v>497.14755</v>
      </c>
      <c r="CR12" s="46">
        <f t="shared" si="56"/>
        <v>295.8657498</v>
      </c>
      <c r="CS12" s="46">
        <f t="shared" si="57"/>
        <v>473.2410486</v>
      </c>
      <c r="CT12" s="46"/>
      <c r="CU12" s="46"/>
      <c r="CV12" s="46">
        <f t="shared" si="58"/>
        <v>49.32087500000001</v>
      </c>
      <c r="CW12" s="45">
        <f t="shared" si="59"/>
        <v>49.32087500000001</v>
      </c>
      <c r="CX12" s="46">
        <f t="shared" si="60"/>
        <v>29.3521665</v>
      </c>
      <c r="CY12" s="46">
        <f t="shared" si="61"/>
        <v>46.9491655</v>
      </c>
      <c r="CZ12" s="46"/>
      <c r="DA12" s="46"/>
      <c r="DB12" s="46">
        <f t="shared" si="62"/>
        <v>3503.87175</v>
      </c>
      <c r="DC12" s="45">
        <f t="shared" si="63"/>
        <v>3503.87175</v>
      </c>
      <c r="DD12" s="46">
        <f t="shared" si="64"/>
        <v>2085.247413</v>
      </c>
      <c r="DE12" s="46">
        <f t="shared" si="65"/>
        <v>3335.379891</v>
      </c>
      <c r="DF12" s="46"/>
      <c r="DG12" s="46"/>
      <c r="DH12" s="46">
        <f t="shared" si="66"/>
        <v>826.15185</v>
      </c>
      <c r="DI12" s="45">
        <f t="shared" si="67"/>
        <v>826.15185</v>
      </c>
      <c r="DJ12" s="46">
        <f t="shared" si="68"/>
        <v>491.6649726</v>
      </c>
      <c r="DK12" s="46">
        <f t="shared" si="69"/>
        <v>786.4244082</v>
      </c>
      <c r="DL12" s="45"/>
      <c r="DM12" s="45"/>
      <c r="DN12" s="45">
        <f t="shared" si="70"/>
        <v>137.554575</v>
      </c>
      <c r="DO12" s="45">
        <f t="shared" si="71"/>
        <v>137.554575</v>
      </c>
      <c r="DP12" s="46">
        <f t="shared" si="72"/>
        <v>81.86239169999999</v>
      </c>
      <c r="DQ12" s="46">
        <f t="shared" si="73"/>
        <v>130.93994189999998</v>
      </c>
      <c r="DR12" s="46"/>
      <c r="DS12" s="46"/>
      <c r="DT12" s="46">
        <f t="shared" si="74"/>
        <v>148.05995000000001</v>
      </c>
      <c r="DU12" s="45">
        <f t="shared" si="75"/>
        <v>148.05995000000001</v>
      </c>
      <c r="DV12" s="46">
        <f t="shared" si="76"/>
        <v>88.1144202</v>
      </c>
      <c r="DW12" s="46">
        <f t="shared" si="77"/>
        <v>140.9401414</v>
      </c>
      <c r="DX12" s="46"/>
      <c r="DY12" s="46"/>
      <c r="DZ12" s="46">
        <f t="shared" si="78"/>
        <v>11291.457575</v>
      </c>
      <c r="EA12" s="45">
        <f t="shared" si="79"/>
        <v>11291.457575</v>
      </c>
      <c r="EB12" s="46">
        <f t="shared" si="80"/>
        <v>6719.8471797</v>
      </c>
      <c r="EC12" s="46">
        <f t="shared" si="81"/>
        <v>10748.481457900001</v>
      </c>
      <c r="ED12" s="46"/>
      <c r="EE12" s="45"/>
      <c r="EF12" s="45"/>
      <c r="EG12" s="45">
        <f t="shared" si="82"/>
        <v>0</v>
      </c>
      <c r="EH12" s="45"/>
      <c r="EI12" s="46"/>
    </row>
    <row r="13" spans="1:139" s="33" customFormat="1" ht="12.75">
      <c r="A13" s="32">
        <v>44287</v>
      </c>
      <c r="C13" s="21">
        <v>5000</v>
      </c>
      <c r="D13" s="21">
        <v>57250</v>
      </c>
      <c r="E13" s="44">
        <f t="shared" si="0"/>
        <v>62250</v>
      </c>
      <c r="F13" s="44">
        <v>34071</v>
      </c>
      <c r="G13" s="44">
        <v>54497</v>
      </c>
      <c r="H13" s="46"/>
      <c r="I13" s="46">
        <f>'2012A Academic'!I13</f>
        <v>2802.9629999999993</v>
      </c>
      <c r="J13" s="46">
        <f>'2012A Academic'!J13</f>
        <v>32093.926349999998</v>
      </c>
      <c r="K13" s="46">
        <f t="shared" si="1"/>
        <v>34896.88935</v>
      </c>
      <c r="L13" s="46">
        <f>'2012A Academic'!L13</f>
        <v>19099.9504746</v>
      </c>
      <c r="M13" s="46">
        <f>'2012A Academic'!M13</f>
        <v>30550.614922200006</v>
      </c>
      <c r="N13" s="46"/>
      <c r="O13" s="45">
        <f t="shared" si="83"/>
        <v>2197.0370000000003</v>
      </c>
      <c r="P13" s="47">
        <f t="shared" si="2"/>
        <v>25156.073650000002</v>
      </c>
      <c r="Q13" s="45">
        <f t="shared" si="3"/>
        <v>27353.110650000002</v>
      </c>
      <c r="R13" s="45">
        <f t="shared" si="4"/>
        <v>14971.049525399998</v>
      </c>
      <c r="S13" s="47">
        <f t="shared" si="5"/>
        <v>23946.385077800005</v>
      </c>
      <c r="T13" s="46"/>
      <c r="U13" s="46">
        <f t="shared" si="84"/>
        <v>37.374</v>
      </c>
      <c r="V13" s="47">
        <f t="shared" si="6"/>
        <v>427.93230000000005</v>
      </c>
      <c r="W13" s="46">
        <f t="shared" si="7"/>
        <v>465.3063000000001</v>
      </c>
      <c r="X13" s="46">
        <f t="shared" si="8"/>
        <v>254.67391080000002</v>
      </c>
      <c r="Y13" s="46">
        <f t="shared" si="9"/>
        <v>407.3541756</v>
      </c>
      <c r="Z13" s="46"/>
      <c r="AA13" s="46">
        <f t="shared" si="85"/>
        <v>17.141000000000002</v>
      </c>
      <c r="AB13" s="46">
        <f t="shared" si="10"/>
        <v>196.26445</v>
      </c>
      <c r="AC13" s="45">
        <f t="shared" si="11"/>
        <v>213.40545</v>
      </c>
      <c r="AD13" s="46">
        <f t="shared" si="12"/>
        <v>116.80220220000001</v>
      </c>
      <c r="AE13" s="46">
        <f t="shared" si="13"/>
        <v>186.8266154</v>
      </c>
      <c r="AF13" s="46"/>
      <c r="AG13" s="46">
        <f t="shared" si="86"/>
        <v>3.5495</v>
      </c>
      <c r="AH13" s="46">
        <f t="shared" si="14"/>
        <v>40.641774999999996</v>
      </c>
      <c r="AI13" s="45">
        <f t="shared" si="15"/>
        <v>44.191275</v>
      </c>
      <c r="AJ13" s="46">
        <f t="shared" si="16"/>
        <v>24.1870029</v>
      </c>
      <c r="AK13" s="46">
        <f t="shared" si="17"/>
        <v>38.6874203</v>
      </c>
      <c r="AL13" s="46"/>
      <c r="AM13" s="46">
        <f t="shared" si="87"/>
        <v>379.473</v>
      </c>
      <c r="AN13" s="46">
        <f t="shared" si="18"/>
        <v>4344.9658500000005</v>
      </c>
      <c r="AO13" s="45">
        <f t="shared" si="19"/>
        <v>4724.4388500000005</v>
      </c>
      <c r="AP13" s="46">
        <f t="shared" si="20"/>
        <v>2585.8049166</v>
      </c>
      <c r="AQ13" s="46">
        <f t="shared" si="21"/>
        <v>4136.0280162</v>
      </c>
      <c r="AR13" s="46"/>
      <c r="AS13" s="46">
        <f t="shared" si="88"/>
        <v>2.0869999999999997</v>
      </c>
      <c r="AT13" s="46">
        <f t="shared" si="22"/>
        <v>23.89615</v>
      </c>
      <c r="AU13" s="45">
        <f t="shared" si="23"/>
        <v>25.98315</v>
      </c>
      <c r="AV13" s="46">
        <f t="shared" si="24"/>
        <v>14.2212354</v>
      </c>
      <c r="AW13" s="46">
        <f t="shared" si="25"/>
        <v>22.7470478</v>
      </c>
      <c r="AX13" s="46"/>
      <c r="AY13" s="46">
        <f t="shared" si="89"/>
        <v>2.2035</v>
      </c>
      <c r="AZ13" s="46">
        <f t="shared" si="26"/>
        <v>25.230074999999996</v>
      </c>
      <c r="BA13" s="45">
        <f t="shared" si="27"/>
        <v>27.433574999999998</v>
      </c>
      <c r="BB13" s="46">
        <f t="shared" si="28"/>
        <v>15.015089699999999</v>
      </c>
      <c r="BC13" s="46">
        <f t="shared" si="29"/>
        <v>24.0168279</v>
      </c>
      <c r="BD13" s="46"/>
      <c r="BE13" s="46">
        <f t="shared" si="90"/>
        <v>0.618</v>
      </c>
      <c r="BF13" s="46">
        <f t="shared" si="30"/>
        <v>7.0761</v>
      </c>
      <c r="BG13" s="45">
        <f t="shared" si="31"/>
        <v>7.694100000000001</v>
      </c>
      <c r="BH13" s="46">
        <f t="shared" si="32"/>
        <v>4.2111756</v>
      </c>
      <c r="BI13" s="46">
        <f t="shared" si="33"/>
        <v>6.7358291999999995</v>
      </c>
      <c r="BJ13" s="46"/>
      <c r="BK13" s="46">
        <f t="shared" si="91"/>
        <v>11.388</v>
      </c>
      <c r="BL13" s="46">
        <f t="shared" si="34"/>
        <v>130.39260000000002</v>
      </c>
      <c r="BM13" s="45">
        <f t="shared" si="35"/>
        <v>141.78060000000002</v>
      </c>
      <c r="BN13" s="46">
        <f t="shared" si="36"/>
        <v>77.6001096</v>
      </c>
      <c r="BO13" s="46">
        <f t="shared" si="37"/>
        <v>124.12236719999999</v>
      </c>
      <c r="BP13" s="46"/>
      <c r="BQ13" s="46">
        <f t="shared" si="92"/>
        <v>16.975</v>
      </c>
      <c r="BR13" s="46">
        <f t="shared" si="38"/>
        <v>194.36375</v>
      </c>
      <c r="BS13" s="45">
        <f t="shared" si="39"/>
        <v>211.33875</v>
      </c>
      <c r="BT13" s="46">
        <f t="shared" si="40"/>
        <v>115.671045</v>
      </c>
      <c r="BU13" s="46">
        <f t="shared" si="41"/>
        <v>185.017315</v>
      </c>
      <c r="BV13" s="46"/>
      <c r="BW13" s="46">
        <f t="shared" si="93"/>
        <v>200</v>
      </c>
      <c r="BX13" s="46">
        <f t="shared" si="42"/>
        <v>2290</v>
      </c>
      <c r="BY13" s="45">
        <f t="shared" si="43"/>
        <v>2490</v>
      </c>
      <c r="BZ13" s="46">
        <f t="shared" si="44"/>
        <v>1362.84</v>
      </c>
      <c r="CA13" s="46">
        <f t="shared" si="45"/>
        <v>2179.88</v>
      </c>
      <c r="CB13" s="46"/>
      <c r="CC13" s="46">
        <f t="shared" si="94"/>
        <v>9.921</v>
      </c>
      <c r="CD13" s="46">
        <f t="shared" si="46"/>
        <v>113.59545</v>
      </c>
      <c r="CE13" s="45">
        <f t="shared" si="47"/>
        <v>123.51644999999999</v>
      </c>
      <c r="CF13" s="46">
        <f t="shared" si="48"/>
        <v>67.6036782</v>
      </c>
      <c r="CG13" s="46">
        <f t="shared" si="49"/>
        <v>108.1329474</v>
      </c>
      <c r="CH13" s="46"/>
      <c r="CI13" s="46">
        <f t="shared" si="95"/>
        <v>79.3145</v>
      </c>
      <c r="CJ13" s="46">
        <f t="shared" si="50"/>
        <v>908.1510249999999</v>
      </c>
      <c r="CK13" s="45">
        <f t="shared" si="51"/>
        <v>987.4655249999998</v>
      </c>
      <c r="CL13" s="46">
        <f t="shared" si="52"/>
        <v>540.4648659</v>
      </c>
      <c r="CM13" s="46">
        <f t="shared" si="53"/>
        <v>864.4804613</v>
      </c>
      <c r="CN13" s="46"/>
      <c r="CO13" s="46">
        <f t="shared" si="96"/>
        <v>43.419000000000004</v>
      </c>
      <c r="CP13" s="46">
        <f t="shared" si="54"/>
        <v>497.14755</v>
      </c>
      <c r="CQ13" s="45">
        <f t="shared" si="55"/>
        <v>540.56655</v>
      </c>
      <c r="CR13" s="46">
        <f t="shared" si="56"/>
        <v>295.8657498</v>
      </c>
      <c r="CS13" s="46">
        <f t="shared" si="57"/>
        <v>473.2410486</v>
      </c>
      <c r="CT13" s="46"/>
      <c r="CU13" s="46">
        <f t="shared" si="97"/>
        <v>4.3075</v>
      </c>
      <c r="CV13" s="46">
        <f t="shared" si="58"/>
        <v>49.32087500000001</v>
      </c>
      <c r="CW13" s="45">
        <f t="shared" si="59"/>
        <v>53.628375000000005</v>
      </c>
      <c r="CX13" s="46">
        <f t="shared" si="60"/>
        <v>29.3521665</v>
      </c>
      <c r="CY13" s="46">
        <f t="shared" si="61"/>
        <v>46.9491655</v>
      </c>
      <c r="CZ13" s="46"/>
      <c r="DA13" s="46">
        <f t="shared" si="98"/>
        <v>306.015</v>
      </c>
      <c r="DB13" s="46">
        <f t="shared" si="62"/>
        <v>3503.87175</v>
      </c>
      <c r="DC13" s="45">
        <f t="shared" si="63"/>
        <v>3809.8867499999997</v>
      </c>
      <c r="DD13" s="46">
        <f t="shared" si="64"/>
        <v>2085.247413</v>
      </c>
      <c r="DE13" s="46">
        <f t="shared" si="65"/>
        <v>3335.379891</v>
      </c>
      <c r="DF13" s="46"/>
      <c r="DG13" s="46">
        <f t="shared" si="99"/>
        <v>72.153</v>
      </c>
      <c r="DH13" s="46">
        <f t="shared" si="66"/>
        <v>826.15185</v>
      </c>
      <c r="DI13" s="45">
        <f t="shared" si="67"/>
        <v>898.30485</v>
      </c>
      <c r="DJ13" s="46">
        <f t="shared" si="68"/>
        <v>491.6649726</v>
      </c>
      <c r="DK13" s="46">
        <f t="shared" si="69"/>
        <v>786.4244082</v>
      </c>
      <c r="DL13" s="45"/>
      <c r="DM13" s="45">
        <f t="shared" si="100"/>
        <v>12.0135</v>
      </c>
      <c r="DN13" s="45">
        <f t="shared" si="70"/>
        <v>137.554575</v>
      </c>
      <c r="DO13" s="45">
        <f t="shared" si="71"/>
        <v>149.568075</v>
      </c>
      <c r="DP13" s="46">
        <f t="shared" si="72"/>
        <v>81.86239169999999</v>
      </c>
      <c r="DQ13" s="46">
        <f t="shared" si="73"/>
        <v>130.93994189999998</v>
      </c>
      <c r="DR13" s="46"/>
      <c r="DS13" s="46">
        <f t="shared" si="101"/>
        <v>12.931000000000001</v>
      </c>
      <c r="DT13" s="46">
        <f t="shared" si="74"/>
        <v>148.05995000000001</v>
      </c>
      <c r="DU13" s="45">
        <f t="shared" si="75"/>
        <v>160.99095000000003</v>
      </c>
      <c r="DV13" s="46">
        <f t="shared" si="76"/>
        <v>88.1144202</v>
      </c>
      <c r="DW13" s="46">
        <f t="shared" si="77"/>
        <v>140.9401414</v>
      </c>
      <c r="DX13" s="46"/>
      <c r="DY13" s="46">
        <f t="shared" si="102"/>
        <v>986.1535</v>
      </c>
      <c r="DZ13" s="46">
        <f t="shared" si="78"/>
        <v>11291.457575</v>
      </c>
      <c r="EA13" s="45">
        <f t="shared" si="79"/>
        <v>12277.611075</v>
      </c>
      <c r="EB13" s="46">
        <f t="shared" si="80"/>
        <v>6719.8471797</v>
      </c>
      <c r="EC13" s="46">
        <f t="shared" si="81"/>
        <v>10748.481457900001</v>
      </c>
      <c r="ED13" s="46"/>
      <c r="EE13" s="45"/>
      <c r="EF13" s="45"/>
      <c r="EG13" s="45">
        <f t="shared" si="82"/>
        <v>0</v>
      </c>
      <c r="EH13" s="45"/>
      <c r="EI13" s="46"/>
    </row>
    <row r="14" spans="1:139" s="33" customFormat="1" ht="12.75">
      <c r="A14" s="32">
        <v>44470</v>
      </c>
      <c r="C14" s="21"/>
      <c r="D14" s="21">
        <v>57200</v>
      </c>
      <c r="E14" s="44">
        <f t="shared" si="0"/>
        <v>57200</v>
      </c>
      <c r="F14" s="44">
        <v>34071</v>
      </c>
      <c r="G14" s="44">
        <v>54497</v>
      </c>
      <c r="H14" s="46"/>
      <c r="I14" s="46">
        <f>'2012A Academic'!I14</f>
        <v>0</v>
      </c>
      <c r="J14" s="46">
        <f>'2012A Academic'!J14</f>
        <v>32065.89672</v>
      </c>
      <c r="K14" s="46">
        <f t="shared" si="1"/>
        <v>32065.89672</v>
      </c>
      <c r="L14" s="46">
        <f>'2012A Academic'!L14</f>
        <v>19099.9504746</v>
      </c>
      <c r="M14" s="46">
        <f>'2012A Academic'!M14</f>
        <v>30550.614922200006</v>
      </c>
      <c r="N14" s="46"/>
      <c r="O14" s="45"/>
      <c r="P14" s="47">
        <f t="shared" si="2"/>
        <v>25134.103280000003</v>
      </c>
      <c r="Q14" s="45">
        <f t="shared" si="3"/>
        <v>25134.103280000003</v>
      </c>
      <c r="R14" s="45">
        <f t="shared" si="4"/>
        <v>14971.049525399998</v>
      </c>
      <c r="S14" s="47">
        <f t="shared" si="5"/>
        <v>23946.385077800005</v>
      </c>
      <c r="T14" s="46"/>
      <c r="U14" s="46"/>
      <c r="V14" s="47">
        <f t="shared" si="6"/>
        <v>427.55856</v>
      </c>
      <c r="W14" s="46">
        <f t="shared" si="7"/>
        <v>427.55856</v>
      </c>
      <c r="X14" s="46">
        <f t="shared" si="8"/>
        <v>254.67391080000002</v>
      </c>
      <c r="Y14" s="46">
        <f t="shared" si="9"/>
        <v>407.3541756</v>
      </c>
      <c r="Z14" s="46"/>
      <c r="AA14" s="46"/>
      <c r="AB14" s="46">
        <f t="shared" si="10"/>
        <v>196.09304</v>
      </c>
      <c r="AC14" s="45">
        <f t="shared" si="11"/>
        <v>196.09304</v>
      </c>
      <c r="AD14" s="46">
        <f t="shared" si="12"/>
        <v>116.80220220000001</v>
      </c>
      <c r="AE14" s="46">
        <f t="shared" si="13"/>
        <v>186.8266154</v>
      </c>
      <c r="AF14" s="46"/>
      <c r="AG14" s="46"/>
      <c r="AH14" s="46">
        <f t="shared" si="14"/>
        <v>40.60628</v>
      </c>
      <c r="AI14" s="45">
        <f t="shared" si="15"/>
        <v>40.60628</v>
      </c>
      <c r="AJ14" s="46">
        <f t="shared" si="16"/>
        <v>24.1870029</v>
      </c>
      <c r="AK14" s="46">
        <f t="shared" si="17"/>
        <v>38.6874203</v>
      </c>
      <c r="AL14" s="46"/>
      <c r="AM14" s="46"/>
      <c r="AN14" s="46">
        <f t="shared" si="18"/>
        <v>4341.17112</v>
      </c>
      <c r="AO14" s="45">
        <f t="shared" si="19"/>
        <v>4341.17112</v>
      </c>
      <c r="AP14" s="46">
        <f t="shared" si="20"/>
        <v>2585.8049166</v>
      </c>
      <c r="AQ14" s="46">
        <f t="shared" si="21"/>
        <v>4136.0280162</v>
      </c>
      <c r="AR14" s="46"/>
      <c r="AS14" s="46"/>
      <c r="AT14" s="46">
        <f t="shared" si="22"/>
        <v>23.875279999999997</v>
      </c>
      <c r="AU14" s="45">
        <f t="shared" si="23"/>
        <v>23.875279999999997</v>
      </c>
      <c r="AV14" s="46">
        <f t="shared" si="24"/>
        <v>14.2212354</v>
      </c>
      <c r="AW14" s="46">
        <f t="shared" si="25"/>
        <v>22.7470478</v>
      </c>
      <c r="AX14" s="46"/>
      <c r="AY14" s="46"/>
      <c r="AZ14" s="46">
        <f t="shared" si="26"/>
        <v>25.20804</v>
      </c>
      <c r="BA14" s="45">
        <f t="shared" si="27"/>
        <v>25.20804</v>
      </c>
      <c r="BB14" s="46">
        <f t="shared" si="28"/>
        <v>15.015089699999999</v>
      </c>
      <c r="BC14" s="46">
        <f t="shared" si="29"/>
        <v>24.0168279</v>
      </c>
      <c r="BD14" s="46"/>
      <c r="BE14" s="46"/>
      <c r="BF14" s="46">
        <f t="shared" si="30"/>
        <v>7.06992</v>
      </c>
      <c r="BG14" s="45">
        <f t="shared" si="31"/>
        <v>7.06992</v>
      </c>
      <c r="BH14" s="46">
        <f t="shared" si="32"/>
        <v>4.2111756</v>
      </c>
      <c r="BI14" s="46">
        <f t="shared" si="33"/>
        <v>6.7358291999999995</v>
      </c>
      <c r="BJ14" s="46"/>
      <c r="BK14" s="46"/>
      <c r="BL14" s="46">
        <f t="shared" si="34"/>
        <v>130.27872</v>
      </c>
      <c r="BM14" s="45">
        <f t="shared" si="35"/>
        <v>130.27872</v>
      </c>
      <c r="BN14" s="46">
        <f t="shared" si="36"/>
        <v>77.6001096</v>
      </c>
      <c r="BO14" s="46">
        <f t="shared" si="37"/>
        <v>124.12236719999999</v>
      </c>
      <c r="BP14" s="46"/>
      <c r="BQ14" s="46"/>
      <c r="BR14" s="46">
        <f t="shared" si="38"/>
        <v>194.19400000000002</v>
      </c>
      <c r="BS14" s="45">
        <f t="shared" si="39"/>
        <v>194.19400000000002</v>
      </c>
      <c r="BT14" s="46">
        <f t="shared" si="40"/>
        <v>115.671045</v>
      </c>
      <c r="BU14" s="46">
        <f t="shared" si="41"/>
        <v>185.017315</v>
      </c>
      <c r="BV14" s="46"/>
      <c r="BW14" s="46"/>
      <c r="BX14" s="46">
        <f t="shared" si="42"/>
        <v>2288</v>
      </c>
      <c r="BY14" s="45">
        <f t="shared" si="43"/>
        <v>2288</v>
      </c>
      <c r="BZ14" s="46">
        <f t="shared" si="44"/>
        <v>1362.84</v>
      </c>
      <c r="CA14" s="46">
        <f t="shared" si="45"/>
        <v>2179.88</v>
      </c>
      <c r="CB14" s="46"/>
      <c r="CC14" s="46"/>
      <c r="CD14" s="46">
        <f t="shared" si="46"/>
        <v>113.49624000000001</v>
      </c>
      <c r="CE14" s="45">
        <f t="shared" si="47"/>
        <v>113.49624000000001</v>
      </c>
      <c r="CF14" s="46">
        <f t="shared" si="48"/>
        <v>67.6036782</v>
      </c>
      <c r="CG14" s="46">
        <f t="shared" si="49"/>
        <v>108.1329474</v>
      </c>
      <c r="CH14" s="46"/>
      <c r="CI14" s="46"/>
      <c r="CJ14" s="46">
        <f t="shared" si="50"/>
        <v>907.35788</v>
      </c>
      <c r="CK14" s="45">
        <f t="shared" si="51"/>
        <v>907.35788</v>
      </c>
      <c r="CL14" s="46">
        <f t="shared" si="52"/>
        <v>540.4648659</v>
      </c>
      <c r="CM14" s="46">
        <f t="shared" si="53"/>
        <v>864.4804613</v>
      </c>
      <c r="CN14" s="46"/>
      <c r="CO14" s="46"/>
      <c r="CP14" s="46">
        <f t="shared" si="54"/>
        <v>496.71336</v>
      </c>
      <c r="CQ14" s="45">
        <f t="shared" si="55"/>
        <v>496.71336</v>
      </c>
      <c r="CR14" s="46">
        <f t="shared" si="56"/>
        <v>295.8657498</v>
      </c>
      <c r="CS14" s="46">
        <f t="shared" si="57"/>
        <v>473.2410486</v>
      </c>
      <c r="CT14" s="46"/>
      <c r="CU14" s="46"/>
      <c r="CV14" s="46">
        <f t="shared" si="58"/>
        <v>49.277800000000006</v>
      </c>
      <c r="CW14" s="45">
        <f t="shared" si="59"/>
        <v>49.277800000000006</v>
      </c>
      <c r="CX14" s="46">
        <f t="shared" si="60"/>
        <v>29.3521665</v>
      </c>
      <c r="CY14" s="46">
        <f t="shared" si="61"/>
        <v>46.9491655</v>
      </c>
      <c r="CZ14" s="46"/>
      <c r="DA14" s="46"/>
      <c r="DB14" s="46">
        <f t="shared" si="62"/>
        <v>3500.8116000000005</v>
      </c>
      <c r="DC14" s="45">
        <f t="shared" si="63"/>
        <v>3500.8116000000005</v>
      </c>
      <c r="DD14" s="46">
        <f t="shared" si="64"/>
        <v>2085.247413</v>
      </c>
      <c r="DE14" s="46">
        <f t="shared" si="65"/>
        <v>3335.379891</v>
      </c>
      <c r="DF14" s="46"/>
      <c r="DG14" s="46"/>
      <c r="DH14" s="46">
        <f t="shared" si="66"/>
        <v>825.43032</v>
      </c>
      <c r="DI14" s="45">
        <f t="shared" si="67"/>
        <v>825.43032</v>
      </c>
      <c r="DJ14" s="46">
        <f t="shared" si="68"/>
        <v>491.6649726</v>
      </c>
      <c r="DK14" s="46">
        <f t="shared" si="69"/>
        <v>786.4244082</v>
      </c>
      <c r="DL14" s="45"/>
      <c r="DM14" s="45"/>
      <c r="DN14" s="45">
        <f t="shared" si="70"/>
        <v>137.43444000000002</v>
      </c>
      <c r="DO14" s="45">
        <f t="shared" si="71"/>
        <v>137.43444000000002</v>
      </c>
      <c r="DP14" s="46">
        <f t="shared" si="72"/>
        <v>81.86239169999999</v>
      </c>
      <c r="DQ14" s="46">
        <f t="shared" si="73"/>
        <v>130.93994189999998</v>
      </c>
      <c r="DR14" s="46"/>
      <c r="DS14" s="46"/>
      <c r="DT14" s="46">
        <f t="shared" si="74"/>
        <v>147.93064</v>
      </c>
      <c r="DU14" s="45">
        <f t="shared" si="75"/>
        <v>147.93064</v>
      </c>
      <c r="DV14" s="46">
        <f t="shared" si="76"/>
        <v>88.1144202</v>
      </c>
      <c r="DW14" s="46">
        <f t="shared" si="77"/>
        <v>140.9401414</v>
      </c>
      <c r="DX14" s="46"/>
      <c r="DY14" s="46"/>
      <c r="DZ14" s="46">
        <f t="shared" si="78"/>
        <v>11281.59604</v>
      </c>
      <c r="EA14" s="45">
        <f t="shared" si="79"/>
        <v>11281.59604</v>
      </c>
      <c r="EB14" s="46">
        <f t="shared" si="80"/>
        <v>6719.8471797</v>
      </c>
      <c r="EC14" s="46">
        <f t="shared" si="81"/>
        <v>10748.481457900001</v>
      </c>
      <c r="ED14" s="46"/>
      <c r="EE14" s="45"/>
      <c r="EF14" s="45"/>
      <c r="EG14" s="45">
        <f t="shared" si="82"/>
        <v>0</v>
      </c>
      <c r="EH14" s="45"/>
      <c r="EI14" s="46"/>
    </row>
    <row r="15" spans="1:139" s="33" customFormat="1" ht="12.75">
      <c r="A15" s="32">
        <v>44652</v>
      </c>
      <c r="C15" s="21">
        <v>2830000</v>
      </c>
      <c r="D15" s="21">
        <v>57200</v>
      </c>
      <c r="E15" s="44">
        <f t="shared" si="0"/>
        <v>2887200</v>
      </c>
      <c r="F15" s="44">
        <v>34071</v>
      </c>
      <c r="G15" s="44">
        <v>54497</v>
      </c>
      <c r="H15" s="46"/>
      <c r="I15" s="46">
        <f>'2012A Academic'!I15</f>
        <v>1586477.0580000004</v>
      </c>
      <c r="J15" s="46">
        <f>'2012A Academic'!J15</f>
        <v>32065.89672</v>
      </c>
      <c r="K15" s="46">
        <f t="shared" si="1"/>
        <v>1618542.9547200005</v>
      </c>
      <c r="L15" s="46">
        <f>'2012A Academic'!L15</f>
        <v>19099.9504746</v>
      </c>
      <c r="M15" s="46">
        <f>'2012A Academic'!M15</f>
        <v>30550.614922200006</v>
      </c>
      <c r="N15" s="46"/>
      <c r="O15" s="45">
        <f t="shared" si="83"/>
        <v>1243522.9419999998</v>
      </c>
      <c r="P15" s="47">
        <f t="shared" si="2"/>
        <v>25134.103280000003</v>
      </c>
      <c r="Q15" s="45">
        <f t="shared" si="3"/>
        <v>1268657.0452799997</v>
      </c>
      <c r="R15" s="45">
        <f t="shared" si="4"/>
        <v>14971.049525399998</v>
      </c>
      <c r="S15" s="47">
        <f t="shared" si="5"/>
        <v>23946.385077800005</v>
      </c>
      <c r="T15" s="46"/>
      <c r="U15" s="46">
        <f t="shared" si="84"/>
        <v>21153.683999999997</v>
      </c>
      <c r="V15" s="47">
        <f t="shared" si="6"/>
        <v>427.55856</v>
      </c>
      <c r="W15" s="46">
        <f t="shared" si="7"/>
        <v>21581.24256</v>
      </c>
      <c r="X15" s="46">
        <f t="shared" si="8"/>
        <v>254.67391080000002</v>
      </c>
      <c r="Y15" s="46">
        <f t="shared" si="9"/>
        <v>407.3541756</v>
      </c>
      <c r="Z15" s="46"/>
      <c r="AA15" s="46">
        <f t="shared" si="85"/>
        <v>9701.806</v>
      </c>
      <c r="AB15" s="46">
        <f t="shared" si="10"/>
        <v>196.09304</v>
      </c>
      <c r="AC15" s="45">
        <f t="shared" si="11"/>
        <v>9897.89904</v>
      </c>
      <c r="AD15" s="46">
        <f t="shared" si="12"/>
        <v>116.80220220000001</v>
      </c>
      <c r="AE15" s="46">
        <f t="shared" si="13"/>
        <v>186.8266154</v>
      </c>
      <c r="AF15" s="46"/>
      <c r="AG15" s="46">
        <f t="shared" si="86"/>
        <v>2009.0169999999998</v>
      </c>
      <c r="AH15" s="46">
        <f t="shared" si="14"/>
        <v>40.60628</v>
      </c>
      <c r="AI15" s="45">
        <f t="shared" si="15"/>
        <v>2049.62328</v>
      </c>
      <c r="AJ15" s="46">
        <f t="shared" si="16"/>
        <v>24.1870029</v>
      </c>
      <c r="AK15" s="46">
        <f t="shared" si="17"/>
        <v>38.6874203</v>
      </c>
      <c r="AL15" s="46"/>
      <c r="AM15" s="46">
        <f t="shared" si="87"/>
        <v>214781.718</v>
      </c>
      <c r="AN15" s="46">
        <f t="shared" si="18"/>
        <v>4341.17112</v>
      </c>
      <c r="AO15" s="45">
        <f t="shared" si="19"/>
        <v>219122.88912</v>
      </c>
      <c r="AP15" s="46">
        <f t="shared" si="20"/>
        <v>2585.8049166</v>
      </c>
      <c r="AQ15" s="46">
        <f t="shared" si="21"/>
        <v>4136.0280162</v>
      </c>
      <c r="AR15" s="46"/>
      <c r="AS15" s="46">
        <f t="shared" si="88"/>
        <v>1181.242</v>
      </c>
      <c r="AT15" s="46">
        <f t="shared" si="22"/>
        <v>23.875279999999997</v>
      </c>
      <c r="AU15" s="45">
        <f t="shared" si="23"/>
        <v>1205.11728</v>
      </c>
      <c r="AV15" s="46">
        <f t="shared" si="24"/>
        <v>14.2212354</v>
      </c>
      <c r="AW15" s="46">
        <f t="shared" si="25"/>
        <v>22.7470478</v>
      </c>
      <c r="AX15" s="46"/>
      <c r="AY15" s="46">
        <f t="shared" si="89"/>
        <v>1247.1809999999998</v>
      </c>
      <c r="AZ15" s="46">
        <f t="shared" si="26"/>
        <v>25.20804</v>
      </c>
      <c r="BA15" s="45">
        <f t="shared" si="27"/>
        <v>1272.3890399999998</v>
      </c>
      <c r="BB15" s="46">
        <f t="shared" si="28"/>
        <v>15.015089699999999</v>
      </c>
      <c r="BC15" s="46">
        <f t="shared" si="29"/>
        <v>24.0168279</v>
      </c>
      <c r="BD15" s="46"/>
      <c r="BE15" s="46">
        <f t="shared" si="90"/>
        <v>349.78799999999995</v>
      </c>
      <c r="BF15" s="46">
        <f t="shared" si="30"/>
        <v>7.06992</v>
      </c>
      <c r="BG15" s="45">
        <f t="shared" si="31"/>
        <v>356.85792</v>
      </c>
      <c r="BH15" s="46">
        <f t="shared" si="32"/>
        <v>4.2111756</v>
      </c>
      <c r="BI15" s="46">
        <f t="shared" si="33"/>
        <v>6.7358291999999995</v>
      </c>
      <c r="BJ15" s="46"/>
      <c r="BK15" s="46">
        <f t="shared" si="91"/>
        <v>6445.607999999999</v>
      </c>
      <c r="BL15" s="46">
        <f t="shared" si="34"/>
        <v>130.27872</v>
      </c>
      <c r="BM15" s="45">
        <f t="shared" si="35"/>
        <v>6575.8867199999995</v>
      </c>
      <c r="BN15" s="46">
        <f t="shared" si="36"/>
        <v>77.6001096</v>
      </c>
      <c r="BO15" s="46">
        <f t="shared" si="37"/>
        <v>124.12236719999999</v>
      </c>
      <c r="BP15" s="46"/>
      <c r="BQ15" s="46">
        <f t="shared" si="92"/>
        <v>9607.85</v>
      </c>
      <c r="BR15" s="46">
        <f t="shared" si="38"/>
        <v>194.19400000000002</v>
      </c>
      <c r="BS15" s="45">
        <f t="shared" si="39"/>
        <v>9802.044</v>
      </c>
      <c r="BT15" s="46">
        <f t="shared" si="40"/>
        <v>115.671045</v>
      </c>
      <c r="BU15" s="46">
        <f t="shared" si="41"/>
        <v>185.017315</v>
      </c>
      <c r="BV15" s="46"/>
      <c r="BW15" s="46">
        <f t="shared" si="93"/>
        <v>113200</v>
      </c>
      <c r="BX15" s="46">
        <f t="shared" si="42"/>
        <v>2288</v>
      </c>
      <c r="BY15" s="45">
        <f t="shared" si="43"/>
        <v>115488</v>
      </c>
      <c r="BZ15" s="46">
        <f t="shared" si="44"/>
        <v>1362.84</v>
      </c>
      <c r="CA15" s="46">
        <f t="shared" si="45"/>
        <v>2179.88</v>
      </c>
      <c r="CB15" s="46"/>
      <c r="CC15" s="46">
        <f t="shared" si="94"/>
        <v>5615.286000000001</v>
      </c>
      <c r="CD15" s="46">
        <f t="shared" si="46"/>
        <v>113.49624000000001</v>
      </c>
      <c r="CE15" s="45">
        <f t="shared" si="47"/>
        <v>5728.782240000001</v>
      </c>
      <c r="CF15" s="46">
        <f t="shared" si="48"/>
        <v>67.6036782</v>
      </c>
      <c r="CG15" s="46">
        <f t="shared" si="49"/>
        <v>108.1329474</v>
      </c>
      <c r="CH15" s="46"/>
      <c r="CI15" s="46">
        <f t="shared" si="95"/>
        <v>44892.007000000005</v>
      </c>
      <c r="CJ15" s="46">
        <f t="shared" si="50"/>
        <v>907.35788</v>
      </c>
      <c r="CK15" s="45">
        <f t="shared" si="51"/>
        <v>45799.36488000001</v>
      </c>
      <c r="CL15" s="46">
        <f t="shared" si="52"/>
        <v>540.4648659</v>
      </c>
      <c r="CM15" s="46">
        <f t="shared" si="53"/>
        <v>864.4804613</v>
      </c>
      <c r="CN15" s="46"/>
      <c r="CO15" s="46">
        <f t="shared" si="96"/>
        <v>24575.154</v>
      </c>
      <c r="CP15" s="46">
        <f t="shared" si="54"/>
        <v>496.71336</v>
      </c>
      <c r="CQ15" s="45">
        <f t="shared" si="55"/>
        <v>25071.86736</v>
      </c>
      <c r="CR15" s="46">
        <f t="shared" si="56"/>
        <v>295.8657498</v>
      </c>
      <c r="CS15" s="46">
        <f t="shared" si="57"/>
        <v>473.2410486</v>
      </c>
      <c r="CT15" s="46"/>
      <c r="CU15" s="46">
        <f t="shared" si="97"/>
        <v>2438.045</v>
      </c>
      <c r="CV15" s="46">
        <f t="shared" si="58"/>
        <v>49.277800000000006</v>
      </c>
      <c r="CW15" s="45">
        <f t="shared" si="59"/>
        <v>2487.3228</v>
      </c>
      <c r="CX15" s="46">
        <f t="shared" si="60"/>
        <v>29.3521665</v>
      </c>
      <c r="CY15" s="46">
        <f t="shared" si="61"/>
        <v>46.9491655</v>
      </c>
      <c r="CZ15" s="46"/>
      <c r="DA15" s="46">
        <f t="shared" si="98"/>
        <v>173204.49</v>
      </c>
      <c r="DB15" s="46">
        <f t="shared" si="62"/>
        <v>3500.8116000000005</v>
      </c>
      <c r="DC15" s="45">
        <f t="shared" si="63"/>
        <v>176705.30159999998</v>
      </c>
      <c r="DD15" s="46">
        <f t="shared" si="64"/>
        <v>2085.247413</v>
      </c>
      <c r="DE15" s="46">
        <f t="shared" si="65"/>
        <v>3335.379891</v>
      </c>
      <c r="DF15" s="46"/>
      <c r="DG15" s="46">
        <f t="shared" si="99"/>
        <v>40838.598</v>
      </c>
      <c r="DH15" s="46">
        <f t="shared" si="66"/>
        <v>825.43032</v>
      </c>
      <c r="DI15" s="45">
        <f t="shared" si="67"/>
        <v>41664.02832</v>
      </c>
      <c r="DJ15" s="46">
        <f t="shared" si="68"/>
        <v>491.6649726</v>
      </c>
      <c r="DK15" s="46">
        <f t="shared" si="69"/>
        <v>786.4244082</v>
      </c>
      <c r="DL15" s="45"/>
      <c r="DM15" s="45">
        <f t="shared" si="100"/>
        <v>6799.641</v>
      </c>
      <c r="DN15" s="45">
        <f t="shared" si="70"/>
        <v>137.43444000000002</v>
      </c>
      <c r="DO15" s="45">
        <f t="shared" si="71"/>
        <v>6937.07544</v>
      </c>
      <c r="DP15" s="46">
        <f t="shared" si="72"/>
        <v>81.86239169999999</v>
      </c>
      <c r="DQ15" s="46">
        <f t="shared" si="73"/>
        <v>130.93994189999998</v>
      </c>
      <c r="DR15" s="46"/>
      <c r="DS15" s="46">
        <f t="shared" si="101"/>
        <v>7318.946000000001</v>
      </c>
      <c r="DT15" s="46">
        <f t="shared" si="74"/>
        <v>147.93064</v>
      </c>
      <c r="DU15" s="45">
        <f t="shared" si="75"/>
        <v>7466.87664</v>
      </c>
      <c r="DV15" s="46">
        <f t="shared" si="76"/>
        <v>88.1144202</v>
      </c>
      <c r="DW15" s="46">
        <f t="shared" si="77"/>
        <v>140.9401414</v>
      </c>
      <c r="DX15" s="46"/>
      <c r="DY15" s="46">
        <f t="shared" si="102"/>
        <v>558162.881</v>
      </c>
      <c r="DZ15" s="46">
        <f t="shared" si="78"/>
        <v>11281.59604</v>
      </c>
      <c r="EA15" s="45">
        <f t="shared" si="79"/>
        <v>569444.47704</v>
      </c>
      <c r="EB15" s="46">
        <f t="shared" si="80"/>
        <v>6719.8471797</v>
      </c>
      <c r="EC15" s="46">
        <f t="shared" si="81"/>
        <v>10748.481457900001</v>
      </c>
      <c r="ED15" s="46"/>
      <c r="EE15" s="45"/>
      <c r="EF15" s="45"/>
      <c r="EG15" s="45">
        <f t="shared" si="82"/>
        <v>0</v>
      </c>
      <c r="EH15" s="45"/>
      <c r="EI15" s="46"/>
    </row>
    <row r="16" spans="1:139" s="33" customFormat="1" ht="12.75">
      <c r="A16" s="32">
        <v>44835</v>
      </c>
      <c r="C16" s="21"/>
      <c r="D16" s="21">
        <v>28900</v>
      </c>
      <c r="E16" s="44">
        <f t="shared" si="0"/>
        <v>28900</v>
      </c>
      <c r="F16" s="44">
        <v>34071</v>
      </c>
      <c r="G16" s="44">
        <v>54497</v>
      </c>
      <c r="H16" s="46"/>
      <c r="I16" s="46">
        <f>'2012A Academic'!I16</f>
        <v>0</v>
      </c>
      <c r="J16" s="46">
        <f>'2012A Academic'!J16</f>
        <v>16201.126139999997</v>
      </c>
      <c r="K16" s="46">
        <f t="shared" si="1"/>
        <v>16201.126139999997</v>
      </c>
      <c r="L16" s="46">
        <f>'2012A Academic'!L16</f>
        <v>19099.9504746</v>
      </c>
      <c r="M16" s="46">
        <f>'2012A Academic'!M16</f>
        <v>30550.614922200006</v>
      </c>
      <c r="N16" s="46"/>
      <c r="O16" s="45"/>
      <c r="P16" s="47">
        <f t="shared" si="2"/>
        <v>12698.873860000002</v>
      </c>
      <c r="Q16" s="45">
        <f t="shared" si="3"/>
        <v>12698.873860000002</v>
      </c>
      <c r="R16" s="45">
        <f t="shared" si="4"/>
        <v>14971.049525399998</v>
      </c>
      <c r="S16" s="47">
        <f t="shared" si="5"/>
        <v>23946.385077800005</v>
      </c>
      <c r="T16" s="46"/>
      <c r="U16" s="46"/>
      <c r="V16" s="47">
        <f t="shared" si="6"/>
        <v>216.02172000000002</v>
      </c>
      <c r="W16" s="46">
        <f t="shared" si="7"/>
        <v>216.02172000000002</v>
      </c>
      <c r="X16" s="46">
        <f t="shared" si="8"/>
        <v>254.67391080000002</v>
      </c>
      <c r="Y16" s="46">
        <f t="shared" si="9"/>
        <v>407.3541756</v>
      </c>
      <c r="Z16" s="46"/>
      <c r="AA16" s="46"/>
      <c r="AB16" s="46">
        <f t="shared" si="10"/>
        <v>99.07498</v>
      </c>
      <c r="AC16" s="45">
        <f t="shared" si="11"/>
        <v>99.07498</v>
      </c>
      <c r="AD16" s="46">
        <f t="shared" si="12"/>
        <v>116.80220220000001</v>
      </c>
      <c r="AE16" s="46">
        <f t="shared" si="13"/>
        <v>186.8266154</v>
      </c>
      <c r="AF16" s="46"/>
      <c r="AG16" s="46"/>
      <c r="AH16" s="46">
        <f t="shared" si="14"/>
        <v>20.516109999999998</v>
      </c>
      <c r="AI16" s="45">
        <f t="shared" si="15"/>
        <v>20.516109999999998</v>
      </c>
      <c r="AJ16" s="46">
        <f t="shared" si="16"/>
        <v>24.1870029</v>
      </c>
      <c r="AK16" s="46">
        <f t="shared" si="17"/>
        <v>38.6874203</v>
      </c>
      <c r="AL16" s="46"/>
      <c r="AM16" s="46"/>
      <c r="AN16" s="46">
        <f t="shared" si="18"/>
        <v>2193.35394</v>
      </c>
      <c r="AO16" s="45">
        <f t="shared" si="19"/>
        <v>2193.35394</v>
      </c>
      <c r="AP16" s="46">
        <f t="shared" si="20"/>
        <v>2585.8049166</v>
      </c>
      <c r="AQ16" s="46">
        <f t="shared" si="21"/>
        <v>4136.0280162</v>
      </c>
      <c r="AR16" s="46"/>
      <c r="AS16" s="46"/>
      <c r="AT16" s="46">
        <f t="shared" si="22"/>
        <v>12.06286</v>
      </c>
      <c r="AU16" s="45">
        <f t="shared" si="23"/>
        <v>12.06286</v>
      </c>
      <c r="AV16" s="46">
        <f t="shared" si="24"/>
        <v>14.2212354</v>
      </c>
      <c r="AW16" s="46">
        <f t="shared" si="25"/>
        <v>22.7470478</v>
      </c>
      <c r="AX16" s="46"/>
      <c r="AY16" s="46"/>
      <c r="AZ16" s="46">
        <f t="shared" si="26"/>
        <v>12.73623</v>
      </c>
      <c r="BA16" s="45">
        <f t="shared" si="27"/>
        <v>12.73623</v>
      </c>
      <c r="BB16" s="46">
        <f t="shared" si="28"/>
        <v>15.015089699999999</v>
      </c>
      <c r="BC16" s="46">
        <f t="shared" si="29"/>
        <v>24.0168279</v>
      </c>
      <c r="BD16" s="46"/>
      <c r="BE16" s="46"/>
      <c r="BF16" s="46">
        <f t="shared" si="30"/>
        <v>3.57204</v>
      </c>
      <c r="BG16" s="45">
        <f t="shared" si="31"/>
        <v>3.57204</v>
      </c>
      <c r="BH16" s="46">
        <f t="shared" si="32"/>
        <v>4.2111756</v>
      </c>
      <c r="BI16" s="46">
        <f t="shared" si="33"/>
        <v>6.7358291999999995</v>
      </c>
      <c r="BJ16" s="46"/>
      <c r="BK16" s="46"/>
      <c r="BL16" s="46">
        <f t="shared" si="34"/>
        <v>65.82264</v>
      </c>
      <c r="BM16" s="45">
        <f t="shared" si="35"/>
        <v>65.82264</v>
      </c>
      <c r="BN16" s="46">
        <f t="shared" si="36"/>
        <v>77.6001096</v>
      </c>
      <c r="BO16" s="46">
        <f t="shared" si="37"/>
        <v>124.12236719999999</v>
      </c>
      <c r="BP16" s="46"/>
      <c r="BQ16" s="46"/>
      <c r="BR16" s="46">
        <f t="shared" si="38"/>
        <v>98.11550000000001</v>
      </c>
      <c r="BS16" s="45">
        <f t="shared" si="39"/>
        <v>98.11550000000001</v>
      </c>
      <c r="BT16" s="46">
        <f t="shared" si="40"/>
        <v>115.671045</v>
      </c>
      <c r="BU16" s="46">
        <f t="shared" si="41"/>
        <v>185.017315</v>
      </c>
      <c r="BV16" s="46"/>
      <c r="BW16" s="46"/>
      <c r="BX16" s="46">
        <f t="shared" si="42"/>
        <v>1156</v>
      </c>
      <c r="BY16" s="45">
        <f t="shared" si="43"/>
        <v>1156</v>
      </c>
      <c r="BZ16" s="46">
        <f t="shared" si="44"/>
        <v>1362.84</v>
      </c>
      <c r="CA16" s="46">
        <f t="shared" si="45"/>
        <v>2179.88</v>
      </c>
      <c r="CB16" s="46"/>
      <c r="CC16" s="46"/>
      <c r="CD16" s="46">
        <f t="shared" si="46"/>
        <v>57.34338</v>
      </c>
      <c r="CE16" s="45">
        <f t="shared" si="47"/>
        <v>57.34338</v>
      </c>
      <c r="CF16" s="46">
        <f t="shared" si="48"/>
        <v>67.6036782</v>
      </c>
      <c r="CG16" s="46">
        <f t="shared" si="49"/>
        <v>108.1329474</v>
      </c>
      <c r="CH16" s="46"/>
      <c r="CI16" s="46"/>
      <c r="CJ16" s="46">
        <f t="shared" si="50"/>
        <v>458.43781</v>
      </c>
      <c r="CK16" s="45">
        <f t="shared" si="51"/>
        <v>458.43781</v>
      </c>
      <c r="CL16" s="46">
        <f t="shared" si="52"/>
        <v>540.4648659</v>
      </c>
      <c r="CM16" s="46">
        <f t="shared" si="53"/>
        <v>864.4804613</v>
      </c>
      <c r="CN16" s="46"/>
      <c r="CO16" s="46"/>
      <c r="CP16" s="46">
        <f t="shared" si="54"/>
        <v>250.96182000000002</v>
      </c>
      <c r="CQ16" s="45">
        <f t="shared" si="55"/>
        <v>250.96182000000002</v>
      </c>
      <c r="CR16" s="46">
        <f t="shared" si="56"/>
        <v>295.8657498</v>
      </c>
      <c r="CS16" s="46">
        <f t="shared" si="57"/>
        <v>473.2410486</v>
      </c>
      <c r="CT16" s="46"/>
      <c r="CU16" s="46"/>
      <c r="CV16" s="46">
        <f t="shared" si="58"/>
        <v>24.897350000000003</v>
      </c>
      <c r="CW16" s="45">
        <f t="shared" si="59"/>
        <v>24.897350000000003</v>
      </c>
      <c r="CX16" s="46">
        <f t="shared" si="60"/>
        <v>29.3521665</v>
      </c>
      <c r="CY16" s="46">
        <f t="shared" si="61"/>
        <v>46.9491655</v>
      </c>
      <c r="CZ16" s="46"/>
      <c r="DA16" s="46"/>
      <c r="DB16" s="46">
        <f t="shared" si="62"/>
        <v>1768.7667000000001</v>
      </c>
      <c r="DC16" s="45">
        <f t="shared" si="63"/>
        <v>1768.7667000000001</v>
      </c>
      <c r="DD16" s="46">
        <f t="shared" si="64"/>
        <v>2085.247413</v>
      </c>
      <c r="DE16" s="46">
        <f t="shared" si="65"/>
        <v>3335.379891</v>
      </c>
      <c r="DF16" s="46"/>
      <c r="DG16" s="46"/>
      <c r="DH16" s="46">
        <f t="shared" si="66"/>
        <v>417.04434000000003</v>
      </c>
      <c r="DI16" s="45">
        <f t="shared" si="67"/>
        <v>417.04434000000003</v>
      </c>
      <c r="DJ16" s="46">
        <f t="shared" si="68"/>
        <v>491.6649726</v>
      </c>
      <c r="DK16" s="46">
        <f t="shared" si="69"/>
        <v>786.4244082</v>
      </c>
      <c r="DL16" s="45"/>
      <c r="DM16" s="45"/>
      <c r="DN16" s="45">
        <f t="shared" si="70"/>
        <v>69.43803</v>
      </c>
      <c r="DO16" s="45">
        <f t="shared" si="71"/>
        <v>69.43803</v>
      </c>
      <c r="DP16" s="46">
        <f t="shared" si="72"/>
        <v>81.86239169999999</v>
      </c>
      <c r="DQ16" s="46">
        <f t="shared" si="73"/>
        <v>130.93994189999998</v>
      </c>
      <c r="DR16" s="46"/>
      <c r="DS16" s="46"/>
      <c r="DT16" s="46">
        <f t="shared" si="74"/>
        <v>74.74118</v>
      </c>
      <c r="DU16" s="45">
        <f t="shared" si="75"/>
        <v>74.74118</v>
      </c>
      <c r="DV16" s="46">
        <f t="shared" si="76"/>
        <v>88.1144202</v>
      </c>
      <c r="DW16" s="46">
        <f t="shared" si="77"/>
        <v>140.9401414</v>
      </c>
      <c r="DX16" s="46"/>
      <c r="DY16" s="46"/>
      <c r="DZ16" s="46">
        <f t="shared" si="78"/>
        <v>5699.96723</v>
      </c>
      <c r="EA16" s="45">
        <f t="shared" si="79"/>
        <v>5699.96723</v>
      </c>
      <c r="EB16" s="46">
        <f t="shared" si="80"/>
        <v>6719.8471797</v>
      </c>
      <c r="EC16" s="46">
        <f t="shared" si="81"/>
        <v>10748.481457900001</v>
      </c>
      <c r="ED16" s="46"/>
      <c r="EE16" s="45"/>
      <c r="EF16" s="45"/>
      <c r="EG16" s="45">
        <f t="shared" si="82"/>
        <v>0</v>
      </c>
      <c r="EH16" s="45"/>
      <c r="EI16" s="46"/>
    </row>
    <row r="17" spans="1:139" s="33" customFormat="1" ht="12.75">
      <c r="A17" s="32">
        <v>45017</v>
      </c>
      <c r="C17" s="21">
        <v>2890000</v>
      </c>
      <c r="D17" s="21">
        <v>28900</v>
      </c>
      <c r="E17" s="44">
        <f t="shared" si="0"/>
        <v>2918900</v>
      </c>
      <c r="F17" s="44">
        <v>34071</v>
      </c>
      <c r="G17" s="44">
        <v>54497</v>
      </c>
      <c r="H17" s="46"/>
      <c r="I17" s="46">
        <f>'2012A Academic'!I17</f>
        <v>1620112.614</v>
      </c>
      <c r="J17" s="46">
        <f>'2012A Academic'!J17</f>
        <v>16201.126139999997</v>
      </c>
      <c r="K17" s="46">
        <f t="shared" si="1"/>
        <v>1636313.7401400001</v>
      </c>
      <c r="L17" s="46">
        <f>'2012A Academic'!L17</f>
        <v>19099.9504746</v>
      </c>
      <c r="M17" s="46">
        <f>'2012A Academic'!M17</f>
        <v>30550.614922200006</v>
      </c>
      <c r="N17" s="46"/>
      <c r="O17" s="45">
        <f t="shared" si="83"/>
        <v>1269887.386</v>
      </c>
      <c r="P17" s="47">
        <f t="shared" si="2"/>
        <v>12698.873860000002</v>
      </c>
      <c r="Q17" s="45">
        <f t="shared" si="3"/>
        <v>1282586.2598599999</v>
      </c>
      <c r="R17" s="45">
        <f t="shared" si="4"/>
        <v>14971.049525399998</v>
      </c>
      <c r="S17" s="47">
        <f t="shared" si="5"/>
        <v>23946.385077800005</v>
      </c>
      <c r="T17" s="46"/>
      <c r="U17" s="46">
        <f t="shared" si="84"/>
        <v>21602.172000000002</v>
      </c>
      <c r="V17" s="47">
        <f t="shared" si="6"/>
        <v>216.02172000000002</v>
      </c>
      <c r="W17" s="46">
        <f t="shared" si="7"/>
        <v>21818.193720000003</v>
      </c>
      <c r="X17" s="46">
        <f t="shared" si="8"/>
        <v>254.67391080000002</v>
      </c>
      <c r="Y17" s="46">
        <f t="shared" si="9"/>
        <v>407.3541756</v>
      </c>
      <c r="Z17" s="46"/>
      <c r="AA17" s="46">
        <f t="shared" si="85"/>
        <v>9907.498</v>
      </c>
      <c r="AB17" s="46">
        <f t="shared" si="10"/>
        <v>99.07498</v>
      </c>
      <c r="AC17" s="45">
        <f t="shared" si="11"/>
        <v>10006.572979999999</v>
      </c>
      <c r="AD17" s="46">
        <f t="shared" si="12"/>
        <v>116.80220220000001</v>
      </c>
      <c r="AE17" s="46">
        <f t="shared" si="13"/>
        <v>186.8266154</v>
      </c>
      <c r="AF17" s="46"/>
      <c r="AG17" s="46">
        <f t="shared" si="86"/>
        <v>2051.611</v>
      </c>
      <c r="AH17" s="46">
        <f t="shared" si="14"/>
        <v>20.516109999999998</v>
      </c>
      <c r="AI17" s="45">
        <f t="shared" si="15"/>
        <v>2072.12711</v>
      </c>
      <c r="AJ17" s="46">
        <f t="shared" si="16"/>
        <v>24.1870029</v>
      </c>
      <c r="AK17" s="46">
        <f t="shared" si="17"/>
        <v>38.6874203</v>
      </c>
      <c r="AL17" s="46"/>
      <c r="AM17" s="46">
        <f t="shared" si="87"/>
        <v>219335.39399999997</v>
      </c>
      <c r="AN17" s="46">
        <f t="shared" si="18"/>
        <v>2193.35394</v>
      </c>
      <c r="AO17" s="45">
        <f t="shared" si="19"/>
        <v>221528.74793999997</v>
      </c>
      <c r="AP17" s="46">
        <f t="shared" si="20"/>
        <v>2585.8049166</v>
      </c>
      <c r="AQ17" s="46">
        <f t="shared" si="21"/>
        <v>4136.0280162</v>
      </c>
      <c r="AR17" s="46"/>
      <c r="AS17" s="46">
        <f t="shared" si="88"/>
        <v>1206.2859999999998</v>
      </c>
      <c r="AT17" s="46">
        <f t="shared" si="22"/>
        <v>12.06286</v>
      </c>
      <c r="AU17" s="45">
        <f t="shared" si="23"/>
        <v>1218.3488599999998</v>
      </c>
      <c r="AV17" s="46">
        <f t="shared" si="24"/>
        <v>14.2212354</v>
      </c>
      <c r="AW17" s="46">
        <f t="shared" si="25"/>
        <v>22.7470478</v>
      </c>
      <c r="AX17" s="46"/>
      <c r="AY17" s="46">
        <f t="shared" si="89"/>
        <v>1273.6229999999998</v>
      </c>
      <c r="AZ17" s="46">
        <f t="shared" si="26"/>
        <v>12.73623</v>
      </c>
      <c r="BA17" s="45">
        <f t="shared" si="27"/>
        <v>1286.3592299999998</v>
      </c>
      <c r="BB17" s="46">
        <f t="shared" si="28"/>
        <v>15.015089699999999</v>
      </c>
      <c r="BC17" s="46">
        <f t="shared" si="29"/>
        <v>24.0168279</v>
      </c>
      <c r="BD17" s="46"/>
      <c r="BE17" s="46">
        <f t="shared" si="90"/>
        <v>357.204</v>
      </c>
      <c r="BF17" s="46">
        <f t="shared" si="30"/>
        <v>3.57204</v>
      </c>
      <c r="BG17" s="45">
        <f t="shared" si="31"/>
        <v>360.77604</v>
      </c>
      <c r="BH17" s="46">
        <f t="shared" si="32"/>
        <v>4.2111756</v>
      </c>
      <c r="BI17" s="46">
        <f t="shared" si="33"/>
        <v>6.7358291999999995</v>
      </c>
      <c r="BJ17" s="46"/>
      <c r="BK17" s="46">
        <f t="shared" si="91"/>
        <v>6582.264</v>
      </c>
      <c r="BL17" s="46">
        <f t="shared" si="34"/>
        <v>65.82264</v>
      </c>
      <c r="BM17" s="45">
        <f t="shared" si="35"/>
        <v>6648.08664</v>
      </c>
      <c r="BN17" s="46">
        <f t="shared" si="36"/>
        <v>77.6001096</v>
      </c>
      <c r="BO17" s="46">
        <f t="shared" si="37"/>
        <v>124.12236719999999</v>
      </c>
      <c r="BP17" s="46"/>
      <c r="BQ17" s="46">
        <f t="shared" si="92"/>
        <v>9811.550000000001</v>
      </c>
      <c r="BR17" s="46">
        <f t="shared" si="38"/>
        <v>98.11550000000001</v>
      </c>
      <c r="BS17" s="45">
        <f t="shared" si="39"/>
        <v>9909.665500000001</v>
      </c>
      <c r="BT17" s="46">
        <f t="shared" si="40"/>
        <v>115.671045</v>
      </c>
      <c r="BU17" s="46">
        <f t="shared" si="41"/>
        <v>185.017315</v>
      </c>
      <c r="BV17" s="46"/>
      <c r="BW17" s="46">
        <f t="shared" si="93"/>
        <v>115600</v>
      </c>
      <c r="BX17" s="46">
        <f t="shared" si="42"/>
        <v>1156</v>
      </c>
      <c r="BY17" s="45">
        <f t="shared" si="43"/>
        <v>116756</v>
      </c>
      <c r="BZ17" s="46">
        <f t="shared" si="44"/>
        <v>1362.84</v>
      </c>
      <c r="CA17" s="46">
        <f t="shared" si="45"/>
        <v>2179.88</v>
      </c>
      <c r="CB17" s="46"/>
      <c r="CC17" s="46">
        <f t="shared" si="94"/>
        <v>5734.338000000001</v>
      </c>
      <c r="CD17" s="46">
        <f t="shared" si="46"/>
        <v>57.34338</v>
      </c>
      <c r="CE17" s="45">
        <f t="shared" si="47"/>
        <v>5791.681380000001</v>
      </c>
      <c r="CF17" s="46">
        <f t="shared" si="48"/>
        <v>67.6036782</v>
      </c>
      <c r="CG17" s="46">
        <f t="shared" si="49"/>
        <v>108.1329474</v>
      </c>
      <c r="CH17" s="46"/>
      <c r="CI17" s="46">
        <f t="shared" si="95"/>
        <v>45843.780999999995</v>
      </c>
      <c r="CJ17" s="46">
        <f t="shared" si="50"/>
        <v>458.43781</v>
      </c>
      <c r="CK17" s="45">
        <f t="shared" si="51"/>
        <v>46302.21881</v>
      </c>
      <c r="CL17" s="46">
        <f t="shared" si="52"/>
        <v>540.4648659</v>
      </c>
      <c r="CM17" s="46">
        <f t="shared" si="53"/>
        <v>864.4804613</v>
      </c>
      <c r="CN17" s="46"/>
      <c r="CO17" s="46">
        <f t="shared" si="96"/>
        <v>25096.182</v>
      </c>
      <c r="CP17" s="46">
        <f t="shared" si="54"/>
        <v>250.96182000000002</v>
      </c>
      <c r="CQ17" s="45">
        <f t="shared" si="55"/>
        <v>25347.14382</v>
      </c>
      <c r="CR17" s="46">
        <f t="shared" si="56"/>
        <v>295.8657498</v>
      </c>
      <c r="CS17" s="46">
        <f t="shared" si="57"/>
        <v>473.2410486</v>
      </c>
      <c r="CT17" s="46"/>
      <c r="CU17" s="46">
        <f t="shared" si="97"/>
        <v>2489.735</v>
      </c>
      <c r="CV17" s="46">
        <f t="shared" si="58"/>
        <v>24.897350000000003</v>
      </c>
      <c r="CW17" s="45">
        <f t="shared" si="59"/>
        <v>2514.6323500000003</v>
      </c>
      <c r="CX17" s="46">
        <f t="shared" si="60"/>
        <v>29.3521665</v>
      </c>
      <c r="CY17" s="46">
        <f t="shared" si="61"/>
        <v>46.9491655</v>
      </c>
      <c r="CZ17" s="46"/>
      <c r="DA17" s="46">
        <f t="shared" si="98"/>
        <v>176876.67</v>
      </c>
      <c r="DB17" s="46">
        <f t="shared" si="62"/>
        <v>1768.7667000000001</v>
      </c>
      <c r="DC17" s="45">
        <f t="shared" si="63"/>
        <v>178645.43670000002</v>
      </c>
      <c r="DD17" s="46">
        <f t="shared" si="64"/>
        <v>2085.247413</v>
      </c>
      <c r="DE17" s="46">
        <f t="shared" si="65"/>
        <v>3335.379891</v>
      </c>
      <c r="DF17" s="46"/>
      <c r="DG17" s="46">
        <f t="shared" si="99"/>
        <v>41704.434</v>
      </c>
      <c r="DH17" s="46">
        <f t="shared" si="66"/>
        <v>417.04434000000003</v>
      </c>
      <c r="DI17" s="45">
        <f t="shared" si="67"/>
        <v>42121.47834</v>
      </c>
      <c r="DJ17" s="46">
        <f t="shared" si="68"/>
        <v>491.6649726</v>
      </c>
      <c r="DK17" s="46">
        <f t="shared" si="69"/>
        <v>786.4244082</v>
      </c>
      <c r="DL17" s="45"/>
      <c r="DM17" s="45">
        <f t="shared" si="100"/>
        <v>6943.803000000001</v>
      </c>
      <c r="DN17" s="45">
        <f t="shared" si="70"/>
        <v>69.43803</v>
      </c>
      <c r="DO17" s="45">
        <f t="shared" si="71"/>
        <v>7013.241030000001</v>
      </c>
      <c r="DP17" s="46">
        <f t="shared" si="72"/>
        <v>81.86239169999999</v>
      </c>
      <c r="DQ17" s="46">
        <f t="shared" si="73"/>
        <v>130.93994189999998</v>
      </c>
      <c r="DR17" s="46"/>
      <c r="DS17" s="46">
        <f t="shared" si="101"/>
        <v>7474.118</v>
      </c>
      <c r="DT17" s="46">
        <f t="shared" si="74"/>
        <v>74.74118</v>
      </c>
      <c r="DU17" s="45">
        <f t="shared" si="75"/>
        <v>7548.85918</v>
      </c>
      <c r="DV17" s="46">
        <f t="shared" si="76"/>
        <v>88.1144202</v>
      </c>
      <c r="DW17" s="46">
        <f t="shared" si="77"/>
        <v>140.9401414</v>
      </c>
      <c r="DX17" s="46"/>
      <c r="DY17" s="46">
        <f t="shared" si="102"/>
        <v>569996.723</v>
      </c>
      <c r="DZ17" s="46">
        <f t="shared" si="78"/>
        <v>5699.96723</v>
      </c>
      <c r="EA17" s="45">
        <f t="shared" si="79"/>
        <v>575696.69023</v>
      </c>
      <c r="EB17" s="46">
        <f t="shared" si="80"/>
        <v>6719.8471797</v>
      </c>
      <c r="EC17" s="46">
        <f t="shared" si="81"/>
        <v>10748.481457900001</v>
      </c>
      <c r="ED17" s="46"/>
      <c r="EE17" s="45"/>
      <c r="EF17" s="45"/>
      <c r="EG17" s="45">
        <f t="shared" si="82"/>
        <v>0</v>
      </c>
      <c r="EH17" s="45"/>
      <c r="EI17" s="46"/>
    </row>
    <row r="18" spans="1:139" s="33" customFormat="1" ht="12.75">
      <c r="A18" s="32">
        <v>45200</v>
      </c>
      <c r="C18" s="21"/>
      <c r="D18" s="21"/>
      <c r="E18" s="44">
        <f t="shared" si="0"/>
        <v>0</v>
      </c>
      <c r="F18" s="44"/>
      <c r="G18" s="44"/>
      <c r="H18" s="46"/>
      <c r="I18" s="46">
        <f>'2012A Academic'!I18</f>
        <v>0</v>
      </c>
      <c r="J18" s="46">
        <f>'2012A Academic'!J18</f>
        <v>0</v>
      </c>
      <c r="K18" s="46">
        <f t="shared" si="1"/>
        <v>0</v>
      </c>
      <c r="L18" s="46">
        <f>'2012A Academic'!L18</f>
        <v>0</v>
      </c>
      <c r="M18" s="46">
        <f>'2012A Academic'!M18</f>
        <v>0</v>
      </c>
      <c r="N18" s="46"/>
      <c r="O18" s="45"/>
      <c r="P18" s="47">
        <f t="shared" si="2"/>
        <v>0</v>
      </c>
      <c r="Q18" s="45">
        <f t="shared" si="3"/>
        <v>0</v>
      </c>
      <c r="R18" s="45">
        <f t="shared" si="4"/>
        <v>0</v>
      </c>
      <c r="S18" s="47">
        <f t="shared" si="5"/>
        <v>0</v>
      </c>
      <c r="T18" s="46"/>
      <c r="U18" s="46"/>
      <c r="V18" s="47">
        <f t="shared" si="6"/>
        <v>0</v>
      </c>
      <c r="W18" s="46">
        <f t="shared" si="7"/>
        <v>0</v>
      </c>
      <c r="X18" s="46">
        <f t="shared" si="8"/>
        <v>0</v>
      </c>
      <c r="Y18" s="46">
        <f t="shared" si="9"/>
        <v>0</v>
      </c>
      <c r="Z18" s="46"/>
      <c r="AA18" s="46"/>
      <c r="AB18" s="46">
        <f t="shared" si="10"/>
        <v>0</v>
      </c>
      <c r="AC18" s="45">
        <f t="shared" si="11"/>
        <v>0</v>
      </c>
      <c r="AD18" s="46">
        <f t="shared" si="12"/>
        <v>0</v>
      </c>
      <c r="AE18" s="46">
        <f t="shared" si="13"/>
        <v>0</v>
      </c>
      <c r="AF18" s="46"/>
      <c r="AG18" s="46"/>
      <c r="AH18" s="46">
        <f t="shared" si="14"/>
        <v>0</v>
      </c>
      <c r="AI18" s="45">
        <f t="shared" si="15"/>
        <v>0</v>
      </c>
      <c r="AJ18" s="46">
        <f t="shared" si="16"/>
        <v>0</v>
      </c>
      <c r="AK18" s="46">
        <f t="shared" si="17"/>
        <v>0</v>
      </c>
      <c r="AL18" s="46"/>
      <c r="AM18" s="46"/>
      <c r="AN18" s="46">
        <f t="shared" si="18"/>
        <v>0</v>
      </c>
      <c r="AO18" s="45">
        <f t="shared" si="19"/>
        <v>0</v>
      </c>
      <c r="AP18" s="46">
        <f t="shared" si="20"/>
        <v>0</v>
      </c>
      <c r="AQ18" s="46">
        <f t="shared" si="21"/>
        <v>0</v>
      </c>
      <c r="AR18" s="46"/>
      <c r="AS18" s="46"/>
      <c r="AT18" s="46">
        <f t="shared" si="22"/>
        <v>0</v>
      </c>
      <c r="AU18" s="45">
        <f t="shared" si="23"/>
        <v>0</v>
      </c>
      <c r="AV18" s="46">
        <f t="shared" si="24"/>
        <v>0</v>
      </c>
      <c r="AW18" s="46">
        <f t="shared" si="25"/>
        <v>0</v>
      </c>
      <c r="AX18" s="46"/>
      <c r="AY18" s="46"/>
      <c r="AZ18" s="46">
        <f t="shared" si="26"/>
        <v>0</v>
      </c>
      <c r="BA18" s="45">
        <f t="shared" si="27"/>
        <v>0</v>
      </c>
      <c r="BB18" s="46">
        <f t="shared" si="28"/>
        <v>0</v>
      </c>
      <c r="BC18" s="46">
        <f t="shared" si="29"/>
        <v>0</v>
      </c>
      <c r="BD18" s="46"/>
      <c r="BE18" s="46"/>
      <c r="BF18" s="46">
        <f t="shared" si="30"/>
        <v>0</v>
      </c>
      <c r="BG18" s="45">
        <f t="shared" si="31"/>
        <v>0</v>
      </c>
      <c r="BH18" s="46">
        <f t="shared" si="32"/>
        <v>0</v>
      </c>
      <c r="BI18" s="46">
        <f t="shared" si="33"/>
        <v>0</v>
      </c>
      <c r="BJ18" s="46"/>
      <c r="BK18" s="46"/>
      <c r="BL18" s="46">
        <f t="shared" si="34"/>
        <v>0</v>
      </c>
      <c r="BM18" s="45">
        <f t="shared" si="35"/>
        <v>0</v>
      </c>
      <c r="BN18" s="46">
        <f t="shared" si="36"/>
        <v>0</v>
      </c>
      <c r="BO18" s="46">
        <f t="shared" si="37"/>
        <v>0</v>
      </c>
      <c r="BP18" s="46"/>
      <c r="BQ18" s="46"/>
      <c r="BR18" s="46">
        <f t="shared" si="38"/>
        <v>0</v>
      </c>
      <c r="BS18" s="45">
        <f t="shared" si="39"/>
        <v>0</v>
      </c>
      <c r="BT18" s="46">
        <f t="shared" si="40"/>
        <v>0</v>
      </c>
      <c r="BU18" s="46">
        <f t="shared" si="41"/>
        <v>0</v>
      </c>
      <c r="BV18" s="46"/>
      <c r="BW18" s="46"/>
      <c r="BX18" s="46">
        <f t="shared" si="42"/>
        <v>0</v>
      </c>
      <c r="BY18" s="45">
        <f t="shared" si="43"/>
        <v>0</v>
      </c>
      <c r="BZ18" s="46">
        <f t="shared" si="44"/>
        <v>0</v>
      </c>
      <c r="CA18" s="46">
        <f t="shared" si="45"/>
        <v>0</v>
      </c>
      <c r="CB18" s="46"/>
      <c r="CC18" s="46"/>
      <c r="CD18" s="46">
        <f t="shared" si="46"/>
        <v>0</v>
      </c>
      <c r="CE18" s="45">
        <f t="shared" si="47"/>
        <v>0</v>
      </c>
      <c r="CF18" s="46">
        <f t="shared" si="48"/>
        <v>0</v>
      </c>
      <c r="CG18" s="46">
        <f t="shared" si="49"/>
        <v>0</v>
      </c>
      <c r="CH18" s="46"/>
      <c r="CI18" s="46"/>
      <c r="CJ18" s="46">
        <f t="shared" si="50"/>
        <v>0</v>
      </c>
      <c r="CK18" s="45">
        <f t="shared" si="51"/>
        <v>0</v>
      </c>
      <c r="CL18" s="46">
        <f t="shared" si="52"/>
        <v>0</v>
      </c>
      <c r="CM18" s="46">
        <f t="shared" si="53"/>
        <v>0</v>
      </c>
      <c r="CN18" s="46"/>
      <c r="CO18" s="46"/>
      <c r="CP18" s="46">
        <f t="shared" si="54"/>
        <v>0</v>
      </c>
      <c r="CQ18" s="45">
        <f t="shared" si="55"/>
        <v>0</v>
      </c>
      <c r="CR18" s="46">
        <f t="shared" si="56"/>
        <v>0</v>
      </c>
      <c r="CS18" s="46">
        <f t="shared" si="57"/>
        <v>0</v>
      </c>
      <c r="CT18" s="46"/>
      <c r="CU18" s="46"/>
      <c r="CV18" s="46">
        <f t="shared" si="58"/>
        <v>0</v>
      </c>
      <c r="CW18" s="45">
        <f t="shared" si="59"/>
        <v>0</v>
      </c>
      <c r="CX18" s="46">
        <f t="shared" si="60"/>
        <v>0</v>
      </c>
      <c r="CY18" s="46">
        <f t="shared" si="61"/>
        <v>0</v>
      </c>
      <c r="CZ18" s="46"/>
      <c r="DA18" s="46"/>
      <c r="DB18" s="46">
        <f t="shared" si="62"/>
        <v>0</v>
      </c>
      <c r="DC18" s="45">
        <f t="shared" si="63"/>
        <v>0</v>
      </c>
      <c r="DD18" s="46">
        <f t="shared" si="64"/>
        <v>0</v>
      </c>
      <c r="DE18" s="46">
        <f t="shared" si="65"/>
        <v>0</v>
      </c>
      <c r="DF18" s="46"/>
      <c r="DG18" s="46"/>
      <c r="DH18" s="46">
        <f t="shared" si="66"/>
        <v>0</v>
      </c>
      <c r="DI18" s="45">
        <f t="shared" si="67"/>
        <v>0</v>
      </c>
      <c r="DJ18" s="46">
        <f t="shared" si="68"/>
        <v>0</v>
      </c>
      <c r="DK18" s="46">
        <f t="shared" si="69"/>
        <v>0</v>
      </c>
      <c r="DL18" s="45"/>
      <c r="DM18" s="45"/>
      <c r="DN18" s="45">
        <f t="shared" si="70"/>
        <v>0</v>
      </c>
      <c r="DO18" s="45">
        <f t="shared" si="71"/>
        <v>0</v>
      </c>
      <c r="DP18" s="46">
        <f t="shared" si="72"/>
        <v>0</v>
      </c>
      <c r="DQ18" s="46">
        <f t="shared" si="73"/>
        <v>0</v>
      </c>
      <c r="DR18" s="46"/>
      <c r="DS18" s="46"/>
      <c r="DT18" s="46">
        <f t="shared" si="74"/>
        <v>0</v>
      </c>
      <c r="DU18" s="45">
        <f t="shared" si="75"/>
        <v>0</v>
      </c>
      <c r="DV18" s="46">
        <f t="shared" si="76"/>
        <v>0</v>
      </c>
      <c r="DW18" s="46">
        <f t="shared" si="77"/>
        <v>0</v>
      </c>
      <c r="DX18" s="46"/>
      <c r="DY18" s="46"/>
      <c r="DZ18" s="46">
        <f t="shared" si="78"/>
        <v>0</v>
      </c>
      <c r="EA18" s="45">
        <f t="shared" si="79"/>
        <v>0</v>
      </c>
      <c r="EB18" s="46">
        <f t="shared" si="80"/>
        <v>0</v>
      </c>
      <c r="EC18" s="46">
        <f t="shared" si="81"/>
        <v>0</v>
      </c>
      <c r="ED18" s="46"/>
      <c r="EE18" s="45"/>
      <c r="EF18" s="45"/>
      <c r="EG18" s="45">
        <f t="shared" si="82"/>
        <v>0</v>
      </c>
      <c r="EH18" s="45"/>
      <c r="EI18" s="46"/>
    </row>
    <row r="19" spans="1:139" s="33" customFormat="1" ht="12.75">
      <c r="A19" s="32">
        <v>45383</v>
      </c>
      <c r="C19" s="21"/>
      <c r="D19" s="21"/>
      <c r="E19" s="44">
        <f t="shared" si="0"/>
        <v>0</v>
      </c>
      <c r="F19" s="44"/>
      <c r="G19" s="44"/>
      <c r="H19" s="46"/>
      <c r="I19" s="46">
        <f>'2012A Academic'!I19</f>
        <v>0</v>
      </c>
      <c r="J19" s="46">
        <f>'2012A Academic'!J19</f>
        <v>0</v>
      </c>
      <c r="K19" s="46">
        <f t="shared" si="1"/>
        <v>0</v>
      </c>
      <c r="L19" s="46">
        <f>'2012A Academic'!L19</f>
        <v>0</v>
      </c>
      <c r="M19" s="46">
        <f>'2012A Academic'!M19</f>
        <v>0</v>
      </c>
      <c r="N19" s="46"/>
      <c r="O19" s="45">
        <f t="shared" si="83"/>
        <v>0</v>
      </c>
      <c r="P19" s="47">
        <f t="shared" si="2"/>
        <v>0</v>
      </c>
      <c r="Q19" s="45">
        <f t="shared" si="3"/>
        <v>0</v>
      </c>
      <c r="R19" s="45">
        <f t="shared" si="4"/>
        <v>0</v>
      </c>
      <c r="S19" s="47">
        <f t="shared" si="5"/>
        <v>0</v>
      </c>
      <c r="T19" s="46"/>
      <c r="U19" s="46">
        <f t="shared" si="84"/>
        <v>0</v>
      </c>
      <c r="V19" s="47">
        <f t="shared" si="6"/>
        <v>0</v>
      </c>
      <c r="W19" s="46">
        <f t="shared" si="7"/>
        <v>0</v>
      </c>
      <c r="X19" s="46">
        <f t="shared" si="8"/>
        <v>0</v>
      </c>
      <c r="Y19" s="46">
        <f t="shared" si="9"/>
        <v>0</v>
      </c>
      <c r="Z19" s="46"/>
      <c r="AA19" s="46">
        <f t="shared" si="85"/>
        <v>0</v>
      </c>
      <c r="AB19" s="46">
        <f t="shared" si="10"/>
        <v>0</v>
      </c>
      <c r="AC19" s="45">
        <f t="shared" si="11"/>
        <v>0</v>
      </c>
      <c r="AD19" s="46">
        <f t="shared" si="12"/>
        <v>0</v>
      </c>
      <c r="AE19" s="46">
        <f t="shared" si="13"/>
        <v>0</v>
      </c>
      <c r="AF19" s="46"/>
      <c r="AG19" s="46">
        <f t="shared" si="86"/>
        <v>0</v>
      </c>
      <c r="AH19" s="46">
        <f t="shared" si="14"/>
        <v>0</v>
      </c>
      <c r="AI19" s="45">
        <f t="shared" si="15"/>
        <v>0</v>
      </c>
      <c r="AJ19" s="46">
        <f t="shared" si="16"/>
        <v>0</v>
      </c>
      <c r="AK19" s="46">
        <f t="shared" si="17"/>
        <v>0</v>
      </c>
      <c r="AL19" s="46"/>
      <c r="AM19" s="46">
        <f t="shared" si="87"/>
        <v>0</v>
      </c>
      <c r="AN19" s="46">
        <f t="shared" si="18"/>
        <v>0</v>
      </c>
      <c r="AO19" s="45">
        <f t="shared" si="19"/>
        <v>0</v>
      </c>
      <c r="AP19" s="46">
        <f t="shared" si="20"/>
        <v>0</v>
      </c>
      <c r="AQ19" s="46">
        <f t="shared" si="21"/>
        <v>0</v>
      </c>
      <c r="AR19" s="46"/>
      <c r="AS19" s="46">
        <f t="shared" si="88"/>
        <v>0</v>
      </c>
      <c r="AT19" s="46">
        <f t="shared" si="22"/>
        <v>0</v>
      </c>
      <c r="AU19" s="45">
        <f t="shared" si="23"/>
        <v>0</v>
      </c>
      <c r="AV19" s="46">
        <f t="shared" si="24"/>
        <v>0</v>
      </c>
      <c r="AW19" s="46">
        <f t="shared" si="25"/>
        <v>0</v>
      </c>
      <c r="AX19" s="46"/>
      <c r="AY19" s="46">
        <f t="shared" si="89"/>
        <v>0</v>
      </c>
      <c r="AZ19" s="46">
        <f t="shared" si="26"/>
        <v>0</v>
      </c>
      <c r="BA19" s="45">
        <f t="shared" si="27"/>
        <v>0</v>
      </c>
      <c r="BB19" s="46">
        <f t="shared" si="28"/>
        <v>0</v>
      </c>
      <c r="BC19" s="46">
        <f t="shared" si="29"/>
        <v>0</v>
      </c>
      <c r="BD19" s="46"/>
      <c r="BE19" s="46">
        <f t="shared" si="90"/>
        <v>0</v>
      </c>
      <c r="BF19" s="46">
        <f t="shared" si="30"/>
        <v>0</v>
      </c>
      <c r="BG19" s="45">
        <f t="shared" si="31"/>
        <v>0</v>
      </c>
      <c r="BH19" s="46">
        <f t="shared" si="32"/>
        <v>0</v>
      </c>
      <c r="BI19" s="46">
        <f t="shared" si="33"/>
        <v>0</v>
      </c>
      <c r="BJ19" s="46"/>
      <c r="BK19" s="46">
        <f t="shared" si="91"/>
        <v>0</v>
      </c>
      <c r="BL19" s="46">
        <f t="shared" si="34"/>
        <v>0</v>
      </c>
      <c r="BM19" s="45">
        <f t="shared" si="35"/>
        <v>0</v>
      </c>
      <c r="BN19" s="46">
        <f t="shared" si="36"/>
        <v>0</v>
      </c>
      <c r="BO19" s="46">
        <f t="shared" si="37"/>
        <v>0</v>
      </c>
      <c r="BP19" s="46"/>
      <c r="BQ19" s="46">
        <f t="shared" si="92"/>
        <v>0</v>
      </c>
      <c r="BR19" s="46">
        <f t="shared" si="38"/>
        <v>0</v>
      </c>
      <c r="BS19" s="45">
        <f t="shared" si="39"/>
        <v>0</v>
      </c>
      <c r="BT19" s="46">
        <f t="shared" si="40"/>
        <v>0</v>
      </c>
      <c r="BU19" s="46">
        <f t="shared" si="41"/>
        <v>0</v>
      </c>
      <c r="BV19" s="46"/>
      <c r="BW19" s="46">
        <f t="shared" si="93"/>
        <v>0</v>
      </c>
      <c r="BX19" s="46">
        <f t="shared" si="42"/>
        <v>0</v>
      </c>
      <c r="BY19" s="45">
        <f t="shared" si="43"/>
        <v>0</v>
      </c>
      <c r="BZ19" s="46">
        <f t="shared" si="44"/>
        <v>0</v>
      </c>
      <c r="CA19" s="46">
        <f t="shared" si="45"/>
        <v>0</v>
      </c>
      <c r="CB19" s="46"/>
      <c r="CC19" s="46">
        <f t="shared" si="94"/>
        <v>0</v>
      </c>
      <c r="CD19" s="46">
        <f t="shared" si="46"/>
        <v>0</v>
      </c>
      <c r="CE19" s="45">
        <f t="shared" si="47"/>
        <v>0</v>
      </c>
      <c r="CF19" s="46">
        <f t="shared" si="48"/>
        <v>0</v>
      </c>
      <c r="CG19" s="46">
        <f t="shared" si="49"/>
        <v>0</v>
      </c>
      <c r="CH19" s="46"/>
      <c r="CI19" s="46">
        <f t="shared" si="95"/>
        <v>0</v>
      </c>
      <c r="CJ19" s="46">
        <f t="shared" si="50"/>
        <v>0</v>
      </c>
      <c r="CK19" s="45">
        <f t="shared" si="51"/>
        <v>0</v>
      </c>
      <c r="CL19" s="46">
        <f t="shared" si="52"/>
        <v>0</v>
      </c>
      <c r="CM19" s="46">
        <f t="shared" si="53"/>
        <v>0</v>
      </c>
      <c r="CN19" s="46"/>
      <c r="CO19" s="46">
        <f t="shared" si="96"/>
        <v>0</v>
      </c>
      <c r="CP19" s="46">
        <f t="shared" si="54"/>
        <v>0</v>
      </c>
      <c r="CQ19" s="45">
        <f t="shared" si="55"/>
        <v>0</v>
      </c>
      <c r="CR19" s="46">
        <f t="shared" si="56"/>
        <v>0</v>
      </c>
      <c r="CS19" s="46">
        <f t="shared" si="57"/>
        <v>0</v>
      </c>
      <c r="CT19" s="46"/>
      <c r="CU19" s="46">
        <f t="shared" si="97"/>
        <v>0</v>
      </c>
      <c r="CV19" s="46">
        <f t="shared" si="58"/>
        <v>0</v>
      </c>
      <c r="CW19" s="45">
        <f t="shared" si="59"/>
        <v>0</v>
      </c>
      <c r="CX19" s="46">
        <f t="shared" si="60"/>
        <v>0</v>
      </c>
      <c r="CY19" s="46">
        <f t="shared" si="61"/>
        <v>0</v>
      </c>
      <c r="CZ19" s="46"/>
      <c r="DA19" s="46">
        <f t="shared" si="98"/>
        <v>0</v>
      </c>
      <c r="DB19" s="46">
        <f t="shared" si="62"/>
        <v>0</v>
      </c>
      <c r="DC19" s="45">
        <f t="shared" si="63"/>
        <v>0</v>
      </c>
      <c r="DD19" s="46">
        <f t="shared" si="64"/>
        <v>0</v>
      </c>
      <c r="DE19" s="46">
        <f t="shared" si="65"/>
        <v>0</v>
      </c>
      <c r="DF19" s="46"/>
      <c r="DG19" s="46">
        <f t="shared" si="99"/>
        <v>0</v>
      </c>
      <c r="DH19" s="46">
        <f t="shared" si="66"/>
        <v>0</v>
      </c>
      <c r="DI19" s="45">
        <f t="shared" si="67"/>
        <v>0</v>
      </c>
      <c r="DJ19" s="46">
        <f t="shared" si="68"/>
        <v>0</v>
      </c>
      <c r="DK19" s="46">
        <f t="shared" si="69"/>
        <v>0</v>
      </c>
      <c r="DL19" s="45"/>
      <c r="DM19" s="45">
        <f t="shared" si="100"/>
        <v>0</v>
      </c>
      <c r="DN19" s="45">
        <f t="shared" si="70"/>
        <v>0</v>
      </c>
      <c r="DO19" s="45">
        <f t="shared" si="71"/>
        <v>0</v>
      </c>
      <c r="DP19" s="46">
        <f t="shared" si="72"/>
        <v>0</v>
      </c>
      <c r="DQ19" s="46">
        <f t="shared" si="73"/>
        <v>0</v>
      </c>
      <c r="DR19" s="46"/>
      <c r="DS19" s="46">
        <f t="shared" si="101"/>
        <v>0</v>
      </c>
      <c r="DT19" s="46">
        <f t="shared" si="74"/>
        <v>0</v>
      </c>
      <c r="DU19" s="45">
        <f t="shared" si="75"/>
        <v>0</v>
      </c>
      <c r="DV19" s="46">
        <f t="shared" si="76"/>
        <v>0</v>
      </c>
      <c r="DW19" s="46">
        <f t="shared" si="77"/>
        <v>0</v>
      </c>
      <c r="DX19" s="46"/>
      <c r="DY19" s="46">
        <f t="shared" si="102"/>
        <v>0</v>
      </c>
      <c r="DZ19" s="46">
        <f t="shared" si="78"/>
        <v>0</v>
      </c>
      <c r="EA19" s="45">
        <f t="shared" si="79"/>
        <v>0</v>
      </c>
      <c r="EB19" s="46">
        <f t="shared" si="80"/>
        <v>0</v>
      </c>
      <c r="EC19" s="46">
        <f t="shared" si="81"/>
        <v>0</v>
      </c>
      <c r="ED19" s="46"/>
      <c r="EE19" s="45"/>
      <c r="EF19" s="45"/>
      <c r="EG19" s="45">
        <f t="shared" si="82"/>
        <v>0</v>
      </c>
      <c r="EH19" s="45"/>
      <c r="EI19" s="46"/>
    </row>
    <row r="20" spans="1:139" ht="12.75">
      <c r="A20" s="2">
        <v>45566</v>
      </c>
      <c r="C20" s="21"/>
      <c r="D20" s="21"/>
      <c r="E20" s="44">
        <f t="shared" si="0"/>
        <v>0</v>
      </c>
      <c r="F20" s="44"/>
      <c r="G20" s="44"/>
      <c r="H20" s="45"/>
      <c r="I20" s="46">
        <f>'2012A Academic'!I20</f>
        <v>0</v>
      </c>
      <c r="J20" s="46">
        <f>'2012A Academic'!J20</f>
        <v>0</v>
      </c>
      <c r="K20" s="46">
        <f t="shared" si="1"/>
        <v>0</v>
      </c>
      <c r="L20" s="46">
        <f>'2012A Academic'!L20</f>
        <v>0</v>
      </c>
      <c r="M20" s="46">
        <f>'2012A Academic'!M20</f>
        <v>0</v>
      </c>
      <c r="N20" s="45"/>
      <c r="O20" s="45"/>
      <c r="P20" s="47">
        <f t="shared" si="2"/>
        <v>0</v>
      </c>
      <c r="Q20" s="45">
        <f t="shared" si="3"/>
        <v>0</v>
      </c>
      <c r="R20" s="45">
        <f t="shared" si="4"/>
        <v>0</v>
      </c>
      <c r="S20" s="47">
        <f t="shared" si="5"/>
        <v>0</v>
      </c>
      <c r="T20" s="45"/>
      <c r="U20" s="46"/>
      <c r="V20" s="47">
        <f t="shared" si="6"/>
        <v>0</v>
      </c>
      <c r="W20" s="46">
        <f t="shared" si="7"/>
        <v>0</v>
      </c>
      <c r="X20" s="46">
        <f t="shared" si="8"/>
        <v>0</v>
      </c>
      <c r="Y20" s="46">
        <f t="shared" si="9"/>
        <v>0</v>
      </c>
      <c r="Z20" s="45"/>
      <c r="AA20" s="46"/>
      <c r="AB20" s="46">
        <f t="shared" si="10"/>
        <v>0</v>
      </c>
      <c r="AC20" s="45">
        <f t="shared" si="11"/>
        <v>0</v>
      </c>
      <c r="AD20" s="46">
        <f t="shared" si="12"/>
        <v>0</v>
      </c>
      <c r="AE20" s="46">
        <f t="shared" si="13"/>
        <v>0</v>
      </c>
      <c r="AF20" s="45"/>
      <c r="AG20" s="46"/>
      <c r="AH20" s="46">
        <f t="shared" si="14"/>
        <v>0</v>
      </c>
      <c r="AI20" s="45">
        <f t="shared" si="15"/>
        <v>0</v>
      </c>
      <c r="AJ20" s="46">
        <f t="shared" si="16"/>
        <v>0</v>
      </c>
      <c r="AK20" s="46">
        <f t="shared" si="17"/>
        <v>0</v>
      </c>
      <c r="AL20" s="45"/>
      <c r="AM20" s="46"/>
      <c r="AN20" s="46">
        <f t="shared" si="18"/>
        <v>0</v>
      </c>
      <c r="AO20" s="45">
        <f t="shared" si="19"/>
        <v>0</v>
      </c>
      <c r="AP20" s="46">
        <f t="shared" si="20"/>
        <v>0</v>
      </c>
      <c r="AQ20" s="46">
        <f t="shared" si="21"/>
        <v>0</v>
      </c>
      <c r="AR20" s="45"/>
      <c r="AS20" s="46"/>
      <c r="AT20" s="46">
        <f t="shared" si="22"/>
        <v>0</v>
      </c>
      <c r="AU20" s="45">
        <f t="shared" si="23"/>
        <v>0</v>
      </c>
      <c r="AV20" s="46">
        <f t="shared" si="24"/>
        <v>0</v>
      </c>
      <c r="AW20" s="46">
        <f t="shared" si="25"/>
        <v>0</v>
      </c>
      <c r="AX20" s="45"/>
      <c r="AY20" s="46"/>
      <c r="AZ20" s="46">
        <f t="shared" si="26"/>
        <v>0</v>
      </c>
      <c r="BA20" s="45">
        <f t="shared" si="27"/>
        <v>0</v>
      </c>
      <c r="BB20" s="46">
        <f t="shared" si="28"/>
        <v>0</v>
      </c>
      <c r="BC20" s="46">
        <f t="shared" si="29"/>
        <v>0</v>
      </c>
      <c r="BD20" s="45"/>
      <c r="BE20" s="46"/>
      <c r="BF20" s="46">
        <f t="shared" si="30"/>
        <v>0</v>
      </c>
      <c r="BG20" s="45">
        <f t="shared" si="31"/>
        <v>0</v>
      </c>
      <c r="BH20" s="46">
        <f t="shared" si="32"/>
        <v>0</v>
      </c>
      <c r="BI20" s="46">
        <f t="shared" si="33"/>
        <v>0</v>
      </c>
      <c r="BJ20" s="45"/>
      <c r="BK20" s="46"/>
      <c r="BL20" s="46">
        <f t="shared" si="34"/>
        <v>0</v>
      </c>
      <c r="BM20" s="45">
        <f t="shared" si="35"/>
        <v>0</v>
      </c>
      <c r="BN20" s="46">
        <f t="shared" si="36"/>
        <v>0</v>
      </c>
      <c r="BO20" s="46">
        <f t="shared" si="37"/>
        <v>0</v>
      </c>
      <c r="BP20" s="45"/>
      <c r="BQ20" s="46"/>
      <c r="BR20" s="46">
        <f t="shared" si="38"/>
        <v>0</v>
      </c>
      <c r="BS20" s="45">
        <f t="shared" si="39"/>
        <v>0</v>
      </c>
      <c r="BT20" s="46">
        <f t="shared" si="40"/>
        <v>0</v>
      </c>
      <c r="BU20" s="46">
        <f t="shared" si="41"/>
        <v>0</v>
      </c>
      <c r="BV20" s="45"/>
      <c r="BW20" s="46"/>
      <c r="BX20" s="46">
        <f t="shared" si="42"/>
        <v>0</v>
      </c>
      <c r="BY20" s="45">
        <f t="shared" si="43"/>
        <v>0</v>
      </c>
      <c r="BZ20" s="46">
        <f t="shared" si="44"/>
        <v>0</v>
      </c>
      <c r="CA20" s="46">
        <f t="shared" si="45"/>
        <v>0</v>
      </c>
      <c r="CB20" s="45"/>
      <c r="CC20" s="46"/>
      <c r="CD20" s="46">
        <f t="shared" si="46"/>
        <v>0</v>
      </c>
      <c r="CE20" s="45">
        <f t="shared" si="47"/>
        <v>0</v>
      </c>
      <c r="CF20" s="46">
        <f t="shared" si="48"/>
        <v>0</v>
      </c>
      <c r="CG20" s="46">
        <f t="shared" si="49"/>
        <v>0</v>
      </c>
      <c r="CH20" s="45"/>
      <c r="CI20" s="46"/>
      <c r="CJ20" s="46">
        <f t="shared" si="50"/>
        <v>0</v>
      </c>
      <c r="CK20" s="45">
        <f t="shared" si="51"/>
        <v>0</v>
      </c>
      <c r="CL20" s="46">
        <f t="shared" si="52"/>
        <v>0</v>
      </c>
      <c r="CM20" s="46">
        <f t="shared" si="53"/>
        <v>0</v>
      </c>
      <c r="CN20" s="45"/>
      <c r="CO20" s="46"/>
      <c r="CP20" s="46">
        <f t="shared" si="54"/>
        <v>0</v>
      </c>
      <c r="CQ20" s="45">
        <f t="shared" si="55"/>
        <v>0</v>
      </c>
      <c r="CR20" s="46">
        <f t="shared" si="56"/>
        <v>0</v>
      </c>
      <c r="CS20" s="46">
        <f t="shared" si="57"/>
        <v>0</v>
      </c>
      <c r="CT20" s="45"/>
      <c r="CU20" s="46"/>
      <c r="CV20" s="46">
        <f t="shared" si="58"/>
        <v>0</v>
      </c>
      <c r="CW20" s="45">
        <f t="shared" si="59"/>
        <v>0</v>
      </c>
      <c r="CX20" s="46">
        <f t="shared" si="60"/>
        <v>0</v>
      </c>
      <c r="CY20" s="46">
        <f t="shared" si="61"/>
        <v>0</v>
      </c>
      <c r="CZ20" s="45"/>
      <c r="DA20" s="46"/>
      <c r="DB20" s="46">
        <f t="shared" si="62"/>
        <v>0</v>
      </c>
      <c r="DC20" s="45">
        <f t="shared" si="63"/>
        <v>0</v>
      </c>
      <c r="DD20" s="46">
        <f t="shared" si="64"/>
        <v>0</v>
      </c>
      <c r="DE20" s="46">
        <f t="shared" si="65"/>
        <v>0</v>
      </c>
      <c r="DF20" s="45"/>
      <c r="DG20" s="46"/>
      <c r="DH20" s="46">
        <f t="shared" si="66"/>
        <v>0</v>
      </c>
      <c r="DI20" s="45">
        <f t="shared" si="67"/>
        <v>0</v>
      </c>
      <c r="DJ20" s="46">
        <f t="shared" si="68"/>
        <v>0</v>
      </c>
      <c r="DK20" s="46">
        <f t="shared" si="69"/>
        <v>0</v>
      </c>
      <c r="DL20" s="45"/>
      <c r="DM20" s="45"/>
      <c r="DN20" s="45">
        <f t="shared" si="70"/>
        <v>0</v>
      </c>
      <c r="DO20" s="45">
        <f t="shared" si="71"/>
        <v>0</v>
      </c>
      <c r="DP20" s="46">
        <f t="shared" si="72"/>
        <v>0</v>
      </c>
      <c r="DQ20" s="46">
        <f t="shared" si="73"/>
        <v>0</v>
      </c>
      <c r="DR20" s="45"/>
      <c r="DS20" s="46"/>
      <c r="DT20" s="46">
        <f t="shared" si="74"/>
        <v>0</v>
      </c>
      <c r="DU20" s="45">
        <f t="shared" si="75"/>
        <v>0</v>
      </c>
      <c r="DV20" s="46">
        <f t="shared" si="76"/>
        <v>0</v>
      </c>
      <c r="DW20" s="46">
        <f t="shared" si="77"/>
        <v>0</v>
      </c>
      <c r="DX20" s="45"/>
      <c r="DY20" s="46"/>
      <c r="DZ20" s="46">
        <f t="shared" si="78"/>
        <v>0</v>
      </c>
      <c r="EA20" s="45">
        <f t="shared" si="79"/>
        <v>0</v>
      </c>
      <c r="EB20" s="46">
        <f t="shared" si="80"/>
        <v>0</v>
      </c>
      <c r="EC20" s="46">
        <f t="shared" si="81"/>
        <v>0</v>
      </c>
      <c r="ED20" s="45"/>
      <c r="EE20" s="45"/>
      <c r="EF20" s="45"/>
      <c r="EG20" s="45">
        <f t="shared" si="82"/>
        <v>0</v>
      </c>
      <c r="EH20" s="45"/>
      <c r="EI20" s="45"/>
    </row>
    <row r="21" spans="1:139" ht="12.75">
      <c r="A21" s="2">
        <v>45748</v>
      </c>
      <c r="C21" s="47"/>
      <c r="D21" s="47"/>
      <c r="E21" s="44">
        <f t="shared" si="0"/>
        <v>0</v>
      </c>
      <c r="F21" s="44"/>
      <c r="G21" s="44"/>
      <c r="H21" s="45"/>
      <c r="I21" s="46">
        <f>'2012A Academic'!I21</f>
        <v>0</v>
      </c>
      <c r="J21" s="46">
        <f>'2012A Academic'!J21</f>
        <v>0</v>
      </c>
      <c r="K21" s="46">
        <f t="shared" si="1"/>
        <v>0</v>
      </c>
      <c r="L21" s="46">
        <f>'2012A Academic'!L21</f>
        <v>0</v>
      </c>
      <c r="M21" s="46">
        <f>'2012A Academic'!M21</f>
        <v>0</v>
      </c>
      <c r="N21" s="45"/>
      <c r="O21" s="45">
        <f t="shared" si="83"/>
        <v>0</v>
      </c>
      <c r="P21" s="47">
        <f t="shared" si="2"/>
        <v>0</v>
      </c>
      <c r="Q21" s="45">
        <f t="shared" si="3"/>
        <v>0</v>
      </c>
      <c r="R21" s="45">
        <f t="shared" si="4"/>
        <v>0</v>
      </c>
      <c r="S21" s="47">
        <f t="shared" si="5"/>
        <v>0</v>
      </c>
      <c r="T21" s="45"/>
      <c r="U21" s="46">
        <f t="shared" si="84"/>
        <v>0</v>
      </c>
      <c r="V21" s="47">
        <f t="shared" si="6"/>
        <v>0</v>
      </c>
      <c r="W21" s="46">
        <f t="shared" si="7"/>
        <v>0</v>
      </c>
      <c r="X21" s="46">
        <f t="shared" si="8"/>
        <v>0</v>
      </c>
      <c r="Y21" s="46">
        <f t="shared" si="9"/>
        <v>0</v>
      </c>
      <c r="Z21" s="45"/>
      <c r="AA21" s="46">
        <f t="shared" si="85"/>
        <v>0</v>
      </c>
      <c r="AB21" s="46">
        <f t="shared" si="10"/>
        <v>0</v>
      </c>
      <c r="AC21" s="45">
        <f t="shared" si="11"/>
        <v>0</v>
      </c>
      <c r="AD21" s="46">
        <f t="shared" si="12"/>
        <v>0</v>
      </c>
      <c r="AE21" s="46">
        <f t="shared" si="13"/>
        <v>0</v>
      </c>
      <c r="AF21" s="45"/>
      <c r="AG21" s="46">
        <f t="shared" si="86"/>
        <v>0</v>
      </c>
      <c r="AH21" s="46">
        <f t="shared" si="14"/>
        <v>0</v>
      </c>
      <c r="AI21" s="45">
        <f t="shared" si="15"/>
        <v>0</v>
      </c>
      <c r="AJ21" s="46">
        <f t="shared" si="16"/>
        <v>0</v>
      </c>
      <c r="AK21" s="46">
        <f t="shared" si="17"/>
        <v>0</v>
      </c>
      <c r="AL21" s="45"/>
      <c r="AM21" s="46">
        <f t="shared" si="87"/>
        <v>0</v>
      </c>
      <c r="AN21" s="46">
        <f t="shared" si="18"/>
        <v>0</v>
      </c>
      <c r="AO21" s="45">
        <f t="shared" si="19"/>
        <v>0</v>
      </c>
      <c r="AP21" s="46">
        <f t="shared" si="20"/>
        <v>0</v>
      </c>
      <c r="AQ21" s="46">
        <f t="shared" si="21"/>
        <v>0</v>
      </c>
      <c r="AR21" s="45"/>
      <c r="AS21" s="46">
        <f t="shared" si="88"/>
        <v>0</v>
      </c>
      <c r="AT21" s="46">
        <f t="shared" si="22"/>
        <v>0</v>
      </c>
      <c r="AU21" s="45">
        <f t="shared" si="23"/>
        <v>0</v>
      </c>
      <c r="AV21" s="46">
        <f t="shared" si="24"/>
        <v>0</v>
      </c>
      <c r="AW21" s="46">
        <f t="shared" si="25"/>
        <v>0</v>
      </c>
      <c r="AX21" s="45"/>
      <c r="AY21" s="46">
        <f t="shared" si="89"/>
        <v>0</v>
      </c>
      <c r="AZ21" s="46">
        <f t="shared" si="26"/>
        <v>0</v>
      </c>
      <c r="BA21" s="45">
        <f t="shared" si="27"/>
        <v>0</v>
      </c>
      <c r="BB21" s="46">
        <f t="shared" si="28"/>
        <v>0</v>
      </c>
      <c r="BC21" s="46">
        <f t="shared" si="29"/>
        <v>0</v>
      </c>
      <c r="BD21" s="45"/>
      <c r="BE21" s="46">
        <f t="shared" si="90"/>
        <v>0</v>
      </c>
      <c r="BF21" s="46">
        <f t="shared" si="30"/>
        <v>0</v>
      </c>
      <c r="BG21" s="45">
        <f t="shared" si="31"/>
        <v>0</v>
      </c>
      <c r="BH21" s="46">
        <f t="shared" si="32"/>
        <v>0</v>
      </c>
      <c r="BI21" s="46">
        <f t="shared" si="33"/>
        <v>0</v>
      </c>
      <c r="BJ21" s="45"/>
      <c r="BK21" s="46">
        <f t="shared" si="91"/>
        <v>0</v>
      </c>
      <c r="BL21" s="46">
        <f t="shared" si="34"/>
        <v>0</v>
      </c>
      <c r="BM21" s="45">
        <f t="shared" si="35"/>
        <v>0</v>
      </c>
      <c r="BN21" s="46">
        <f t="shared" si="36"/>
        <v>0</v>
      </c>
      <c r="BO21" s="46">
        <f t="shared" si="37"/>
        <v>0</v>
      </c>
      <c r="BP21" s="45"/>
      <c r="BQ21" s="46">
        <f t="shared" si="92"/>
        <v>0</v>
      </c>
      <c r="BR21" s="46">
        <f t="shared" si="38"/>
        <v>0</v>
      </c>
      <c r="BS21" s="45">
        <f t="shared" si="39"/>
        <v>0</v>
      </c>
      <c r="BT21" s="46">
        <f t="shared" si="40"/>
        <v>0</v>
      </c>
      <c r="BU21" s="46">
        <f t="shared" si="41"/>
        <v>0</v>
      </c>
      <c r="BV21" s="45"/>
      <c r="BW21" s="46">
        <f t="shared" si="93"/>
        <v>0</v>
      </c>
      <c r="BX21" s="46">
        <f t="shared" si="42"/>
        <v>0</v>
      </c>
      <c r="BY21" s="45">
        <f t="shared" si="43"/>
        <v>0</v>
      </c>
      <c r="BZ21" s="46">
        <f t="shared" si="44"/>
        <v>0</v>
      </c>
      <c r="CA21" s="46">
        <f t="shared" si="45"/>
        <v>0</v>
      </c>
      <c r="CB21" s="45"/>
      <c r="CC21" s="46">
        <f t="shared" si="94"/>
        <v>0</v>
      </c>
      <c r="CD21" s="46">
        <f t="shared" si="46"/>
        <v>0</v>
      </c>
      <c r="CE21" s="45">
        <f t="shared" si="47"/>
        <v>0</v>
      </c>
      <c r="CF21" s="46">
        <f t="shared" si="48"/>
        <v>0</v>
      </c>
      <c r="CG21" s="46">
        <f t="shared" si="49"/>
        <v>0</v>
      </c>
      <c r="CH21" s="45"/>
      <c r="CI21" s="46">
        <f t="shared" si="95"/>
        <v>0</v>
      </c>
      <c r="CJ21" s="46">
        <f t="shared" si="50"/>
        <v>0</v>
      </c>
      <c r="CK21" s="45">
        <f t="shared" si="51"/>
        <v>0</v>
      </c>
      <c r="CL21" s="46">
        <f t="shared" si="52"/>
        <v>0</v>
      </c>
      <c r="CM21" s="46">
        <f t="shared" si="53"/>
        <v>0</v>
      </c>
      <c r="CN21" s="45"/>
      <c r="CO21" s="46">
        <f t="shared" si="96"/>
        <v>0</v>
      </c>
      <c r="CP21" s="46">
        <f t="shared" si="54"/>
        <v>0</v>
      </c>
      <c r="CQ21" s="45">
        <f t="shared" si="55"/>
        <v>0</v>
      </c>
      <c r="CR21" s="46">
        <f t="shared" si="56"/>
        <v>0</v>
      </c>
      <c r="CS21" s="46">
        <f t="shared" si="57"/>
        <v>0</v>
      </c>
      <c r="CT21" s="45"/>
      <c r="CU21" s="46">
        <f t="shared" si="97"/>
        <v>0</v>
      </c>
      <c r="CV21" s="46">
        <f t="shared" si="58"/>
        <v>0</v>
      </c>
      <c r="CW21" s="45">
        <f t="shared" si="59"/>
        <v>0</v>
      </c>
      <c r="CX21" s="46">
        <f t="shared" si="60"/>
        <v>0</v>
      </c>
      <c r="CY21" s="46">
        <f t="shared" si="61"/>
        <v>0</v>
      </c>
      <c r="CZ21" s="45"/>
      <c r="DA21" s="46">
        <f t="shared" si="98"/>
        <v>0</v>
      </c>
      <c r="DB21" s="46">
        <f t="shared" si="62"/>
        <v>0</v>
      </c>
      <c r="DC21" s="45">
        <f t="shared" si="63"/>
        <v>0</v>
      </c>
      <c r="DD21" s="46">
        <f t="shared" si="64"/>
        <v>0</v>
      </c>
      <c r="DE21" s="46">
        <f t="shared" si="65"/>
        <v>0</v>
      </c>
      <c r="DF21" s="45"/>
      <c r="DG21" s="46">
        <f t="shared" si="99"/>
        <v>0</v>
      </c>
      <c r="DH21" s="46">
        <f t="shared" si="66"/>
        <v>0</v>
      </c>
      <c r="DI21" s="45">
        <f t="shared" si="67"/>
        <v>0</v>
      </c>
      <c r="DJ21" s="46">
        <f t="shared" si="68"/>
        <v>0</v>
      </c>
      <c r="DK21" s="46">
        <f t="shared" si="69"/>
        <v>0</v>
      </c>
      <c r="DL21" s="45"/>
      <c r="DM21" s="45">
        <f t="shared" si="100"/>
        <v>0</v>
      </c>
      <c r="DN21" s="45">
        <f t="shared" si="70"/>
        <v>0</v>
      </c>
      <c r="DO21" s="45">
        <f t="shared" si="71"/>
        <v>0</v>
      </c>
      <c r="DP21" s="46">
        <f t="shared" si="72"/>
        <v>0</v>
      </c>
      <c r="DQ21" s="46">
        <f t="shared" si="73"/>
        <v>0</v>
      </c>
      <c r="DR21" s="45"/>
      <c r="DS21" s="46">
        <f t="shared" si="101"/>
        <v>0</v>
      </c>
      <c r="DT21" s="46">
        <f t="shared" si="74"/>
        <v>0</v>
      </c>
      <c r="DU21" s="45">
        <f t="shared" si="75"/>
        <v>0</v>
      </c>
      <c r="DV21" s="46">
        <f t="shared" si="76"/>
        <v>0</v>
      </c>
      <c r="DW21" s="46">
        <f t="shared" si="77"/>
        <v>0</v>
      </c>
      <c r="DX21" s="45"/>
      <c r="DY21" s="46">
        <f t="shared" si="102"/>
        <v>0</v>
      </c>
      <c r="DZ21" s="46">
        <f t="shared" si="78"/>
        <v>0</v>
      </c>
      <c r="EA21" s="45">
        <f t="shared" si="79"/>
        <v>0</v>
      </c>
      <c r="EB21" s="46">
        <f t="shared" si="80"/>
        <v>0</v>
      </c>
      <c r="EC21" s="46">
        <f t="shared" si="81"/>
        <v>0</v>
      </c>
      <c r="ED21" s="45"/>
      <c r="EE21" s="45"/>
      <c r="EF21" s="45"/>
      <c r="EG21" s="45">
        <f t="shared" si="82"/>
        <v>0</v>
      </c>
      <c r="EH21" s="45"/>
      <c r="EI21" s="45"/>
    </row>
    <row r="22" spans="3:139" ht="12.75">
      <c r="C22" s="47"/>
      <c r="D22" s="47"/>
      <c r="E22" s="47"/>
      <c r="F22" s="47"/>
      <c r="G22" s="47"/>
      <c r="H22" s="45"/>
      <c r="I22" s="45"/>
      <c r="J22" s="46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</row>
    <row r="23" spans="1:139" ht="13.5" thickBot="1">
      <c r="A23" s="12" t="s">
        <v>0</v>
      </c>
      <c r="C23" s="48">
        <f>SUM(C8:C22)</f>
        <v>8350000</v>
      </c>
      <c r="D23" s="48">
        <f>SUM(D8:D22)</f>
        <v>620700</v>
      </c>
      <c r="E23" s="48">
        <f>SUM(E8:E22)</f>
        <v>8970700</v>
      </c>
      <c r="F23" s="48">
        <f>SUM(F8:F22)</f>
        <v>340710</v>
      </c>
      <c r="G23" s="48">
        <f>SUM(G8:G22)</f>
        <v>544970</v>
      </c>
      <c r="H23" s="45"/>
      <c r="I23" s="48">
        <f>SUM(I8:I22)</f>
        <v>4680948.210000001</v>
      </c>
      <c r="J23" s="48">
        <f>SUM(J8:J22)</f>
        <v>347959.82682</v>
      </c>
      <c r="K23" s="48">
        <f>SUM(K8:K22)</f>
        <v>5028908.03682</v>
      </c>
      <c r="L23" s="48">
        <f>SUM(L8:L22)</f>
        <v>190999.50474599996</v>
      </c>
      <c r="M23" s="48">
        <f>SUM(M8:M22)</f>
        <v>305506.14922200004</v>
      </c>
      <c r="N23" s="45"/>
      <c r="O23" s="48">
        <f>SUM(O8:O22)</f>
        <v>3669051.7899999996</v>
      </c>
      <c r="P23" s="48">
        <f>SUM(P8:P22)</f>
        <v>272740.17318000004</v>
      </c>
      <c r="Q23" s="48">
        <f>SUM(Q8:Q22)</f>
        <v>3941791.96318</v>
      </c>
      <c r="R23" s="48">
        <f>SUM(R8:R22)</f>
        <v>149710.49525399995</v>
      </c>
      <c r="S23" s="48">
        <f>SUM(S8:S22)</f>
        <v>239463.85077800008</v>
      </c>
      <c r="T23" s="45"/>
      <c r="U23" s="48">
        <f>SUM(U8:U22)</f>
        <v>62414.58</v>
      </c>
      <c r="V23" s="48">
        <f>SUM(V8:V22)</f>
        <v>4639.608359999999</v>
      </c>
      <c r="W23" s="48">
        <f>SUM(W8:W22)</f>
        <v>67054.18836</v>
      </c>
      <c r="X23" s="48">
        <f>SUM(X8:X22)</f>
        <v>2546.739108</v>
      </c>
      <c r="Y23" s="48">
        <f>SUM(Y8:Y22)</f>
        <v>4073.541756</v>
      </c>
      <c r="Z23" s="45"/>
      <c r="AA23" s="48">
        <f>SUM(AA8:AA22)</f>
        <v>28625.47</v>
      </c>
      <c r="AB23" s="48">
        <f>SUM(AB8:AB22)</f>
        <v>2127.88374</v>
      </c>
      <c r="AC23" s="48">
        <f>SUM(AC8:AC22)</f>
        <v>30753.35374</v>
      </c>
      <c r="AD23" s="48">
        <f>SUM(AD8:AD22)</f>
        <v>1168.022022</v>
      </c>
      <c r="AE23" s="48">
        <f>SUM(AE8:AE22)</f>
        <v>1868.2661540000001</v>
      </c>
      <c r="AF23" s="45"/>
      <c r="AG23" s="48">
        <f>SUM(AG8:AG22)</f>
        <v>5927.665</v>
      </c>
      <c r="AH23" s="48">
        <f>SUM(AH8:AH22)</f>
        <v>440.63493000000005</v>
      </c>
      <c r="AI23" s="48">
        <f>SUM(AI8:AI22)</f>
        <v>6368.299929999999</v>
      </c>
      <c r="AJ23" s="48">
        <f>SUM(AJ8:AJ22)</f>
        <v>241.87002900000005</v>
      </c>
      <c r="AK23" s="48">
        <f>SUM(AK8:AK22)</f>
        <v>386.8742029999999</v>
      </c>
      <c r="AL23" s="45"/>
      <c r="AM23" s="48">
        <f>SUM(AM8:AM22)</f>
        <v>633719.9099999999</v>
      </c>
      <c r="AN23" s="48">
        <f>SUM(AN8:AN22)</f>
        <v>47107.77822000001</v>
      </c>
      <c r="AO23" s="48">
        <f>SUM(AO8:AO22)</f>
        <v>680827.68822</v>
      </c>
      <c r="AP23" s="48">
        <f>SUM(AP8:AP22)</f>
        <v>25858.049165999997</v>
      </c>
      <c r="AQ23" s="48">
        <f>SUM(AQ8:AQ22)</f>
        <v>41360.28016199999</v>
      </c>
      <c r="AR23" s="45"/>
      <c r="AS23" s="48">
        <f>SUM(AS8:AS22)</f>
        <v>3485.29</v>
      </c>
      <c r="AT23" s="48">
        <f>SUM(AT8:AT22)</f>
        <v>259.08018000000004</v>
      </c>
      <c r="AU23" s="48">
        <f>SUM(AU8:AU22)</f>
        <v>3744.37018</v>
      </c>
      <c r="AV23" s="48">
        <f>SUM(AV8:AV22)</f>
        <v>142.212354</v>
      </c>
      <c r="AW23" s="48">
        <f>SUM(AW8:AW22)</f>
        <v>227.47047799999996</v>
      </c>
      <c r="AX23" s="45"/>
      <c r="AY23" s="48">
        <f>SUM(AY8:AY22)</f>
        <v>3679.8449999999993</v>
      </c>
      <c r="AZ23" s="48">
        <f>SUM(AZ8:AZ22)</f>
        <v>273.54249</v>
      </c>
      <c r="BA23" s="48">
        <f>SUM(BA8:BA22)</f>
        <v>3953.387489999999</v>
      </c>
      <c r="BB23" s="48">
        <f>SUM(BB8:BB22)</f>
        <v>150.15089700000001</v>
      </c>
      <c r="BC23" s="48">
        <f>SUM(BC8:BC22)</f>
        <v>240.16827900000004</v>
      </c>
      <c r="BD23" s="45"/>
      <c r="BE23" s="48">
        <f>SUM(BE8:BE22)</f>
        <v>1032.06</v>
      </c>
      <c r="BF23" s="48">
        <f>SUM(BF8:BF22)</f>
        <v>76.71851999999998</v>
      </c>
      <c r="BG23" s="48">
        <f>SUM(BG8:BG22)</f>
        <v>1108.77852</v>
      </c>
      <c r="BH23" s="48">
        <f>SUM(BH8:BH22)</f>
        <v>42.11175599999999</v>
      </c>
      <c r="BI23" s="48">
        <f>SUM(BI8:BI22)</f>
        <v>67.35829199999999</v>
      </c>
      <c r="BJ23" s="45"/>
      <c r="BK23" s="48">
        <f>SUM(BK8:BK22)</f>
        <v>19017.96</v>
      </c>
      <c r="BL23" s="48">
        <f>SUM(BL8:BL22)</f>
        <v>1413.7063200000002</v>
      </c>
      <c r="BM23" s="48">
        <f>SUM(BM8:BM22)</f>
        <v>20431.66632</v>
      </c>
      <c r="BN23" s="48">
        <f>SUM(BN8:BN22)</f>
        <v>776.001096</v>
      </c>
      <c r="BO23" s="48">
        <f>SUM(BO8:BO22)</f>
        <v>1241.223672</v>
      </c>
      <c r="BP23" s="45"/>
      <c r="BQ23" s="48">
        <f>SUM(BQ8:BQ22)</f>
        <v>28348.250000000007</v>
      </c>
      <c r="BR23" s="48">
        <f>SUM(BR8:BR22)</f>
        <v>2107.2765</v>
      </c>
      <c r="BS23" s="48">
        <f>SUM(BS8:BS22)</f>
        <v>30455.526500000007</v>
      </c>
      <c r="BT23" s="48">
        <f>SUM(BT8:BT22)</f>
        <v>1156.7104500000003</v>
      </c>
      <c r="BU23" s="48">
        <f>SUM(BU8:BU22)</f>
        <v>1850.1731500000003</v>
      </c>
      <c r="BV23" s="45"/>
      <c r="BW23" s="48">
        <f>SUM(BW8:BW22)</f>
        <v>334000</v>
      </c>
      <c r="BX23" s="48">
        <f>SUM(BX8:BX22)</f>
        <v>24828</v>
      </c>
      <c r="BY23" s="48">
        <f>SUM(BY8:BY22)</f>
        <v>358828</v>
      </c>
      <c r="BZ23" s="48">
        <f>SUM(BZ8:BZ22)</f>
        <v>13628.4</v>
      </c>
      <c r="CA23" s="48">
        <f>SUM(CA8:CA22)</f>
        <v>21798.800000000007</v>
      </c>
      <c r="CB23" s="45"/>
      <c r="CC23" s="48">
        <f>SUM(CC8:CC22)</f>
        <v>16568.070000000003</v>
      </c>
      <c r="CD23" s="48">
        <f>SUM(CD8:CD22)</f>
        <v>1231.5929400000002</v>
      </c>
      <c r="CE23" s="48">
        <f>SUM(CE8:CE22)</f>
        <v>17799.662940000002</v>
      </c>
      <c r="CF23" s="48">
        <f>SUM(CF8:CF22)</f>
        <v>676.036782</v>
      </c>
      <c r="CG23" s="48">
        <f>SUM(CG8:CG22)</f>
        <v>1081.3294740000001</v>
      </c>
      <c r="CH23" s="45"/>
      <c r="CI23" s="48">
        <f>SUM(CI8:CI22)</f>
        <v>132455.215</v>
      </c>
      <c r="CJ23" s="48">
        <f>SUM(CJ8:CJ22)</f>
        <v>9846.102029999998</v>
      </c>
      <c r="CK23" s="48">
        <f>SUM(CK8:CK22)</f>
        <v>142301.31703</v>
      </c>
      <c r="CL23" s="48">
        <f>SUM(CL8:CL22)</f>
        <v>5404.648658999999</v>
      </c>
      <c r="CM23" s="48">
        <f>SUM(CM8:CM22)</f>
        <v>8644.804612999998</v>
      </c>
      <c r="CN23" s="45"/>
      <c r="CO23" s="48">
        <f>SUM(CO8:CO22)</f>
        <v>72509.73</v>
      </c>
      <c r="CP23" s="48">
        <f>SUM(CP8:CP22)</f>
        <v>5390.034660000001</v>
      </c>
      <c r="CQ23" s="48">
        <f>SUM(CQ8:CQ22)</f>
        <v>77899.76466</v>
      </c>
      <c r="CR23" s="48">
        <f>SUM(CR8:CR22)</f>
        <v>2958.6574980000005</v>
      </c>
      <c r="CS23" s="48">
        <f>SUM(CS8:CS22)</f>
        <v>4732.410486</v>
      </c>
      <c r="CT23" s="45"/>
      <c r="CU23" s="48">
        <f>SUM(CU8:CU22)</f>
        <v>7193.525</v>
      </c>
      <c r="CV23" s="48">
        <f>SUM(CV8:CV22)</f>
        <v>534.73305</v>
      </c>
      <c r="CW23" s="48">
        <f>SUM(CW8:CW22)</f>
        <v>7728.25805</v>
      </c>
      <c r="CX23" s="48">
        <f>SUM(CX8:CX22)</f>
        <v>293.52166500000004</v>
      </c>
      <c r="CY23" s="48">
        <f>SUM(CY8:CY22)</f>
        <v>469.491655</v>
      </c>
      <c r="CZ23" s="45"/>
      <c r="DA23" s="48">
        <f>SUM(DA8:DA22)</f>
        <v>511045.05000000005</v>
      </c>
      <c r="DB23" s="48">
        <f>SUM(DB8:DB22)</f>
        <v>37988.7021</v>
      </c>
      <c r="DC23" s="48">
        <f>SUM(DC8:DC22)</f>
        <v>549033.7520999999</v>
      </c>
      <c r="DD23" s="48">
        <f>SUM(DD8:DD22)</f>
        <v>20852.474130000006</v>
      </c>
      <c r="DE23" s="48">
        <f>SUM(DE8:DE22)</f>
        <v>33353.79891</v>
      </c>
      <c r="DF23" s="45"/>
      <c r="DG23" s="48">
        <f>SUM(DG8:DG22)</f>
        <v>120495.51000000001</v>
      </c>
      <c r="DH23" s="48">
        <f>SUM(DH8:DH22)</f>
        <v>8957.07342</v>
      </c>
      <c r="DI23" s="48">
        <f>SUM(DI8:DI22)</f>
        <v>129452.58341999998</v>
      </c>
      <c r="DJ23" s="48">
        <f>SUM(DJ8:DJ22)</f>
        <v>4916.649726</v>
      </c>
      <c r="DK23" s="48">
        <f>SUM(DK8:DK22)</f>
        <v>7864.244082000001</v>
      </c>
      <c r="DL23" s="47"/>
      <c r="DM23" s="48">
        <f>SUM(DM8:DM22)</f>
        <v>20062.545</v>
      </c>
      <c r="DN23" s="48">
        <f>SUM(DN8:DN22)</f>
        <v>1491.3558900000003</v>
      </c>
      <c r="DO23" s="48">
        <f>SUM(DO8:DO22)</f>
        <v>21553.90089</v>
      </c>
      <c r="DP23" s="48">
        <f>SUM(DP8:DP22)</f>
        <v>818.6239169999999</v>
      </c>
      <c r="DQ23" s="48">
        <f>SUM(DQ8:DQ22)</f>
        <v>1309.3994189999996</v>
      </c>
      <c r="DR23" s="45"/>
      <c r="DS23" s="48">
        <f>SUM(DS8:DS22)</f>
        <v>21594.77</v>
      </c>
      <c r="DT23" s="48">
        <f>SUM(DT8:DT22)</f>
        <v>1605.2543400000002</v>
      </c>
      <c r="DU23" s="48">
        <f>SUM(DU8:DU22)</f>
        <v>23200.02434</v>
      </c>
      <c r="DV23" s="48">
        <f>SUM(DV8:DV22)</f>
        <v>881.1442020000002</v>
      </c>
      <c r="DW23" s="48">
        <f>SUM(DW8:DW22)</f>
        <v>1409.4014139999997</v>
      </c>
      <c r="DX23" s="45"/>
      <c r="DY23" s="48">
        <f>SUM(DY8:DY22)</f>
        <v>1646876.345</v>
      </c>
      <c r="DZ23" s="48">
        <f>SUM(DZ8:DZ22)</f>
        <v>122421.09549</v>
      </c>
      <c r="EA23" s="48">
        <f>SUM(EA8:EA22)</f>
        <v>1769297.44049</v>
      </c>
      <c r="EB23" s="48">
        <f>SUM(EB8:EB22)</f>
        <v>67198.471797</v>
      </c>
      <c r="EC23" s="48">
        <f>SUM(EC8:EC22)</f>
        <v>107484.814579</v>
      </c>
      <c r="ED23" s="45"/>
      <c r="EE23" s="48">
        <f>SUM(EE8:EE22)</f>
        <v>0</v>
      </c>
      <c r="EF23" s="48">
        <f>SUM(EF8:EF22)</f>
        <v>0</v>
      </c>
      <c r="EG23" s="48">
        <f>SUM(EG8:EG22)</f>
        <v>0</v>
      </c>
      <c r="EH23" s="47"/>
      <c r="EI23" s="45"/>
    </row>
    <row r="24" spans="33:43" ht="13.5" thickTop="1">
      <c r="AG24" s="14"/>
      <c r="AH24" s="14"/>
      <c r="AI24" s="14"/>
      <c r="AJ24" s="14"/>
      <c r="AK24" s="14"/>
      <c r="AM24" s="3"/>
      <c r="AN24" s="3"/>
      <c r="AO24" s="3"/>
      <c r="AP24" s="3"/>
      <c r="AQ24" s="3"/>
    </row>
    <row r="25" spans="3:43" ht="12.75">
      <c r="C25" s="14">
        <f>I23+O23</f>
        <v>8350000</v>
      </c>
      <c r="D25" s="14">
        <f>J23+P23</f>
        <v>620700</v>
      </c>
      <c r="F25" s="14">
        <f>L23+R23</f>
        <v>340709.9999999999</v>
      </c>
      <c r="G25" s="14">
        <f>M23+S23</f>
        <v>544970.0000000001</v>
      </c>
      <c r="P25" s="14"/>
      <c r="AG25" s="14"/>
      <c r="AH25" s="14"/>
      <c r="AI25" s="14"/>
      <c r="AJ25" s="14"/>
      <c r="AK25" s="14"/>
      <c r="AM25" s="3"/>
      <c r="AN25" s="3"/>
      <c r="AO25" s="3"/>
      <c r="AP25" s="3"/>
      <c r="AQ25" s="3"/>
    </row>
    <row r="26" spans="33:43" ht="12.75">
      <c r="AG26" s="14"/>
      <c r="AH26" s="14"/>
      <c r="AI26" s="14"/>
      <c r="AJ26" s="14"/>
      <c r="AK26" s="14"/>
      <c r="AM26" s="3"/>
      <c r="AN26" s="3"/>
      <c r="AO26" s="3"/>
      <c r="AP26" s="3"/>
      <c r="AQ26" s="3"/>
    </row>
    <row r="27" spans="33:43" ht="12.75">
      <c r="AG27" s="14"/>
      <c r="AH27" s="14"/>
      <c r="AI27" s="14"/>
      <c r="AJ27" s="14"/>
      <c r="AK27" s="14"/>
      <c r="AM27" s="3"/>
      <c r="AN27" s="3"/>
      <c r="AO27" s="3"/>
      <c r="AP27" s="3"/>
      <c r="AQ27" s="3"/>
    </row>
    <row r="28" spans="33:43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</row>
    <row r="29" spans="33:43" ht="12.75">
      <c r="AG29" s="14"/>
      <c r="AH29" s="14"/>
      <c r="AI29" s="14"/>
      <c r="AJ29" s="14"/>
      <c r="AK29" s="14"/>
      <c r="AM29" s="3"/>
      <c r="AN29" s="3"/>
      <c r="AO29" s="3"/>
      <c r="AP29" s="3"/>
      <c r="AQ29" s="3"/>
    </row>
    <row r="30" spans="33:43" ht="12.75">
      <c r="AG30" s="14"/>
      <c r="AH30" s="14"/>
      <c r="AI30" s="14"/>
      <c r="AJ30" s="14"/>
      <c r="AK30" s="14"/>
      <c r="AM30" s="3"/>
      <c r="AN30" s="3"/>
      <c r="AO30" s="3"/>
      <c r="AP30" s="3"/>
      <c r="AQ30" s="3"/>
    </row>
    <row r="31" spans="33:43" ht="12.75">
      <c r="AG31" s="14"/>
      <c r="AH31" s="14"/>
      <c r="AI31" s="14"/>
      <c r="AJ31" s="14"/>
      <c r="AK31" s="14"/>
      <c r="AM31" s="3"/>
      <c r="AN31" s="3"/>
      <c r="AO31" s="3"/>
      <c r="AP31" s="3"/>
      <c r="AQ31" s="3"/>
    </row>
    <row r="32" spans="33:43" ht="12.75">
      <c r="AG32" s="14"/>
      <c r="AH32" s="14"/>
      <c r="AI32" s="14"/>
      <c r="AJ32" s="14"/>
      <c r="AK32" s="14"/>
      <c r="AM32" s="3"/>
      <c r="AN32" s="3"/>
      <c r="AO32" s="3"/>
      <c r="AP32" s="3"/>
      <c r="AQ32" s="3"/>
    </row>
    <row r="33" spans="33:138" ht="12.75">
      <c r="AG33" s="14"/>
      <c r="AH33" s="14"/>
      <c r="AI33" s="14"/>
      <c r="AJ33" s="14"/>
      <c r="AK33" s="14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33:138" ht="12.75">
      <c r="AG34" s="14"/>
      <c r="AH34" s="14"/>
      <c r="AI34" s="14"/>
      <c r="AJ34" s="14"/>
      <c r="AK34" s="14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33:138" ht="12.75"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33:138" ht="12.75"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1:13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1:13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  <row r="60" spans="1:13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14"/>
      <c r="AH60" s="14"/>
      <c r="AI60" s="14"/>
      <c r="AJ60" s="14"/>
      <c r="AK60" s="1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</row>
    <row r="61" spans="1:13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14"/>
      <c r="AH61" s="14"/>
      <c r="AI61" s="14"/>
      <c r="AJ61" s="14"/>
      <c r="AK61" s="1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</row>
    <row r="62" spans="1:138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14"/>
      <c r="AH62" s="14"/>
      <c r="AI62" s="14"/>
      <c r="AJ62" s="14"/>
      <c r="AK62" s="1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</row>
    <row r="63" spans="1:138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14"/>
      <c r="AH63" s="14"/>
      <c r="AI63" s="14"/>
      <c r="AJ63" s="14"/>
      <c r="AK63" s="1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F63"/>
  <sheetViews>
    <sheetView zoomScale="150" zoomScaleNormal="150" zoomScalePageLayoutView="0" workbookViewId="0" topLeftCell="A1">
      <selection activeCell="K14" sqref="K14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hidden="1" customWidth="1"/>
    <col min="7" max="7" width="17.7109375" style="14" hidden="1" customWidth="1"/>
    <col min="8" max="8" width="3.7109375" style="14" hidden="1" customWidth="1"/>
    <col min="9" max="10" width="11.7109375" style="14" customWidth="1"/>
    <col min="11" max="12" width="12.140625" style="14" customWidth="1"/>
    <col min="13" max="13" width="15.140625" style="14" customWidth="1"/>
    <col min="14" max="14" width="3.7109375" style="14" customWidth="1"/>
    <col min="15" max="18" width="13.7109375" style="14" customWidth="1"/>
    <col min="19" max="19" width="18.4218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</cols>
  <sheetData>
    <row r="1" spans="1:188" ht="12.75">
      <c r="A1" s="23"/>
      <c r="B1" s="11"/>
      <c r="C1" s="22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24" t="s">
        <v>6</v>
      </c>
      <c r="AM1" s="24" t="s">
        <v>6</v>
      </c>
      <c r="BH1" s="24" t="s">
        <v>6</v>
      </c>
      <c r="BI1" s="24"/>
      <c r="BT1" s="24"/>
      <c r="BU1" s="24"/>
      <c r="BV1"/>
      <c r="BW1"/>
      <c r="BX1"/>
      <c r="BZ1" s="24" t="s">
        <v>6</v>
      </c>
      <c r="CA1" s="24"/>
      <c r="CB1"/>
      <c r="CC1"/>
      <c r="CD1"/>
      <c r="CE1"/>
      <c r="CF1"/>
      <c r="CG1"/>
      <c r="CH1"/>
      <c r="CI1"/>
      <c r="CJ1"/>
      <c r="CK1"/>
      <c r="CL1" s="24"/>
      <c r="CM1" s="24"/>
      <c r="CN1"/>
      <c r="CO1"/>
      <c r="CP1"/>
      <c r="CQ1"/>
      <c r="CR1" s="24" t="s">
        <v>6</v>
      </c>
      <c r="CS1" s="24"/>
      <c r="CT1"/>
      <c r="CU1"/>
      <c r="CV1"/>
      <c r="CW1" s="3"/>
      <c r="CX1" s="3"/>
      <c r="CY1" s="3"/>
      <c r="CZ1" s="3"/>
      <c r="DA1" s="3"/>
      <c r="DB1" s="3"/>
      <c r="DC1" s="3"/>
      <c r="DD1" s="24"/>
      <c r="DE1" s="24"/>
      <c r="DF1" s="3"/>
      <c r="DG1" s="3"/>
      <c r="DH1" s="3"/>
      <c r="DI1" s="3"/>
      <c r="DJ1" s="24" t="s">
        <v>6</v>
      </c>
      <c r="DK1" s="24"/>
      <c r="DL1" s="3"/>
      <c r="DM1" s="3"/>
      <c r="DN1" s="3"/>
      <c r="DO1" s="3"/>
      <c r="DP1" s="3"/>
      <c r="DQ1" s="3"/>
      <c r="DR1" s="3"/>
      <c r="DS1" s="3"/>
      <c r="DT1" s="3"/>
      <c r="DU1" s="3"/>
      <c r="DV1" s="24"/>
      <c r="DW1" s="24"/>
      <c r="DX1" s="3"/>
      <c r="DY1" s="3"/>
      <c r="DZ1" s="3"/>
      <c r="EA1" s="3"/>
      <c r="EB1" s="24" t="s">
        <v>6</v>
      </c>
      <c r="EC1" s="24"/>
      <c r="ED1" s="3"/>
      <c r="EE1" s="3"/>
      <c r="EF1" s="3"/>
      <c r="EG1" s="3"/>
      <c r="EH1" s="3"/>
      <c r="EI1" s="3"/>
      <c r="EJ1" s="3"/>
      <c r="EK1" s="3"/>
      <c r="EL1" s="3"/>
      <c r="EM1" s="24"/>
      <c r="EN1" s="3"/>
      <c r="EO1" s="3"/>
      <c r="EP1" s="3"/>
      <c r="EQ1" s="3"/>
      <c r="ER1" s="24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4"/>
      <c r="FC1" s="3"/>
      <c r="FD1" s="3"/>
      <c r="FE1" s="3"/>
      <c r="FF1" s="3"/>
      <c r="FG1" s="24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4"/>
      <c r="FR1" s="3"/>
      <c r="FS1" s="3"/>
      <c r="FT1" s="3"/>
      <c r="FU1" s="3"/>
      <c r="FV1" s="24" t="s">
        <v>6</v>
      </c>
      <c r="FW1" s="3"/>
      <c r="FX1" s="3"/>
      <c r="FY1" s="3"/>
      <c r="FZ1" s="3"/>
      <c r="GA1" s="3"/>
      <c r="GB1" s="3"/>
      <c r="GC1" s="3"/>
      <c r="GD1" s="3"/>
      <c r="GF1" s="24"/>
    </row>
    <row r="2" spans="1:188" ht="12.75">
      <c r="A2" s="23"/>
      <c r="B2" s="11"/>
      <c r="C2" s="22"/>
      <c r="D2" s="2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24" t="s">
        <v>5</v>
      </c>
      <c r="AM2" s="24" t="s">
        <v>5</v>
      </c>
      <c r="BH2" s="24" t="s">
        <v>5</v>
      </c>
      <c r="BI2" s="24"/>
      <c r="BT2" s="24"/>
      <c r="BU2" s="24"/>
      <c r="BV2"/>
      <c r="BW2"/>
      <c r="BX2"/>
      <c r="BZ2" s="24" t="s">
        <v>5</v>
      </c>
      <c r="CA2" s="24"/>
      <c r="CB2"/>
      <c r="CC2"/>
      <c r="CD2"/>
      <c r="CE2"/>
      <c r="CF2"/>
      <c r="CG2"/>
      <c r="CH2"/>
      <c r="CI2"/>
      <c r="CJ2"/>
      <c r="CK2"/>
      <c r="CL2" s="24"/>
      <c r="CM2" s="24"/>
      <c r="CN2"/>
      <c r="CO2"/>
      <c r="CP2"/>
      <c r="CQ2"/>
      <c r="CR2" s="24" t="s">
        <v>5</v>
      </c>
      <c r="CS2" s="24"/>
      <c r="CT2"/>
      <c r="CU2"/>
      <c r="CV2"/>
      <c r="CW2" s="3"/>
      <c r="CX2" s="3"/>
      <c r="CY2" s="3"/>
      <c r="CZ2" s="3"/>
      <c r="DA2" s="3"/>
      <c r="DB2" s="3"/>
      <c r="DC2" s="3"/>
      <c r="DD2" s="24"/>
      <c r="DE2" s="24"/>
      <c r="DF2" s="3"/>
      <c r="DG2" s="3"/>
      <c r="DH2" s="3"/>
      <c r="DI2" s="3"/>
      <c r="DJ2" s="24" t="s">
        <v>5</v>
      </c>
      <c r="DK2" s="24"/>
      <c r="DL2" s="3"/>
      <c r="DM2" s="3"/>
      <c r="DN2" s="3"/>
      <c r="DO2" s="3"/>
      <c r="DP2" s="3"/>
      <c r="DQ2" s="3"/>
      <c r="DR2" s="3"/>
      <c r="DS2" s="3"/>
      <c r="DT2" s="3"/>
      <c r="DU2" s="3"/>
      <c r="DV2" s="24"/>
      <c r="DW2" s="24"/>
      <c r="DX2" s="3"/>
      <c r="DY2" s="3"/>
      <c r="DZ2" s="3"/>
      <c r="EA2" s="3"/>
      <c r="EB2" s="24" t="s">
        <v>5</v>
      </c>
      <c r="EC2" s="24"/>
      <c r="ED2" s="3"/>
      <c r="EE2" s="3"/>
      <c r="EF2" s="3"/>
      <c r="EG2" s="3"/>
      <c r="EH2" s="3"/>
      <c r="EI2" s="3"/>
      <c r="EJ2" s="3"/>
      <c r="EK2" s="3"/>
      <c r="EL2" s="3"/>
      <c r="EM2" s="24"/>
      <c r="EN2" s="3"/>
      <c r="EO2" s="3"/>
      <c r="EP2" s="3"/>
      <c r="EQ2" s="3"/>
      <c r="ER2" s="24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4"/>
      <c r="FC2" s="3"/>
      <c r="FD2" s="3"/>
      <c r="FE2" s="3"/>
      <c r="FF2" s="3"/>
      <c r="FG2" s="24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4"/>
      <c r="FR2" s="3"/>
      <c r="FS2" s="3"/>
      <c r="FT2" s="3"/>
      <c r="FU2" s="3"/>
      <c r="FV2" s="24" t="s">
        <v>5</v>
      </c>
      <c r="FW2" s="3"/>
      <c r="FX2" s="3"/>
      <c r="FY2" s="3"/>
      <c r="FZ2" s="3"/>
      <c r="GA2" s="3"/>
      <c r="GB2" s="3"/>
      <c r="GC2" s="3"/>
      <c r="GD2" s="3"/>
      <c r="GF2" s="24"/>
    </row>
    <row r="3" spans="1:188" ht="12.75">
      <c r="A3" s="23"/>
      <c r="B3" s="11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24" t="s">
        <v>65</v>
      </c>
      <c r="AM3" s="24" t="str">
        <f>Q3</f>
        <v>2005 Series A Bond Funded Projects after 2012A</v>
      </c>
      <c r="BH3" s="24" t="str">
        <f>AM3</f>
        <v>2005 Series A Bond Funded Projects after 2012A</v>
      </c>
      <c r="BI3" s="24"/>
      <c r="BT3" s="24"/>
      <c r="BU3" s="24"/>
      <c r="BV3" s="1"/>
      <c r="BW3"/>
      <c r="BX3"/>
      <c r="BZ3" s="24" t="str">
        <f>BH3</f>
        <v>2005 Series A Bond Funded Projects after 2012A</v>
      </c>
      <c r="CA3" s="24"/>
      <c r="CB3"/>
      <c r="CC3"/>
      <c r="CD3"/>
      <c r="CE3"/>
      <c r="CF3"/>
      <c r="CG3"/>
      <c r="CH3"/>
      <c r="CI3"/>
      <c r="CJ3"/>
      <c r="CK3"/>
      <c r="CL3" s="24"/>
      <c r="CM3" s="24"/>
      <c r="CN3"/>
      <c r="CO3"/>
      <c r="CP3"/>
      <c r="CQ3"/>
      <c r="CR3" s="24" t="str">
        <f>BZ3</f>
        <v>2005 Series A Bond Funded Projects after 2012A</v>
      </c>
      <c r="CS3" s="24"/>
      <c r="CT3"/>
      <c r="CU3"/>
      <c r="CV3"/>
      <c r="CW3" s="3"/>
      <c r="CX3" s="3"/>
      <c r="CY3" s="3"/>
      <c r="CZ3" s="3"/>
      <c r="DA3" s="3"/>
      <c r="DB3" s="3"/>
      <c r="DC3" s="3"/>
      <c r="DD3" s="24"/>
      <c r="DE3" s="24"/>
      <c r="DF3" s="3"/>
      <c r="DG3" s="3"/>
      <c r="DH3" s="3"/>
      <c r="DI3" s="3"/>
      <c r="DJ3" s="24" t="str">
        <f>CR3</f>
        <v>2005 Series A Bond Funded Projects after 2012A</v>
      </c>
      <c r="DK3" s="24"/>
      <c r="DL3" s="3"/>
      <c r="DM3" s="3"/>
      <c r="DN3" s="3"/>
      <c r="DO3" s="3"/>
      <c r="DP3" s="3"/>
      <c r="DQ3" s="3"/>
      <c r="DR3" s="3"/>
      <c r="DS3" s="3"/>
      <c r="DT3" s="3"/>
      <c r="DU3" s="3"/>
      <c r="DV3" s="24"/>
      <c r="DW3" s="24"/>
      <c r="DX3" s="3"/>
      <c r="DY3" s="3"/>
      <c r="DZ3" s="3"/>
      <c r="EA3" s="3"/>
      <c r="EB3" s="24" t="str">
        <f>DJ3</f>
        <v>2005 Series A Bond Funded Projects after 2012A</v>
      </c>
      <c r="EC3" s="24"/>
      <c r="ED3" s="3"/>
      <c r="EE3" s="3"/>
      <c r="EF3" s="3"/>
      <c r="EG3" s="3"/>
      <c r="EH3" s="3"/>
      <c r="EI3" s="3"/>
      <c r="EJ3" s="3"/>
      <c r="EK3" s="3"/>
      <c r="EL3" s="3"/>
      <c r="EM3" s="24"/>
      <c r="EN3" s="3"/>
      <c r="EO3" s="43"/>
      <c r="EP3" s="3"/>
      <c r="EQ3" s="3"/>
      <c r="ER3" s="24" t="str">
        <f>EB3</f>
        <v>2005 Series A Bond Funded Projects after 2012A</v>
      </c>
      <c r="ES3" s="3"/>
      <c r="ET3" s="3"/>
      <c r="EU3" s="3"/>
      <c r="EV3" s="3"/>
      <c r="EW3" s="3"/>
      <c r="EX3" s="3"/>
      <c r="EY3" s="3"/>
      <c r="EZ3" s="3"/>
      <c r="FA3" s="3"/>
      <c r="FB3" s="24"/>
      <c r="FC3" s="3"/>
      <c r="FD3" s="3"/>
      <c r="FE3" s="3"/>
      <c r="FF3" s="3"/>
      <c r="FG3" s="24" t="str">
        <f>ER3</f>
        <v>2005 Series A Bond Funded Projects after 2012A</v>
      </c>
      <c r="FH3" s="3"/>
      <c r="FI3" s="3"/>
      <c r="FJ3" s="3"/>
      <c r="FK3" s="3"/>
      <c r="FL3" s="3"/>
      <c r="FM3" s="3"/>
      <c r="FN3" s="3"/>
      <c r="FO3" s="3"/>
      <c r="FP3" s="3"/>
      <c r="FQ3" s="24"/>
      <c r="FR3" s="3"/>
      <c r="FS3" s="3"/>
      <c r="FT3" s="3"/>
      <c r="FU3" s="3"/>
      <c r="FV3" s="24" t="str">
        <f>FG3</f>
        <v>2005 Series A Bond Funded Projects after 2012A</v>
      </c>
      <c r="FW3" s="3"/>
      <c r="FX3" s="3"/>
      <c r="FY3" s="3"/>
      <c r="FZ3" s="3"/>
      <c r="GA3" s="3"/>
      <c r="GB3" s="3"/>
      <c r="GC3" s="3"/>
      <c r="GD3" s="3"/>
      <c r="GF3" s="24"/>
    </row>
    <row r="4" spans="1:2" ht="12.75">
      <c r="A4" s="23"/>
      <c r="B4" s="11"/>
    </row>
    <row r="5" spans="1:133" ht="12.75">
      <c r="A5" s="4" t="s">
        <v>1</v>
      </c>
      <c r="C5" s="49" t="s">
        <v>62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8</v>
      </c>
      <c r="P5" s="17"/>
      <c r="Q5" s="18"/>
      <c r="R5" s="20"/>
      <c r="S5" s="20"/>
      <c r="U5" s="16" t="s">
        <v>30</v>
      </c>
      <c r="V5" s="17"/>
      <c r="W5" s="18"/>
      <c r="X5" s="20"/>
      <c r="Y5" s="20"/>
      <c r="AA5" s="37" t="s">
        <v>31</v>
      </c>
      <c r="AB5" s="17"/>
      <c r="AC5" s="18"/>
      <c r="AD5" s="20"/>
      <c r="AE5" s="20"/>
      <c r="AG5" s="37" t="s">
        <v>32</v>
      </c>
      <c r="AH5" s="17"/>
      <c r="AI5" s="18"/>
      <c r="AJ5" s="20"/>
      <c r="AK5" s="20"/>
      <c r="AM5" s="16" t="s">
        <v>14</v>
      </c>
      <c r="AN5" s="17"/>
      <c r="AO5" s="18"/>
      <c r="AP5" s="20"/>
      <c r="AQ5" s="20"/>
      <c r="AR5" s="38"/>
      <c r="AS5" s="16" t="s">
        <v>9</v>
      </c>
      <c r="AT5" s="17"/>
      <c r="AU5" s="18"/>
      <c r="AV5" s="20"/>
      <c r="AW5" s="20"/>
      <c r="AY5" s="16" t="s">
        <v>33</v>
      </c>
      <c r="AZ5" s="17"/>
      <c r="BA5" s="18"/>
      <c r="BB5" s="20"/>
      <c r="BC5" s="20"/>
      <c r="BE5" s="16" t="s">
        <v>34</v>
      </c>
      <c r="BF5" s="17"/>
      <c r="BG5" s="18"/>
      <c r="BH5" s="20"/>
      <c r="BI5" s="20"/>
      <c r="BK5" s="16" t="s">
        <v>10</v>
      </c>
      <c r="BL5" s="17"/>
      <c r="BM5" s="18"/>
      <c r="BN5" s="20"/>
      <c r="BO5" s="20"/>
      <c r="BQ5" s="16" t="s">
        <v>35</v>
      </c>
      <c r="BR5" s="17"/>
      <c r="BS5" s="18"/>
      <c r="BT5" s="20"/>
      <c r="BU5" s="20"/>
      <c r="BW5" s="16" t="s">
        <v>36</v>
      </c>
      <c r="BX5" s="17"/>
      <c r="BY5" s="18"/>
      <c r="BZ5" s="20"/>
      <c r="CA5" s="20"/>
      <c r="CB5" s="38"/>
      <c r="CC5" s="16" t="s">
        <v>54</v>
      </c>
      <c r="CD5" s="17"/>
      <c r="CE5" s="18"/>
      <c r="CF5" s="20"/>
      <c r="CG5" s="20"/>
      <c r="CI5" s="16" t="s">
        <v>37</v>
      </c>
      <c r="CJ5" s="17"/>
      <c r="CK5" s="18"/>
      <c r="CL5" s="20"/>
      <c r="CM5" s="20"/>
      <c r="CO5" s="16" t="s">
        <v>15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17</v>
      </c>
      <c r="DB5" s="17"/>
      <c r="DC5" s="18"/>
      <c r="DD5" s="20"/>
      <c r="DE5" s="20"/>
      <c r="DG5" s="16" t="s">
        <v>18</v>
      </c>
      <c r="DH5" s="17"/>
      <c r="DI5" s="18"/>
      <c r="DJ5" s="20"/>
      <c r="DK5" s="20"/>
      <c r="DM5" s="16" t="s">
        <v>38</v>
      </c>
      <c r="DN5" s="17"/>
      <c r="DO5" s="18"/>
      <c r="DP5" s="20"/>
      <c r="DQ5" s="20"/>
      <c r="DS5" s="16" t="s">
        <v>19</v>
      </c>
      <c r="DT5" s="17"/>
      <c r="DU5" s="18"/>
      <c r="DV5" s="20"/>
      <c r="DW5" s="20"/>
      <c r="DY5" s="16" t="s">
        <v>39</v>
      </c>
      <c r="DZ5" s="17"/>
      <c r="EA5" s="18"/>
      <c r="EB5" s="20"/>
      <c r="EC5" s="20"/>
    </row>
    <row r="6" spans="1:134" s="1" customFormat="1" ht="12.75">
      <c r="A6" s="25" t="s">
        <v>2</v>
      </c>
      <c r="C6" s="37" t="s">
        <v>63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v>0.0902238</v>
      </c>
      <c r="Q6" s="18"/>
      <c r="R6" s="20" t="s">
        <v>55</v>
      </c>
      <c r="S6" s="20" t="s">
        <v>55</v>
      </c>
      <c r="T6" s="14"/>
      <c r="U6" s="19"/>
      <c r="V6" s="34">
        <v>0.0008478</v>
      </c>
      <c r="W6" s="18"/>
      <c r="X6" s="20" t="s">
        <v>55</v>
      </c>
      <c r="Y6" s="20" t="s">
        <v>55</v>
      </c>
      <c r="Z6" s="14"/>
      <c r="AA6" s="19"/>
      <c r="AB6" s="34">
        <v>0.0271514</v>
      </c>
      <c r="AC6" s="18"/>
      <c r="AD6" s="20" t="s">
        <v>55</v>
      </c>
      <c r="AE6" s="20" t="s">
        <v>55</v>
      </c>
      <c r="AF6" s="14"/>
      <c r="AG6" s="19"/>
      <c r="AH6" s="34">
        <v>0.2273895</v>
      </c>
      <c r="AI6" s="18"/>
      <c r="AJ6" s="20" t="s">
        <v>55</v>
      </c>
      <c r="AK6" s="20" t="s">
        <v>55</v>
      </c>
      <c r="AL6" s="14"/>
      <c r="AM6" s="19"/>
      <c r="AN6" s="34">
        <v>0.0588551</v>
      </c>
      <c r="AO6" s="18"/>
      <c r="AP6" s="20" t="s">
        <v>55</v>
      </c>
      <c r="AQ6" s="20" t="s">
        <v>55</v>
      </c>
      <c r="AR6" s="38"/>
      <c r="AS6" s="19"/>
      <c r="AT6" s="34">
        <v>0.0398496</v>
      </c>
      <c r="AU6" s="18"/>
      <c r="AV6" s="20" t="s">
        <v>55</v>
      </c>
      <c r="AW6" s="20" t="s">
        <v>55</v>
      </c>
      <c r="AX6" s="14"/>
      <c r="AY6" s="19"/>
      <c r="AZ6" s="34">
        <v>0.0061294</v>
      </c>
      <c r="BA6" s="18"/>
      <c r="BB6" s="20" t="s">
        <v>55</v>
      </c>
      <c r="BC6" s="20" t="s">
        <v>55</v>
      </c>
      <c r="BD6" s="14"/>
      <c r="BE6" s="19"/>
      <c r="BF6" s="34">
        <v>0.014032</v>
      </c>
      <c r="BG6" s="18"/>
      <c r="BH6" s="20" t="s">
        <v>55</v>
      </c>
      <c r="BI6" s="20" t="s">
        <v>55</v>
      </c>
      <c r="BJ6" s="14"/>
      <c r="BK6" s="19"/>
      <c r="BL6" s="34">
        <v>0.0023527</v>
      </c>
      <c r="BM6" s="18"/>
      <c r="BN6" s="20" t="s">
        <v>55</v>
      </c>
      <c r="BO6" s="20" t="s">
        <v>55</v>
      </c>
      <c r="BP6" s="14"/>
      <c r="BQ6" s="19"/>
      <c r="BR6" s="34">
        <v>0.0025449</v>
      </c>
      <c r="BS6" s="18"/>
      <c r="BT6" s="20" t="s">
        <v>55</v>
      </c>
      <c r="BU6" s="20" t="s">
        <v>55</v>
      </c>
      <c r="BV6" s="14"/>
      <c r="BW6" s="19"/>
      <c r="BX6" s="34">
        <v>0.0048599</v>
      </c>
      <c r="BY6" s="18"/>
      <c r="BZ6" s="20" t="s">
        <v>55</v>
      </c>
      <c r="CA6" s="20" t="s">
        <v>55</v>
      </c>
      <c r="CB6" s="38"/>
      <c r="CC6" s="19"/>
      <c r="CD6" s="34">
        <v>0.0008071</v>
      </c>
      <c r="CE6" s="18"/>
      <c r="CF6" s="20" t="s">
        <v>55</v>
      </c>
      <c r="CG6" s="20" t="s">
        <v>55</v>
      </c>
      <c r="CH6" s="14"/>
      <c r="CI6" s="19"/>
      <c r="CJ6" s="34">
        <v>1.4E-05</v>
      </c>
      <c r="CK6" s="18"/>
      <c r="CL6" s="20" t="s">
        <v>55</v>
      </c>
      <c r="CM6" s="20" t="s">
        <v>55</v>
      </c>
      <c r="CN6" s="14"/>
      <c r="CO6" s="19"/>
      <c r="CP6" s="34">
        <v>0.0051373</v>
      </c>
      <c r="CQ6" s="18"/>
      <c r="CR6" s="20" t="s">
        <v>55</v>
      </c>
      <c r="CS6" s="20" t="s">
        <v>55</v>
      </c>
      <c r="CT6" s="14"/>
      <c r="CU6" s="19"/>
      <c r="CV6" s="34">
        <v>0.0074436</v>
      </c>
      <c r="CW6" s="18"/>
      <c r="CX6" s="20" t="s">
        <v>55</v>
      </c>
      <c r="CY6" s="20" t="s">
        <v>55</v>
      </c>
      <c r="CZ6" s="14"/>
      <c r="DA6" s="19"/>
      <c r="DB6" s="34">
        <v>0.0094183</v>
      </c>
      <c r="DC6" s="18"/>
      <c r="DD6" s="20" t="s">
        <v>55</v>
      </c>
      <c r="DE6" s="20" t="s">
        <v>55</v>
      </c>
      <c r="DF6" s="14"/>
      <c r="DG6" s="19"/>
      <c r="DH6" s="34">
        <v>0.000876</v>
      </c>
      <c r="DI6" s="18"/>
      <c r="DJ6" s="20" t="s">
        <v>55</v>
      </c>
      <c r="DK6" s="20" t="s">
        <v>55</v>
      </c>
      <c r="DL6" s="14"/>
      <c r="DM6" s="19"/>
      <c r="DN6" s="34">
        <v>0.0165525</v>
      </c>
      <c r="DO6" s="18"/>
      <c r="DP6" s="20" t="s">
        <v>55</v>
      </c>
      <c r="DQ6" s="20" t="s">
        <v>55</v>
      </c>
      <c r="DR6" s="14"/>
      <c r="DS6" s="19"/>
      <c r="DT6" s="34">
        <v>0.0429442</v>
      </c>
      <c r="DU6" s="18"/>
      <c r="DV6" s="20" t="s">
        <v>55</v>
      </c>
      <c r="DW6" s="20" t="s">
        <v>55</v>
      </c>
      <c r="DX6" s="14"/>
      <c r="DY6" s="19"/>
      <c r="DZ6" s="34">
        <v>0.0031635</v>
      </c>
      <c r="EA6" s="18"/>
      <c r="EB6" s="20" t="s">
        <v>55</v>
      </c>
      <c r="EC6" s="20" t="s">
        <v>55</v>
      </c>
      <c r="ED6" s="14"/>
    </row>
    <row r="7" spans="1:133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50" t="s">
        <v>67</v>
      </c>
      <c r="I7" s="20" t="s">
        <v>3</v>
      </c>
      <c r="J7" s="20" t="s">
        <v>4</v>
      </c>
      <c r="K7" s="20" t="s">
        <v>0</v>
      </c>
      <c r="L7" s="20" t="s">
        <v>56</v>
      </c>
      <c r="M7" s="50" t="s">
        <v>67</v>
      </c>
      <c r="O7" s="20" t="s">
        <v>3</v>
      </c>
      <c r="P7" s="20" t="s">
        <v>4</v>
      </c>
      <c r="Q7" s="20" t="s">
        <v>0</v>
      </c>
      <c r="R7" s="20" t="s">
        <v>56</v>
      </c>
      <c r="S7" s="50" t="s">
        <v>67</v>
      </c>
      <c r="U7" s="20" t="s">
        <v>3</v>
      </c>
      <c r="V7" s="20" t="s">
        <v>4</v>
      </c>
      <c r="W7" s="20" t="s">
        <v>0</v>
      </c>
      <c r="X7" s="20" t="s">
        <v>56</v>
      </c>
      <c r="Y7" s="50" t="s">
        <v>67</v>
      </c>
      <c r="AA7" s="20" t="s">
        <v>3</v>
      </c>
      <c r="AB7" s="20" t="s">
        <v>4</v>
      </c>
      <c r="AC7" s="20" t="s">
        <v>0</v>
      </c>
      <c r="AD7" s="20" t="s">
        <v>56</v>
      </c>
      <c r="AE7" s="50" t="s">
        <v>67</v>
      </c>
      <c r="AG7" s="20" t="s">
        <v>3</v>
      </c>
      <c r="AH7" s="20" t="s">
        <v>4</v>
      </c>
      <c r="AI7" s="20" t="s">
        <v>0</v>
      </c>
      <c r="AJ7" s="20" t="s">
        <v>56</v>
      </c>
      <c r="AK7" s="50" t="s">
        <v>67</v>
      </c>
      <c r="AM7" s="20" t="s">
        <v>3</v>
      </c>
      <c r="AN7" s="20" t="s">
        <v>4</v>
      </c>
      <c r="AO7" s="20" t="s">
        <v>0</v>
      </c>
      <c r="AP7" s="20" t="s">
        <v>56</v>
      </c>
      <c r="AQ7" s="50" t="s">
        <v>67</v>
      </c>
      <c r="AR7" s="39"/>
      <c r="AS7" s="20" t="s">
        <v>3</v>
      </c>
      <c r="AT7" s="20" t="s">
        <v>4</v>
      </c>
      <c r="AU7" s="20" t="s">
        <v>0</v>
      </c>
      <c r="AV7" s="20" t="s">
        <v>56</v>
      </c>
      <c r="AW7" s="50" t="s">
        <v>67</v>
      </c>
      <c r="AY7" s="20" t="s">
        <v>3</v>
      </c>
      <c r="AZ7" s="20" t="s">
        <v>4</v>
      </c>
      <c r="BA7" s="20" t="s">
        <v>0</v>
      </c>
      <c r="BB7" s="20" t="s">
        <v>56</v>
      </c>
      <c r="BC7" s="50" t="s">
        <v>67</v>
      </c>
      <c r="BE7" s="20" t="s">
        <v>3</v>
      </c>
      <c r="BF7" s="20" t="s">
        <v>4</v>
      </c>
      <c r="BG7" s="20" t="s">
        <v>0</v>
      </c>
      <c r="BH7" s="20" t="s">
        <v>56</v>
      </c>
      <c r="BI7" s="50" t="s">
        <v>67</v>
      </c>
      <c r="BK7" s="20" t="s">
        <v>3</v>
      </c>
      <c r="BL7" s="20" t="s">
        <v>4</v>
      </c>
      <c r="BM7" s="20" t="s">
        <v>0</v>
      </c>
      <c r="BN7" s="20" t="s">
        <v>56</v>
      </c>
      <c r="BO7" s="50" t="s">
        <v>67</v>
      </c>
      <c r="BQ7" s="20" t="s">
        <v>3</v>
      </c>
      <c r="BR7" s="20" t="s">
        <v>4</v>
      </c>
      <c r="BS7" s="20" t="s">
        <v>0</v>
      </c>
      <c r="BT7" s="20" t="s">
        <v>56</v>
      </c>
      <c r="BU7" s="50" t="s">
        <v>67</v>
      </c>
      <c r="BW7" s="20" t="s">
        <v>3</v>
      </c>
      <c r="BX7" s="20" t="s">
        <v>4</v>
      </c>
      <c r="BY7" s="20" t="s">
        <v>0</v>
      </c>
      <c r="BZ7" s="20" t="s">
        <v>56</v>
      </c>
      <c r="CA7" s="50" t="s">
        <v>67</v>
      </c>
      <c r="CB7" s="39"/>
      <c r="CC7" s="20" t="s">
        <v>3</v>
      </c>
      <c r="CD7" s="20" t="s">
        <v>4</v>
      </c>
      <c r="CE7" s="20" t="s">
        <v>0</v>
      </c>
      <c r="CF7" s="20" t="s">
        <v>56</v>
      </c>
      <c r="CG7" s="50" t="s">
        <v>67</v>
      </c>
      <c r="CI7" s="20" t="s">
        <v>3</v>
      </c>
      <c r="CJ7" s="20" t="s">
        <v>4</v>
      </c>
      <c r="CK7" s="20" t="s">
        <v>0</v>
      </c>
      <c r="CL7" s="20" t="s">
        <v>56</v>
      </c>
      <c r="CM7" s="50" t="s">
        <v>67</v>
      </c>
      <c r="CO7" s="20" t="s">
        <v>3</v>
      </c>
      <c r="CP7" s="20" t="s">
        <v>4</v>
      </c>
      <c r="CQ7" s="20" t="s">
        <v>0</v>
      </c>
      <c r="CR7" s="20" t="s">
        <v>56</v>
      </c>
      <c r="CS7" s="50" t="s">
        <v>67</v>
      </c>
      <c r="CU7" s="20" t="s">
        <v>3</v>
      </c>
      <c r="CV7" s="20" t="s">
        <v>4</v>
      </c>
      <c r="CW7" s="20" t="s">
        <v>0</v>
      </c>
      <c r="CX7" s="20" t="s">
        <v>56</v>
      </c>
      <c r="CY7" s="50" t="s">
        <v>67</v>
      </c>
      <c r="DA7" s="20" t="s">
        <v>3</v>
      </c>
      <c r="DB7" s="20" t="s">
        <v>4</v>
      </c>
      <c r="DC7" s="20" t="s">
        <v>0</v>
      </c>
      <c r="DD7" s="20" t="s">
        <v>56</v>
      </c>
      <c r="DE7" s="50" t="s">
        <v>67</v>
      </c>
      <c r="DG7" s="20" t="s">
        <v>3</v>
      </c>
      <c r="DH7" s="20" t="s">
        <v>4</v>
      </c>
      <c r="DI7" s="20" t="s">
        <v>0</v>
      </c>
      <c r="DJ7" s="20" t="s">
        <v>56</v>
      </c>
      <c r="DK7" s="50" t="s">
        <v>67</v>
      </c>
      <c r="DM7" s="20" t="s">
        <v>3</v>
      </c>
      <c r="DN7" s="20" t="s">
        <v>4</v>
      </c>
      <c r="DO7" s="20" t="s">
        <v>0</v>
      </c>
      <c r="DP7" s="20" t="s">
        <v>56</v>
      </c>
      <c r="DQ7" s="50" t="s">
        <v>67</v>
      </c>
      <c r="DS7" s="20" t="s">
        <v>3</v>
      </c>
      <c r="DT7" s="20" t="s">
        <v>4</v>
      </c>
      <c r="DU7" s="20" t="s">
        <v>0</v>
      </c>
      <c r="DV7" s="20" t="s">
        <v>56</v>
      </c>
      <c r="DW7" s="50" t="s">
        <v>67</v>
      </c>
      <c r="DY7" s="20" t="s">
        <v>3</v>
      </c>
      <c r="DZ7" s="20" t="s">
        <v>4</v>
      </c>
      <c r="EA7" s="20" t="s">
        <v>0</v>
      </c>
      <c r="EB7" s="20" t="s">
        <v>56</v>
      </c>
      <c r="EC7" s="50" t="s">
        <v>67</v>
      </c>
    </row>
    <row r="8" spans="1:133" ht="12.75">
      <c r="A8" s="32">
        <v>43374</v>
      </c>
      <c r="C8" s="15">
        <f>'2012A'!C8</f>
        <v>0</v>
      </c>
      <c r="D8" s="15">
        <f>'2012A'!D8</f>
        <v>83500</v>
      </c>
      <c r="E8" s="15">
        <f aca="true" t="shared" si="0" ref="E8:E21">C8+D8</f>
        <v>83500</v>
      </c>
      <c r="F8" s="15">
        <f>'2012A'!F8</f>
        <v>34071</v>
      </c>
      <c r="G8" s="15">
        <f>'2012A'!G8</f>
        <v>54497</v>
      </c>
      <c r="I8" s="46">
        <f aca="true" t="shared" si="1" ref="I8:J21">O8+U8+AA8+AG8+AM8+AS8+AY8+BE8+BK8+BQ8+BW8+CC8+CI8+CO8+CU8+DA8+DG8+DM8+DS8+DY8</f>
        <v>0</v>
      </c>
      <c r="J8" s="46">
        <f t="shared" si="1"/>
        <v>46809.482099999994</v>
      </c>
      <c r="K8" s="46">
        <f aca="true" t="shared" si="2" ref="K8:K21">I8+J8</f>
        <v>46809.482099999994</v>
      </c>
      <c r="L8" s="46">
        <f aca="true" t="shared" si="3" ref="L8:M21">R8+X8+AD8+AJ8+AP8+AV8+BB8+BH8+BN8+BT8+BZ8+CF8+CL8+CR8+CX8+DD8+DJ8+DP8+DV8+EB8</f>
        <v>19099.9504746</v>
      </c>
      <c r="M8" s="46">
        <f t="shared" si="3"/>
        <v>30550.614922200006</v>
      </c>
      <c r="P8" s="31">
        <f aca="true" t="shared" si="4" ref="P8:P21">D8*9.02238/100</f>
        <v>7533.6873</v>
      </c>
      <c r="Q8" s="31">
        <f aca="true" t="shared" si="5" ref="Q8:Q21">O8+P8</f>
        <v>7533.6873</v>
      </c>
      <c r="R8" s="31">
        <f aca="true" t="shared" si="6" ref="R8:R21">P$6*$F8</f>
        <v>3074.0150898</v>
      </c>
      <c r="S8" s="31">
        <f aca="true" t="shared" si="7" ref="S8:S21">P$6*$G8</f>
        <v>4916.926428600001</v>
      </c>
      <c r="V8" s="14">
        <f aca="true" t="shared" si="8" ref="V8:V21">D8*0.08478/100</f>
        <v>70.79129999999999</v>
      </c>
      <c r="W8" s="14">
        <f aca="true" t="shared" si="9" ref="W8:W21">U8+V8</f>
        <v>70.79129999999999</v>
      </c>
      <c r="X8" s="31">
        <f aca="true" t="shared" si="10" ref="X8:X21">V$6*$F8</f>
        <v>28.8853938</v>
      </c>
      <c r="Y8" s="31">
        <f aca="true" t="shared" si="11" ref="Y8:Y21">V$6*$G8</f>
        <v>46.2025566</v>
      </c>
      <c r="AA8" s="31"/>
      <c r="AB8" s="14">
        <f aca="true" t="shared" si="12" ref="AB8:AB21">D8*2.71514/100</f>
        <v>2267.1419</v>
      </c>
      <c r="AC8" s="14">
        <f aca="true" t="shared" si="13" ref="AC8:AC21">AA8+AB8</f>
        <v>2267.1419</v>
      </c>
      <c r="AD8" s="31">
        <f aca="true" t="shared" si="14" ref="AD8:AD21">AB$6*$F8</f>
        <v>925.0753493999999</v>
      </c>
      <c r="AE8" s="31">
        <f aca="true" t="shared" si="15" ref="AE8:AE21">AB$6*$G8</f>
        <v>1479.6698457999998</v>
      </c>
      <c r="AH8" s="14">
        <f aca="true" t="shared" si="16" ref="AH8:AH21">D8*22.73895/100</f>
        <v>18987.02325</v>
      </c>
      <c r="AI8" s="14">
        <f aca="true" t="shared" si="17" ref="AI8:AI21">AG8+AH8</f>
        <v>18987.02325</v>
      </c>
      <c r="AJ8" s="31">
        <f aca="true" t="shared" si="18" ref="AJ8:AJ21">AH$6*$F8</f>
        <v>7747.387654499999</v>
      </c>
      <c r="AK8" s="31">
        <f aca="true" t="shared" si="19" ref="AK8:AK21">AH$6*$G8</f>
        <v>12392.0455815</v>
      </c>
      <c r="AN8" s="14">
        <f aca="true" t="shared" si="20" ref="AN8:AN21">D8*5.88551/100</f>
        <v>4914.40085</v>
      </c>
      <c r="AO8" s="14">
        <f aca="true" t="shared" si="21" ref="AO8:AO21">AM8+AN8</f>
        <v>4914.40085</v>
      </c>
      <c r="AP8" s="31">
        <f aca="true" t="shared" si="22" ref="AP8:AP21">AN$6*$F8</f>
        <v>2005.2521121</v>
      </c>
      <c r="AQ8" s="31">
        <f aca="true" t="shared" si="23" ref="AQ8:AQ21">AN$6*$G8</f>
        <v>3207.4263847</v>
      </c>
      <c r="AT8" s="14">
        <f aca="true" t="shared" si="24" ref="AT8:AT21">D8*3.98496/100</f>
        <v>3327.4416</v>
      </c>
      <c r="AU8" s="14">
        <f aca="true" t="shared" si="25" ref="AU8:AU21">AS8+AT8</f>
        <v>3327.4416</v>
      </c>
      <c r="AV8" s="31">
        <f aca="true" t="shared" si="26" ref="AV8:AV21">AT$6*$F8</f>
        <v>1357.7157216</v>
      </c>
      <c r="AW8" s="31">
        <f aca="true" t="shared" si="27" ref="AW8:AW21">AT$6*$G8</f>
        <v>2171.6836512</v>
      </c>
      <c r="AZ8" s="14">
        <f aca="true" t="shared" si="28" ref="AZ8:AZ21">D8*0.61294/100</f>
        <v>511.80490000000003</v>
      </c>
      <c r="BA8" s="14">
        <f aca="true" t="shared" si="29" ref="BA8:BA21">AY8+AZ8</f>
        <v>511.80490000000003</v>
      </c>
      <c r="BB8" s="31">
        <f aca="true" t="shared" si="30" ref="BB8:BB21">AZ$6*$F8</f>
        <v>208.8347874</v>
      </c>
      <c r="BC8" s="31">
        <f aca="true" t="shared" si="31" ref="BC8:BC21">AZ$6*$G8</f>
        <v>334.0339118</v>
      </c>
      <c r="BF8" s="14">
        <f aca="true" t="shared" si="32" ref="BF8:BF21">D8*1.4032/100</f>
        <v>1171.672</v>
      </c>
      <c r="BG8" s="14">
        <f aca="true" t="shared" si="33" ref="BG8:BG21">BE8+BF8</f>
        <v>1171.672</v>
      </c>
      <c r="BH8" s="31">
        <f aca="true" t="shared" si="34" ref="BH8:BH21">BF$6*$F8</f>
        <v>478.084272</v>
      </c>
      <c r="BI8" s="31">
        <f aca="true" t="shared" si="35" ref="BI8:BI21">BF$6*$G8</f>
        <v>764.701904</v>
      </c>
      <c r="BL8" s="14">
        <f aca="true" t="shared" si="36" ref="BL8:BL21">D8*0.23527/100</f>
        <v>196.45045000000002</v>
      </c>
      <c r="BM8" s="14">
        <f aca="true" t="shared" si="37" ref="BM8:BM21">BK8+BL8</f>
        <v>196.45045000000002</v>
      </c>
      <c r="BN8" s="31">
        <f aca="true" t="shared" si="38" ref="BN8:BN21">BL$6*$F8</f>
        <v>80.15884170000001</v>
      </c>
      <c r="BO8" s="31">
        <f aca="true" t="shared" si="39" ref="BO8:BO21">BL$6*$G8</f>
        <v>128.2150919</v>
      </c>
      <c r="BR8" s="14">
        <f aca="true" t="shared" si="40" ref="BR8:BR21">D8*0.25449/100</f>
        <v>212.49915000000001</v>
      </c>
      <c r="BS8" s="14">
        <f aca="true" t="shared" si="41" ref="BS8:BS21">BQ8+BR8</f>
        <v>212.49915000000001</v>
      </c>
      <c r="BT8" s="31">
        <f aca="true" t="shared" si="42" ref="BT8:BT21">BR$6*$F8</f>
        <v>86.7072879</v>
      </c>
      <c r="BU8" s="31">
        <f aca="true" t="shared" si="43" ref="BU8:BU21">BR$6*$G8</f>
        <v>138.6894153</v>
      </c>
      <c r="BX8" s="14">
        <f aca="true" t="shared" si="44" ref="BX8:BX21">D8*0.48599/100</f>
        <v>405.80165</v>
      </c>
      <c r="BY8" s="14">
        <f aca="true" t="shared" si="45" ref="BY8:BY21">BW8+BX8</f>
        <v>405.80165</v>
      </c>
      <c r="BZ8" s="31">
        <f aca="true" t="shared" si="46" ref="BZ8:BZ21">BX$6*$F8</f>
        <v>165.58165290000002</v>
      </c>
      <c r="CA8" s="31">
        <f aca="true" t="shared" si="47" ref="CA8:CA21">BX$6*$G8</f>
        <v>264.8499703</v>
      </c>
      <c r="CD8" s="14">
        <f aca="true" t="shared" si="48" ref="CD8:CD21">D8*0.08071/100</f>
        <v>67.39285000000001</v>
      </c>
      <c r="CE8" s="14">
        <f aca="true" t="shared" si="49" ref="CE8:CE21">CC8+CD8</f>
        <v>67.39285000000001</v>
      </c>
      <c r="CF8" s="31">
        <f aca="true" t="shared" si="50" ref="CF8:CF21">CD$6*$F8</f>
        <v>27.4987041</v>
      </c>
      <c r="CG8" s="31">
        <f aca="true" t="shared" si="51" ref="CG8:CG21">CD$6*$G8</f>
        <v>43.984528700000006</v>
      </c>
      <c r="CJ8" s="14">
        <f aca="true" t="shared" si="52" ref="CJ8:CJ21">D8*0.0014/100</f>
        <v>1.169</v>
      </c>
      <c r="CK8" s="14">
        <f aca="true" t="shared" si="53" ref="CK8:CK21">CI8+CJ8</f>
        <v>1.169</v>
      </c>
      <c r="CL8" s="31">
        <f aca="true" t="shared" si="54" ref="CL8:CL21">CJ$6*$F8</f>
        <v>0.476994</v>
      </c>
      <c r="CM8" s="31">
        <f aca="true" t="shared" si="55" ref="CM8:CM21">CJ$6*$G8</f>
        <v>0.762958</v>
      </c>
      <c r="CP8" s="14">
        <f aca="true" t="shared" si="56" ref="CP8:CP21">D8*0.51373/100</f>
        <v>428.96455000000003</v>
      </c>
      <c r="CQ8" s="14">
        <f aca="true" t="shared" si="57" ref="CQ8:CQ21">CO8+CP8</f>
        <v>428.96455000000003</v>
      </c>
      <c r="CR8" s="31">
        <f aca="true" t="shared" si="58" ref="CR8:CR21">CP$6*$F8</f>
        <v>175.0329483</v>
      </c>
      <c r="CS8" s="31">
        <f aca="true" t="shared" si="59" ref="CS8:CS21">CP$6*$G8</f>
        <v>279.9674381</v>
      </c>
      <c r="CV8" s="14">
        <f aca="true" t="shared" si="60" ref="CV8:CV21">D8*0.74436/100</f>
        <v>621.5406</v>
      </c>
      <c r="CW8" s="14">
        <f aca="true" t="shared" si="61" ref="CW8:CW21">CU8+CV8</f>
        <v>621.5406</v>
      </c>
      <c r="CX8" s="31">
        <f aca="true" t="shared" si="62" ref="CX8:CX21">CV$6*$F8</f>
        <v>253.6108956</v>
      </c>
      <c r="CY8" s="31">
        <f aca="true" t="shared" si="63" ref="CY8:CY21">CV$6*$G8</f>
        <v>405.6538692</v>
      </c>
      <c r="DB8" s="14">
        <f aca="true" t="shared" si="64" ref="DB8:DB21">D8*0.94183/100</f>
        <v>786.42805</v>
      </c>
      <c r="DC8" s="14">
        <f aca="true" t="shared" si="65" ref="DC8:DC21">DA8+DB8</f>
        <v>786.42805</v>
      </c>
      <c r="DD8" s="31">
        <f aca="true" t="shared" si="66" ref="DD8:DD21">DB$6*$F8</f>
        <v>320.8908993</v>
      </c>
      <c r="DE8" s="31">
        <f aca="true" t="shared" si="67" ref="DE8:DE21">DB$6*$G8</f>
        <v>513.2690951</v>
      </c>
      <c r="DH8" s="14">
        <f aca="true" t="shared" si="68" ref="DH8:DH21">D8*0.0876/100</f>
        <v>73.146</v>
      </c>
      <c r="DI8" s="14">
        <f aca="true" t="shared" si="69" ref="DI8:DI21">DG8+DH8</f>
        <v>73.146</v>
      </c>
      <c r="DJ8" s="31">
        <f aca="true" t="shared" si="70" ref="DJ8:DJ21">DH$6*$F8</f>
        <v>29.846196000000003</v>
      </c>
      <c r="DK8" s="31">
        <f aca="true" t="shared" si="71" ref="DK8:DK21">DH$6*$G8</f>
        <v>47.739372</v>
      </c>
      <c r="DN8" s="31">
        <f aca="true" t="shared" si="72" ref="DN8:DN21">D8*1.65525/100</f>
        <v>1382.13375</v>
      </c>
      <c r="DO8" s="14">
        <f aca="true" t="shared" si="73" ref="DO8:DO21">DM8+DN8</f>
        <v>1382.13375</v>
      </c>
      <c r="DP8" s="31">
        <f aca="true" t="shared" si="74" ref="DP8:DP21">DN$6*$F8</f>
        <v>563.9602275000001</v>
      </c>
      <c r="DQ8" s="31">
        <f aca="true" t="shared" si="75" ref="DQ8:DQ21">DN$6*$G8</f>
        <v>902.0615925000001</v>
      </c>
      <c r="DT8" s="14">
        <f aca="true" t="shared" si="76" ref="DT8:DT21">D8*4.29442/100</f>
        <v>3585.8406999999993</v>
      </c>
      <c r="DU8" s="14">
        <f aca="true" t="shared" si="77" ref="DU8:DU21">DS8+DT8</f>
        <v>3585.8406999999993</v>
      </c>
      <c r="DV8" s="31">
        <f aca="true" t="shared" si="78" ref="DV8:DV21">DT$6*$F8</f>
        <v>1463.1518382000002</v>
      </c>
      <c r="DW8" s="31">
        <f aca="true" t="shared" si="79" ref="DW8:DW21">DT$6*$G8</f>
        <v>2340.3300674</v>
      </c>
      <c r="DZ8" s="14">
        <f aca="true" t="shared" si="80" ref="DZ8:DZ21">D8*0.31635/100</f>
        <v>264.15225000000004</v>
      </c>
      <c r="EA8" s="14">
        <f aca="true" t="shared" si="81" ref="EA8:EA21">DY8+DZ8</f>
        <v>264.15225000000004</v>
      </c>
      <c r="EB8" s="31">
        <f aca="true" t="shared" si="82" ref="EB8:EB21">DZ$6*$F8</f>
        <v>107.7836085</v>
      </c>
      <c r="EC8" s="31">
        <f aca="true" t="shared" si="83" ref="EC8:EC21">DZ$6*$G8</f>
        <v>172.4012595</v>
      </c>
    </row>
    <row r="9" spans="1:133" ht="12.75">
      <c r="A9" s="32">
        <v>43556</v>
      </c>
      <c r="B9" s="33"/>
      <c r="C9" s="15">
        <f>'2012A'!C9</f>
        <v>0</v>
      </c>
      <c r="D9" s="15">
        <f>'2012A'!D9</f>
        <v>83500</v>
      </c>
      <c r="E9" s="15">
        <f t="shared" si="0"/>
        <v>83500</v>
      </c>
      <c r="F9" s="15">
        <f>'2012A'!F9</f>
        <v>34071</v>
      </c>
      <c r="G9" s="15">
        <f>'2012A'!G9</f>
        <v>54497</v>
      </c>
      <c r="I9" s="46">
        <f t="shared" si="1"/>
        <v>0</v>
      </c>
      <c r="J9" s="46">
        <f t="shared" si="1"/>
        <v>46809.482099999994</v>
      </c>
      <c r="K9" s="46">
        <f t="shared" si="2"/>
        <v>46809.482099999994</v>
      </c>
      <c r="L9" s="46">
        <f t="shared" si="3"/>
        <v>19099.9504746</v>
      </c>
      <c r="M9" s="46">
        <f t="shared" si="3"/>
        <v>30550.614922200006</v>
      </c>
      <c r="O9" s="14">
        <f aca="true" t="shared" si="84" ref="O9:O21">C9*9.02238/100</f>
        <v>0</v>
      </c>
      <c r="P9" s="31">
        <f t="shared" si="4"/>
        <v>7533.6873</v>
      </c>
      <c r="Q9" s="31">
        <f t="shared" si="5"/>
        <v>7533.6873</v>
      </c>
      <c r="R9" s="31">
        <f t="shared" si="6"/>
        <v>3074.0150898</v>
      </c>
      <c r="S9" s="31">
        <f t="shared" si="7"/>
        <v>4916.926428600001</v>
      </c>
      <c r="U9" s="14">
        <f aca="true" t="shared" si="85" ref="U9:U21">C9*0.08478/100</f>
        <v>0</v>
      </c>
      <c r="V9" s="14">
        <f t="shared" si="8"/>
        <v>70.79129999999999</v>
      </c>
      <c r="W9" s="14">
        <f t="shared" si="9"/>
        <v>70.79129999999999</v>
      </c>
      <c r="X9" s="31">
        <f t="shared" si="10"/>
        <v>28.8853938</v>
      </c>
      <c r="Y9" s="31">
        <f t="shared" si="11"/>
        <v>46.2025566</v>
      </c>
      <c r="AA9" s="31">
        <f aca="true" t="shared" si="86" ref="AA9:AA21">C9*2.71514/100</f>
        <v>0</v>
      </c>
      <c r="AB9" s="14">
        <f t="shared" si="12"/>
        <v>2267.1419</v>
      </c>
      <c r="AC9" s="14">
        <f t="shared" si="13"/>
        <v>2267.1419</v>
      </c>
      <c r="AD9" s="31">
        <f t="shared" si="14"/>
        <v>925.0753493999999</v>
      </c>
      <c r="AE9" s="31">
        <f t="shared" si="15"/>
        <v>1479.6698457999998</v>
      </c>
      <c r="AG9" s="14">
        <f aca="true" t="shared" si="87" ref="AG9:AG21">C9*22.73895/100</f>
        <v>0</v>
      </c>
      <c r="AH9" s="14">
        <f t="shared" si="16"/>
        <v>18987.02325</v>
      </c>
      <c r="AI9" s="14">
        <f t="shared" si="17"/>
        <v>18987.02325</v>
      </c>
      <c r="AJ9" s="31">
        <f t="shared" si="18"/>
        <v>7747.387654499999</v>
      </c>
      <c r="AK9" s="31">
        <f t="shared" si="19"/>
        <v>12392.0455815</v>
      </c>
      <c r="AM9" s="14">
        <f aca="true" t="shared" si="88" ref="AM9:AM21">C9*5.88551/100</f>
        <v>0</v>
      </c>
      <c r="AN9" s="14">
        <f t="shared" si="20"/>
        <v>4914.40085</v>
      </c>
      <c r="AO9" s="14">
        <f t="shared" si="21"/>
        <v>4914.40085</v>
      </c>
      <c r="AP9" s="31">
        <f t="shared" si="22"/>
        <v>2005.2521121</v>
      </c>
      <c r="AQ9" s="31">
        <f t="shared" si="23"/>
        <v>3207.4263847</v>
      </c>
      <c r="AS9" s="14">
        <f aca="true" t="shared" si="89" ref="AS9:AS21">C9*3.98496/100</f>
        <v>0</v>
      </c>
      <c r="AT9" s="14">
        <f t="shared" si="24"/>
        <v>3327.4416</v>
      </c>
      <c r="AU9" s="14">
        <f t="shared" si="25"/>
        <v>3327.4416</v>
      </c>
      <c r="AV9" s="31">
        <f t="shared" si="26"/>
        <v>1357.7157216</v>
      </c>
      <c r="AW9" s="31">
        <f t="shared" si="27"/>
        <v>2171.6836512</v>
      </c>
      <c r="AY9" s="14">
        <f aca="true" t="shared" si="90" ref="AY9:AY21">C9*0.61294/100</f>
        <v>0</v>
      </c>
      <c r="AZ9" s="14">
        <f t="shared" si="28"/>
        <v>511.80490000000003</v>
      </c>
      <c r="BA9" s="14">
        <f t="shared" si="29"/>
        <v>511.80490000000003</v>
      </c>
      <c r="BB9" s="31">
        <f t="shared" si="30"/>
        <v>208.8347874</v>
      </c>
      <c r="BC9" s="31">
        <f t="shared" si="31"/>
        <v>334.0339118</v>
      </c>
      <c r="BE9" s="14">
        <f aca="true" t="shared" si="91" ref="BE9:BE21">C9*1.4032/100</f>
        <v>0</v>
      </c>
      <c r="BF9" s="14">
        <f t="shared" si="32"/>
        <v>1171.672</v>
      </c>
      <c r="BG9" s="14">
        <f t="shared" si="33"/>
        <v>1171.672</v>
      </c>
      <c r="BH9" s="31">
        <f t="shared" si="34"/>
        <v>478.084272</v>
      </c>
      <c r="BI9" s="31">
        <f t="shared" si="35"/>
        <v>764.701904</v>
      </c>
      <c r="BK9" s="14">
        <f aca="true" t="shared" si="92" ref="BK9:BK21">C9*0.23527/100</f>
        <v>0</v>
      </c>
      <c r="BL9" s="14">
        <f t="shared" si="36"/>
        <v>196.45045000000002</v>
      </c>
      <c r="BM9" s="14">
        <f t="shared" si="37"/>
        <v>196.45045000000002</v>
      </c>
      <c r="BN9" s="31">
        <f t="shared" si="38"/>
        <v>80.15884170000001</v>
      </c>
      <c r="BO9" s="31">
        <f t="shared" si="39"/>
        <v>128.2150919</v>
      </c>
      <c r="BQ9" s="14">
        <f aca="true" t="shared" si="93" ref="BQ9:BQ21">C9*0.25449/100</f>
        <v>0</v>
      </c>
      <c r="BR9" s="14">
        <f t="shared" si="40"/>
        <v>212.49915000000001</v>
      </c>
      <c r="BS9" s="14">
        <f t="shared" si="41"/>
        <v>212.49915000000001</v>
      </c>
      <c r="BT9" s="31">
        <f t="shared" si="42"/>
        <v>86.7072879</v>
      </c>
      <c r="BU9" s="31">
        <f t="shared" si="43"/>
        <v>138.6894153</v>
      </c>
      <c r="BW9" s="14">
        <f aca="true" t="shared" si="94" ref="BW9:BW21">C9*0.48599/100</f>
        <v>0</v>
      </c>
      <c r="BX9" s="14">
        <f t="shared" si="44"/>
        <v>405.80165</v>
      </c>
      <c r="BY9" s="14">
        <f t="shared" si="45"/>
        <v>405.80165</v>
      </c>
      <c r="BZ9" s="31">
        <f t="shared" si="46"/>
        <v>165.58165290000002</v>
      </c>
      <c r="CA9" s="31">
        <f t="shared" si="47"/>
        <v>264.8499703</v>
      </c>
      <c r="CC9" s="14">
        <f>C9*0.08071/100</f>
        <v>0</v>
      </c>
      <c r="CD9" s="14">
        <f t="shared" si="48"/>
        <v>67.39285000000001</v>
      </c>
      <c r="CE9" s="14">
        <f t="shared" si="49"/>
        <v>67.39285000000001</v>
      </c>
      <c r="CF9" s="31">
        <f t="shared" si="50"/>
        <v>27.4987041</v>
      </c>
      <c r="CG9" s="31">
        <f t="shared" si="51"/>
        <v>43.984528700000006</v>
      </c>
      <c r="CI9" s="14">
        <f aca="true" t="shared" si="95" ref="CI9:CI21">C9*0.0014/100</f>
        <v>0</v>
      </c>
      <c r="CJ9" s="14">
        <f t="shared" si="52"/>
        <v>1.169</v>
      </c>
      <c r="CK9" s="14">
        <f t="shared" si="53"/>
        <v>1.169</v>
      </c>
      <c r="CL9" s="31">
        <f t="shared" si="54"/>
        <v>0.476994</v>
      </c>
      <c r="CM9" s="31">
        <f t="shared" si="55"/>
        <v>0.762958</v>
      </c>
      <c r="CO9" s="14">
        <f aca="true" t="shared" si="96" ref="CO9:CO21">C9*0.51373/100</f>
        <v>0</v>
      </c>
      <c r="CP9" s="14">
        <f t="shared" si="56"/>
        <v>428.96455000000003</v>
      </c>
      <c r="CQ9" s="14">
        <f t="shared" si="57"/>
        <v>428.96455000000003</v>
      </c>
      <c r="CR9" s="31">
        <f t="shared" si="58"/>
        <v>175.0329483</v>
      </c>
      <c r="CS9" s="31">
        <f t="shared" si="59"/>
        <v>279.9674381</v>
      </c>
      <c r="CU9" s="14">
        <f aca="true" t="shared" si="97" ref="CU9:CU21">C9*0.74436/100</f>
        <v>0</v>
      </c>
      <c r="CV9" s="14">
        <f t="shared" si="60"/>
        <v>621.5406</v>
      </c>
      <c r="CW9" s="14">
        <f t="shared" si="61"/>
        <v>621.5406</v>
      </c>
      <c r="CX9" s="31">
        <f t="shared" si="62"/>
        <v>253.6108956</v>
      </c>
      <c r="CY9" s="31">
        <f t="shared" si="63"/>
        <v>405.6538692</v>
      </c>
      <c r="DA9" s="14">
        <f aca="true" t="shared" si="98" ref="DA9:DA21">C9*0.94183/100</f>
        <v>0</v>
      </c>
      <c r="DB9" s="14">
        <f t="shared" si="64"/>
        <v>786.42805</v>
      </c>
      <c r="DC9" s="14">
        <f t="shared" si="65"/>
        <v>786.42805</v>
      </c>
      <c r="DD9" s="31">
        <f t="shared" si="66"/>
        <v>320.8908993</v>
      </c>
      <c r="DE9" s="31">
        <f t="shared" si="67"/>
        <v>513.2690951</v>
      </c>
      <c r="DG9" s="14">
        <f aca="true" t="shared" si="99" ref="DG9:DG21">C9*0.0876/100</f>
        <v>0</v>
      </c>
      <c r="DH9" s="14">
        <f t="shared" si="68"/>
        <v>73.146</v>
      </c>
      <c r="DI9" s="14">
        <f t="shared" si="69"/>
        <v>73.146</v>
      </c>
      <c r="DJ9" s="31">
        <f t="shared" si="70"/>
        <v>29.846196000000003</v>
      </c>
      <c r="DK9" s="31">
        <f t="shared" si="71"/>
        <v>47.739372</v>
      </c>
      <c r="DM9" s="14">
        <f aca="true" t="shared" si="100" ref="DM9:DM21">C9*1.65525/100</f>
        <v>0</v>
      </c>
      <c r="DN9" s="31">
        <f t="shared" si="72"/>
        <v>1382.13375</v>
      </c>
      <c r="DO9" s="14">
        <f t="shared" si="73"/>
        <v>1382.13375</v>
      </c>
      <c r="DP9" s="31">
        <f t="shared" si="74"/>
        <v>563.9602275000001</v>
      </c>
      <c r="DQ9" s="31">
        <f t="shared" si="75"/>
        <v>902.0615925000001</v>
      </c>
      <c r="DS9" s="14">
        <f aca="true" t="shared" si="101" ref="DS9:DS21">C9*4.29442/100</f>
        <v>0</v>
      </c>
      <c r="DT9" s="14">
        <f t="shared" si="76"/>
        <v>3585.8406999999993</v>
      </c>
      <c r="DU9" s="14">
        <f t="shared" si="77"/>
        <v>3585.8406999999993</v>
      </c>
      <c r="DV9" s="31">
        <f t="shared" si="78"/>
        <v>1463.1518382000002</v>
      </c>
      <c r="DW9" s="31">
        <f t="shared" si="79"/>
        <v>2340.3300674</v>
      </c>
      <c r="DY9" s="14">
        <f aca="true" t="shared" si="102" ref="DY9:DY21">C9*0.31635/100</f>
        <v>0</v>
      </c>
      <c r="DZ9" s="14">
        <f t="shared" si="80"/>
        <v>264.15225000000004</v>
      </c>
      <c r="EA9" s="14">
        <f t="shared" si="81"/>
        <v>264.15225000000004</v>
      </c>
      <c r="EB9" s="31">
        <f t="shared" si="82"/>
        <v>107.7836085</v>
      </c>
      <c r="EC9" s="31">
        <f t="shared" si="83"/>
        <v>172.4012595</v>
      </c>
    </row>
    <row r="10" spans="1:133" ht="12.75">
      <c r="A10" s="32">
        <v>43739</v>
      </c>
      <c r="B10" s="33"/>
      <c r="C10" s="15">
        <f>'2012A'!C10</f>
        <v>0</v>
      </c>
      <c r="D10" s="15">
        <f>'2012A'!D10</f>
        <v>83500</v>
      </c>
      <c r="E10" s="15">
        <f t="shared" si="0"/>
        <v>83500</v>
      </c>
      <c r="F10" s="15">
        <f>'2012A'!F10</f>
        <v>34071</v>
      </c>
      <c r="G10" s="15">
        <f>'2012A'!G10</f>
        <v>54497</v>
      </c>
      <c r="I10" s="46">
        <f t="shared" si="1"/>
        <v>0</v>
      </c>
      <c r="J10" s="46">
        <f t="shared" si="1"/>
        <v>46809.482099999994</v>
      </c>
      <c r="K10" s="46">
        <f t="shared" si="2"/>
        <v>46809.482099999994</v>
      </c>
      <c r="L10" s="46">
        <f t="shared" si="3"/>
        <v>19099.9504746</v>
      </c>
      <c r="M10" s="46">
        <f t="shared" si="3"/>
        <v>30550.614922200006</v>
      </c>
      <c r="P10" s="31">
        <f t="shared" si="4"/>
        <v>7533.6873</v>
      </c>
      <c r="Q10" s="31">
        <f t="shared" si="5"/>
        <v>7533.6873</v>
      </c>
      <c r="R10" s="31">
        <f t="shared" si="6"/>
        <v>3074.0150898</v>
      </c>
      <c r="S10" s="31">
        <f t="shared" si="7"/>
        <v>4916.926428600001</v>
      </c>
      <c r="V10" s="14">
        <f t="shared" si="8"/>
        <v>70.79129999999999</v>
      </c>
      <c r="W10" s="14">
        <f t="shared" si="9"/>
        <v>70.79129999999999</v>
      </c>
      <c r="X10" s="31">
        <f t="shared" si="10"/>
        <v>28.8853938</v>
      </c>
      <c r="Y10" s="31">
        <f t="shared" si="11"/>
        <v>46.2025566</v>
      </c>
      <c r="AA10" s="31"/>
      <c r="AB10" s="14">
        <f t="shared" si="12"/>
        <v>2267.1419</v>
      </c>
      <c r="AC10" s="14">
        <f t="shared" si="13"/>
        <v>2267.1419</v>
      </c>
      <c r="AD10" s="31">
        <f t="shared" si="14"/>
        <v>925.0753493999999</v>
      </c>
      <c r="AE10" s="31">
        <f t="shared" si="15"/>
        <v>1479.6698457999998</v>
      </c>
      <c r="AH10" s="14">
        <f t="shared" si="16"/>
        <v>18987.02325</v>
      </c>
      <c r="AI10" s="14">
        <f t="shared" si="17"/>
        <v>18987.02325</v>
      </c>
      <c r="AJ10" s="31">
        <f t="shared" si="18"/>
        <v>7747.387654499999</v>
      </c>
      <c r="AK10" s="31">
        <f t="shared" si="19"/>
        <v>12392.0455815</v>
      </c>
      <c r="AN10" s="14">
        <f t="shared" si="20"/>
        <v>4914.40085</v>
      </c>
      <c r="AO10" s="14">
        <f t="shared" si="21"/>
        <v>4914.40085</v>
      </c>
      <c r="AP10" s="31">
        <f t="shared" si="22"/>
        <v>2005.2521121</v>
      </c>
      <c r="AQ10" s="31">
        <f t="shared" si="23"/>
        <v>3207.4263847</v>
      </c>
      <c r="AT10" s="14">
        <f t="shared" si="24"/>
        <v>3327.4416</v>
      </c>
      <c r="AU10" s="14">
        <f t="shared" si="25"/>
        <v>3327.4416</v>
      </c>
      <c r="AV10" s="31">
        <f t="shared" si="26"/>
        <v>1357.7157216</v>
      </c>
      <c r="AW10" s="31">
        <f t="shared" si="27"/>
        <v>2171.6836512</v>
      </c>
      <c r="AZ10" s="14">
        <f t="shared" si="28"/>
        <v>511.80490000000003</v>
      </c>
      <c r="BA10" s="14">
        <f t="shared" si="29"/>
        <v>511.80490000000003</v>
      </c>
      <c r="BB10" s="31">
        <f t="shared" si="30"/>
        <v>208.8347874</v>
      </c>
      <c r="BC10" s="31">
        <f t="shared" si="31"/>
        <v>334.0339118</v>
      </c>
      <c r="BF10" s="14">
        <f t="shared" si="32"/>
        <v>1171.672</v>
      </c>
      <c r="BG10" s="14">
        <f t="shared" si="33"/>
        <v>1171.672</v>
      </c>
      <c r="BH10" s="31">
        <f t="shared" si="34"/>
        <v>478.084272</v>
      </c>
      <c r="BI10" s="31">
        <f t="shared" si="35"/>
        <v>764.701904</v>
      </c>
      <c r="BL10" s="14">
        <f t="shared" si="36"/>
        <v>196.45045000000002</v>
      </c>
      <c r="BM10" s="14">
        <f t="shared" si="37"/>
        <v>196.45045000000002</v>
      </c>
      <c r="BN10" s="31">
        <f t="shared" si="38"/>
        <v>80.15884170000001</v>
      </c>
      <c r="BO10" s="31">
        <f t="shared" si="39"/>
        <v>128.2150919</v>
      </c>
      <c r="BR10" s="14">
        <f t="shared" si="40"/>
        <v>212.49915000000001</v>
      </c>
      <c r="BS10" s="14">
        <f t="shared" si="41"/>
        <v>212.49915000000001</v>
      </c>
      <c r="BT10" s="31">
        <f t="shared" si="42"/>
        <v>86.7072879</v>
      </c>
      <c r="BU10" s="31">
        <f t="shared" si="43"/>
        <v>138.6894153</v>
      </c>
      <c r="BX10" s="14">
        <f t="shared" si="44"/>
        <v>405.80165</v>
      </c>
      <c r="BY10" s="14">
        <f t="shared" si="45"/>
        <v>405.80165</v>
      </c>
      <c r="BZ10" s="31">
        <f t="shared" si="46"/>
        <v>165.58165290000002</v>
      </c>
      <c r="CA10" s="31">
        <f t="shared" si="47"/>
        <v>264.8499703</v>
      </c>
      <c r="CD10" s="14">
        <f t="shared" si="48"/>
        <v>67.39285000000001</v>
      </c>
      <c r="CE10" s="14">
        <f t="shared" si="49"/>
        <v>67.39285000000001</v>
      </c>
      <c r="CF10" s="31">
        <f t="shared" si="50"/>
        <v>27.4987041</v>
      </c>
      <c r="CG10" s="31">
        <f t="shared" si="51"/>
        <v>43.984528700000006</v>
      </c>
      <c r="CJ10" s="14">
        <f t="shared" si="52"/>
        <v>1.169</v>
      </c>
      <c r="CK10" s="14">
        <f t="shared" si="53"/>
        <v>1.169</v>
      </c>
      <c r="CL10" s="31">
        <f t="shared" si="54"/>
        <v>0.476994</v>
      </c>
      <c r="CM10" s="31">
        <f t="shared" si="55"/>
        <v>0.762958</v>
      </c>
      <c r="CP10" s="14">
        <f t="shared" si="56"/>
        <v>428.96455000000003</v>
      </c>
      <c r="CQ10" s="14">
        <f t="shared" si="57"/>
        <v>428.96455000000003</v>
      </c>
      <c r="CR10" s="31">
        <f t="shared" si="58"/>
        <v>175.0329483</v>
      </c>
      <c r="CS10" s="31">
        <f t="shared" si="59"/>
        <v>279.9674381</v>
      </c>
      <c r="CV10" s="14">
        <f t="shared" si="60"/>
        <v>621.5406</v>
      </c>
      <c r="CW10" s="14">
        <f t="shared" si="61"/>
        <v>621.5406</v>
      </c>
      <c r="CX10" s="31">
        <f t="shared" si="62"/>
        <v>253.6108956</v>
      </c>
      <c r="CY10" s="31">
        <f t="shared" si="63"/>
        <v>405.6538692</v>
      </c>
      <c r="DB10" s="14">
        <f t="shared" si="64"/>
        <v>786.42805</v>
      </c>
      <c r="DC10" s="14">
        <f t="shared" si="65"/>
        <v>786.42805</v>
      </c>
      <c r="DD10" s="31">
        <f t="shared" si="66"/>
        <v>320.8908993</v>
      </c>
      <c r="DE10" s="31">
        <f t="shared" si="67"/>
        <v>513.2690951</v>
      </c>
      <c r="DH10" s="14">
        <f t="shared" si="68"/>
        <v>73.146</v>
      </c>
      <c r="DI10" s="14">
        <f t="shared" si="69"/>
        <v>73.146</v>
      </c>
      <c r="DJ10" s="31">
        <f t="shared" si="70"/>
        <v>29.846196000000003</v>
      </c>
      <c r="DK10" s="31">
        <f t="shared" si="71"/>
        <v>47.739372</v>
      </c>
      <c r="DN10" s="31">
        <f t="shared" si="72"/>
        <v>1382.13375</v>
      </c>
      <c r="DO10" s="14">
        <f t="shared" si="73"/>
        <v>1382.13375</v>
      </c>
      <c r="DP10" s="31">
        <f t="shared" si="74"/>
        <v>563.9602275000001</v>
      </c>
      <c r="DQ10" s="31">
        <f t="shared" si="75"/>
        <v>902.0615925000001</v>
      </c>
      <c r="DT10" s="14">
        <f t="shared" si="76"/>
        <v>3585.8406999999993</v>
      </c>
      <c r="DU10" s="14">
        <f t="shared" si="77"/>
        <v>3585.8406999999993</v>
      </c>
      <c r="DV10" s="31">
        <f t="shared" si="78"/>
        <v>1463.1518382000002</v>
      </c>
      <c r="DW10" s="31">
        <f t="shared" si="79"/>
        <v>2340.3300674</v>
      </c>
      <c r="DZ10" s="14">
        <f t="shared" si="80"/>
        <v>264.15225000000004</v>
      </c>
      <c r="EA10" s="14">
        <f t="shared" si="81"/>
        <v>264.15225000000004</v>
      </c>
      <c r="EB10" s="31">
        <f t="shared" si="82"/>
        <v>107.7836085</v>
      </c>
      <c r="EC10" s="31">
        <f t="shared" si="83"/>
        <v>172.4012595</v>
      </c>
    </row>
    <row r="11" spans="1:134" s="33" customFormat="1" ht="12.75">
      <c r="A11" s="32">
        <v>43922</v>
      </c>
      <c r="C11" s="15">
        <f>'2012A'!C11</f>
        <v>2625000</v>
      </c>
      <c r="D11" s="15">
        <f>'2012A'!D11</f>
        <v>83500</v>
      </c>
      <c r="E11" s="15">
        <f t="shared" si="0"/>
        <v>2708500</v>
      </c>
      <c r="F11" s="15">
        <f>'2012A'!F11</f>
        <v>34071</v>
      </c>
      <c r="G11" s="15">
        <f>'2012A'!G11</f>
        <v>54497</v>
      </c>
      <c r="H11" s="31"/>
      <c r="I11" s="46">
        <f t="shared" si="1"/>
        <v>1471555.575</v>
      </c>
      <c r="J11" s="46">
        <f t="shared" si="1"/>
        <v>46809.482099999994</v>
      </c>
      <c r="K11" s="46">
        <f t="shared" si="2"/>
        <v>1518365.0570999999</v>
      </c>
      <c r="L11" s="46">
        <f t="shared" si="3"/>
        <v>19099.9504746</v>
      </c>
      <c r="M11" s="46">
        <f t="shared" si="3"/>
        <v>30550.614922200006</v>
      </c>
      <c r="N11" s="31"/>
      <c r="O11" s="14">
        <f t="shared" si="84"/>
        <v>236837.475</v>
      </c>
      <c r="P11" s="31">
        <f t="shared" si="4"/>
        <v>7533.6873</v>
      </c>
      <c r="Q11" s="31">
        <f t="shared" si="5"/>
        <v>244371.1623</v>
      </c>
      <c r="R11" s="31">
        <f t="shared" si="6"/>
        <v>3074.0150898</v>
      </c>
      <c r="S11" s="31">
        <f t="shared" si="7"/>
        <v>4916.926428600001</v>
      </c>
      <c r="T11" s="31"/>
      <c r="U11" s="14">
        <f t="shared" si="85"/>
        <v>2225.475</v>
      </c>
      <c r="V11" s="14">
        <f t="shared" si="8"/>
        <v>70.79129999999999</v>
      </c>
      <c r="W11" s="14">
        <f t="shared" si="9"/>
        <v>2296.2663</v>
      </c>
      <c r="X11" s="31">
        <f t="shared" si="10"/>
        <v>28.8853938</v>
      </c>
      <c r="Y11" s="31">
        <f t="shared" si="11"/>
        <v>46.2025566</v>
      </c>
      <c r="Z11" s="31"/>
      <c r="AA11" s="31">
        <f t="shared" si="86"/>
        <v>71272.425</v>
      </c>
      <c r="AB11" s="14">
        <f t="shared" si="12"/>
        <v>2267.1419</v>
      </c>
      <c r="AC11" s="14">
        <f t="shared" si="13"/>
        <v>73539.5669</v>
      </c>
      <c r="AD11" s="31">
        <f t="shared" si="14"/>
        <v>925.0753493999999</v>
      </c>
      <c r="AE11" s="31">
        <f t="shared" si="15"/>
        <v>1479.6698457999998</v>
      </c>
      <c r="AF11" s="31"/>
      <c r="AG11" s="14">
        <f t="shared" si="87"/>
        <v>596897.4375</v>
      </c>
      <c r="AH11" s="14">
        <f t="shared" si="16"/>
        <v>18987.02325</v>
      </c>
      <c r="AI11" s="14">
        <f t="shared" si="17"/>
        <v>615884.46075</v>
      </c>
      <c r="AJ11" s="31">
        <f t="shared" si="18"/>
        <v>7747.387654499999</v>
      </c>
      <c r="AK11" s="31">
        <f t="shared" si="19"/>
        <v>12392.0455815</v>
      </c>
      <c r="AL11" s="31"/>
      <c r="AM11" s="14">
        <f t="shared" si="88"/>
        <v>154494.6375</v>
      </c>
      <c r="AN11" s="14">
        <f t="shared" si="20"/>
        <v>4914.40085</v>
      </c>
      <c r="AO11" s="14">
        <f t="shared" si="21"/>
        <v>159409.03835000002</v>
      </c>
      <c r="AP11" s="31">
        <f t="shared" si="22"/>
        <v>2005.2521121</v>
      </c>
      <c r="AQ11" s="31">
        <f t="shared" si="23"/>
        <v>3207.4263847</v>
      </c>
      <c r="AR11" s="14"/>
      <c r="AS11" s="14">
        <f t="shared" si="89"/>
        <v>104605.2</v>
      </c>
      <c r="AT11" s="14">
        <f t="shared" si="24"/>
        <v>3327.4416</v>
      </c>
      <c r="AU11" s="14">
        <f t="shared" si="25"/>
        <v>107932.6416</v>
      </c>
      <c r="AV11" s="31">
        <f t="shared" si="26"/>
        <v>1357.7157216</v>
      </c>
      <c r="AW11" s="31">
        <f t="shared" si="27"/>
        <v>2171.6836512</v>
      </c>
      <c r="AX11" s="31"/>
      <c r="AY11" s="14">
        <f t="shared" si="90"/>
        <v>16089.675</v>
      </c>
      <c r="AZ11" s="14">
        <f t="shared" si="28"/>
        <v>511.80490000000003</v>
      </c>
      <c r="BA11" s="14">
        <f t="shared" si="29"/>
        <v>16601.4799</v>
      </c>
      <c r="BB11" s="31">
        <f t="shared" si="30"/>
        <v>208.8347874</v>
      </c>
      <c r="BC11" s="31">
        <f t="shared" si="31"/>
        <v>334.0339118</v>
      </c>
      <c r="BD11" s="31"/>
      <c r="BE11" s="14">
        <f t="shared" si="91"/>
        <v>36834</v>
      </c>
      <c r="BF11" s="14">
        <f t="shared" si="32"/>
        <v>1171.672</v>
      </c>
      <c r="BG11" s="14">
        <f t="shared" si="33"/>
        <v>38005.672</v>
      </c>
      <c r="BH11" s="31">
        <f t="shared" si="34"/>
        <v>478.084272</v>
      </c>
      <c r="BI11" s="31">
        <f t="shared" si="35"/>
        <v>764.701904</v>
      </c>
      <c r="BJ11" s="31"/>
      <c r="BK11" s="14">
        <f t="shared" si="92"/>
        <v>6175.8375</v>
      </c>
      <c r="BL11" s="14">
        <f t="shared" si="36"/>
        <v>196.45045000000002</v>
      </c>
      <c r="BM11" s="14">
        <f t="shared" si="37"/>
        <v>6372.28795</v>
      </c>
      <c r="BN11" s="31">
        <f t="shared" si="38"/>
        <v>80.15884170000001</v>
      </c>
      <c r="BO11" s="31">
        <f t="shared" si="39"/>
        <v>128.2150919</v>
      </c>
      <c r="BP11" s="31"/>
      <c r="BQ11" s="14">
        <f t="shared" si="93"/>
        <v>6680.3625</v>
      </c>
      <c r="BR11" s="14">
        <f t="shared" si="40"/>
        <v>212.49915000000001</v>
      </c>
      <c r="BS11" s="14">
        <f t="shared" si="41"/>
        <v>6892.86165</v>
      </c>
      <c r="BT11" s="31">
        <f t="shared" si="42"/>
        <v>86.7072879</v>
      </c>
      <c r="BU11" s="31">
        <f t="shared" si="43"/>
        <v>138.6894153</v>
      </c>
      <c r="BV11" s="31"/>
      <c r="BW11" s="14">
        <f t="shared" si="94"/>
        <v>12757.2375</v>
      </c>
      <c r="BX11" s="14">
        <f t="shared" si="44"/>
        <v>405.80165</v>
      </c>
      <c r="BY11" s="14">
        <f t="shared" si="45"/>
        <v>13163.039149999999</v>
      </c>
      <c r="BZ11" s="31">
        <f t="shared" si="46"/>
        <v>165.58165290000002</v>
      </c>
      <c r="CA11" s="31">
        <f t="shared" si="47"/>
        <v>264.8499703</v>
      </c>
      <c r="CB11" s="14"/>
      <c r="CC11" s="14">
        <f>C11*0.08071/100</f>
        <v>2118.6375</v>
      </c>
      <c r="CD11" s="14">
        <f t="shared" si="48"/>
        <v>67.39285000000001</v>
      </c>
      <c r="CE11" s="14">
        <f t="shared" si="49"/>
        <v>2186.03035</v>
      </c>
      <c r="CF11" s="31">
        <f t="shared" si="50"/>
        <v>27.4987041</v>
      </c>
      <c r="CG11" s="31">
        <f t="shared" si="51"/>
        <v>43.984528700000006</v>
      </c>
      <c r="CH11" s="31"/>
      <c r="CI11" s="14">
        <f t="shared" si="95"/>
        <v>36.75</v>
      </c>
      <c r="CJ11" s="14">
        <f t="shared" si="52"/>
        <v>1.169</v>
      </c>
      <c r="CK11" s="14">
        <f t="shared" si="53"/>
        <v>37.919</v>
      </c>
      <c r="CL11" s="31">
        <f t="shared" si="54"/>
        <v>0.476994</v>
      </c>
      <c r="CM11" s="31">
        <f t="shared" si="55"/>
        <v>0.762958</v>
      </c>
      <c r="CN11" s="31"/>
      <c r="CO11" s="14">
        <f t="shared" si="96"/>
        <v>13485.4125</v>
      </c>
      <c r="CP11" s="14">
        <f t="shared" si="56"/>
        <v>428.96455000000003</v>
      </c>
      <c r="CQ11" s="14">
        <f t="shared" si="57"/>
        <v>13914.377050000001</v>
      </c>
      <c r="CR11" s="31">
        <f t="shared" si="58"/>
        <v>175.0329483</v>
      </c>
      <c r="CS11" s="31">
        <f t="shared" si="59"/>
        <v>279.9674381</v>
      </c>
      <c r="CT11" s="31"/>
      <c r="CU11" s="14">
        <f t="shared" si="97"/>
        <v>19539.45</v>
      </c>
      <c r="CV11" s="14">
        <f t="shared" si="60"/>
        <v>621.5406</v>
      </c>
      <c r="CW11" s="14">
        <f t="shared" si="61"/>
        <v>20160.9906</v>
      </c>
      <c r="CX11" s="31">
        <f t="shared" si="62"/>
        <v>253.6108956</v>
      </c>
      <c r="CY11" s="31">
        <f t="shared" si="63"/>
        <v>405.6538692</v>
      </c>
      <c r="CZ11" s="31"/>
      <c r="DA11" s="14">
        <f t="shared" si="98"/>
        <v>24723.0375</v>
      </c>
      <c r="DB11" s="14">
        <f t="shared" si="64"/>
        <v>786.42805</v>
      </c>
      <c r="DC11" s="14">
        <f t="shared" si="65"/>
        <v>25509.465549999997</v>
      </c>
      <c r="DD11" s="31">
        <f t="shared" si="66"/>
        <v>320.8908993</v>
      </c>
      <c r="DE11" s="31">
        <f t="shared" si="67"/>
        <v>513.2690951</v>
      </c>
      <c r="DF11" s="31"/>
      <c r="DG11" s="14">
        <f t="shared" si="99"/>
        <v>2299.5</v>
      </c>
      <c r="DH11" s="14">
        <f t="shared" si="68"/>
        <v>73.146</v>
      </c>
      <c r="DI11" s="14">
        <f t="shared" si="69"/>
        <v>2372.646</v>
      </c>
      <c r="DJ11" s="31">
        <f t="shared" si="70"/>
        <v>29.846196000000003</v>
      </c>
      <c r="DK11" s="31">
        <f t="shared" si="71"/>
        <v>47.739372</v>
      </c>
      <c r="DL11" s="31"/>
      <c r="DM11" s="14">
        <f t="shared" si="100"/>
        <v>43450.3125</v>
      </c>
      <c r="DN11" s="31">
        <f t="shared" si="72"/>
        <v>1382.13375</v>
      </c>
      <c r="DO11" s="14">
        <f t="shared" si="73"/>
        <v>44832.44625</v>
      </c>
      <c r="DP11" s="31">
        <f t="shared" si="74"/>
        <v>563.9602275000001</v>
      </c>
      <c r="DQ11" s="31">
        <f t="shared" si="75"/>
        <v>902.0615925000001</v>
      </c>
      <c r="DR11" s="31"/>
      <c r="DS11" s="14">
        <f t="shared" si="101"/>
        <v>112728.525</v>
      </c>
      <c r="DT11" s="14">
        <f t="shared" si="76"/>
        <v>3585.8406999999993</v>
      </c>
      <c r="DU11" s="14">
        <f t="shared" si="77"/>
        <v>116314.3657</v>
      </c>
      <c r="DV11" s="31">
        <f t="shared" si="78"/>
        <v>1463.1518382000002</v>
      </c>
      <c r="DW11" s="31">
        <f t="shared" si="79"/>
        <v>2340.3300674</v>
      </c>
      <c r="DX11" s="31"/>
      <c r="DY11" s="14">
        <f t="shared" si="102"/>
        <v>8304.1875</v>
      </c>
      <c r="DZ11" s="14">
        <f t="shared" si="80"/>
        <v>264.15225000000004</v>
      </c>
      <c r="EA11" s="14">
        <f t="shared" si="81"/>
        <v>8568.33975</v>
      </c>
      <c r="EB11" s="31">
        <f t="shared" si="82"/>
        <v>107.7836085</v>
      </c>
      <c r="EC11" s="31">
        <f t="shared" si="83"/>
        <v>172.4012595</v>
      </c>
      <c r="ED11" s="31"/>
    </row>
    <row r="12" spans="1:134" s="33" customFormat="1" ht="12.75">
      <c r="A12" s="32">
        <v>44105</v>
      </c>
      <c r="C12" s="15">
        <f>'2012A'!C12</f>
        <v>0</v>
      </c>
      <c r="D12" s="15">
        <f>'2012A'!D12</f>
        <v>57250</v>
      </c>
      <c r="E12" s="15">
        <f t="shared" si="0"/>
        <v>57250</v>
      </c>
      <c r="F12" s="15">
        <f>'2012A'!F12</f>
        <v>34071</v>
      </c>
      <c r="G12" s="15">
        <f>'2012A'!G12</f>
        <v>54497</v>
      </c>
      <c r="H12" s="31"/>
      <c r="I12" s="46">
        <f t="shared" si="1"/>
        <v>0</v>
      </c>
      <c r="J12" s="46">
        <f t="shared" si="1"/>
        <v>32093.926349999998</v>
      </c>
      <c r="K12" s="46">
        <f t="shared" si="2"/>
        <v>32093.926349999998</v>
      </c>
      <c r="L12" s="46">
        <f t="shared" si="3"/>
        <v>19099.9504746</v>
      </c>
      <c r="M12" s="46">
        <f t="shared" si="3"/>
        <v>30550.614922200006</v>
      </c>
      <c r="N12" s="31"/>
      <c r="O12" s="14"/>
      <c r="P12" s="31">
        <f t="shared" si="4"/>
        <v>5165.31255</v>
      </c>
      <c r="Q12" s="31">
        <f t="shared" si="5"/>
        <v>5165.31255</v>
      </c>
      <c r="R12" s="31">
        <f t="shared" si="6"/>
        <v>3074.0150898</v>
      </c>
      <c r="S12" s="31">
        <f t="shared" si="7"/>
        <v>4916.926428600001</v>
      </c>
      <c r="T12" s="31"/>
      <c r="U12" s="14"/>
      <c r="V12" s="14">
        <f t="shared" si="8"/>
        <v>48.53655</v>
      </c>
      <c r="W12" s="14">
        <f t="shared" si="9"/>
        <v>48.53655</v>
      </c>
      <c r="X12" s="31">
        <f t="shared" si="10"/>
        <v>28.8853938</v>
      </c>
      <c r="Y12" s="31">
        <f t="shared" si="11"/>
        <v>46.2025566</v>
      </c>
      <c r="Z12" s="31"/>
      <c r="AA12" s="31"/>
      <c r="AB12" s="14">
        <f t="shared" si="12"/>
        <v>1554.4176499999999</v>
      </c>
      <c r="AC12" s="14">
        <f t="shared" si="13"/>
        <v>1554.4176499999999</v>
      </c>
      <c r="AD12" s="31">
        <f t="shared" si="14"/>
        <v>925.0753493999999</v>
      </c>
      <c r="AE12" s="31">
        <f t="shared" si="15"/>
        <v>1479.6698457999998</v>
      </c>
      <c r="AF12" s="31"/>
      <c r="AG12" s="14"/>
      <c r="AH12" s="14">
        <f t="shared" si="16"/>
        <v>13018.048875</v>
      </c>
      <c r="AI12" s="14">
        <f t="shared" si="17"/>
        <v>13018.048875</v>
      </c>
      <c r="AJ12" s="31">
        <f t="shared" si="18"/>
        <v>7747.387654499999</v>
      </c>
      <c r="AK12" s="31">
        <f t="shared" si="19"/>
        <v>12392.0455815</v>
      </c>
      <c r="AL12" s="31"/>
      <c r="AM12" s="14"/>
      <c r="AN12" s="14">
        <f t="shared" si="20"/>
        <v>3369.454475</v>
      </c>
      <c r="AO12" s="14">
        <f t="shared" si="21"/>
        <v>3369.454475</v>
      </c>
      <c r="AP12" s="31">
        <f t="shared" si="22"/>
        <v>2005.2521121</v>
      </c>
      <c r="AQ12" s="31">
        <f t="shared" si="23"/>
        <v>3207.4263847</v>
      </c>
      <c r="AR12" s="14"/>
      <c r="AS12" s="14"/>
      <c r="AT12" s="14">
        <f t="shared" si="24"/>
        <v>2281.3896</v>
      </c>
      <c r="AU12" s="14">
        <f t="shared" si="25"/>
        <v>2281.3896</v>
      </c>
      <c r="AV12" s="31">
        <f t="shared" si="26"/>
        <v>1357.7157216</v>
      </c>
      <c r="AW12" s="31">
        <f t="shared" si="27"/>
        <v>2171.6836512</v>
      </c>
      <c r="AX12" s="31"/>
      <c r="AY12" s="14"/>
      <c r="AZ12" s="14">
        <f t="shared" si="28"/>
        <v>350.90815000000003</v>
      </c>
      <c r="BA12" s="14">
        <f t="shared" si="29"/>
        <v>350.90815000000003</v>
      </c>
      <c r="BB12" s="31">
        <f t="shared" si="30"/>
        <v>208.8347874</v>
      </c>
      <c r="BC12" s="31">
        <f t="shared" si="31"/>
        <v>334.0339118</v>
      </c>
      <c r="BD12" s="31"/>
      <c r="BE12" s="14"/>
      <c r="BF12" s="14">
        <f t="shared" si="32"/>
        <v>803.332</v>
      </c>
      <c r="BG12" s="14">
        <f t="shared" si="33"/>
        <v>803.332</v>
      </c>
      <c r="BH12" s="31">
        <f t="shared" si="34"/>
        <v>478.084272</v>
      </c>
      <c r="BI12" s="31">
        <f t="shared" si="35"/>
        <v>764.701904</v>
      </c>
      <c r="BJ12" s="31"/>
      <c r="BK12" s="14"/>
      <c r="BL12" s="14">
        <f t="shared" si="36"/>
        <v>134.69207500000002</v>
      </c>
      <c r="BM12" s="14">
        <f t="shared" si="37"/>
        <v>134.69207500000002</v>
      </c>
      <c r="BN12" s="31">
        <f t="shared" si="38"/>
        <v>80.15884170000001</v>
      </c>
      <c r="BO12" s="31">
        <f t="shared" si="39"/>
        <v>128.2150919</v>
      </c>
      <c r="BP12" s="31"/>
      <c r="BQ12" s="14"/>
      <c r="BR12" s="14">
        <f t="shared" si="40"/>
        <v>145.695525</v>
      </c>
      <c r="BS12" s="14">
        <f t="shared" si="41"/>
        <v>145.695525</v>
      </c>
      <c r="BT12" s="31">
        <f t="shared" si="42"/>
        <v>86.7072879</v>
      </c>
      <c r="BU12" s="31">
        <f t="shared" si="43"/>
        <v>138.6894153</v>
      </c>
      <c r="BV12" s="31"/>
      <c r="BW12" s="14"/>
      <c r="BX12" s="14">
        <f t="shared" si="44"/>
        <v>278.229275</v>
      </c>
      <c r="BY12" s="14">
        <f t="shared" si="45"/>
        <v>278.229275</v>
      </c>
      <c r="BZ12" s="31">
        <f t="shared" si="46"/>
        <v>165.58165290000002</v>
      </c>
      <c r="CA12" s="31">
        <f t="shared" si="47"/>
        <v>264.8499703</v>
      </c>
      <c r="CB12" s="14"/>
      <c r="CC12" s="14"/>
      <c r="CD12" s="14">
        <f t="shared" si="48"/>
        <v>46.206475</v>
      </c>
      <c r="CE12" s="14">
        <f t="shared" si="49"/>
        <v>46.206475</v>
      </c>
      <c r="CF12" s="31">
        <f t="shared" si="50"/>
        <v>27.4987041</v>
      </c>
      <c r="CG12" s="31">
        <f t="shared" si="51"/>
        <v>43.984528700000006</v>
      </c>
      <c r="CH12" s="31"/>
      <c r="CI12" s="14"/>
      <c r="CJ12" s="14">
        <f t="shared" si="52"/>
        <v>0.8015000000000001</v>
      </c>
      <c r="CK12" s="14">
        <f t="shared" si="53"/>
        <v>0.8015000000000001</v>
      </c>
      <c r="CL12" s="31">
        <f t="shared" si="54"/>
        <v>0.476994</v>
      </c>
      <c r="CM12" s="31">
        <f t="shared" si="55"/>
        <v>0.762958</v>
      </c>
      <c r="CN12" s="31"/>
      <c r="CO12" s="14"/>
      <c r="CP12" s="14">
        <f t="shared" si="56"/>
        <v>294.110425</v>
      </c>
      <c r="CQ12" s="14">
        <f t="shared" si="57"/>
        <v>294.110425</v>
      </c>
      <c r="CR12" s="31">
        <f t="shared" si="58"/>
        <v>175.0329483</v>
      </c>
      <c r="CS12" s="31">
        <f t="shared" si="59"/>
        <v>279.9674381</v>
      </c>
      <c r="CT12" s="31"/>
      <c r="CU12" s="14"/>
      <c r="CV12" s="14">
        <f t="shared" si="60"/>
        <v>426.1461</v>
      </c>
      <c r="CW12" s="14">
        <f t="shared" si="61"/>
        <v>426.1461</v>
      </c>
      <c r="CX12" s="31">
        <f t="shared" si="62"/>
        <v>253.6108956</v>
      </c>
      <c r="CY12" s="31">
        <f t="shared" si="63"/>
        <v>405.6538692</v>
      </c>
      <c r="CZ12" s="31"/>
      <c r="DA12" s="14"/>
      <c r="DB12" s="14">
        <f t="shared" si="64"/>
        <v>539.1976749999999</v>
      </c>
      <c r="DC12" s="14">
        <f t="shared" si="65"/>
        <v>539.1976749999999</v>
      </c>
      <c r="DD12" s="31">
        <f t="shared" si="66"/>
        <v>320.8908993</v>
      </c>
      <c r="DE12" s="31">
        <f t="shared" si="67"/>
        <v>513.2690951</v>
      </c>
      <c r="DF12" s="31"/>
      <c r="DG12" s="14"/>
      <c r="DH12" s="14">
        <f t="shared" si="68"/>
        <v>50.150999999999996</v>
      </c>
      <c r="DI12" s="14">
        <f t="shared" si="69"/>
        <v>50.150999999999996</v>
      </c>
      <c r="DJ12" s="31">
        <f t="shared" si="70"/>
        <v>29.846196000000003</v>
      </c>
      <c r="DK12" s="31">
        <f t="shared" si="71"/>
        <v>47.739372</v>
      </c>
      <c r="DL12" s="31"/>
      <c r="DM12" s="14"/>
      <c r="DN12" s="31">
        <f t="shared" si="72"/>
        <v>947.630625</v>
      </c>
      <c r="DO12" s="14">
        <f t="shared" si="73"/>
        <v>947.630625</v>
      </c>
      <c r="DP12" s="31">
        <f t="shared" si="74"/>
        <v>563.9602275000001</v>
      </c>
      <c r="DQ12" s="31">
        <f t="shared" si="75"/>
        <v>902.0615925000001</v>
      </c>
      <c r="DR12" s="31"/>
      <c r="DS12" s="14"/>
      <c r="DT12" s="14">
        <f t="shared" si="76"/>
        <v>2458.55545</v>
      </c>
      <c r="DU12" s="14">
        <f t="shared" si="77"/>
        <v>2458.55545</v>
      </c>
      <c r="DV12" s="31">
        <f t="shared" si="78"/>
        <v>1463.1518382000002</v>
      </c>
      <c r="DW12" s="31">
        <f t="shared" si="79"/>
        <v>2340.3300674</v>
      </c>
      <c r="DX12" s="31"/>
      <c r="DY12" s="14"/>
      <c r="DZ12" s="14">
        <f t="shared" si="80"/>
        <v>181.11037500000003</v>
      </c>
      <c r="EA12" s="14">
        <f t="shared" si="81"/>
        <v>181.11037500000003</v>
      </c>
      <c r="EB12" s="31">
        <f t="shared" si="82"/>
        <v>107.7836085</v>
      </c>
      <c r="EC12" s="31">
        <f t="shared" si="83"/>
        <v>172.4012595</v>
      </c>
      <c r="ED12" s="31"/>
    </row>
    <row r="13" spans="1:134" s="33" customFormat="1" ht="12.75">
      <c r="A13" s="32">
        <v>44287</v>
      </c>
      <c r="C13" s="15">
        <f>'2012A'!C13</f>
        <v>5000</v>
      </c>
      <c r="D13" s="15">
        <f>'2012A'!D13</f>
        <v>57250</v>
      </c>
      <c r="E13" s="15">
        <f t="shared" si="0"/>
        <v>62250</v>
      </c>
      <c r="F13" s="15">
        <f>'2012A'!F13</f>
        <v>34071</v>
      </c>
      <c r="G13" s="15">
        <f>'2012A'!G13</f>
        <v>54497</v>
      </c>
      <c r="H13" s="31"/>
      <c r="I13" s="46">
        <f t="shared" si="1"/>
        <v>2802.9629999999993</v>
      </c>
      <c r="J13" s="46">
        <f t="shared" si="1"/>
        <v>32093.926349999998</v>
      </c>
      <c r="K13" s="46">
        <f t="shared" si="2"/>
        <v>34896.88935</v>
      </c>
      <c r="L13" s="46">
        <f t="shared" si="3"/>
        <v>19099.9504746</v>
      </c>
      <c r="M13" s="46">
        <f t="shared" si="3"/>
        <v>30550.614922200006</v>
      </c>
      <c r="N13" s="31"/>
      <c r="O13" s="14">
        <f t="shared" si="84"/>
        <v>451.119</v>
      </c>
      <c r="P13" s="31">
        <f t="shared" si="4"/>
        <v>5165.31255</v>
      </c>
      <c r="Q13" s="31">
        <f t="shared" si="5"/>
        <v>5616.431549999999</v>
      </c>
      <c r="R13" s="31">
        <f t="shared" si="6"/>
        <v>3074.0150898</v>
      </c>
      <c r="S13" s="31">
        <f t="shared" si="7"/>
        <v>4916.926428600001</v>
      </c>
      <c r="T13" s="31"/>
      <c r="U13" s="14">
        <f t="shared" si="85"/>
        <v>4.239</v>
      </c>
      <c r="V13" s="14">
        <f t="shared" si="8"/>
        <v>48.53655</v>
      </c>
      <c r="W13" s="14">
        <f t="shared" si="9"/>
        <v>52.775549999999996</v>
      </c>
      <c r="X13" s="31">
        <f t="shared" si="10"/>
        <v>28.8853938</v>
      </c>
      <c r="Y13" s="31">
        <f t="shared" si="11"/>
        <v>46.2025566</v>
      </c>
      <c r="Z13" s="31"/>
      <c r="AA13" s="31">
        <f t="shared" si="86"/>
        <v>135.75699999999998</v>
      </c>
      <c r="AB13" s="14">
        <f t="shared" si="12"/>
        <v>1554.4176499999999</v>
      </c>
      <c r="AC13" s="14">
        <f t="shared" si="13"/>
        <v>1690.17465</v>
      </c>
      <c r="AD13" s="31">
        <f t="shared" si="14"/>
        <v>925.0753493999999</v>
      </c>
      <c r="AE13" s="31">
        <f t="shared" si="15"/>
        <v>1479.6698457999998</v>
      </c>
      <c r="AF13" s="31"/>
      <c r="AG13" s="14">
        <f t="shared" si="87"/>
        <v>1136.9475</v>
      </c>
      <c r="AH13" s="14">
        <f t="shared" si="16"/>
        <v>13018.048875</v>
      </c>
      <c r="AI13" s="14">
        <f t="shared" si="17"/>
        <v>14154.996375</v>
      </c>
      <c r="AJ13" s="31">
        <f t="shared" si="18"/>
        <v>7747.387654499999</v>
      </c>
      <c r="AK13" s="31">
        <f t="shared" si="19"/>
        <v>12392.0455815</v>
      </c>
      <c r="AL13" s="31"/>
      <c r="AM13" s="14">
        <f t="shared" si="88"/>
        <v>294.27549999999997</v>
      </c>
      <c r="AN13" s="14">
        <f t="shared" si="20"/>
        <v>3369.454475</v>
      </c>
      <c r="AO13" s="14">
        <f t="shared" si="21"/>
        <v>3663.729975</v>
      </c>
      <c r="AP13" s="31">
        <f t="shared" si="22"/>
        <v>2005.2521121</v>
      </c>
      <c r="AQ13" s="31">
        <f t="shared" si="23"/>
        <v>3207.4263847</v>
      </c>
      <c r="AR13" s="14"/>
      <c r="AS13" s="14">
        <f t="shared" si="89"/>
        <v>199.248</v>
      </c>
      <c r="AT13" s="14">
        <f t="shared" si="24"/>
        <v>2281.3896</v>
      </c>
      <c r="AU13" s="14">
        <f t="shared" si="25"/>
        <v>2480.6376</v>
      </c>
      <c r="AV13" s="31">
        <f t="shared" si="26"/>
        <v>1357.7157216</v>
      </c>
      <c r="AW13" s="31">
        <f t="shared" si="27"/>
        <v>2171.6836512</v>
      </c>
      <c r="AX13" s="31"/>
      <c r="AY13" s="14">
        <f t="shared" si="90"/>
        <v>30.647000000000002</v>
      </c>
      <c r="AZ13" s="14">
        <f t="shared" si="28"/>
        <v>350.90815000000003</v>
      </c>
      <c r="BA13" s="14">
        <f t="shared" si="29"/>
        <v>381.55515</v>
      </c>
      <c r="BB13" s="31">
        <f t="shared" si="30"/>
        <v>208.8347874</v>
      </c>
      <c r="BC13" s="31">
        <f t="shared" si="31"/>
        <v>334.0339118</v>
      </c>
      <c r="BD13" s="31"/>
      <c r="BE13" s="14">
        <f t="shared" si="91"/>
        <v>70.16</v>
      </c>
      <c r="BF13" s="14">
        <f t="shared" si="32"/>
        <v>803.332</v>
      </c>
      <c r="BG13" s="14">
        <f t="shared" si="33"/>
        <v>873.492</v>
      </c>
      <c r="BH13" s="31">
        <f t="shared" si="34"/>
        <v>478.084272</v>
      </c>
      <c r="BI13" s="31">
        <f t="shared" si="35"/>
        <v>764.701904</v>
      </c>
      <c r="BJ13" s="31"/>
      <c r="BK13" s="14">
        <f t="shared" si="92"/>
        <v>11.7635</v>
      </c>
      <c r="BL13" s="14">
        <f t="shared" si="36"/>
        <v>134.69207500000002</v>
      </c>
      <c r="BM13" s="14">
        <f t="shared" si="37"/>
        <v>146.455575</v>
      </c>
      <c r="BN13" s="31">
        <f t="shared" si="38"/>
        <v>80.15884170000001</v>
      </c>
      <c r="BO13" s="31">
        <f t="shared" si="39"/>
        <v>128.2150919</v>
      </c>
      <c r="BP13" s="31"/>
      <c r="BQ13" s="14">
        <f t="shared" si="93"/>
        <v>12.7245</v>
      </c>
      <c r="BR13" s="14">
        <f t="shared" si="40"/>
        <v>145.695525</v>
      </c>
      <c r="BS13" s="14">
        <f t="shared" si="41"/>
        <v>158.420025</v>
      </c>
      <c r="BT13" s="31">
        <f t="shared" si="42"/>
        <v>86.7072879</v>
      </c>
      <c r="BU13" s="31">
        <f t="shared" si="43"/>
        <v>138.6894153</v>
      </c>
      <c r="BV13" s="31"/>
      <c r="BW13" s="14">
        <f t="shared" si="94"/>
        <v>24.2995</v>
      </c>
      <c r="BX13" s="14">
        <f t="shared" si="44"/>
        <v>278.229275</v>
      </c>
      <c r="BY13" s="14">
        <f t="shared" si="45"/>
        <v>302.528775</v>
      </c>
      <c r="BZ13" s="31">
        <f t="shared" si="46"/>
        <v>165.58165290000002</v>
      </c>
      <c r="CA13" s="31">
        <f t="shared" si="47"/>
        <v>264.8499703</v>
      </c>
      <c r="CB13" s="14"/>
      <c r="CC13" s="14">
        <f>C13*0.08071/100</f>
        <v>4.0355</v>
      </c>
      <c r="CD13" s="14">
        <f t="shared" si="48"/>
        <v>46.206475</v>
      </c>
      <c r="CE13" s="14">
        <f t="shared" si="49"/>
        <v>50.241975</v>
      </c>
      <c r="CF13" s="31">
        <f t="shared" si="50"/>
        <v>27.4987041</v>
      </c>
      <c r="CG13" s="31">
        <f t="shared" si="51"/>
        <v>43.984528700000006</v>
      </c>
      <c r="CH13" s="31"/>
      <c r="CI13" s="14">
        <f t="shared" si="95"/>
        <v>0.07</v>
      </c>
      <c r="CJ13" s="14">
        <f t="shared" si="52"/>
        <v>0.8015000000000001</v>
      </c>
      <c r="CK13" s="14">
        <f t="shared" si="53"/>
        <v>0.8715000000000002</v>
      </c>
      <c r="CL13" s="31">
        <f t="shared" si="54"/>
        <v>0.476994</v>
      </c>
      <c r="CM13" s="31">
        <f t="shared" si="55"/>
        <v>0.762958</v>
      </c>
      <c r="CN13" s="31"/>
      <c r="CO13" s="14">
        <f t="shared" si="96"/>
        <v>25.686500000000002</v>
      </c>
      <c r="CP13" s="14">
        <f t="shared" si="56"/>
        <v>294.110425</v>
      </c>
      <c r="CQ13" s="14">
        <f t="shared" si="57"/>
        <v>319.79692500000004</v>
      </c>
      <c r="CR13" s="31">
        <f t="shared" si="58"/>
        <v>175.0329483</v>
      </c>
      <c r="CS13" s="31">
        <f t="shared" si="59"/>
        <v>279.9674381</v>
      </c>
      <c r="CT13" s="31"/>
      <c r="CU13" s="14">
        <f t="shared" si="97"/>
        <v>37.218</v>
      </c>
      <c r="CV13" s="14">
        <f t="shared" si="60"/>
        <v>426.1461</v>
      </c>
      <c r="CW13" s="14">
        <f t="shared" si="61"/>
        <v>463.3641</v>
      </c>
      <c r="CX13" s="31">
        <f t="shared" si="62"/>
        <v>253.6108956</v>
      </c>
      <c r="CY13" s="31">
        <f t="shared" si="63"/>
        <v>405.6538692</v>
      </c>
      <c r="CZ13" s="31"/>
      <c r="DA13" s="14">
        <f t="shared" si="98"/>
        <v>47.091499999999996</v>
      </c>
      <c r="DB13" s="14">
        <f t="shared" si="64"/>
        <v>539.1976749999999</v>
      </c>
      <c r="DC13" s="14">
        <f t="shared" si="65"/>
        <v>586.2891749999999</v>
      </c>
      <c r="DD13" s="31">
        <f t="shared" si="66"/>
        <v>320.8908993</v>
      </c>
      <c r="DE13" s="31">
        <f t="shared" si="67"/>
        <v>513.2690951</v>
      </c>
      <c r="DF13" s="31"/>
      <c r="DG13" s="14">
        <f t="shared" si="99"/>
        <v>4.38</v>
      </c>
      <c r="DH13" s="14">
        <f t="shared" si="68"/>
        <v>50.150999999999996</v>
      </c>
      <c r="DI13" s="14">
        <f t="shared" si="69"/>
        <v>54.531</v>
      </c>
      <c r="DJ13" s="31">
        <f t="shared" si="70"/>
        <v>29.846196000000003</v>
      </c>
      <c r="DK13" s="31">
        <f t="shared" si="71"/>
        <v>47.739372</v>
      </c>
      <c r="DL13" s="31"/>
      <c r="DM13" s="14">
        <f t="shared" si="100"/>
        <v>82.7625</v>
      </c>
      <c r="DN13" s="31">
        <f t="shared" si="72"/>
        <v>947.630625</v>
      </c>
      <c r="DO13" s="14">
        <f t="shared" si="73"/>
        <v>1030.393125</v>
      </c>
      <c r="DP13" s="31">
        <f t="shared" si="74"/>
        <v>563.9602275000001</v>
      </c>
      <c r="DQ13" s="31">
        <f t="shared" si="75"/>
        <v>902.0615925000001</v>
      </c>
      <c r="DR13" s="31"/>
      <c r="DS13" s="14">
        <f t="shared" si="101"/>
        <v>214.72099999999998</v>
      </c>
      <c r="DT13" s="14">
        <f t="shared" si="76"/>
        <v>2458.55545</v>
      </c>
      <c r="DU13" s="14">
        <f t="shared" si="77"/>
        <v>2673.27645</v>
      </c>
      <c r="DV13" s="31">
        <f t="shared" si="78"/>
        <v>1463.1518382000002</v>
      </c>
      <c r="DW13" s="31">
        <f t="shared" si="79"/>
        <v>2340.3300674</v>
      </c>
      <c r="DX13" s="31"/>
      <c r="DY13" s="14">
        <f t="shared" si="102"/>
        <v>15.8175</v>
      </c>
      <c r="DZ13" s="14">
        <f t="shared" si="80"/>
        <v>181.11037500000003</v>
      </c>
      <c r="EA13" s="14">
        <f t="shared" si="81"/>
        <v>196.92787500000003</v>
      </c>
      <c r="EB13" s="31">
        <f t="shared" si="82"/>
        <v>107.7836085</v>
      </c>
      <c r="EC13" s="31">
        <f t="shared" si="83"/>
        <v>172.4012595</v>
      </c>
      <c r="ED13" s="31"/>
    </row>
    <row r="14" spans="1:134" s="33" customFormat="1" ht="12.75">
      <c r="A14" s="32">
        <v>44470</v>
      </c>
      <c r="C14" s="15">
        <f>'2012A'!C14</f>
        <v>0</v>
      </c>
      <c r="D14" s="15">
        <f>'2012A'!D14</f>
        <v>57200</v>
      </c>
      <c r="E14" s="15">
        <f t="shared" si="0"/>
        <v>57200</v>
      </c>
      <c r="F14" s="15">
        <f>'2012A'!F14</f>
        <v>34071</v>
      </c>
      <c r="G14" s="15">
        <f>'2012A'!G14</f>
        <v>54497</v>
      </c>
      <c r="H14" s="31"/>
      <c r="I14" s="46">
        <f t="shared" si="1"/>
        <v>0</v>
      </c>
      <c r="J14" s="46">
        <f t="shared" si="1"/>
        <v>32065.89672</v>
      </c>
      <c r="K14" s="46">
        <f t="shared" si="2"/>
        <v>32065.89672</v>
      </c>
      <c r="L14" s="46">
        <f t="shared" si="3"/>
        <v>19099.9504746</v>
      </c>
      <c r="M14" s="46">
        <f t="shared" si="3"/>
        <v>30550.614922200006</v>
      </c>
      <c r="N14" s="31"/>
      <c r="O14" s="14"/>
      <c r="P14" s="31">
        <f t="shared" si="4"/>
        <v>5160.80136</v>
      </c>
      <c r="Q14" s="31">
        <f t="shared" si="5"/>
        <v>5160.80136</v>
      </c>
      <c r="R14" s="31">
        <f t="shared" si="6"/>
        <v>3074.0150898</v>
      </c>
      <c r="S14" s="31">
        <f t="shared" si="7"/>
        <v>4916.926428600001</v>
      </c>
      <c r="T14" s="31"/>
      <c r="U14" s="14"/>
      <c r="V14" s="14">
        <f t="shared" si="8"/>
        <v>48.494159999999994</v>
      </c>
      <c r="W14" s="14">
        <f t="shared" si="9"/>
        <v>48.494159999999994</v>
      </c>
      <c r="X14" s="31">
        <f t="shared" si="10"/>
        <v>28.8853938</v>
      </c>
      <c r="Y14" s="31">
        <f t="shared" si="11"/>
        <v>46.2025566</v>
      </c>
      <c r="Z14" s="31"/>
      <c r="AA14" s="31"/>
      <c r="AB14" s="14">
        <f t="shared" si="12"/>
        <v>1553.06008</v>
      </c>
      <c r="AC14" s="14">
        <f t="shared" si="13"/>
        <v>1553.06008</v>
      </c>
      <c r="AD14" s="31">
        <f t="shared" si="14"/>
        <v>925.0753493999999</v>
      </c>
      <c r="AE14" s="31">
        <f t="shared" si="15"/>
        <v>1479.6698457999998</v>
      </c>
      <c r="AF14" s="31"/>
      <c r="AG14" s="14"/>
      <c r="AH14" s="14">
        <f t="shared" si="16"/>
        <v>13006.679399999999</v>
      </c>
      <c r="AI14" s="14">
        <f t="shared" si="17"/>
        <v>13006.679399999999</v>
      </c>
      <c r="AJ14" s="31">
        <f t="shared" si="18"/>
        <v>7747.387654499999</v>
      </c>
      <c r="AK14" s="31">
        <f t="shared" si="19"/>
        <v>12392.0455815</v>
      </c>
      <c r="AL14" s="31"/>
      <c r="AM14" s="14"/>
      <c r="AN14" s="14">
        <f t="shared" si="20"/>
        <v>3366.5117200000004</v>
      </c>
      <c r="AO14" s="14">
        <f t="shared" si="21"/>
        <v>3366.5117200000004</v>
      </c>
      <c r="AP14" s="31">
        <f t="shared" si="22"/>
        <v>2005.2521121</v>
      </c>
      <c r="AQ14" s="31">
        <f t="shared" si="23"/>
        <v>3207.4263847</v>
      </c>
      <c r="AR14" s="14"/>
      <c r="AS14" s="14"/>
      <c r="AT14" s="14">
        <f t="shared" si="24"/>
        <v>2279.39712</v>
      </c>
      <c r="AU14" s="14">
        <f t="shared" si="25"/>
        <v>2279.39712</v>
      </c>
      <c r="AV14" s="31">
        <f t="shared" si="26"/>
        <v>1357.7157216</v>
      </c>
      <c r="AW14" s="31">
        <f t="shared" si="27"/>
        <v>2171.6836512</v>
      </c>
      <c r="AX14" s="31"/>
      <c r="AY14" s="14"/>
      <c r="AZ14" s="14">
        <f t="shared" si="28"/>
        <v>350.60168000000004</v>
      </c>
      <c r="BA14" s="14">
        <f t="shared" si="29"/>
        <v>350.60168000000004</v>
      </c>
      <c r="BB14" s="31">
        <f t="shared" si="30"/>
        <v>208.8347874</v>
      </c>
      <c r="BC14" s="31">
        <f t="shared" si="31"/>
        <v>334.0339118</v>
      </c>
      <c r="BD14" s="31"/>
      <c r="BE14" s="14"/>
      <c r="BF14" s="14">
        <f t="shared" si="32"/>
        <v>802.6303999999999</v>
      </c>
      <c r="BG14" s="14">
        <f t="shared" si="33"/>
        <v>802.6303999999999</v>
      </c>
      <c r="BH14" s="31">
        <f t="shared" si="34"/>
        <v>478.084272</v>
      </c>
      <c r="BI14" s="31">
        <f t="shared" si="35"/>
        <v>764.701904</v>
      </c>
      <c r="BJ14" s="31"/>
      <c r="BK14" s="14"/>
      <c r="BL14" s="14">
        <f t="shared" si="36"/>
        <v>134.57443999999998</v>
      </c>
      <c r="BM14" s="14">
        <f t="shared" si="37"/>
        <v>134.57443999999998</v>
      </c>
      <c r="BN14" s="31">
        <f t="shared" si="38"/>
        <v>80.15884170000001</v>
      </c>
      <c r="BO14" s="31">
        <f t="shared" si="39"/>
        <v>128.2150919</v>
      </c>
      <c r="BP14" s="31"/>
      <c r="BQ14" s="14"/>
      <c r="BR14" s="14">
        <f t="shared" si="40"/>
        <v>145.56828</v>
      </c>
      <c r="BS14" s="14">
        <f t="shared" si="41"/>
        <v>145.56828</v>
      </c>
      <c r="BT14" s="31">
        <f t="shared" si="42"/>
        <v>86.7072879</v>
      </c>
      <c r="BU14" s="31">
        <f t="shared" si="43"/>
        <v>138.6894153</v>
      </c>
      <c r="BV14" s="31"/>
      <c r="BW14" s="14"/>
      <c r="BX14" s="14">
        <f t="shared" si="44"/>
        <v>277.98627999999997</v>
      </c>
      <c r="BY14" s="14">
        <f t="shared" si="45"/>
        <v>277.98627999999997</v>
      </c>
      <c r="BZ14" s="31">
        <f t="shared" si="46"/>
        <v>165.58165290000002</v>
      </c>
      <c r="CA14" s="31">
        <f t="shared" si="47"/>
        <v>264.8499703</v>
      </c>
      <c r="CB14" s="14"/>
      <c r="CC14" s="14"/>
      <c r="CD14" s="14">
        <f t="shared" si="48"/>
        <v>46.16612</v>
      </c>
      <c r="CE14" s="14">
        <f t="shared" si="49"/>
        <v>46.16612</v>
      </c>
      <c r="CF14" s="31">
        <f t="shared" si="50"/>
        <v>27.4987041</v>
      </c>
      <c r="CG14" s="31">
        <f t="shared" si="51"/>
        <v>43.984528700000006</v>
      </c>
      <c r="CH14" s="31"/>
      <c r="CI14" s="14"/>
      <c r="CJ14" s="14">
        <f t="shared" si="52"/>
        <v>0.8008</v>
      </c>
      <c r="CK14" s="14">
        <f t="shared" si="53"/>
        <v>0.8008</v>
      </c>
      <c r="CL14" s="31">
        <f t="shared" si="54"/>
        <v>0.476994</v>
      </c>
      <c r="CM14" s="31">
        <f t="shared" si="55"/>
        <v>0.762958</v>
      </c>
      <c r="CN14" s="31"/>
      <c r="CO14" s="14"/>
      <c r="CP14" s="14">
        <f t="shared" si="56"/>
        <v>293.85356</v>
      </c>
      <c r="CQ14" s="14">
        <f t="shared" si="57"/>
        <v>293.85356</v>
      </c>
      <c r="CR14" s="31">
        <f t="shared" si="58"/>
        <v>175.0329483</v>
      </c>
      <c r="CS14" s="31">
        <f t="shared" si="59"/>
        <v>279.9674381</v>
      </c>
      <c r="CT14" s="31"/>
      <c r="CU14" s="14"/>
      <c r="CV14" s="14">
        <f t="shared" si="60"/>
        <v>425.77392</v>
      </c>
      <c r="CW14" s="14">
        <f t="shared" si="61"/>
        <v>425.77392</v>
      </c>
      <c r="CX14" s="31">
        <f t="shared" si="62"/>
        <v>253.6108956</v>
      </c>
      <c r="CY14" s="31">
        <f t="shared" si="63"/>
        <v>405.6538692</v>
      </c>
      <c r="CZ14" s="31"/>
      <c r="DA14" s="14"/>
      <c r="DB14" s="14">
        <f t="shared" si="64"/>
        <v>538.72676</v>
      </c>
      <c r="DC14" s="14">
        <f t="shared" si="65"/>
        <v>538.72676</v>
      </c>
      <c r="DD14" s="31">
        <f t="shared" si="66"/>
        <v>320.8908993</v>
      </c>
      <c r="DE14" s="31">
        <f t="shared" si="67"/>
        <v>513.2690951</v>
      </c>
      <c r="DF14" s="31"/>
      <c r="DG14" s="14"/>
      <c r="DH14" s="14">
        <f t="shared" si="68"/>
        <v>50.107200000000006</v>
      </c>
      <c r="DI14" s="14">
        <f t="shared" si="69"/>
        <v>50.107200000000006</v>
      </c>
      <c r="DJ14" s="31">
        <f t="shared" si="70"/>
        <v>29.846196000000003</v>
      </c>
      <c r="DK14" s="31">
        <f t="shared" si="71"/>
        <v>47.739372</v>
      </c>
      <c r="DL14" s="31"/>
      <c r="DM14" s="14"/>
      <c r="DN14" s="31">
        <f t="shared" si="72"/>
        <v>946.803</v>
      </c>
      <c r="DO14" s="14">
        <f t="shared" si="73"/>
        <v>946.803</v>
      </c>
      <c r="DP14" s="31">
        <f t="shared" si="74"/>
        <v>563.9602275000001</v>
      </c>
      <c r="DQ14" s="31">
        <f t="shared" si="75"/>
        <v>902.0615925000001</v>
      </c>
      <c r="DR14" s="31"/>
      <c r="DS14" s="14"/>
      <c r="DT14" s="14">
        <f t="shared" si="76"/>
        <v>2456.4082399999998</v>
      </c>
      <c r="DU14" s="14">
        <f t="shared" si="77"/>
        <v>2456.4082399999998</v>
      </c>
      <c r="DV14" s="31">
        <f t="shared" si="78"/>
        <v>1463.1518382000002</v>
      </c>
      <c r="DW14" s="31">
        <f t="shared" si="79"/>
        <v>2340.3300674</v>
      </c>
      <c r="DX14" s="31"/>
      <c r="DY14" s="14"/>
      <c r="DZ14" s="14">
        <f t="shared" si="80"/>
        <v>180.9522</v>
      </c>
      <c r="EA14" s="14">
        <f t="shared" si="81"/>
        <v>180.9522</v>
      </c>
      <c r="EB14" s="31">
        <f t="shared" si="82"/>
        <v>107.7836085</v>
      </c>
      <c r="EC14" s="31">
        <f t="shared" si="83"/>
        <v>172.4012595</v>
      </c>
      <c r="ED14" s="31"/>
    </row>
    <row r="15" spans="1:134" s="33" customFormat="1" ht="12.75">
      <c r="A15" s="32">
        <v>44652</v>
      </c>
      <c r="C15" s="15">
        <f>'2012A'!C15</f>
        <v>2830000</v>
      </c>
      <c r="D15" s="15">
        <f>'2012A'!D15</f>
        <v>57200</v>
      </c>
      <c r="E15" s="15">
        <f t="shared" si="0"/>
        <v>2887200</v>
      </c>
      <c r="F15" s="15">
        <f>'2012A'!F15</f>
        <v>34071</v>
      </c>
      <c r="G15" s="15">
        <f>'2012A'!G15</f>
        <v>54497</v>
      </c>
      <c r="H15" s="31"/>
      <c r="I15" s="46">
        <f t="shared" si="1"/>
        <v>1586477.0580000004</v>
      </c>
      <c r="J15" s="46">
        <f t="shared" si="1"/>
        <v>32065.89672</v>
      </c>
      <c r="K15" s="46">
        <f t="shared" si="2"/>
        <v>1618542.9547200005</v>
      </c>
      <c r="L15" s="46">
        <f t="shared" si="3"/>
        <v>19099.9504746</v>
      </c>
      <c r="M15" s="46">
        <f t="shared" si="3"/>
        <v>30550.614922200006</v>
      </c>
      <c r="N15" s="31"/>
      <c r="O15" s="14">
        <f t="shared" si="84"/>
        <v>255333.354</v>
      </c>
      <c r="P15" s="31">
        <f t="shared" si="4"/>
        <v>5160.80136</v>
      </c>
      <c r="Q15" s="31">
        <f t="shared" si="5"/>
        <v>260494.15536</v>
      </c>
      <c r="R15" s="31">
        <f t="shared" si="6"/>
        <v>3074.0150898</v>
      </c>
      <c r="S15" s="31">
        <f t="shared" si="7"/>
        <v>4916.926428600001</v>
      </c>
      <c r="T15" s="31"/>
      <c r="U15" s="14">
        <f t="shared" si="85"/>
        <v>2399.274</v>
      </c>
      <c r="V15" s="14">
        <f t="shared" si="8"/>
        <v>48.494159999999994</v>
      </c>
      <c r="W15" s="14">
        <f t="shared" si="9"/>
        <v>2447.76816</v>
      </c>
      <c r="X15" s="31">
        <f t="shared" si="10"/>
        <v>28.8853938</v>
      </c>
      <c r="Y15" s="31">
        <f t="shared" si="11"/>
        <v>46.2025566</v>
      </c>
      <c r="Z15" s="31"/>
      <c r="AA15" s="31">
        <f t="shared" si="86"/>
        <v>76838.462</v>
      </c>
      <c r="AB15" s="14">
        <f t="shared" si="12"/>
        <v>1553.06008</v>
      </c>
      <c r="AC15" s="14">
        <f t="shared" si="13"/>
        <v>78391.52208</v>
      </c>
      <c r="AD15" s="31">
        <f t="shared" si="14"/>
        <v>925.0753493999999</v>
      </c>
      <c r="AE15" s="31">
        <f t="shared" si="15"/>
        <v>1479.6698457999998</v>
      </c>
      <c r="AF15" s="31"/>
      <c r="AG15" s="14">
        <f t="shared" si="87"/>
        <v>643512.285</v>
      </c>
      <c r="AH15" s="14">
        <f t="shared" si="16"/>
        <v>13006.679399999999</v>
      </c>
      <c r="AI15" s="14">
        <f t="shared" si="17"/>
        <v>656518.9644</v>
      </c>
      <c r="AJ15" s="31">
        <f t="shared" si="18"/>
        <v>7747.387654499999</v>
      </c>
      <c r="AK15" s="31">
        <f t="shared" si="19"/>
        <v>12392.0455815</v>
      </c>
      <c r="AL15" s="31"/>
      <c r="AM15" s="14">
        <f t="shared" si="88"/>
        <v>166559.93300000002</v>
      </c>
      <c r="AN15" s="14">
        <f t="shared" si="20"/>
        <v>3366.5117200000004</v>
      </c>
      <c r="AO15" s="14">
        <f t="shared" si="21"/>
        <v>169926.44472000003</v>
      </c>
      <c r="AP15" s="31">
        <f t="shared" si="22"/>
        <v>2005.2521121</v>
      </c>
      <c r="AQ15" s="31">
        <f t="shared" si="23"/>
        <v>3207.4263847</v>
      </c>
      <c r="AR15" s="14"/>
      <c r="AS15" s="14">
        <f t="shared" si="89"/>
        <v>112774.368</v>
      </c>
      <c r="AT15" s="14">
        <f t="shared" si="24"/>
        <v>2279.39712</v>
      </c>
      <c r="AU15" s="14">
        <f t="shared" si="25"/>
        <v>115053.76512</v>
      </c>
      <c r="AV15" s="31">
        <f t="shared" si="26"/>
        <v>1357.7157216</v>
      </c>
      <c r="AW15" s="31">
        <f t="shared" si="27"/>
        <v>2171.6836512</v>
      </c>
      <c r="AX15" s="31"/>
      <c r="AY15" s="14">
        <f t="shared" si="90"/>
        <v>17346.202</v>
      </c>
      <c r="AZ15" s="14">
        <f t="shared" si="28"/>
        <v>350.60168000000004</v>
      </c>
      <c r="BA15" s="14">
        <f t="shared" si="29"/>
        <v>17696.80368</v>
      </c>
      <c r="BB15" s="31">
        <f t="shared" si="30"/>
        <v>208.8347874</v>
      </c>
      <c r="BC15" s="31">
        <f t="shared" si="31"/>
        <v>334.0339118</v>
      </c>
      <c r="BD15" s="31"/>
      <c r="BE15" s="14">
        <f t="shared" si="91"/>
        <v>39710.56</v>
      </c>
      <c r="BF15" s="14">
        <f t="shared" si="32"/>
        <v>802.6303999999999</v>
      </c>
      <c r="BG15" s="14">
        <f t="shared" si="33"/>
        <v>40513.1904</v>
      </c>
      <c r="BH15" s="31">
        <f t="shared" si="34"/>
        <v>478.084272</v>
      </c>
      <c r="BI15" s="31">
        <f t="shared" si="35"/>
        <v>764.701904</v>
      </c>
      <c r="BJ15" s="31"/>
      <c r="BK15" s="14">
        <f t="shared" si="92"/>
        <v>6658.141</v>
      </c>
      <c r="BL15" s="14">
        <f t="shared" si="36"/>
        <v>134.57443999999998</v>
      </c>
      <c r="BM15" s="14">
        <f t="shared" si="37"/>
        <v>6792.71544</v>
      </c>
      <c r="BN15" s="31">
        <f t="shared" si="38"/>
        <v>80.15884170000001</v>
      </c>
      <c r="BO15" s="31">
        <f t="shared" si="39"/>
        <v>128.2150919</v>
      </c>
      <c r="BP15" s="31"/>
      <c r="BQ15" s="14">
        <f t="shared" si="93"/>
        <v>7202.066999999999</v>
      </c>
      <c r="BR15" s="14">
        <f t="shared" si="40"/>
        <v>145.56828</v>
      </c>
      <c r="BS15" s="14">
        <f t="shared" si="41"/>
        <v>7347.6352799999995</v>
      </c>
      <c r="BT15" s="31">
        <f t="shared" si="42"/>
        <v>86.7072879</v>
      </c>
      <c r="BU15" s="31">
        <f t="shared" si="43"/>
        <v>138.6894153</v>
      </c>
      <c r="BV15" s="31"/>
      <c r="BW15" s="14">
        <f t="shared" si="94"/>
        <v>13753.517</v>
      </c>
      <c r="BX15" s="14">
        <f t="shared" si="44"/>
        <v>277.98627999999997</v>
      </c>
      <c r="BY15" s="14">
        <f t="shared" si="45"/>
        <v>14031.503279999999</v>
      </c>
      <c r="BZ15" s="31">
        <f t="shared" si="46"/>
        <v>165.58165290000002</v>
      </c>
      <c r="CA15" s="31">
        <f t="shared" si="47"/>
        <v>264.8499703</v>
      </c>
      <c r="CB15" s="14"/>
      <c r="CC15" s="14">
        <f>C15*0.08071/100</f>
        <v>2284.0930000000003</v>
      </c>
      <c r="CD15" s="14">
        <f t="shared" si="48"/>
        <v>46.16612</v>
      </c>
      <c r="CE15" s="14">
        <f t="shared" si="49"/>
        <v>2330.25912</v>
      </c>
      <c r="CF15" s="31">
        <f t="shared" si="50"/>
        <v>27.4987041</v>
      </c>
      <c r="CG15" s="31">
        <f t="shared" si="51"/>
        <v>43.984528700000006</v>
      </c>
      <c r="CH15" s="31"/>
      <c r="CI15" s="14">
        <f t="shared" si="95"/>
        <v>39.62</v>
      </c>
      <c r="CJ15" s="14">
        <f t="shared" si="52"/>
        <v>0.8008</v>
      </c>
      <c r="CK15" s="14">
        <f t="shared" si="53"/>
        <v>40.4208</v>
      </c>
      <c r="CL15" s="31">
        <f t="shared" si="54"/>
        <v>0.476994</v>
      </c>
      <c r="CM15" s="31">
        <f t="shared" si="55"/>
        <v>0.762958</v>
      </c>
      <c r="CN15" s="31"/>
      <c r="CO15" s="14">
        <f t="shared" si="96"/>
        <v>14538.559000000001</v>
      </c>
      <c r="CP15" s="14">
        <f t="shared" si="56"/>
        <v>293.85356</v>
      </c>
      <c r="CQ15" s="14">
        <f t="shared" si="57"/>
        <v>14832.41256</v>
      </c>
      <c r="CR15" s="31">
        <f t="shared" si="58"/>
        <v>175.0329483</v>
      </c>
      <c r="CS15" s="31">
        <f t="shared" si="59"/>
        <v>279.9674381</v>
      </c>
      <c r="CT15" s="31"/>
      <c r="CU15" s="14">
        <f t="shared" si="97"/>
        <v>21065.388000000003</v>
      </c>
      <c r="CV15" s="14">
        <f t="shared" si="60"/>
        <v>425.77392</v>
      </c>
      <c r="CW15" s="14">
        <f t="shared" si="61"/>
        <v>21491.161920000002</v>
      </c>
      <c r="CX15" s="31">
        <f t="shared" si="62"/>
        <v>253.6108956</v>
      </c>
      <c r="CY15" s="31">
        <f t="shared" si="63"/>
        <v>405.6538692</v>
      </c>
      <c r="CZ15" s="31"/>
      <c r="DA15" s="14">
        <f t="shared" si="98"/>
        <v>26653.789</v>
      </c>
      <c r="DB15" s="14">
        <f t="shared" si="64"/>
        <v>538.72676</v>
      </c>
      <c r="DC15" s="14">
        <f t="shared" si="65"/>
        <v>27192.515760000002</v>
      </c>
      <c r="DD15" s="31">
        <f t="shared" si="66"/>
        <v>320.8908993</v>
      </c>
      <c r="DE15" s="31">
        <f t="shared" si="67"/>
        <v>513.2690951</v>
      </c>
      <c r="DF15" s="31"/>
      <c r="DG15" s="14">
        <f t="shared" si="99"/>
        <v>2479.08</v>
      </c>
      <c r="DH15" s="14">
        <f t="shared" si="68"/>
        <v>50.107200000000006</v>
      </c>
      <c r="DI15" s="14">
        <f t="shared" si="69"/>
        <v>2529.1872</v>
      </c>
      <c r="DJ15" s="31">
        <f t="shared" si="70"/>
        <v>29.846196000000003</v>
      </c>
      <c r="DK15" s="31">
        <f t="shared" si="71"/>
        <v>47.739372</v>
      </c>
      <c r="DL15" s="31"/>
      <c r="DM15" s="14">
        <f t="shared" si="100"/>
        <v>46843.575</v>
      </c>
      <c r="DN15" s="31">
        <f t="shared" si="72"/>
        <v>946.803</v>
      </c>
      <c r="DO15" s="14">
        <f t="shared" si="73"/>
        <v>47790.378</v>
      </c>
      <c r="DP15" s="31">
        <f t="shared" si="74"/>
        <v>563.9602275000001</v>
      </c>
      <c r="DQ15" s="31">
        <f t="shared" si="75"/>
        <v>902.0615925000001</v>
      </c>
      <c r="DR15" s="31"/>
      <c r="DS15" s="14">
        <f t="shared" si="101"/>
        <v>121532.086</v>
      </c>
      <c r="DT15" s="14">
        <f t="shared" si="76"/>
        <v>2456.4082399999998</v>
      </c>
      <c r="DU15" s="14">
        <f t="shared" si="77"/>
        <v>123988.49424</v>
      </c>
      <c r="DV15" s="31">
        <f t="shared" si="78"/>
        <v>1463.1518382000002</v>
      </c>
      <c r="DW15" s="31">
        <f t="shared" si="79"/>
        <v>2340.3300674</v>
      </c>
      <c r="DX15" s="31"/>
      <c r="DY15" s="14">
        <f t="shared" si="102"/>
        <v>8952.705</v>
      </c>
      <c r="DZ15" s="14">
        <f t="shared" si="80"/>
        <v>180.9522</v>
      </c>
      <c r="EA15" s="14">
        <f t="shared" si="81"/>
        <v>9133.6572</v>
      </c>
      <c r="EB15" s="31">
        <f t="shared" si="82"/>
        <v>107.7836085</v>
      </c>
      <c r="EC15" s="31">
        <f t="shared" si="83"/>
        <v>172.4012595</v>
      </c>
      <c r="ED15" s="31"/>
    </row>
    <row r="16" spans="1:134" s="33" customFormat="1" ht="12.75">
      <c r="A16" s="32">
        <v>44835</v>
      </c>
      <c r="C16" s="15">
        <f>'2012A'!C16</f>
        <v>0</v>
      </c>
      <c r="D16" s="15">
        <f>'2012A'!D16</f>
        <v>28900</v>
      </c>
      <c r="E16" s="15">
        <f t="shared" si="0"/>
        <v>28900</v>
      </c>
      <c r="F16" s="15">
        <f>'2012A'!F16</f>
        <v>34071</v>
      </c>
      <c r="G16" s="15">
        <f>'2012A'!G16</f>
        <v>54497</v>
      </c>
      <c r="H16" s="31"/>
      <c r="I16" s="46">
        <f t="shared" si="1"/>
        <v>0</v>
      </c>
      <c r="J16" s="46">
        <f t="shared" si="1"/>
        <v>16201.126139999997</v>
      </c>
      <c r="K16" s="46">
        <f t="shared" si="2"/>
        <v>16201.126139999997</v>
      </c>
      <c r="L16" s="46">
        <f t="shared" si="3"/>
        <v>19099.9504746</v>
      </c>
      <c r="M16" s="46">
        <f t="shared" si="3"/>
        <v>30550.614922200006</v>
      </c>
      <c r="N16" s="31"/>
      <c r="O16" s="14"/>
      <c r="P16" s="31">
        <f t="shared" si="4"/>
        <v>2607.46782</v>
      </c>
      <c r="Q16" s="31">
        <f t="shared" si="5"/>
        <v>2607.46782</v>
      </c>
      <c r="R16" s="31">
        <f t="shared" si="6"/>
        <v>3074.0150898</v>
      </c>
      <c r="S16" s="31">
        <f t="shared" si="7"/>
        <v>4916.926428600001</v>
      </c>
      <c r="T16" s="31"/>
      <c r="U16" s="14"/>
      <c r="V16" s="14">
        <f t="shared" si="8"/>
        <v>24.50142</v>
      </c>
      <c r="W16" s="14">
        <f t="shared" si="9"/>
        <v>24.50142</v>
      </c>
      <c r="X16" s="31">
        <f t="shared" si="10"/>
        <v>28.8853938</v>
      </c>
      <c r="Y16" s="31">
        <f t="shared" si="11"/>
        <v>46.2025566</v>
      </c>
      <c r="Z16" s="31"/>
      <c r="AA16" s="31"/>
      <c r="AB16" s="14">
        <f t="shared" si="12"/>
        <v>784.67546</v>
      </c>
      <c r="AC16" s="14">
        <f t="shared" si="13"/>
        <v>784.67546</v>
      </c>
      <c r="AD16" s="31">
        <f t="shared" si="14"/>
        <v>925.0753493999999</v>
      </c>
      <c r="AE16" s="31">
        <f t="shared" si="15"/>
        <v>1479.6698457999998</v>
      </c>
      <c r="AF16" s="31"/>
      <c r="AG16" s="14"/>
      <c r="AH16" s="14">
        <f t="shared" si="16"/>
        <v>6571.55655</v>
      </c>
      <c r="AI16" s="14">
        <f t="shared" si="17"/>
        <v>6571.55655</v>
      </c>
      <c r="AJ16" s="31">
        <f t="shared" si="18"/>
        <v>7747.387654499999</v>
      </c>
      <c r="AK16" s="31">
        <f t="shared" si="19"/>
        <v>12392.0455815</v>
      </c>
      <c r="AL16" s="31"/>
      <c r="AM16" s="14"/>
      <c r="AN16" s="14">
        <f t="shared" si="20"/>
        <v>1700.91239</v>
      </c>
      <c r="AO16" s="14">
        <f t="shared" si="21"/>
        <v>1700.91239</v>
      </c>
      <c r="AP16" s="31">
        <f t="shared" si="22"/>
        <v>2005.2521121</v>
      </c>
      <c r="AQ16" s="31">
        <f t="shared" si="23"/>
        <v>3207.4263847</v>
      </c>
      <c r="AR16" s="14"/>
      <c r="AS16" s="14"/>
      <c r="AT16" s="14">
        <f t="shared" si="24"/>
        <v>1151.65344</v>
      </c>
      <c r="AU16" s="14">
        <f t="shared" si="25"/>
        <v>1151.65344</v>
      </c>
      <c r="AV16" s="31">
        <f t="shared" si="26"/>
        <v>1357.7157216</v>
      </c>
      <c r="AW16" s="31">
        <f t="shared" si="27"/>
        <v>2171.6836512</v>
      </c>
      <c r="AX16" s="31"/>
      <c r="AY16" s="14"/>
      <c r="AZ16" s="14">
        <f t="shared" si="28"/>
        <v>177.13966</v>
      </c>
      <c r="BA16" s="14">
        <f t="shared" si="29"/>
        <v>177.13966</v>
      </c>
      <c r="BB16" s="31">
        <f t="shared" si="30"/>
        <v>208.8347874</v>
      </c>
      <c r="BC16" s="31">
        <f t="shared" si="31"/>
        <v>334.0339118</v>
      </c>
      <c r="BD16" s="31"/>
      <c r="BE16" s="14"/>
      <c r="BF16" s="14">
        <f t="shared" si="32"/>
        <v>405.5248</v>
      </c>
      <c r="BG16" s="14">
        <f t="shared" si="33"/>
        <v>405.5248</v>
      </c>
      <c r="BH16" s="31">
        <f t="shared" si="34"/>
        <v>478.084272</v>
      </c>
      <c r="BI16" s="31">
        <f t="shared" si="35"/>
        <v>764.701904</v>
      </c>
      <c r="BJ16" s="31"/>
      <c r="BK16" s="14"/>
      <c r="BL16" s="14">
        <f t="shared" si="36"/>
        <v>67.99303</v>
      </c>
      <c r="BM16" s="14">
        <f t="shared" si="37"/>
        <v>67.99303</v>
      </c>
      <c r="BN16" s="31">
        <f t="shared" si="38"/>
        <v>80.15884170000001</v>
      </c>
      <c r="BO16" s="31">
        <f t="shared" si="39"/>
        <v>128.2150919</v>
      </c>
      <c r="BP16" s="31"/>
      <c r="BQ16" s="14"/>
      <c r="BR16" s="14">
        <f t="shared" si="40"/>
        <v>73.54760999999999</v>
      </c>
      <c r="BS16" s="14">
        <f t="shared" si="41"/>
        <v>73.54760999999999</v>
      </c>
      <c r="BT16" s="31">
        <f t="shared" si="42"/>
        <v>86.7072879</v>
      </c>
      <c r="BU16" s="31">
        <f t="shared" si="43"/>
        <v>138.6894153</v>
      </c>
      <c r="BV16" s="31"/>
      <c r="BW16" s="14"/>
      <c r="BX16" s="14">
        <f t="shared" si="44"/>
        <v>140.45111</v>
      </c>
      <c r="BY16" s="14">
        <f t="shared" si="45"/>
        <v>140.45111</v>
      </c>
      <c r="BZ16" s="31">
        <f t="shared" si="46"/>
        <v>165.58165290000002</v>
      </c>
      <c r="CA16" s="31">
        <f t="shared" si="47"/>
        <v>264.8499703</v>
      </c>
      <c r="CB16" s="14"/>
      <c r="CC16" s="14"/>
      <c r="CD16" s="14">
        <f t="shared" si="48"/>
        <v>23.325190000000003</v>
      </c>
      <c r="CE16" s="14">
        <f t="shared" si="49"/>
        <v>23.325190000000003</v>
      </c>
      <c r="CF16" s="31">
        <f t="shared" si="50"/>
        <v>27.4987041</v>
      </c>
      <c r="CG16" s="31">
        <f t="shared" si="51"/>
        <v>43.984528700000006</v>
      </c>
      <c r="CH16" s="31"/>
      <c r="CI16" s="14"/>
      <c r="CJ16" s="14">
        <f t="shared" si="52"/>
        <v>0.4046</v>
      </c>
      <c r="CK16" s="14">
        <f t="shared" si="53"/>
        <v>0.4046</v>
      </c>
      <c r="CL16" s="31">
        <f t="shared" si="54"/>
        <v>0.476994</v>
      </c>
      <c r="CM16" s="31">
        <f t="shared" si="55"/>
        <v>0.762958</v>
      </c>
      <c r="CN16" s="31"/>
      <c r="CO16" s="14"/>
      <c r="CP16" s="14">
        <f t="shared" si="56"/>
        <v>148.46797</v>
      </c>
      <c r="CQ16" s="14">
        <f t="shared" si="57"/>
        <v>148.46797</v>
      </c>
      <c r="CR16" s="31">
        <f t="shared" si="58"/>
        <v>175.0329483</v>
      </c>
      <c r="CS16" s="31">
        <f t="shared" si="59"/>
        <v>279.9674381</v>
      </c>
      <c r="CT16" s="31"/>
      <c r="CU16" s="14"/>
      <c r="CV16" s="14">
        <f t="shared" si="60"/>
        <v>215.12004000000002</v>
      </c>
      <c r="CW16" s="14">
        <f t="shared" si="61"/>
        <v>215.12004000000002</v>
      </c>
      <c r="CX16" s="31">
        <f t="shared" si="62"/>
        <v>253.6108956</v>
      </c>
      <c r="CY16" s="31">
        <f t="shared" si="63"/>
        <v>405.6538692</v>
      </c>
      <c r="CZ16" s="31"/>
      <c r="DA16" s="14"/>
      <c r="DB16" s="14">
        <f t="shared" si="64"/>
        <v>272.18887</v>
      </c>
      <c r="DC16" s="14">
        <f t="shared" si="65"/>
        <v>272.18887</v>
      </c>
      <c r="DD16" s="31">
        <f t="shared" si="66"/>
        <v>320.8908993</v>
      </c>
      <c r="DE16" s="31">
        <f t="shared" si="67"/>
        <v>513.2690951</v>
      </c>
      <c r="DF16" s="31"/>
      <c r="DG16" s="14"/>
      <c r="DH16" s="14">
        <f t="shared" si="68"/>
        <v>25.316399999999998</v>
      </c>
      <c r="DI16" s="14">
        <f t="shared" si="69"/>
        <v>25.316399999999998</v>
      </c>
      <c r="DJ16" s="31">
        <f t="shared" si="70"/>
        <v>29.846196000000003</v>
      </c>
      <c r="DK16" s="31">
        <f t="shared" si="71"/>
        <v>47.739372</v>
      </c>
      <c r="DL16" s="31"/>
      <c r="DM16" s="14"/>
      <c r="DN16" s="31">
        <f t="shared" si="72"/>
        <v>478.36725000000007</v>
      </c>
      <c r="DO16" s="14">
        <f t="shared" si="73"/>
        <v>478.36725000000007</v>
      </c>
      <c r="DP16" s="31">
        <f t="shared" si="74"/>
        <v>563.9602275000001</v>
      </c>
      <c r="DQ16" s="31">
        <f t="shared" si="75"/>
        <v>902.0615925000001</v>
      </c>
      <c r="DR16" s="31"/>
      <c r="DS16" s="14"/>
      <c r="DT16" s="14">
        <f t="shared" si="76"/>
        <v>1241.08738</v>
      </c>
      <c r="DU16" s="14">
        <f t="shared" si="77"/>
        <v>1241.08738</v>
      </c>
      <c r="DV16" s="31">
        <f t="shared" si="78"/>
        <v>1463.1518382000002</v>
      </c>
      <c r="DW16" s="31">
        <f t="shared" si="79"/>
        <v>2340.3300674</v>
      </c>
      <c r="DX16" s="31"/>
      <c r="DY16" s="14"/>
      <c r="DZ16" s="14">
        <f t="shared" si="80"/>
        <v>91.42515000000002</v>
      </c>
      <c r="EA16" s="14">
        <f t="shared" si="81"/>
        <v>91.42515000000002</v>
      </c>
      <c r="EB16" s="31">
        <f t="shared" si="82"/>
        <v>107.7836085</v>
      </c>
      <c r="EC16" s="31">
        <f t="shared" si="83"/>
        <v>172.4012595</v>
      </c>
      <c r="ED16" s="31"/>
    </row>
    <row r="17" spans="1:134" s="33" customFormat="1" ht="12.75">
      <c r="A17" s="32">
        <v>45017</v>
      </c>
      <c r="C17" s="15">
        <f>'2012A'!C17</f>
        <v>2890000</v>
      </c>
      <c r="D17" s="15">
        <f>'2012A'!D17</f>
        <v>28900</v>
      </c>
      <c r="E17" s="15">
        <f t="shared" si="0"/>
        <v>2918900</v>
      </c>
      <c r="F17" s="15">
        <f>'2012A'!F17</f>
        <v>34071</v>
      </c>
      <c r="G17" s="15">
        <f>'2012A'!G17</f>
        <v>54497</v>
      </c>
      <c r="H17" s="31"/>
      <c r="I17" s="46">
        <f t="shared" si="1"/>
        <v>1620112.614</v>
      </c>
      <c r="J17" s="46">
        <f t="shared" si="1"/>
        <v>16201.126139999997</v>
      </c>
      <c r="K17" s="46">
        <f t="shared" si="2"/>
        <v>1636313.7401400001</v>
      </c>
      <c r="L17" s="46">
        <f t="shared" si="3"/>
        <v>19099.9504746</v>
      </c>
      <c r="M17" s="46">
        <f t="shared" si="3"/>
        <v>30550.614922200006</v>
      </c>
      <c r="N17" s="31"/>
      <c r="O17" s="14">
        <f t="shared" si="84"/>
        <v>260746.782</v>
      </c>
      <c r="P17" s="31">
        <f t="shared" si="4"/>
        <v>2607.46782</v>
      </c>
      <c r="Q17" s="31">
        <f t="shared" si="5"/>
        <v>263354.24982</v>
      </c>
      <c r="R17" s="31">
        <f t="shared" si="6"/>
        <v>3074.0150898</v>
      </c>
      <c r="S17" s="31">
        <f t="shared" si="7"/>
        <v>4916.926428600001</v>
      </c>
      <c r="T17" s="31"/>
      <c r="U17" s="14">
        <f t="shared" si="85"/>
        <v>2450.142</v>
      </c>
      <c r="V17" s="14">
        <f t="shared" si="8"/>
        <v>24.50142</v>
      </c>
      <c r="W17" s="14">
        <f t="shared" si="9"/>
        <v>2474.64342</v>
      </c>
      <c r="X17" s="31">
        <f t="shared" si="10"/>
        <v>28.8853938</v>
      </c>
      <c r="Y17" s="31">
        <f t="shared" si="11"/>
        <v>46.2025566</v>
      </c>
      <c r="Z17" s="31"/>
      <c r="AA17" s="31">
        <f t="shared" si="86"/>
        <v>78467.546</v>
      </c>
      <c r="AB17" s="14">
        <f t="shared" si="12"/>
        <v>784.67546</v>
      </c>
      <c r="AC17" s="14">
        <f t="shared" si="13"/>
        <v>79252.22146</v>
      </c>
      <c r="AD17" s="31">
        <f t="shared" si="14"/>
        <v>925.0753493999999</v>
      </c>
      <c r="AE17" s="31">
        <f t="shared" si="15"/>
        <v>1479.6698457999998</v>
      </c>
      <c r="AF17" s="31"/>
      <c r="AG17" s="14">
        <f t="shared" si="87"/>
        <v>657155.655</v>
      </c>
      <c r="AH17" s="14">
        <f t="shared" si="16"/>
        <v>6571.55655</v>
      </c>
      <c r="AI17" s="14">
        <f t="shared" si="17"/>
        <v>663727.21155</v>
      </c>
      <c r="AJ17" s="31">
        <f t="shared" si="18"/>
        <v>7747.387654499999</v>
      </c>
      <c r="AK17" s="31">
        <f t="shared" si="19"/>
        <v>12392.0455815</v>
      </c>
      <c r="AL17" s="31"/>
      <c r="AM17" s="14">
        <f t="shared" si="88"/>
        <v>170091.23899999997</v>
      </c>
      <c r="AN17" s="14">
        <f t="shared" si="20"/>
        <v>1700.91239</v>
      </c>
      <c r="AO17" s="14">
        <f t="shared" si="21"/>
        <v>171792.15138999998</v>
      </c>
      <c r="AP17" s="31">
        <f t="shared" si="22"/>
        <v>2005.2521121</v>
      </c>
      <c r="AQ17" s="31">
        <f t="shared" si="23"/>
        <v>3207.4263847</v>
      </c>
      <c r="AR17" s="14"/>
      <c r="AS17" s="14">
        <f t="shared" si="89"/>
        <v>115165.344</v>
      </c>
      <c r="AT17" s="14">
        <f t="shared" si="24"/>
        <v>1151.65344</v>
      </c>
      <c r="AU17" s="14">
        <f t="shared" si="25"/>
        <v>116316.99743999999</v>
      </c>
      <c r="AV17" s="31">
        <f t="shared" si="26"/>
        <v>1357.7157216</v>
      </c>
      <c r="AW17" s="31">
        <f t="shared" si="27"/>
        <v>2171.6836512</v>
      </c>
      <c r="AX17" s="31"/>
      <c r="AY17" s="14">
        <f t="shared" si="90"/>
        <v>17713.966</v>
      </c>
      <c r="AZ17" s="14">
        <f t="shared" si="28"/>
        <v>177.13966</v>
      </c>
      <c r="BA17" s="14">
        <f t="shared" si="29"/>
        <v>17891.10566</v>
      </c>
      <c r="BB17" s="31">
        <f t="shared" si="30"/>
        <v>208.8347874</v>
      </c>
      <c r="BC17" s="31">
        <f t="shared" si="31"/>
        <v>334.0339118</v>
      </c>
      <c r="BD17" s="31"/>
      <c r="BE17" s="14">
        <f t="shared" si="91"/>
        <v>40552.48</v>
      </c>
      <c r="BF17" s="14">
        <f t="shared" si="32"/>
        <v>405.5248</v>
      </c>
      <c r="BG17" s="14">
        <f t="shared" si="33"/>
        <v>40958.0048</v>
      </c>
      <c r="BH17" s="31">
        <f t="shared" si="34"/>
        <v>478.084272</v>
      </c>
      <c r="BI17" s="31">
        <f t="shared" si="35"/>
        <v>764.701904</v>
      </c>
      <c r="BJ17" s="31"/>
      <c r="BK17" s="14">
        <f t="shared" si="92"/>
        <v>6799.303000000001</v>
      </c>
      <c r="BL17" s="14">
        <f t="shared" si="36"/>
        <v>67.99303</v>
      </c>
      <c r="BM17" s="14">
        <f t="shared" si="37"/>
        <v>6867.29603</v>
      </c>
      <c r="BN17" s="31">
        <f t="shared" si="38"/>
        <v>80.15884170000001</v>
      </c>
      <c r="BO17" s="31">
        <f t="shared" si="39"/>
        <v>128.2150919</v>
      </c>
      <c r="BP17" s="31"/>
      <c r="BQ17" s="14">
        <f t="shared" si="93"/>
        <v>7354.7609999999995</v>
      </c>
      <c r="BR17" s="14">
        <f t="shared" si="40"/>
        <v>73.54760999999999</v>
      </c>
      <c r="BS17" s="14">
        <f t="shared" si="41"/>
        <v>7428.308609999999</v>
      </c>
      <c r="BT17" s="31">
        <f t="shared" si="42"/>
        <v>86.7072879</v>
      </c>
      <c r="BU17" s="31">
        <f t="shared" si="43"/>
        <v>138.6894153</v>
      </c>
      <c r="BV17" s="31"/>
      <c r="BW17" s="14">
        <f t="shared" si="94"/>
        <v>14045.110999999999</v>
      </c>
      <c r="BX17" s="14">
        <f t="shared" si="44"/>
        <v>140.45111</v>
      </c>
      <c r="BY17" s="14">
        <f t="shared" si="45"/>
        <v>14185.562109999999</v>
      </c>
      <c r="BZ17" s="31">
        <f t="shared" si="46"/>
        <v>165.58165290000002</v>
      </c>
      <c r="CA17" s="31">
        <f t="shared" si="47"/>
        <v>264.8499703</v>
      </c>
      <c r="CB17" s="14"/>
      <c r="CC17" s="14">
        <f>C17*0.08071/100</f>
        <v>2332.5190000000002</v>
      </c>
      <c r="CD17" s="14">
        <f t="shared" si="48"/>
        <v>23.325190000000003</v>
      </c>
      <c r="CE17" s="14">
        <f t="shared" si="49"/>
        <v>2355.8441900000003</v>
      </c>
      <c r="CF17" s="31">
        <f t="shared" si="50"/>
        <v>27.4987041</v>
      </c>
      <c r="CG17" s="31">
        <f t="shared" si="51"/>
        <v>43.984528700000006</v>
      </c>
      <c r="CH17" s="31"/>
      <c r="CI17" s="14">
        <f t="shared" si="95"/>
        <v>40.46</v>
      </c>
      <c r="CJ17" s="14">
        <f t="shared" si="52"/>
        <v>0.4046</v>
      </c>
      <c r="CK17" s="14">
        <f t="shared" si="53"/>
        <v>40.8646</v>
      </c>
      <c r="CL17" s="31">
        <f t="shared" si="54"/>
        <v>0.476994</v>
      </c>
      <c r="CM17" s="31">
        <f t="shared" si="55"/>
        <v>0.762958</v>
      </c>
      <c r="CN17" s="31"/>
      <c r="CO17" s="14">
        <f t="shared" si="96"/>
        <v>14846.796999999999</v>
      </c>
      <c r="CP17" s="14">
        <f t="shared" si="56"/>
        <v>148.46797</v>
      </c>
      <c r="CQ17" s="14">
        <f t="shared" si="57"/>
        <v>14995.264969999998</v>
      </c>
      <c r="CR17" s="31">
        <f t="shared" si="58"/>
        <v>175.0329483</v>
      </c>
      <c r="CS17" s="31">
        <f t="shared" si="59"/>
        <v>279.9674381</v>
      </c>
      <c r="CT17" s="31"/>
      <c r="CU17" s="14">
        <f t="shared" si="97"/>
        <v>21512.004</v>
      </c>
      <c r="CV17" s="14">
        <f t="shared" si="60"/>
        <v>215.12004000000002</v>
      </c>
      <c r="CW17" s="14">
        <f t="shared" si="61"/>
        <v>21727.124040000002</v>
      </c>
      <c r="CX17" s="31">
        <f t="shared" si="62"/>
        <v>253.6108956</v>
      </c>
      <c r="CY17" s="31">
        <f t="shared" si="63"/>
        <v>405.6538692</v>
      </c>
      <c r="CZ17" s="31"/>
      <c r="DA17" s="14">
        <f t="shared" si="98"/>
        <v>27218.887</v>
      </c>
      <c r="DB17" s="14">
        <f t="shared" si="64"/>
        <v>272.18887</v>
      </c>
      <c r="DC17" s="14">
        <f t="shared" si="65"/>
        <v>27491.07587</v>
      </c>
      <c r="DD17" s="31">
        <f t="shared" si="66"/>
        <v>320.8908993</v>
      </c>
      <c r="DE17" s="31">
        <f t="shared" si="67"/>
        <v>513.2690951</v>
      </c>
      <c r="DF17" s="31"/>
      <c r="DG17" s="14">
        <f t="shared" si="99"/>
        <v>2531.64</v>
      </c>
      <c r="DH17" s="14">
        <f t="shared" si="68"/>
        <v>25.316399999999998</v>
      </c>
      <c r="DI17" s="14">
        <f t="shared" si="69"/>
        <v>2556.9564</v>
      </c>
      <c r="DJ17" s="31">
        <f t="shared" si="70"/>
        <v>29.846196000000003</v>
      </c>
      <c r="DK17" s="31">
        <f t="shared" si="71"/>
        <v>47.739372</v>
      </c>
      <c r="DL17" s="31"/>
      <c r="DM17" s="14">
        <f t="shared" si="100"/>
        <v>47836.725</v>
      </c>
      <c r="DN17" s="31">
        <f t="shared" si="72"/>
        <v>478.36725000000007</v>
      </c>
      <c r="DO17" s="14">
        <f t="shared" si="73"/>
        <v>48315.09225</v>
      </c>
      <c r="DP17" s="31">
        <f t="shared" si="74"/>
        <v>563.9602275000001</v>
      </c>
      <c r="DQ17" s="31">
        <f t="shared" si="75"/>
        <v>902.0615925000001</v>
      </c>
      <c r="DR17" s="31"/>
      <c r="DS17" s="14">
        <f t="shared" si="101"/>
        <v>124108.73799999998</v>
      </c>
      <c r="DT17" s="14">
        <f t="shared" si="76"/>
        <v>1241.08738</v>
      </c>
      <c r="DU17" s="14">
        <f t="shared" si="77"/>
        <v>125349.82537999998</v>
      </c>
      <c r="DV17" s="31">
        <f t="shared" si="78"/>
        <v>1463.1518382000002</v>
      </c>
      <c r="DW17" s="31">
        <f t="shared" si="79"/>
        <v>2340.3300674</v>
      </c>
      <c r="DX17" s="31"/>
      <c r="DY17" s="14">
        <f t="shared" si="102"/>
        <v>9142.515</v>
      </c>
      <c r="DZ17" s="14">
        <f t="shared" si="80"/>
        <v>91.42515000000002</v>
      </c>
      <c r="EA17" s="14">
        <f t="shared" si="81"/>
        <v>9233.940149999999</v>
      </c>
      <c r="EB17" s="31">
        <f t="shared" si="82"/>
        <v>107.7836085</v>
      </c>
      <c r="EC17" s="31">
        <f t="shared" si="83"/>
        <v>172.4012595</v>
      </c>
      <c r="ED17" s="31"/>
    </row>
    <row r="18" spans="1:134" s="33" customFormat="1" ht="12.75">
      <c r="A18" s="32">
        <v>45200</v>
      </c>
      <c r="C18" s="15">
        <f>'2012A'!C18</f>
        <v>0</v>
      </c>
      <c r="D18" s="15">
        <f>'2012A'!D18</f>
        <v>0</v>
      </c>
      <c r="E18" s="15">
        <f t="shared" si="0"/>
        <v>0</v>
      </c>
      <c r="F18" s="15">
        <f>'2012A'!F18</f>
        <v>0</v>
      </c>
      <c r="G18" s="15">
        <f>'2012A'!G18</f>
        <v>0</v>
      </c>
      <c r="H18" s="31"/>
      <c r="I18" s="46">
        <f t="shared" si="1"/>
        <v>0</v>
      </c>
      <c r="J18" s="46">
        <f t="shared" si="1"/>
        <v>0</v>
      </c>
      <c r="K18" s="46">
        <f t="shared" si="2"/>
        <v>0</v>
      </c>
      <c r="L18" s="46">
        <f t="shared" si="3"/>
        <v>0</v>
      </c>
      <c r="M18" s="46">
        <f t="shared" si="3"/>
        <v>0</v>
      </c>
      <c r="N18" s="31"/>
      <c r="O18" s="14"/>
      <c r="P18" s="31">
        <f t="shared" si="4"/>
        <v>0</v>
      </c>
      <c r="Q18" s="31">
        <f t="shared" si="5"/>
        <v>0</v>
      </c>
      <c r="R18" s="31">
        <f t="shared" si="6"/>
        <v>0</v>
      </c>
      <c r="S18" s="31">
        <f t="shared" si="7"/>
        <v>0</v>
      </c>
      <c r="T18" s="31"/>
      <c r="U18" s="14"/>
      <c r="V18" s="14">
        <f t="shared" si="8"/>
        <v>0</v>
      </c>
      <c r="W18" s="14">
        <f t="shared" si="9"/>
        <v>0</v>
      </c>
      <c r="X18" s="31">
        <f t="shared" si="10"/>
        <v>0</v>
      </c>
      <c r="Y18" s="31">
        <f t="shared" si="11"/>
        <v>0</v>
      </c>
      <c r="Z18" s="31"/>
      <c r="AA18" s="31"/>
      <c r="AB18" s="14">
        <f t="shared" si="12"/>
        <v>0</v>
      </c>
      <c r="AC18" s="14">
        <f t="shared" si="13"/>
        <v>0</v>
      </c>
      <c r="AD18" s="31">
        <f t="shared" si="14"/>
        <v>0</v>
      </c>
      <c r="AE18" s="31">
        <f t="shared" si="15"/>
        <v>0</v>
      </c>
      <c r="AF18" s="31"/>
      <c r="AG18" s="14"/>
      <c r="AH18" s="14">
        <f t="shared" si="16"/>
        <v>0</v>
      </c>
      <c r="AI18" s="14">
        <f t="shared" si="17"/>
        <v>0</v>
      </c>
      <c r="AJ18" s="31">
        <f t="shared" si="18"/>
        <v>0</v>
      </c>
      <c r="AK18" s="31">
        <f t="shared" si="19"/>
        <v>0</v>
      </c>
      <c r="AL18" s="31"/>
      <c r="AM18" s="14"/>
      <c r="AN18" s="14">
        <f t="shared" si="20"/>
        <v>0</v>
      </c>
      <c r="AO18" s="14">
        <f t="shared" si="21"/>
        <v>0</v>
      </c>
      <c r="AP18" s="31">
        <f t="shared" si="22"/>
        <v>0</v>
      </c>
      <c r="AQ18" s="31">
        <f t="shared" si="23"/>
        <v>0</v>
      </c>
      <c r="AR18" s="14"/>
      <c r="AS18" s="14"/>
      <c r="AT18" s="14">
        <f t="shared" si="24"/>
        <v>0</v>
      </c>
      <c r="AU18" s="14">
        <f t="shared" si="25"/>
        <v>0</v>
      </c>
      <c r="AV18" s="31">
        <f t="shared" si="26"/>
        <v>0</v>
      </c>
      <c r="AW18" s="31">
        <f t="shared" si="27"/>
        <v>0</v>
      </c>
      <c r="AX18" s="31"/>
      <c r="AY18" s="14"/>
      <c r="AZ18" s="14">
        <f t="shared" si="28"/>
        <v>0</v>
      </c>
      <c r="BA18" s="14">
        <f t="shared" si="29"/>
        <v>0</v>
      </c>
      <c r="BB18" s="31">
        <f t="shared" si="30"/>
        <v>0</v>
      </c>
      <c r="BC18" s="31">
        <f t="shared" si="31"/>
        <v>0</v>
      </c>
      <c r="BD18" s="31"/>
      <c r="BE18" s="14"/>
      <c r="BF18" s="14">
        <f t="shared" si="32"/>
        <v>0</v>
      </c>
      <c r="BG18" s="14">
        <f t="shared" si="33"/>
        <v>0</v>
      </c>
      <c r="BH18" s="31">
        <f t="shared" si="34"/>
        <v>0</v>
      </c>
      <c r="BI18" s="31">
        <f t="shared" si="35"/>
        <v>0</v>
      </c>
      <c r="BJ18" s="31"/>
      <c r="BK18" s="14"/>
      <c r="BL18" s="14">
        <f t="shared" si="36"/>
        <v>0</v>
      </c>
      <c r="BM18" s="14">
        <f t="shared" si="37"/>
        <v>0</v>
      </c>
      <c r="BN18" s="31">
        <f t="shared" si="38"/>
        <v>0</v>
      </c>
      <c r="BO18" s="31">
        <f t="shared" si="39"/>
        <v>0</v>
      </c>
      <c r="BP18" s="31"/>
      <c r="BQ18" s="14"/>
      <c r="BR18" s="14">
        <f t="shared" si="40"/>
        <v>0</v>
      </c>
      <c r="BS18" s="14">
        <f t="shared" si="41"/>
        <v>0</v>
      </c>
      <c r="BT18" s="31">
        <f t="shared" si="42"/>
        <v>0</v>
      </c>
      <c r="BU18" s="31">
        <f t="shared" si="43"/>
        <v>0</v>
      </c>
      <c r="BV18" s="31"/>
      <c r="BW18" s="14"/>
      <c r="BX18" s="14">
        <f t="shared" si="44"/>
        <v>0</v>
      </c>
      <c r="BY18" s="14">
        <f t="shared" si="45"/>
        <v>0</v>
      </c>
      <c r="BZ18" s="31">
        <f t="shared" si="46"/>
        <v>0</v>
      </c>
      <c r="CA18" s="31">
        <f t="shared" si="47"/>
        <v>0</v>
      </c>
      <c r="CB18" s="14"/>
      <c r="CC18" s="14"/>
      <c r="CD18" s="14">
        <f t="shared" si="48"/>
        <v>0</v>
      </c>
      <c r="CE18" s="14">
        <f t="shared" si="49"/>
        <v>0</v>
      </c>
      <c r="CF18" s="31">
        <f t="shared" si="50"/>
        <v>0</v>
      </c>
      <c r="CG18" s="31">
        <f t="shared" si="51"/>
        <v>0</v>
      </c>
      <c r="CH18" s="31"/>
      <c r="CI18" s="14"/>
      <c r="CJ18" s="14">
        <f t="shared" si="52"/>
        <v>0</v>
      </c>
      <c r="CK18" s="14">
        <f t="shared" si="53"/>
        <v>0</v>
      </c>
      <c r="CL18" s="31">
        <f t="shared" si="54"/>
        <v>0</v>
      </c>
      <c r="CM18" s="31">
        <f t="shared" si="55"/>
        <v>0</v>
      </c>
      <c r="CN18" s="31"/>
      <c r="CO18" s="14"/>
      <c r="CP18" s="14">
        <f t="shared" si="56"/>
        <v>0</v>
      </c>
      <c r="CQ18" s="14">
        <f t="shared" si="57"/>
        <v>0</v>
      </c>
      <c r="CR18" s="31">
        <f t="shared" si="58"/>
        <v>0</v>
      </c>
      <c r="CS18" s="31">
        <f t="shared" si="59"/>
        <v>0</v>
      </c>
      <c r="CT18" s="31"/>
      <c r="CU18" s="14"/>
      <c r="CV18" s="14">
        <f t="shared" si="60"/>
        <v>0</v>
      </c>
      <c r="CW18" s="14">
        <f t="shared" si="61"/>
        <v>0</v>
      </c>
      <c r="CX18" s="31">
        <f t="shared" si="62"/>
        <v>0</v>
      </c>
      <c r="CY18" s="31">
        <f t="shared" si="63"/>
        <v>0</v>
      </c>
      <c r="CZ18" s="31"/>
      <c r="DA18" s="14"/>
      <c r="DB18" s="14">
        <f t="shared" si="64"/>
        <v>0</v>
      </c>
      <c r="DC18" s="14">
        <f t="shared" si="65"/>
        <v>0</v>
      </c>
      <c r="DD18" s="31">
        <f t="shared" si="66"/>
        <v>0</v>
      </c>
      <c r="DE18" s="31">
        <f t="shared" si="67"/>
        <v>0</v>
      </c>
      <c r="DF18" s="31"/>
      <c r="DG18" s="14"/>
      <c r="DH18" s="14">
        <f t="shared" si="68"/>
        <v>0</v>
      </c>
      <c r="DI18" s="14">
        <f t="shared" si="69"/>
        <v>0</v>
      </c>
      <c r="DJ18" s="31">
        <f t="shared" si="70"/>
        <v>0</v>
      </c>
      <c r="DK18" s="31">
        <f t="shared" si="71"/>
        <v>0</v>
      </c>
      <c r="DL18" s="31"/>
      <c r="DM18" s="14"/>
      <c r="DN18" s="31">
        <f t="shared" si="72"/>
        <v>0</v>
      </c>
      <c r="DO18" s="14">
        <f t="shared" si="73"/>
        <v>0</v>
      </c>
      <c r="DP18" s="31">
        <f t="shared" si="74"/>
        <v>0</v>
      </c>
      <c r="DQ18" s="31">
        <f t="shared" si="75"/>
        <v>0</v>
      </c>
      <c r="DR18" s="31"/>
      <c r="DS18" s="14"/>
      <c r="DT18" s="14">
        <f t="shared" si="76"/>
        <v>0</v>
      </c>
      <c r="DU18" s="14">
        <f t="shared" si="77"/>
        <v>0</v>
      </c>
      <c r="DV18" s="31">
        <f t="shared" si="78"/>
        <v>0</v>
      </c>
      <c r="DW18" s="31">
        <f t="shared" si="79"/>
        <v>0</v>
      </c>
      <c r="DX18" s="31"/>
      <c r="DY18" s="14"/>
      <c r="DZ18" s="14">
        <f t="shared" si="80"/>
        <v>0</v>
      </c>
      <c r="EA18" s="14">
        <f t="shared" si="81"/>
        <v>0</v>
      </c>
      <c r="EB18" s="31">
        <f t="shared" si="82"/>
        <v>0</v>
      </c>
      <c r="EC18" s="31">
        <f t="shared" si="83"/>
        <v>0</v>
      </c>
      <c r="ED18" s="31"/>
    </row>
    <row r="19" spans="1:134" s="33" customFormat="1" ht="12.75">
      <c r="A19" s="32">
        <v>45383</v>
      </c>
      <c r="C19" s="15">
        <f>'2012A'!C19</f>
        <v>0</v>
      </c>
      <c r="D19" s="15">
        <f>'2012A'!D19</f>
        <v>0</v>
      </c>
      <c r="E19" s="15">
        <f t="shared" si="0"/>
        <v>0</v>
      </c>
      <c r="F19" s="15">
        <f>'2012A'!F19</f>
        <v>0</v>
      </c>
      <c r="G19" s="15">
        <f>'2012A'!G19</f>
        <v>0</v>
      </c>
      <c r="H19" s="31"/>
      <c r="I19" s="46">
        <f t="shared" si="1"/>
        <v>0</v>
      </c>
      <c r="J19" s="46">
        <f t="shared" si="1"/>
        <v>0</v>
      </c>
      <c r="K19" s="46">
        <f t="shared" si="2"/>
        <v>0</v>
      </c>
      <c r="L19" s="46">
        <f t="shared" si="3"/>
        <v>0</v>
      </c>
      <c r="M19" s="46">
        <f t="shared" si="3"/>
        <v>0</v>
      </c>
      <c r="N19" s="31"/>
      <c r="O19" s="14">
        <f t="shared" si="84"/>
        <v>0</v>
      </c>
      <c r="P19" s="31">
        <f t="shared" si="4"/>
        <v>0</v>
      </c>
      <c r="Q19" s="31">
        <f t="shared" si="5"/>
        <v>0</v>
      </c>
      <c r="R19" s="31">
        <f t="shared" si="6"/>
        <v>0</v>
      </c>
      <c r="S19" s="31">
        <f t="shared" si="7"/>
        <v>0</v>
      </c>
      <c r="T19" s="31"/>
      <c r="U19" s="14">
        <f t="shared" si="85"/>
        <v>0</v>
      </c>
      <c r="V19" s="14">
        <f t="shared" si="8"/>
        <v>0</v>
      </c>
      <c r="W19" s="14">
        <f t="shared" si="9"/>
        <v>0</v>
      </c>
      <c r="X19" s="31">
        <f t="shared" si="10"/>
        <v>0</v>
      </c>
      <c r="Y19" s="31">
        <f t="shared" si="11"/>
        <v>0</v>
      </c>
      <c r="Z19" s="31"/>
      <c r="AA19" s="31">
        <f t="shared" si="86"/>
        <v>0</v>
      </c>
      <c r="AB19" s="14">
        <f t="shared" si="12"/>
        <v>0</v>
      </c>
      <c r="AC19" s="14">
        <f t="shared" si="13"/>
        <v>0</v>
      </c>
      <c r="AD19" s="31">
        <f t="shared" si="14"/>
        <v>0</v>
      </c>
      <c r="AE19" s="31">
        <f t="shared" si="15"/>
        <v>0</v>
      </c>
      <c r="AF19" s="31"/>
      <c r="AG19" s="14">
        <f t="shared" si="87"/>
        <v>0</v>
      </c>
      <c r="AH19" s="14">
        <f t="shared" si="16"/>
        <v>0</v>
      </c>
      <c r="AI19" s="14">
        <f t="shared" si="17"/>
        <v>0</v>
      </c>
      <c r="AJ19" s="31">
        <f t="shared" si="18"/>
        <v>0</v>
      </c>
      <c r="AK19" s="31">
        <f t="shared" si="19"/>
        <v>0</v>
      </c>
      <c r="AL19" s="31"/>
      <c r="AM19" s="14">
        <f t="shared" si="88"/>
        <v>0</v>
      </c>
      <c r="AN19" s="14">
        <f t="shared" si="20"/>
        <v>0</v>
      </c>
      <c r="AO19" s="14">
        <f t="shared" si="21"/>
        <v>0</v>
      </c>
      <c r="AP19" s="31">
        <f t="shared" si="22"/>
        <v>0</v>
      </c>
      <c r="AQ19" s="31">
        <f t="shared" si="23"/>
        <v>0</v>
      </c>
      <c r="AR19" s="14"/>
      <c r="AS19" s="14">
        <f t="shared" si="89"/>
        <v>0</v>
      </c>
      <c r="AT19" s="14">
        <f t="shared" si="24"/>
        <v>0</v>
      </c>
      <c r="AU19" s="14">
        <f t="shared" si="25"/>
        <v>0</v>
      </c>
      <c r="AV19" s="31">
        <f t="shared" si="26"/>
        <v>0</v>
      </c>
      <c r="AW19" s="31">
        <f t="shared" si="27"/>
        <v>0</v>
      </c>
      <c r="AX19" s="31"/>
      <c r="AY19" s="14">
        <f t="shared" si="90"/>
        <v>0</v>
      </c>
      <c r="AZ19" s="14">
        <f t="shared" si="28"/>
        <v>0</v>
      </c>
      <c r="BA19" s="14">
        <f t="shared" si="29"/>
        <v>0</v>
      </c>
      <c r="BB19" s="31">
        <f t="shared" si="30"/>
        <v>0</v>
      </c>
      <c r="BC19" s="31">
        <f t="shared" si="31"/>
        <v>0</v>
      </c>
      <c r="BD19" s="31"/>
      <c r="BE19" s="14">
        <f t="shared" si="91"/>
        <v>0</v>
      </c>
      <c r="BF19" s="14">
        <f t="shared" si="32"/>
        <v>0</v>
      </c>
      <c r="BG19" s="14">
        <f t="shared" si="33"/>
        <v>0</v>
      </c>
      <c r="BH19" s="31">
        <f t="shared" si="34"/>
        <v>0</v>
      </c>
      <c r="BI19" s="31">
        <f t="shared" si="35"/>
        <v>0</v>
      </c>
      <c r="BJ19" s="31"/>
      <c r="BK19" s="14">
        <f t="shared" si="92"/>
        <v>0</v>
      </c>
      <c r="BL19" s="14">
        <f t="shared" si="36"/>
        <v>0</v>
      </c>
      <c r="BM19" s="14">
        <f t="shared" si="37"/>
        <v>0</v>
      </c>
      <c r="BN19" s="31">
        <f t="shared" si="38"/>
        <v>0</v>
      </c>
      <c r="BO19" s="31">
        <f t="shared" si="39"/>
        <v>0</v>
      </c>
      <c r="BP19" s="31"/>
      <c r="BQ19" s="14">
        <f t="shared" si="93"/>
        <v>0</v>
      </c>
      <c r="BR19" s="14">
        <f t="shared" si="40"/>
        <v>0</v>
      </c>
      <c r="BS19" s="14">
        <f t="shared" si="41"/>
        <v>0</v>
      </c>
      <c r="BT19" s="31">
        <f t="shared" si="42"/>
        <v>0</v>
      </c>
      <c r="BU19" s="31">
        <f t="shared" si="43"/>
        <v>0</v>
      </c>
      <c r="BV19" s="31"/>
      <c r="BW19" s="14">
        <f t="shared" si="94"/>
        <v>0</v>
      </c>
      <c r="BX19" s="14">
        <f t="shared" si="44"/>
        <v>0</v>
      </c>
      <c r="BY19" s="14">
        <f t="shared" si="45"/>
        <v>0</v>
      </c>
      <c r="BZ19" s="31">
        <f t="shared" si="46"/>
        <v>0</v>
      </c>
      <c r="CA19" s="31">
        <f t="shared" si="47"/>
        <v>0</v>
      </c>
      <c r="CB19" s="14"/>
      <c r="CC19" s="14">
        <f>C19*0.08071/100</f>
        <v>0</v>
      </c>
      <c r="CD19" s="14">
        <f t="shared" si="48"/>
        <v>0</v>
      </c>
      <c r="CE19" s="14">
        <f t="shared" si="49"/>
        <v>0</v>
      </c>
      <c r="CF19" s="31">
        <f t="shared" si="50"/>
        <v>0</v>
      </c>
      <c r="CG19" s="31">
        <f t="shared" si="51"/>
        <v>0</v>
      </c>
      <c r="CH19" s="31"/>
      <c r="CI19" s="14">
        <f t="shared" si="95"/>
        <v>0</v>
      </c>
      <c r="CJ19" s="14">
        <f t="shared" si="52"/>
        <v>0</v>
      </c>
      <c r="CK19" s="14">
        <f t="shared" si="53"/>
        <v>0</v>
      </c>
      <c r="CL19" s="31">
        <f t="shared" si="54"/>
        <v>0</v>
      </c>
      <c r="CM19" s="31">
        <f t="shared" si="55"/>
        <v>0</v>
      </c>
      <c r="CN19" s="31"/>
      <c r="CO19" s="14">
        <f t="shared" si="96"/>
        <v>0</v>
      </c>
      <c r="CP19" s="14">
        <f t="shared" si="56"/>
        <v>0</v>
      </c>
      <c r="CQ19" s="14">
        <f t="shared" si="57"/>
        <v>0</v>
      </c>
      <c r="CR19" s="31">
        <f t="shared" si="58"/>
        <v>0</v>
      </c>
      <c r="CS19" s="31">
        <f t="shared" si="59"/>
        <v>0</v>
      </c>
      <c r="CT19" s="31"/>
      <c r="CU19" s="14">
        <f t="shared" si="97"/>
        <v>0</v>
      </c>
      <c r="CV19" s="14">
        <f t="shared" si="60"/>
        <v>0</v>
      </c>
      <c r="CW19" s="14">
        <f t="shared" si="61"/>
        <v>0</v>
      </c>
      <c r="CX19" s="31">
        <f t="shared" si="62"/>
        <v>0</v>
      </c>
      <c r="CY19" s="31">
        <f t="shared" si="63"/>
        <v>0</v>
      </c>
      <c r="CZ19" s="31"/>
      <c r="DA19" s="14">
        <f t="shared" si="98"/>
        <v>0</v>
      </c>
      <c r="DB19" s="14">
        <f t="shared" si="64"/>
        <v>0</v>
      </c>
      <c r="DC19" s="14">
        <f t="shared" si="65"/>
        <v>0</v>
      </c>
      <c r="DD19" s="31">
        <f t="shared" si="66"/>
        <v>0</v>
      </c>
      <c r="DE19" s="31">
        <f t="shared" si="67"/>
        <v>0</v>
      </c>
      <c r="DF19" s="31"/>
      <c r="DG19" s="14">
        <f t="shared" si="99"/>
        <v>0</v>
      </c>
      <c r="DH19" s="14">
        <f t="shared" si="68"/>
        <v>0</v>
      </c>
      <c r="DI19" s="14">
        <f t="shared" si="69"/>
        <v>0</v>
      </c>
      <c r="DJ19" s="31">
        <f t="shared" si="70"/>
        <v>0</v>
      </c>
      <c r="DK19" s="31">
        <f t="shared" si="71"/>
        <v>0</v>
      </c>
      <c r="DL19" s="31"/>
      <c r="DM19" s="14">
        <f t="shared" si="100"/>
        <v>0</v>
      </c>
      <c r="DN19" s="31">
        <f t="shared" si="72"/>
        <v>0</v>
      </c>
      <c r="DO19" s="14">
        <f t="shared" si="73"/>
        <v>0</v>
      </c>
      <c r="DP19" s="31">
        <f t="shared" si="74"/>
        <v>0</v>
      </c>
      <c r="DQ19" s="31">
        <f t="shared" si="75"/>
        <v>0</v>
      </c>
      <c r="DR19" s="31"/>
      <c r="DS19" s="14">
        <f t="shared" si="101"/>
        <v>0</v>
      </c>
      <c r="DT19" s="14">
        <f t="shared" si="76"/>
        <v>0</v>
      </c>
      <c r="DU19" s="14">
        <f t="shared" si="77"/>
        <v>0</v>
      </c>
      <c r="DV19" s="31">
        <f t="shared" si="78"/>
        <v>0</v>
      </c>
      <c r="DW19" s="31">
        <f t="shared" si="79"/>
        <v>0</v>
      </c>
      <c r="DX19" s="31"/>
      <c r="DY19" s="14">
        <f t="shared" si="102"/>
        <v>0</v>
      </c>
      <c r="DZ19" s="14">
        <f t="shared" si="80"/>
        <v>0</v>
      </c>
      <c r="EA19" s="14">
        <f t="shared" si="81"/>
        <v>0</v>
      </c>
      <c r="EB19" s="31">
        <f t="shared" si="82"/>
        <v>0</v>
      </c>
      <c r="EC19" s="31">
        <f t="shared" si="83"/>
        <v>0</v>
      </c>
      <c r="ED19" s="31"/>
    </row>
    <row r="20" spans="1:134" s="33" customFormat="1" ht="12.75">
      <c r="A20" s="2">
        <v>45566</v>
      </c>
      <c r="B20"/>
      <c r="C20" s="15">
        <f>'2012A'!C20</f>
        <v>0</v>
      </c>
      <c r="D20" s="15">
        <f>'2012A'!D20</f>
        <v>0</v>
      </c>
      <c r="E20" s="15">
        <f t="shared" si="0"/>
        <v>0</v>
      </c>
      <c r="F20" s="15">
        <f>'2012A'!F20</f>
        <v>0</v>
      </c>
      <c r="G20" s="15">
        <f>'2012A'!G20</f>
        <v>0</v>
      </c>
      <c r="H20" s="31"/>
      <c r="I20" s="46">
        <f t="shared" si="1"/>
        <v>0</v>
      </c>
      <c r="J20" s="46">
        <f t="shared" si="1"/>
        <v>0</v>
      </c>
      <c r="K20" s="46">
        <f t="shared" si="2"/>
        <v>0</v>
      </c>
      <c r="L20" s="46">
        <f t="shared" si="3"/>
        <v>0</v>
      </c>
      <c r="M20" s="46">
        <f t="shared" si="3"/>
        <v>0</v>
      </c>
      <c r="N20" s="31"/>
      <c r="O20" s="14"/>
      <c r="P20" s="31">
        <f t="shared" si="4"/>
        <v>0</v>
      </c>
      <c r="Q20" s="31">
        <f t="shared" si="5"/>
        <v>0</v>
      </c>
      <c r="R20" s="31">
        <f t="shared" si="6"/>
        <v>0</v>
      </c>
      <c r="S20" s="31">
        <f t="shared" si="7"/>
        <v>0</v>
      </c>
      <c r="T20" s="31"/>
      <c r="U20" s="14"/>
      <c r="V20" s="14">
        <f t="shared" si="8"/>
        <v>0</v>
      </c>
      <c r="W20" s="14">
        <f t="shared" si="9"/>
        <v>0</v>
      </c>
      <c r="X20" s="31">
        <f t="shared" si="10"/>
        <v>0</v>
      </c>
      <c r="Y20" s="31">
        <f t="shared" si="11"/>
        <v>0</v>
      </c>
      <c r="Z20" s="31"/>
      <c r="AA20" s="31"/>
      <c r="AB20" s="14">
        <f t="shared" si="12"/>
        <v>0</v>
      </c>
      <c r="AC20" s="14">
        <f t="shared" si="13"/>
        <v>0</v>
      </c>
      <c r="AD20" s="31">
        <f t="shared" si="14"/>
        <v>0</v>
      </c>
      <c r="AE20" s="31">
        <f t="shared" si="15"/>
        <v>0</v>
      </c>
      <c r="AF20" s="31"/>
      <c r="AG20" s="14"/>
      <c r="AH20" s="14">
        <f t="shared" si="16"/>
        <v>0</v>
      </c>
      <c r="AI20" s="14">
        <f t="shared" si="17"/>
        <v>0</v>
      </c>
      <c r="AJ20" s="31">
        <f t="shared" si="18"/>
        <v>0</v>
      </c>
      <c r="AK20" s="31">
        <f t="shared" si="19"/>
        <v>0</v>
      </c>
      <c r="AL20" s="31"/>
      <c r="AM20" s="14"/>
      <c r="AN20" s="14">
        <f t="shared" si="20"/>
        <v>0</v>
      </c>
      <c r="AO20" s="14">
        <f t="shared" si="21"/>
        <v>0</v>
      </c>
      <c r="AP20" s="31">
        <f t="shared" si="22"/>
        <v>0</v>
      </c>
      <c r="AQ20" s="31">
        <f t="shared" si="23"/>
        <v>0</v>
      </c>
      <c r="AR20" s="14"/>
      <c r="AS20" s="14"/>
      <c r="AT20" s="14">
        <f t="shared" si="24"/>
        <v>0</v>
      </c>
      <c r="AU20" s="14">
        <f t="shared" si="25"/>
        <v>0</v>
      </c>
      <c r="AV20" s="31">
        <f t="shared" si="26"/>
        <v>0</v>
      </c>
      <c r="AW20" s="31">
        <f t="shared" si="27"/>
        <v>0</v>
      </c>
      <c r="AX20" s="31"/>
      <c r="AY20" s="14"/>
      <c r="AZ20" s="14">
        <f t="shared" si="28"/>
        <v>0</v>
      </c>
      <c r="BA20" s="14">
        <f t="shared" si="29"/>
        <v>0</v>
      </c>
      <c r="BB20" s="31">
        <f t="shared" si="30"/>
        <v>0</v>
      </c>
      <c r="BC20" s="31">
        <f t="shared" si="31"/>
        <v>0</v>
      </c>
      <c r="BD20" s="31"/>
      <c r="BE20" s="14"/>
      <c r="BF20" s="14">
        <f t="shared" si="32"/>
        <v>0</v>
      </c>
      <c r="BG20" s="14">
        <f t="shared" si="33"/>
        <v>0</v>
      </c>
      <c r="BH20" s="31">
        <f t="shared" si="34"/>
        <v>0</v>
      </c>
      <c r="BI20" s="31">
        <f t="shared" si="35"/>
        <v>0</v>
      </c>
      <c r="BJ20" s="31"/>
      <c r="BK20" s="14"/>
      <c r="BL20" s="14">
        <f t="shared" si="36"/>
        <v>0</v>
      </c>
      <c r="BM20" s="14">
        <f t="shared" si="37"/>
        <v>0</v>
      </c>
      <c r="BN20" s="31">
        <f t="shared" si="38"/>
        <v>0</v>
      </c>
      <c r="BO20" s="31">
        <f t="shared" si="39"/>
        <v>0</v>
      </c>
      <c r="BP20" s="31"/>
      <c r="BQ20" s="14"/>
      <c r="BR20" s="14">
        <f t="shared" si="40"/>
        <v>0</v>
      </c>
      <c r="BS20" s="14">
        <f t="shared" si="41"/>
        <v>0</v>
      </c>
      <c r="BT20" s="31">
        <f t="shared" si="42"/>
        <v>0</v>
      </c>
      <c r="BU20" s="31">
        <f t="shared" si="43"/>
        <v>0</v>
      </c>
      <c r="BV20" s="31"/>
      <c r="BW20" s="14"/>
      <c r="BX20" s="14">
        <f t="shared" si="44"/>
        <v>0</v>
      </c>
      <c r="BY20" s="14">
        <f t="shared" si="45"/>
        <v>0</v>
      </c>
      <c r="BZ20" s="31">
        <f t="shared" si="46"/>
        <v>0</v>
      </c>
      <c r="CA20" s="31">
        <f t="shared" si="47"/>
        <v>0</v>
      </c>
      <c r="CB20" s="14"/>
      <c r="CC20" s="14"/>
      <c r="CD20" s="14">
        <f t="shared" si="48"/>
        <v>0</v>
      </c>
      <c r="CE20" s="14">
        <f t="shared" si="49"/>
        <v>0</v>
      </c>
      <c r="CF20" s="31">
        <f t="shared" si="50"/>
        <v>0</v>
      </c>
      <c r="CG20" s="31">
        <f t="shared" si="51"/>
        <v>0</v>
      </c>
      <c r="CH20" s="31"/>
      <c r="CI20" s="14"/>
      <c r="CJ20" s="14">
        <f t="shared" si="52"/>
        <v>0</v>
      </c>
      <c r="CK20" s="14">
        <f t="shared" si="53"/>
        <v>0</v>
      </c>
      <c r="CL20" s="31">
        <f t="shared" si="54"/>
        <v>0</v>
      </c>
      <c r="CM20" s="31">
        <f t="shared" si="55"/>
        <v>0</v>
      </c>
      <c r="CN20" s="31"/>
      <c r="CO20" s="14"/>
      <c r="CP20" s="14">
        <f t="shared" si="56"/>
        <v>0</v>
      </c>
      <c r="CQ20" s="14">
        <f t="shared" si="57"/>
        <v>0</v>
      </c>
      <c r="CR20" s="31">
        <f t="shared" si="58"/>
        <v>0</v>
      </c>
      <c r="CS20" s="31">
        <f t="shared" si="59"/>
        <v>0</v>
      </c>
      <c r="CT20" s="31"/>
      <c r="CU20" s="14"/>
      <c r="CV20" s="14">
        <f t="shared" si="60"/>
        <v>0</v>
      </c>
      <c r="CW20" s="14">
        <f t="shared" si="61"/>
        <v>0</v>
      </c>
      <c r="CX20" s="31">
        <f t="shared" si="62"/>
        <v>0</v>
      </c>
      <c r="CY20" s="31">
        <f t="shared" si="63"/>
        <v>0</v>
      </c>
      <c r="CZ20" s="31"/>
      <c r="DA20" s="14"/>
      <c r="DB20" s="14">
        <f t="shared" si="64"/>
        <v>0</v>
      </c>
      <c r="DC20" s="14">
        <f t="shared" si="65"/>
        <v>0</v>
      </c>
      <c r="DD20" s="31">
        <f t="shared" si="66"/>
        <v>0</v>
      </c>
      <c r="DE20" s="31">
        <f t="shared" si="67"/>
        <v>0</v>
      </c>
      <c r="DF20" s="31"/>
      <c r="DG20" s="14"/>
      <c r="DH20" s="14">
        <f t="shared" si="68"/>
        <v>0</v>
      </c>
      <c r="DI20" s="14">
        <f t="shared" si="69"/>
        <v>0</v>
      </c>
      <c r="DJ20" s="31">
        <f t="shared" si="70"/>
        <v>0</v>
      </c>
      <c r="DK20" s="31">
        <f t="shared" si="71"/>
        <v>0</v>
      </c>
      <c r="DL20" s="31"/>
      <c r="DM20" s="14"/>
      <c r="DN20" s="31">
        <f t="shared" si="72"/>
        <v>0</v>
      </c>
      <c r="DO20" s="14">
        <f t="shared" si="73"/>
        <v>0</v>
      </c>
      <c r="DP20" s="31">
        <f t="shared" si="74"/>
        <v>0</v>
      </c>
      <c r="DQ20" s="31">
        <f t="shared" si="75"/>
        <v>0</v>
      </c>
      <c r="DR20" s="31"/>
      <c r="DS20" s="14"/>
      <c r="DT20" s="14">
        <f t="shared" si="76"/>
        <v>0</v>
      </c>
      <c r="DU20" s="14">
        <f t="shared" si="77"/>
        <v>0</v>
      </c>
      <c r="DV20" s="31">
        <f t="shared" si="78"/>
        <v>0</v>
      </c>
      <c r="DW20" s="31">
        <f t="shared" si="79"/>
        <v>0</v>
      </c>
      <c r="DX20" s="31"/>
      <c r="DY20" s="14"/>
      <c r="DZ20" s="14">
        <f t="shared" si="80"/>
        <v>0</v>
      </c>
      <c r="EA20" s="14">
        <f t="shared" si="81"/>
        <v>0</v>
      </c>
      <c r="EB20" s="31">
        <f t="shared" si="82"/>
        <v>0</v>
      </c>
      <c r="EC20" s="31">
        <f t="shared" si="83"/>
        <v>0</v>
      </c>
      <c r="ED20" s="31"/>
    </row>
    <row r="21" spans="1:134" s="33" customFormat="1" ht="12.75">
      <c r="A21" s="2">
        <v>45748</v>
      </c>
      <c r="B21"/>
      <c r="C21" s="15">
        <f>'2012A'!C21</f>
        <v>0</v>
      </c>
      <c r="D21" s="15">
        <f>'2012A'!D21</f>
        <v>0</v>
      </c>
      <c r="E21" s="15">
        <f t="shared" si="0"/>
        <v>0</v>
      </c>
      <c r="F21" s="15">
        <f>'2012A'!F21</f>
        <v>0</v>
      </c>
      <c r="G21" s="15">
        <f>'2012A'!G21</f>
        <v>0</v>
      </c>
      <c r="H21" s="31"/>
      <c r="I21" s="46">
        <f t="shared" si="1"/>
        <v>0</v>
      </c>
      <c r="J21" s="46">
        <f t="shared" si="1"/>
        <v>0</v>
      </c>
      <c r="K21" s="46">
        <f t="shared" si="2"/>
        <v>0</v>
      </c>
      <c r="L21" s="46">
        <f t="shared" si="3"/>
        <v>0</v>
      </c>
      <c r="M21" s="46">
        <f t="shared" si="3"/>
        <v>0</v>
      </c>
      <c r="N21" s="31"/>
      <c r="O21" s="14">
        <f t="shared" si="84"/>
        <v>0</v>
      </c>
      <c r="P21" s="31">
        <f t="shared" si="4"/>
        <v>0</v>
      </c>
      <c r="Q21" s="31">
        <f t="shared" si="5"/>
        <v>0</v>
      </c>
      <c r="R21" s="31">
        <f t="shared" si="6"/>
        <v>0</v>
      </c>
      <c r="S21" s="31">
        <f t="shared" si="7"/>
        <v>0</v>
      </c>
      <c r="T21" s="31"/>
      <c r="U21" s="14">
        <f t="shared" si="85"/>
        <v>0</v>
      </c>
      <c r="V21" s="14">
        <f t="shared" si="8"/>
        <v>0</v>
      </c>
      <c r="W21" s="14">
        <f t="shared" si="9"/>
        <v>0</v>
      </c>
      <c r="X21" s="31">
        <f t="shared" si="10"/>
        <v>0</v>
      </c>
      <c r="Y21" s="31">
        <f t="shared" si="11"/>
        <v>0</v>
      </c>
      <c r="Z21" s="31"/>
      <c r="AA21" s="31">
        <f t="shared" si="86"/>
        <v>0</v>
      </c>
      <c r="AB21" s="14">
        <f t="shared" si="12"/>
        <v>0</v>
      </c>
      <c r="AC21" s="14">
        <f t="shared" si="13"/>
        <v>0</v>
      </c>
      <c r="AD21" s="31">
        <f t="shared" si="14"/>
        <v>0</v>
      </c>
      <c r="AE21" s="31">
        <f t="shared" si="15"/>
        <v>0</v>
      </c>
      <c r="AF21" s="31"/>
      <c r="AG21" s="14">
        <f t="shared" si="87"/>
        <v>0</v>
      </c>
      <c r="AH21" s="14">
        <f t="shared" si="16"/>
        <v>0</v>
      </c>
      <c r="AI21" s="14">
        <f t="shared" si="17"/>
        <v>0</v>
      </c>
      <c r="AJ21" s="31">
        <f t="shared" si="18"/>
        <v>0</v>
      </c>
      <c r="AK21" s="31">
        <f t="shared" si="19"/>
        <v>0</v>
      </c>
      <c r="AL21" s="31"/>
      <c r="AM21" s="14">
        <f t="shared" si="88"/>
        <v>0</v>
      </c>
      <c r="AN21" s="14">
        <f t="shared" si="20"/>
        <v>0</v>
      </c>
      <c r="AO21" s="14">
        <f t="shared" si="21"/>
        <v>0</v>
      </c>
      <c r="AP21" s="31">
        <f t="shared" si="22"/>
        <v>0</v>
      </c>
      <c r="AQ21" s="31">
        <f t="shared" si="23"/>
        <v>0</v>
      </c>
      <c r="AR21" s="14"/>
      <c r="AS21" s="14">
        <f t="shared" si="89"/>
        <v>0</v>
      </c>
      <c r="AT21" s="14">
        <f t="shared" si="24"/>
        <v>0</v>
      </c>
      <c r="AU21" s="14">
        <f t="shared" si="25"/>
        <v>0</v>
      </c>
      <c r="AV21" s="31">
        <f t="shared" si="26"/>
        <v>0</v>
      </c>
      <c r="AW21" s="31">
        <f t="shared" si="27"/>
        <v>0</v>
      </c>
      <c r="AX21" s="31"/>
      <c r="AY21" s="14">
        <f t="shared" si="90"/>
        <v>0</v>
      </c>
      <c r="AZ21" s="14">
        <f t="shared" si="28"/>
        <v>0</v>
      </c>
      <c r="BA21" s="14">
        <f t="shared" si="29"/>
        <v>0</v>
      </c>
      <c r="BB21" s="31">
        <f t="shared" si="30"/>
        <v>0</v>
      </c>
      <c r="BC21" s="31">
        <f t="shared" si="31"/>
        <v>0</v>
      </c>
      <c r="BD21" s="31"/>
      <c r="BE21" s="14">
        <f t="shared" si="91"/>
        <v>0</v>
      </c>
      <c r="BF21" s="14">
        <f t="shared" si="32"/>
        <v>0</v>
      </c>
      <c r="BG21" s="14">
        <f t="shared" si="33"/>
        <v>0</v>
      </c>
      <c r="BH21" s="31">
        <f t="shared" si="34"/>
        <v>0</v>
      </c>
      <c r="BI21" s="31">
        <f t="shared" si="35"/>
        <v>0</v>
      </c>
      <c r="BJ21" s="31"/>
      <c r="BK21" s="14">
        <f t="shared" si="92"/>
        <v>0</v>
      </c>
      <c r="BL21" s="14">
        <f t="shared" si="36"/>
        <v>0</v>
      </c>
      <c r="BM21" s="14">
        <f t="shared" si="37"/>
        <v>0</v>
      </c>
      <c r="BN21" s="31">
        <f t="shared" si="38"/>
        <v>0</v>
      </c>
      <c r="BO21" s="31">
        <f t="shared" si="39"/>
        <v>0</v>
      </c>
      <c r="BP21" s="31"/>
      <c r="BQ21" s="14">
        <f t="shared" si="93"/>
        <v>0</v>
      </c>
      <c r="BR21" s="14">
        <f t="shared" si="40"/>
        <v>0</v>
      </c>
      <c r="BS21" s="14">
        <f t="shared" si="41"/>
        <v>0</v>
      </c>
      <c r="BT21" s="31">
        <f t="shared" si="42"/>
        <v>0</v>
      </c>
      <c r="BU21" s="31">
        <f t="shared" si="43"/>
        <v>0</v>
      </c>
      <c r="BV21" s="31"/>
      <c r="BW21" s="14">
        <f t="shared" si="94"/>
        <v>0</v>
      </c>
      <c r="BX21" s="14">
        <f t="shared" si="44"/>
        <v>0</v>
      </c>
      <c r="BY21" s="14">
        <f t="shared" si="45"/>
        <v>0</v>
      </c>
      <c r="BZ21" s="31">
        <f t="shared" si="46"/>
        <v>0</v>
      </c>
      <c r="CA21" s="31">
        <f t="shared" si="47"/>
        <v>0</v>
      </c>
      <c r="CB21" s="14"/>
      <c r="CC21" s="14">
        <f>C21*0.08071/100</f>
        <v>0</v>
      </c>
      <c r="CD21" s="14">
        <f t="shared" si="48"/>
        <v>0</v>
      </c>
      <c r="CE21" s="14">
        <f t="shared" si="49"/>
        <v>0</v>
      </c>
      <c r="CF21" s="31">
        <f t="shared" si="50"/>
        <v>0</v>
      </c>
      <c r="CG21" s="31">
        <f t="shared" si="51"/>
        <v>0</v>
      </c>
      <c r="CH21" s="31"/>
      <c r="CI21" s="14">
        <f t="shared" si="95"/>
        <v>0</v>
      </c>
      <c r="CJ21" s="14">
        <f t="shared" si="52"/>
        <v>0</v>
      </c>
      <c r="CK21" s="14">
        <f t="shared" si="53"/>
        <v>0</v>
      </c>
      <c r="CL21" s="31">
        <f t="shared" si="54"/>
        <v>0</v>
      </c>
      <c r="CM21" s="31">
        <f t="shared" si="55"/>
        <v>0</v>
      </c>
      <c r="CN21" s="31"/>
      <c r="CO21" s="14">
        <f t="shared" si="96"/>
        <v>0</v>
      </c>
      <c r="CP21" s="14">
        <f t="shared" si="56"/>
        <v>0</v>
      </c>
      <c r="CQ21" s="14">
        <f t="shared" si="57"/>
        <v>0</v>
      </c>
      <c r="CR21" s="31">
        <f t="shared" si="58"/>
        <v>0</v>
      </c>
      <c r="CS21" s="31">
        <f t="shared" si="59"/>
        <v>0</v>
      </c>
      <c r="CT21" s="31"/>
      <c r="CU21" s="14">
        <f t="shared" si="97"/>
        <v>0</v>
      </c>
      <c r="CV21" s="14">
        <f t="shared" si="60"/>
        <v>0</v>
      </c>
      <c r="CW21" s="14">
        <f t="shared" si="61"/>
        <v>0</v>
      </c>
      <c r="CX21" s="31">
        <f t="shared" si="62"/>
        <v>0</v>
      </c>
      <c r="CY21" s="31">
        <f t="shared" si="63"/>
        <v>0</v>
      </c>
      <c r="CZ21" s="31"/>
      <c r="DA21" s="14">
        <f t="shared" si="98"/>
        <v>0</v>
      </c>
      <c r="DB21" s="14">
        <f t="shared" si="64"/>
        <v>0</v>
      </c>
      <c r="DC21" s="14">
        <f t="shared" si="65"/>
        <v>0</v>
      </c>
      <c r="DD21" s="31">
        <f t="shared" si="66"/>
        <v>0</v>
      </c>
      <c r="DE21" s="31">
        <f t="shared" si="67"/>
        <v>0</v>
      </c>
      <c r="DF21" s="31"/>
      <c r="DG21" s="14">
        <f t="shared" si="99"/>
        <v>0</v>
      </c>
      <c r="DH21" s="14">
        <f t="shared" si="68"/>
        <v>0</v>
      </c>
      <c r="DI21" s="14">
        <f t="shared" si="69"/>
        <v>0</v>
      </c>
      <c r="DJ21" s="31">
        <f t="shared" si="70"/>
        <v>0</v>
      </c>
      <c r="DK21" s="31">
        <f t="shared" si="71"/>
        <v>0</v>
      </c>
      <c r="DL21" s="31"/>
      <c r="DM21" s="14">
        <f t="shared" si="100"/>
        <v>0</v>
      </c>
      <c r="DN21" s="31">
        <f t="shared" si="72"/>
        <v>0</v>
      </c>
      <c r="DO21" s="14">
        <f t="shared" si="73"/>
        <v>0</v>
      </c>
      <c r="DP21" s="31">
        <f t="shared" si="74"/>
        <v>0</v>
      </c>
      <c r="DQ21" s="31">
        <f t="shared" si="75"/>
        <v>0</v>
      </c>
      <c r="DR21" s="31"/>
      <c r="DS21" s="14">
        <f t="shared" si="101"/>
        <v>0</v>
      </c>
      <c r="DT21" s="14">
        <f t="shared" si="76"/>
        <v>0</v>
      </c>
      <c r="DU21" s="14">
        <f t="shared" si="77"/>
        <v>0</v>
      </c>
      <c r="DV21" s="31">
        <f t="shared" si="78"/>
        <v>0</v>
      </c>
      <c r="DW21" s="31">
        <f t="shared" si="79"/>
        <v>0</v>
      </c>
      <c r="DX21" s="31"/>
      <c r="DY21" s="14">
        <f t="shared" si="102"/>
        <v>0</v>
      </c>
      <c r="DZ21" s="14">
        <f t="shared" si="80"/>
        <v>0</v>
      </c>
      <c r="EA21" s="14">
        <f t="shared" si="81"/>
        <v>0</v>
      </c>
      <c r="EB21" s="31">
        <f t="shared" si="82"/>
        <v>0</v>
      </c>
      <c r="EC21" s="31">
        <f t="shared" si="83"/>
        <v>0</v>
      </c>
      <c r="ED21" s="31"/>
    </row>
    <row r="22" spans="3:27" ht="12.75">
      <c r="C22" s="21"/>
      <c r="D22" s="21"/>
      <c r="E22" s="21"/>
      <c r="F22" s="21"/>
      <c r="G22" s="21"/>
      <c r="I22" s="45"/>
      <c r="J22" s="46"/>
      <c r="K22" s="45"/>
      <c r="L22" s="45"/>
      <c r="M22" s="45"/>
      <c r="AA22" s="31"/>
    </row>
    <row r="23" spans="1:133" ht="13.5" thickBot="1">
      <c r="A23" s="12" t="s">
        <v>0</v>
      </c>
      <c r="C23" s="30">
        <f>SUM(C8:C22)</f>
        <v>8350000</v>
      </c>
      <c r="D23" s="30">
        <f>SUM(D8:D22)</f>
        <v>620700</v>
      </c>
      <c r="E23" s="30">
        <f>SUM(E8:E22)</f>
        <v>8970700</v>
      </c>
      <c r="F23" s="30">
        <f>SUM(F8:F22)</f>
        <v>340710</v>
      </c>
      <c r="G23" s="30">
        <f>SUM(G8:G22)</f>
        <v>544970</v>
      </c>
      <c r="I23" s="48">
        <f>SUM(I8:I22)</f>
        <v>4680948.210000001</v>
      </c>
      <c r="J23" s="48">
        <f>SUM(J8:J22)</f>
        <v>347959.82682</v>
      </c>
      <c r="K23" s="48">
        <f>SUM(K8:K22)</f>
        <v>5028908.03682</v>
      </c>
      <c r="L23" s="48">
        <f>SUM(L8:L22)</f>
        <v>190999.50474599996</v>
      </c>
      <c r="M23" s="48">
        <f>SUM(M8:M22)</f>
        <v>305506.14922200004</v>
      </c>
      <c r="O23" s="30">
        <f>SUM(O8:O22)</f>
        <v>753368.73</v>
      </c>
      <c r="P23" s="30">
        <f>SUM(P8:P22)</f>
        <v>56001.912659999995</v>
      </c>
      <c r="Q23" s="30">
        <f>SUM(Q8:Q22)</f>
        <v>809370.64266</v>
      </c>
      <c r="R23" s="30">
        <f>SUM(R8:R22)</f>
        <v>30740.150897999996</v>
      </c>
      <c r="S23" s="30">
        <f>SUM(S8:S22)</f>
        <v>49169.26428600001</v>
      </c>
      <c r="U23" s="30">
        <f>SUM(U8:U22)</f>
        <v>7079.129999999999</v>
      </c>
      <c r="V23" s="30">
        <f>SUM(V8:V22)</f>
        <v>526.2294599999999</v>
      </c>
      <c r="W23" s="30">
        <f>SUM(W8:W22)</f>
        <v>7605.35946</v>
      </c>
      <c r="X23" s="30">
        <f>SUM(X8:X22)</f>
        <v>288.85393799999997</v>
      </c>
      <c r="Y23" s="30">
        <f>SUM(Y8:Y22)</f>
        <v>462.0255659999999</v>
      </c>
      <c r="AA23" s="30">
        <f>SUM(AA8:AA22)</f>
        <v>226714.19</v>
      </c>
      <c r="AB23" s="30">
        <f>SUM(AB8:AB22)</f>
        <v>16852.873979999997</v>
      </c>
      <c r="AC23" s="30">
        <f>SUM(AC8:AC22)</f>
        <v>243567.06398</v>
      </c>
      <c r="AD23" s="30">
        <f>SUM(AD8:AD22)</f>
        <v>9250.753493999999</v>
      </c>
      <c r="AE23" s="30">
        <f>SUM(AE8:AE22)</f>
        <v>14796.698457999995</v>
      </c>
      <c r="AG23" s="30">
        <f>SUM(AG8:AG22)</f>
        <v>1898702.325</v>
      </c>
      <c r="AH23" s="30">
        <f>SUM(AH8:AH22)</f>
        <v>141140.66265</v>
      </c>
      <c r="AI23" s="30">
        <f>SUM(AI8:AI22)</f>
        <v>2039842.98765</v>
      </c>
      <c r="AJ23" s="30">
        <f>SUM(AJ8:AJ22)</f>
        <v>77473.87654499999</v>
      </c>
      <c r="AK23" s="30">
        <f>SUM(AK8:AK22)</f>
        <v>123920.45581500001</v>
      </c>
      <c r="AM23" s="30">
        <f>SUM(AM8:AM22)</f>
        <v>491440.08499999996</v>
      </c>
      <c r="AN23" s="30">
        <f>SUM(AN8:AN22)</f>
        <v>36531.36057</v>
      </c>
      <c r="AO23" s="30">
        <f>SUM(AO8:AO22)</f>
        <v>527971.44557</v>
      </c>
      <c r="AP23" s="30">
        <f>SUM(AP8:AP22)</f>
        <v>20052.521120999994</v>
      </c>
      <c r="AQ23" s="30">
        <f>SUM(AQ8:AQ22)</f>
        <v>32074.263847000002</v>
      </c>
      <c r="AR23" s="30"/>
      <c r="AS23" s="30">
        <f>SUM(AS8:AS22)</f>
        <v>332744.16</v>
      </c>
      <c r="AT23" s="30">
        <f>SUM(AT8:AT22)</f>
        <v>24734.646720000004</v>
      </c>
      <c r="AU23" s="30">
        <f>SUM(AU8:AU22)</f>
        <v>357478.80672</v>
      </c>
      <c r="AV23" s="30">
        <f>SUM(AV8:AV22)</f>
        <v>13577.157215999998</v>
      </c>
      <c r="AW23" s="30">
        <f>SUM(AW8:AW22)</f>
        <v>21716.836512000005</v>
      </c>
      <c r="AY23" s="30">
        <f>SUM(AY8:AY22)</f>
        <v>51180.490000000005</v>
      </c>
      <c r="AZ23" s="30">
        <f>SUM(AZ8:AZ22)</f>
        <v>3804.5185800000004</v>
      </c>
      <c r="BA23" s="30">
        <f>SUM(BA8:BA22)</f>
        <v>54985.00858</v>
      </c>
      <c r="BB23" s="30">
        <f>SUM(BB8:BB22)</f>
        <v>2088.3478740000005</v>
      </c>
      <c r="BC23" s="30">
        <f>SUM(BC8:BC22)</f>
        <v>3340.3391180000003</v>
      </c>
      <c r="BE23" s="30">
        <f>SUM(BE8:BE22)</f>
        <v>117167.20000000001</v>
      </c>
      <c r="BF23" s="30">
        <f>SUM(BF8:BF22)</f>
        <v>8709.6624</v>
      </c>
      <c r="BG23" s="30">
        <f>SUM(BG8:BG22)</f>
        <v>125876.86240000001</v>
      </c>
      <c r="BH23" s="30">
        <f>SUM(BH8:BH22)</f>
        <v>4780.84272</v>
      </c>
      <c r="BI23" s="30">
        <f>SUM(BI8:BI22)</f>
        <v>7647.019039999999</v>
      </c>
      <c r="BK23" s="30">
        <f>SUM(BK8:BK22)</f>
        <v>19645.045</v>
      </c>
      <c r="BL23" s="30">
        <f>SUM(BL8:BL22)</f>
        <v>1460.32089</v>
      </c>
      <c r="BM23" s="30">
        <f>SUM(BM8:BM22)</f>
        <v>21105.36589</v>
      </c>
      <c r="BN23" s="30">
        <f>SUM(BN8:BN22)</f>
        <v>801.5884170000003</v>
      </c>
      <c r="BO23" s="30">
        <f>SUM(BO8:BO22)</f>
        <v>1282.1509190000004</v>
      </c>
      <c r="BQ23" s="30">
        <f>SUM(BQ8:BQ22)</f>
        <v>21249.914999999997</v>
      </c>
      <c r="BR23" s="30">
        <f>SUM(BR8:BR22)</f>
        <v>1579.6194300000002</v>
      </c>
      <c r="BS23" s="30">
        <f>SUM(BS8:BS22)</f>
        <v>22829.53443</v>
      </c>
      <c r="BT23" s="30">
        <f>SUM(BT8:BT22)</f>
        <v>867.072879</v>
      </c>
      <c r="BU23" s="30">
        <f>SUM(BU8:BU22)</f>
        <v>1386.8941530000004</v>
      </c>
      <c r="BW23" s="30">
        <f>SUM(BW8:BW22)</f>
        <v>40580.16499999999</v>
      </c>
      <c r="BX23" s="30">
        <f>SUM(BX8:BX22)</f>
        <v>3016.53993</v>
      </c>
      <c r="BY23" s="30">
        <f>SUM(BY8:BY22)</f>
        <v>43596.70493</v>
      </c>
      <c r="BZ23" s="30">
        <f>SUM(BZ8:BZ22)</f>
        <v>1655.8165290000004</v>
      </c>
      <c r="CA23" s="30">
        <f>SUM(CA8:CA22)</f>
        <v>2648.4997029999995</v>
      </c>
      <c r="CB23" s="21"/>
      <c r="CC23" s="30">
        <f>SUM(CC8:CC22)</f>
        <v>6739.285</v>
      </c>
      <c r="CD23" s="30">
        <f>SUM(CD8:CD22)</f>
        <v>500.96697000000006</v>
      </c>
      <c r="CE23" s="30">
        <f>SUM(CE8:CE22)</f>
        <v>7240.251969999999</v>
      </c>
      <c r="CF23" s="30">
        <f>SUM(CF8:CF22)</f>
        <v>274.98704100000003</v>
      </c>
      <c r="CG23" s="30">
        <f>SUM(CG8:CG22)</f>
        <v>439.84528700000004</v>
      </c>
      <c r="CI23" s="30">
        <f>SUM(CI8:CI22)</f>
        <v>116.9</v>
      </c>
      <c r="CJ23" s="30">
        <f>SUM(CJ8:CJ22)</f>
        <v>8.6898</v>
      </c>
      <c r="CK23" s="30">
        <f>SUM(CK8:CK22)</f>
        <v>125.5898</v>
      </c>
      <c r="CL23" s="30">
        <f>SUM(CL8:CL22)</f>
        <v>4.76994</v>
      </c>
      <c r="CM23" s="30">
        <f>SUM(CM8:CM22)</f>
        <v>7.629580000000002</v>
      </c>
      <c r="CO23" s="30">
        <f>SUM(CO8:CO22)</f>
        <v>42896.455</v>
      </c>
      <c r="CP23" s="30">
        <f>SUM(CP8:CP22)</f>
        <v>3188.7221100000006</v>
      </c>
      <c r="CQ23" s="30">
        <f>SUM(CQ8:CQ22)</f>
        <v>46085.177110000004</v>
      </c>
      <c r="CR23" s="30">
        <f>SUM(CR8:CR22)</f>
        <v>1750.3294830000002</v>
      </c>
      <c r="CS23" s="30">
        <f>SUM(CS8:CS22)</f>
        <v>2799.674381</v>
      </c>
      <c r="CU23" s="30">
        <f>SUM(CU8:CU22)</f>
        <v>62154.060000000005</v>
      </c>
      <c r="CV23" s="30">
        <f>SUM(CV8:CV22)</f>
        <v>4620.24252</v>
      </c>
      <c r="CW23" s="30">
        <f>SUM(CW8:CW22)</f>
        <v>66774.30252000001</v>
      </c>
      <c r="CX23" s="30">
        <f>SUM(CX8:CX22)</f>
        <v>2536.108956</v>
      </c>
      <c r="CY23" s="30">
        <f>SUM(CY8:CY22)</f>
        <v>4056.5386919999996</v>
      </c>
      <c r="DA23" s="30">
        <f>SUM(DA8:DA22)</f>
        <v>78642.805</v>
      </c>
      <c r="DB23" s="30">
        <f>SUM(DB8:DB22)</f>
        <v>5845.93881</v>
      </c>
      <c r="DC23" s="30">
        <f>SUM(DC8:DC22)</f>
        <v>84488.74381</v>
      </c>
      <c r="DD23" s="30">
        <f>SUM(DD8:DD22)</f>
        <v>3208.908993</v>
      </c>
      <c r="DE23" s="30">
        <f>SUM(DE8:DE22)</f>
        <v>5132.6909510000005</v>
      </c>
      <c r="DG23" s="30">
        <f>SUM(DG8:DG22)</f>
        <v>7314.6</v>
      </c>
      <c r="DH23" s="30">
        <f>SUM(DH8:DH22)</f>
        <v>543.7332000000001</v>
      </c>
      <c r="DI23" s="30">
        <f>SUM(DI8:DI22)</f>
        <v>7858.3332</v>
      </c>
      <c r="DJ23" s="30">
        <f>SUM(DJ8:DJ22)</f>
        <v>298.46196000000003</v>
      </c>
      <c r="DK23" s="30">
        <f>SUM(DK8:DK22)</f>
        <v>477.39372000000003</v>
      </c>
      <c r="DM23" s="30">
        <f>SUM(DM8:DM22)</f>
        <v>138213.375</v>
      </c>
      <c r="DN23" s="30">
        <f>SUM(DN8:DN22)</f>
        <v>10274.136749999998</v>
      </c>
      <c r="DO23" s="30">
        <f>SUM(DO8:DO22)</f>
        <v>148487.51175</v>
      </c>
      <c r="DP23" s="30">
        <f>SUM(DP8:DP22)</f>
        <v>5639.602275</v>
      </c>
      <c r="DQ23" s="30">
        <f>SUM(DQ8:DQ22)</f>
        <v>9020.615925</v>
      </c>
      <c r="DS23" s="30">
        <f>SUM(DS8:DS22)</f>
        <v>358584.06999999995</v>
      </c>
      <c r="DT23" s="30">
        <f>SUM(DT8:DT22)</f>
        <v>26655.464939999998</v>
      </c>
      <c r="DU23" s="30">
        <f>SUM(DU8:DU22)</f>
        <v>385239.53494</v>
      </c>
      <c r="DV23" s="30">
        <f>SUM(DV8:DV22)</f>
        <v>14631.518381999998</v>
      </c>
      <c r="DW23" s="30">
        <f>SUM(DW8:DW22)</f>
        <v>23403.300674</v>
      </c>
      <c r="DY23" s="30">
        <f>SUM(DY8:DY22)</f>
        <v>26415.225</v>
      </c>
      <c r="DZ23" s="30">
        <f>SUM(DZ8:DZ22)</f>
        <v>1963.58445</v>
      </c>
      <c r="EA23" s="30">
        <f>SUM(EA8:EA22)</f>
        <v>28378.809449999993</v>
      </c>
      <c r="EB23" s="30">
        <f>SUM(EB8:EB22)</f>
        <v>1077.836085</v>
      </c>
      <c r="EC23" s="30">
        <f>SUM(EC8:EC22)</f>
        <v>1724.0125949999997</v>
      </c>
    </row>
    <row r="24" ht="13.5" thickTop="1"/>
    <row r="37" spans="1:134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1:134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1:1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1:1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1:1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1:1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1:1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1:1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1:1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1:1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1:1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1:1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1:1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1:1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1:1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1:13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1:13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1:13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1:13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  <row r="60" spans="1:134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</row>
    <row r="61" spans="1:134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spans="1:134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34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</sheetData>
  <sheetProtection/>
  <printOptions/>
  <pageMargins left="0.75" right="0.75" top="1" bottom="1" header="0.5" footer="0.5"/>
  <pageSetup orientation="landscape" scale="74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Z63"/>
  <sheetViews>
    <sheetView zoomScale="150" zoomScaleNormal="150" zoomScalePageLayoutView="0" workbookViewId="0" topLeftCell="A1">
      <selection activeCell="D13" sqref="D13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3" width="12.28125" style="14" customWidth="1"/>
    <col min="4" max="4" width="11.8515625" style="14" customWidth="1"/>
    <col min="5" max="5" width="12.140625" style="14" customWidth="1"/>
    <col min="6" max="6" width="11.8515625" style="14" customWidth="1"/>
    <col min="7" max="7" width="15.421875" style="14" customWidth="1"/>
    <col min="8" max="8" width="3.7109375" style="14" customWidth="1"/>
    <col min="9" max="12" width="13.7109375" style="14" customWidth="1"/>
    <col min="13" max="13" width="15.42187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69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tr">
        <f>J3</f>
        <v>2005 Series A Bond Funded Projects after 2012D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2012D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2012D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2012D</v>
      </c>
      <c r="CL3"/>
      <c r="CM3"/>
      <c r="CN3"/>
      <c r="CO3"/>
      <c r="CW3" s="24"/>
      <c r="DC3" s="24" t="str">
        <f>CK3</f>
        <v>2005 Series A Bond Funded Projects after 2012D</v>
      </c>
      <c r="DO3" s="24"/>
      <c r="DU3" s="24" t="str">
        <f>DC3</f>
        <v>2005 Series A Bond Funded Projects after 2012D</v>
      </c>
      <c r="EG3" s="24"/>
      <c r="EI3" s="43"/>
      <c r="EJ3" s="3"/>
      <c r="EK3" s="3"/>
      <c r="EL3" s="24" t="str">
        <f>DU3</f>
        <v>2005 Series A Bond Funded Projects after 2012D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2012D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2012D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9" t="s">
        <v>68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24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40</v>
      </c>
      <c r="AN5" s="6"/>
      <c r="AO5" s="7"/>
      <c r="AP5" s="20"/>
      <c r="AQ5" s="20"/>
      <c r="AS5" s="5" t="s">
        <v>41</v>
      </c>
      <c r="AT5" s="6"/>
      <c r="AU5" s="7"/>
      <c r="AV5" s="20"/>
      <c r="AW5" s="20"/>
      <c r="AY5" s="5" t="s">
        <v>42</v>
      </c>
      <c r="AZ5" s="6"/>
      <c r="BA5" s="7"/>
      <c r="BB5" s="20"/>
      <c r="BC5" s="20"/>
      <c r="BE5" s="5" t="s">
        <v>43</v>
      </c>
      <c r="BF5" s="6"/>
      <c r="BG5" s="7"/>
      <c r="BH5" s="20"/>
      <c r="BI5" s="20"/>
      <c r="BK5" s="5" t="s">
        <v>44</v>
      </c>
      <c r="BL5" s="6"/>
      <c r="BM5" s="7"/>
      <c r="BN5" s="20"/>
      <c r="BO5" s="20"/>
      <c r="BQ5" s="5" t="s">
        <v>45</v>
      </c>
      <c r="BR5" s="6"/>
      <c r="BS5" s="7"/>
      <c r="BT5" s="20"/>
      <c r="BU5" s="20"/>
      <c r="BW5" s="5" t="s">
        <v>46</v>
      </c>
      <c r="BX5" s="6"/>
      <c r="BY5" s="7"/>
      <c r="BZ5" s="20"/>
      <c r="CA5" s="20"/>
      <c r="CC5" s="35" t="s">
        <v>47</v>
      </c>
      <c r="CD5" s="6"/>
      <c r="CE5" s="7"/>
      <c r="CF5" s="20"/>
      <c r="CG5" s="20"/>
      <c r="CI5" s="5" t="s">
        <v>48</v>
      </c>
      <c r="CJ5" s="6"/>
      <c r="CK5" s="7"/>
      <c r="CL5" s="20"/>
      <c r="CM5" s="20"/>
      <c r="CO5" s="5" t="s">
        <v>49</v>
      </c>
      <c r="CP5" s="6"/>
      <c r="CQ5" s="7"/>
      <c r="CR5" s="20"/>
      <c r="CS5" s="20"/>
      <c r="CU5" s="35" t="s">
        <v>50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52</v>
      </c>
      <c r="DH5" s="6"/>
      <c r="DI5" s="7"/>
      <c r="DJ5" s="20"/>
      <c r="DK5" s="20"/>
      <c r="DL5" s="41"/>
      <c r="DM5" s="5" t="s">
        <v>53</v>
      </c>
      <c r="DN5" s="6"/>
      <c r="DO5" s="7"/>
      <c r="DP5" s="20"/>
      <c r="DQ5" s="20"/>
      <c r="DS5" s="5" t="s">
        <v>51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5" t="s">
        <v>7</v>
      </c>
      <c r="EF5" s="6"/>
      <c r="EG5" s="7"/>
      <c r="EH5" s="20"/>
    </row>
    <row r="6" spans="1:138" s="1" customFormat="1" ht="12.75">
      <c r="A6" s="25" t="s">
        <v>2</v>
      </c>
      <c r="C6" s="37" t="s">
        <v>70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f>V6+AB6+AH6+AN6+AT6+AZ6+BF6+BL6+BR6+BX6+CD6+CJ6+CP6+CV6+DB6+DH6+DN6+EF6+DT6+DZ6</f>
        <v>0.4394074</v>
      </c>
      <c r="Q6" s="18"/>
      <c r="R6" s="20" t="s">
        <v>55</v>
      </c>
      <c r="S6" s="20" t="s">
        <v>55</v>
      </c>
      <c r="T6" s="14"/>
      <c r="U6" s="26"/>
      <c r="V6" s="13">
        <v>0.0074748</v>
      </c>
      <c r="W6" s="27"/>
      <c r="X6" s="20" t="s">
        <v>55</v>
      </c>
      <c r="Y6" s="20" t="s">
        <v>55</v>
      </c>
      <c r="AA6" s="26"/>
      <c r="AB6" s="13">
        <v>0.0034282</v>
      </c>
      <c r="AC6" s="27"/>
      <c r="AD6" s="20" t="s">
        <v>55</v>
      </c>
      <c r="AE6" s="20" t="s">
        <v>55</v>
      </c>
      <c r="AG6" s="26"/>
      <c r="AH6" s="13">
        <v>0.0007099</v>
      </c>
      <c r="AI6" s="27"/>
      <c r="AJ6" s="20" t="s">
        <v>55</v>
      </c>
      <c r="AK6" s="20" t="s">
        <v>55</v>
      </c>
      <c r="AM6" s="26"/>
      <c r="AN6" s="13">
        <v>0.0758946</v>
      </c>
      <c r="AO6" s="27"/>
      <c r="AP6" s="20" t="s">
        <v>55</v>
      </c>
      <c r="AQ6" s="20" t="s">
        <v>55</v>
      </c>
      <c r="AS6" s="26"/>
      <c r="AT6" s="13">
        <v>0.0004174</v>
      </c>
      <c r="AU6" s="27"/>
      <c r="AV6" s="20" t="s">
        <v>55</v>
      </c>
      <c r="AW6" s="20" t="s">
        <v>55</v>
      </c>
      <c r="AY6" s="26"/>
      <c r="AZ6" s="13">
        <v>0.0004407</v>
      </c>
      <c r="BA6" s="27"/>
      <c r="BB6" s="20" t="s">
        <v>55</v>
      </c>
      <c r="BC6" s="20" t="s">
        <v>55</v>
      </c>
      <c r="BE6" s="26"/>
      <c r="BF6" s="13">
        <v>0.0001236</v>
      </c>
      <c r="BG6" s="27"/>
      <c r="BH6" s="20" t="s">
        <v>55</v>
      </c>
      <c r="BI6" s="20" t="s">
        <v>55</v>
      </c>
      <c r="BK6" s="26"/>
      <c r="BL6" s="13">
        <v>0.0022776</v>
      </c>
      <c r="BM6" s="27"/>
      <c r="BN6" s="20" t="s">
        <v>55</v>
      </c>
      <c r="BO6" s="20" t="s">
        <v>55</v>
      </c>
      <c r="BQ6" s="26"/>
      <c r="BR6" s="13">
        <v>0.003395</v>
      </c>
      <c r="BS6" s="27"/>
      <c r="BT6" s="20" t="s">
        <v>55</v>
      </c>
      <c r="BU6" s="20" t="s">
        <v>55</v>
      </c>
      <c r="BW6" s="26"/>
      <c r="BX6" s="13">
        <v>0.04</v>
      </c>
      <c r="BY6" s="27"/>
      <c r="BZ6" s="20" t="s">
        <v>55</v>
      </c>
      <c r="CA6" s="20" t="s">
        <v>55</v>
      </c>
      <c r="CC6" s="26"/>
      <c r="CD6" s="13">
        <v>0.0019842</v>
      </c>
      <c r="CE6" s="27"/>
      <c r="CF6" s="20" t="s">
        <v>55</v>
      </c>
      <c r="CG6" s="20" t="s">
        <v>55</v>
      </c>
      <c r="CI6" s="26"/>
      <c r="CJ6" s="13">
        <v>0.0158629</v>
      </c>
      <c r="CK6" s="27"/>
      <c r="CL6" s="20" t="s">
        <v>55</v>
      </c>
      <c r="CM6" s="20" t="s">
        <v>55</v>
      </c>
      <c r="CO6" s="26"/>
      <c r="CP6" s="13">
        <v>0.0086838</v>
      </c>
      <c r="CQ6" s="27"/>
      <c r="CR6" s="20" t="s">
        <v>55</v>
      </c>
      <c r="CS6" s="20" t="s">
        <v>55</v>
      </c>
      <c r="CU6" s="26"/>
      <c r="CV6" s="13">
        <v>0.0008615</v>
      </c>
      <c r="CW6" s="27"/>
      <c r="CX6" s="20" t="s">
        <v>55</v>
      </c>
      <c r="CY6" s="20" t="s">
        <v>55</v>
      </c>
      <c r="DA6" s="26"/>
      <c r="DB6" s="13">
        <v>0.061203</v>
      </c>
      <c r="DC6" s="27"/>
      <c r="DD6" s="20" t="s">
        <v>55</v>
      </c>
      <c r="DE6" s="20" t="s">
        <v>55</v>
      </c>
      <c r="DG6" s="26"/>
      <c r="DH6" s="13">
        <v>0.0144306</v>
      </c>
      <c r="DI6" s="27"/>
      <c r="DJ6" s="20" t="s">
        <v>55</v>
      </c>
      <c r="DK6" s="20" t="s">
        <v>55</v>
      </c>
      <c r="DL6" s="10"/>
      <c r="DM6" s="26"/>
      <c r="DN6" s="13">
        <v>0.0024027</v>
      </c>
      <c r="DO6" s="27"/>
      <c r="DP6" s="20" t="s">
        <v>55</v>
      </c>
      <c r="DQ6" s="20" t="s">
        <v>55</v>
      </c>
      <c r="DS6" s="26"/>
      <c r="DT6" s="13">
        <v>0.0025862</v>
      </c>
      <c r="DU6" s="27"/>
      <c r="DV6" s="20" t="s">
        <v>55</v>
      </c>
      <c r="DW6" s="20" t="s">
        <v>55</v>
      </c>
      <c r="DY6" s="26"/>
      <c r="DZ6" s="13">
        <v>0.1972307</v>
      </c>
      <c r="EA6" s="27"/>
      <c r="EB6" s="20" t="s">
        <v>55</v>
      </c>
      <c r="EC6" s="20" t="s">
        <v>55</v>
      </c>
      <c r="EE6" s="26"/>
      <c r="EF6" s="13"/>
      <c r="EG6" s="27"/>
      <c r="EH6" s="20" t="s">
        <v>55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9" t="s">
        <v>3</v>
      </c>
      <c r="V7" s="9" t="s">
        <v>4</v>
      </c>
      <c r="W7" s="9" t="s">
        <v>0</v>
      </c>
      <c r="X7" s="20" t="s">
        <v>56</v>
      </c>
      <c r="Y7" s="20" t="s">
        <v>60</v>
      </c>
      <c r="AA7" s="9" t="s">
        <v>3</v>
      </c>
      <c r="AB7" s="9" t="s">
        <v>4</v>
      </c>
      <c r="AC7" s="9" t="s">
        <v>0</v>
      </c>
      <c r="AD7" s="20" t="s">
        <v>56</v>
      </c>
      <c r="AE7" s="20" t="s">
        <v>60</v>
      </c>
      <c r="AG7" s="9" t="s">
        <v>3</v>
      </c>
      <c r="AH7" s="9" t="s">
        <v>4</v>
      </c>
      <c r="AI7" s="9" t="s">
        <v>0</v>
      </c>
      <c r="AJ7" s="20" t="s">
        <v>56</v>
      </c>
      <c r="AK7" s="20" t="s">
        <v>60</v>
      </c>
      <c r="AM7" s="9" t="s">
        <v>3</v>
      </c>
      <c r="AN7" s="9" t="s">
        <v>4</v>
      </c>
      <c r="AO7" s="9" t="s">
        <v>0</v>
      </c>
      <c r="AP7" s="20" t="s">
        <v>56</v>
      </c>
      <c r="AQ7" s="20" t="s">
        <v>60</v>
      </c>
      <c r="AS7" s="9" t="s">
        <v>3</v>
      </c>
      <c r="AT7" s="9" t="s">
        <v>4</v>
      </c>
      <c r="AU7" s="9" t="s">
        <v>0</v>
      </c>
      <c r="AV7" s="20" t="s">
        <v>56</v>
      </c>
      <c r="AW7" s="20" t="s">
        <v>60</v>
      </c>
      <c r="AY7" s="9" t="s">
        <v>3</v>
      </c>
      <c r="AZ7" s="9" t="s">
        <v>4</v>
      </c>
      <c r="BA7" s="9" t="s">
        <v>0</v>
      </c>
      <c r="BB7" s="20" t="s">
        <v>56</v>
      </c>
      <c r="BC7" s="20" t="s">
        <v>60</v>
      </c>
      <c r="BE7" s="9" t="s">
        <v>3</v>
      </c>
      <c r="BF7" s="9" t="s">
        <v>4</v>
      </c>
      <c r="BG7" s="9" t="s">
        <v>0</v>
      </c>
      <c r="BH7" s="20" t="s">
        <v>56</v>
      </c>
      <c r="BI7" s="20" t="s">
        <v>60</v>
      </c>
      <c r="BK7" s="9" t="s">
        <v>3</v>
      </c>
      <c r="BL7" s="9" t="s">
        <v>4</v>
      </c>
      <c r="BM7" s="9" t="s">
        <v>0</v>
      </c>
      <c r="BN7" s="20" t="s">
        <v>56</v>
      </c>
      <c r="BO7" s="20" t="s">
        <v>60</v>
      </c>
      <c r="BQ7" s="9" t="s">
        <v>3</v>
      </c>
      <c r="BR7" s="9" t="s">
        <v>4</v>
      </c>
      <c r="BS7" s="9" t="s">
        <v>0</v>
      </c>
      <c r="BT7" s="20" t="s">
        <v>56</v>
      </c>
      <c r="BU7" s="20" t="s">
        <v>60</v>
      </c>
      <c r="BW7" s="9" t="s">
        <v>3</v>
      </c>
      <c r="BX7" s="9" t="s">
        <v>4</v>
      </c>
      <c r="BY7" s="9" t="s">
        <v>0</v>
      </c>
      <c r="BZ7" s="20" t="s">
        <v>56</v>
      </c>
      <c r="CA7" s="20" t="s">
        <v>60</v>
      </c>
      <c r="CC7" s="9" t="s">
        <v>3</v>
      </c>
      <c r="CD7" s="9" t="s">
        <v>4</v>
      </c>
      <c r="CE7" s="9" t="s">
        <v>0</v>
      </c>
      <c r="CF7" s="20" t="s">
        <v>56</v>
      </c>
      <c r="CG7" s="20" t="s">
        <v>60</v>
      </c>
      <c r="CI7" s="9" t="s">
        <v>3</v>
      </c>
      <c r="CJ7" s="9" t="s">
        <v>4</v>
      </c>
      <c r="CK7" s="9" t="s">
        <v>0</v>
      </c>
      <c r="CL7" s="20" t="s">
        <v>56</v>
      </c>
      <c r="CM7" s="20" t="s">
        <v>60</v>
      </c>
      <c r="CO7" s="9" t="s">
        <v>3</v>
      </c>
      <c r="CP7" s="9" t="s">
        <v>4</v>
      </c>
      <c r="CQ7" s="9" t="s">
        <v>0</v>
      </c>
      <c r="CR7" s="20" t="s">
        <v>56</v>
      </c>
      <c r="CS7" s="20" t="s">
        <v>60</v>
      </c>
      <c r="CU7" s="9" t="s">
        <v>3</v>
      </c>
      <c r="CV7" s="9" t="s">
        <v>4</v>
      </c>
      <c r="CW7" s="9" t="s">
        <v>0</v>
      </c>
      <c r="CX7" s="20" t="s">
        <v>56</v>
      </c>
      <c r="CY7" s="20" t="s">
        <v>60</v>
      </c>
      <c r="DA7" s="9" t="s">
        <v>3</v>
      </c>
      <c r="DB7" s="9" t="s">
        <v>4</v>
      </c>
      <c r="DC7" s="9" t="s">
        <v>0</v>
      </c>
      <c r="DD7" s="20" t="s">
        <v>56</v>
      </c>
      <c r="DE7" s="20" t="s">
        <v>60</v>
      </c>
      <c r="DG7" s="9" t="s">
        <v>3</v>
      </c>
      <c r="DH7" s="9" t="s">
        <v>4</v>
      </c>
      <c r="DI7" s="9" t="s">
        <v>0</v>
      </c>
      <c r="DJ7" s="20" t="s">
        <v>56</v>
      </c>
      <c r="DK7" s="20" t="s">
        <v>60</v>
      </c>
      <c r="DL7" s="42"/>
      <c r="DM7" s="9" t="s">
        <v>3</v>
      </c>
      <c r="DN7" s="9" t="s">
        <v>4</v>
      </c>
      <c r="DO7" s="9" t="s">
        <v>0</v>
      </c>
      <c r="DP7" s="20" t="s">
        <v>56</v>
      </c>
      <c r="DQ7" s="20" t="s">
        <v>60</v>
      </c>
      <c r="DS7" s="9" t="s">
        <v>3</v>
      </c>
      <c r="DT7" s="9" t="s">
        <v>4</v>
      </c>
      <c r="DU7" s="9" t="s">
        <v>0</v>
      </c>
      <c r="DV7" s="20" t="s">
        <v>56</v>
      </c>
      <c r="DW7" s="20" t="s">
        <v>60</v>
      </c>
      <c r="DY7" s="9" t="s">
        <v>3</v>
      </c>
      <c r="DZ7" s="9" t="s">
        <v>4</v>
      </c>
      <c r="EA7" s="9" t="s">
        <v>0</v>
      </c>
      <c r="EB7" s="20" t="s">
        <v>56</v>
      </c>
      <c r="EC7" s="20" t="s">
        <v>60</v>
      </c>
      <c r="EE7" s="9" t="s">
        <v>3</v>
      </c>
      <c r="EF7" s="9" t="s">
        <v>4</v>
      </c>
      <c r="EG7" s="9" t="s">
        <v>0</v>
      </c>
      <c r="EH7" s="20" t="s">
        <v>56</v>
      </c>
    </row>
    <row r="8" spans="1:139" ht="12.75">
      <c r="A8" s="32">
        <v>43374</v>
      </c>
      <c r="C8" s="15"/>
      <c r="D8" s="15">
        <v>135100</v>
      </c>
      <c r="E8" s="44">
        <f aca="true" t="shared" si="0" ref="E8:E21">C8+D8</f>
        <v>135100</v>
      </c>
      <c r="F8" s="44">
        <v>76179</v>
      </c>
      <c r="G8" s="44">
        <v>29566</v>
      </c>
      <c r="H8" s="45"/>
      <c r="I8" s="46">
        <f>'2012D Academic'!I8</f>
        <v>0</v>
      </c>
      <c r="J8" s="46">
        <f>'2012D Academic'!J8</f>
        <v>75736.06026</v>
      </c>
      <c r="K8" s="46">
        <f aca="true" t="shared" si="1" ref="K8:K21">I8+J8</f>
        <v>75736.06026</v>
      </c>
      <c r="L8" s="46">
        <f>'2012D Academic'!L8</f>
        <v>42705.38367540001</v>
      </c>
      <c r="M8" s="46">
        <f>'2012D Academic'!M8</f>
        <v>16574.4808116</v>
      </c>
      <c r="N8" s="45"/>
      <c r="O8" s="45">
        <f aca="true" t="shared" si="2" ref="O8:O20">U8+AA8+AG8+AM8+AS8+AY8+BE8+BK8+BQ8+BW8+CC8+CI8+CO8+CU8+DA8+DG8+DM8+EE8+DS8+DY8</f>
        <v>0</v>
      </c>
      <c r="P8" s="47">
        <f aca="true" t="shared" si="3" ref="P8:P21">V8+AB8+AH8+AN8+AT8+AZ8+BF8+BL8+BR8+BX8+CD8+CJ8+CP8+CV8+DB8+DH8+DN8+EF8+DT8+DZ8</f>
        <v>59363.93974</v>
      </c>
      <c r="Q8" s="45">
        <f aca="true" t="shared" si="4" ref="Q8:Q21">O8+P8</f>
        <v>59363.93974</v>
      </c>
      <c r="R8" s="45">
        <f aca="true" t="shared" si="5" ref="R8:R21">X8+AD8+AJ8+AP8+AV8+BB8+BH8+BN8+BT8+BZ8+CF8+CL8+CR8+CX8+DD8+DJ8+DP8+DV8+EB8+EH8</f>
        <v>33473.6163246</v>
      </c>
      <c r="S8" s="47">
        <f aca="true" t="shared" si="6" ref="S8:S21">Y8+AE8+AK8+AQ8+AW8+BC8+BI8+BO8+BU8+CA8+CG8+CM8+CS8+CY8+DE8+DK8+DQ8+EI8+DW8+EC8</f>
        <v>12991.5191884</v>
      </c>
      <c r="T8" s="45"/>
      <c r="U8" s="46">
        <f aca="true" t="shared" si="7" ref="U8:U20">V$6*$C8</f>
        <v>0</v>
      </c>
      <c r="V8" s="47">
        <f aca="true" t="shared" si="8" ref="V8:V21">D8*0.74748/100</f>
        <v>1009.8454800000001</v>
      </c>
      <c r="W8" s="46">
        <f aca="true" t="shared" si="9" ref="W8:W21">U8+V8</f>
        <v>1009.8454800000001</v>
      </c>
      <c r="X8" s="46">
        <f aca="true" t="shared" si="10" ref="X8:X21">V$6*$F8</f>
        <v>569.4227892</v>
      </c>
      <c r="Y8" s="46">
        <f aca="true" t="shared" si="11" ref="Y8:Y21">V$6*$G8</f>
        <v>220.9999368</v>
      </c>
      <c r="Z8" s="45"/>
      <c r="AA8" s="46">
        <f aca="true" t="shared" si="12" ref="AA8:AA20">AB$6*$C8</f>
        <v>0</v>
      </c>
      <c r="AB8" s="46">
        <f aca="true" t="shared" si="13" ref="AB8:AB21">D8*0.34282/100</f>
        <v>463.14982000000003</v>
      </c>
      <c r="AC8" s="45">
        <f aca="true" t="shared" si="14" ref="AC8:AC21">AA8+AB8</f>
        <v>463.14982000000003</v>
      </c>
      <c r="AD8" s="46">
        <f aca="true" t="shared" si="15" ref="AD8:AD21">AB$6*$F8</f>
        <v>261.15684780000004</v>
      </c>
      <c r="AE8" s="46">
        <f aca="true" t="shared" si="16" ref="AE8:AE21">AB$6*$G8</f>
        <v>101.35816120000001</v>
      </c>
      <c r="AF8" s="45"/>
      <c r="AG8" s="46">
        <f aca="true" t="shared" si="17" ref="AG8:AG20">AH$6*$C8</f>
        <v>0</v>
      </c>
      <c r="AH8" s="46">
        <f aca="true" t="shared" si="18" ref="AH8:AH21">D8*0.07099/100</f>
        <v>95.90749</v>
      </c>
      <c r="AI8" s="45">
        <f aca="true" t="shared" si="19" ref="AI8:AI21">AG8+AH8</f>
        <v>95.90749</v>
      </c>
      <c r="AJ8" s="46">
        <f aca="true" t="shared" si="20" ref="AJ8:AJ21">AH$6*$F8</f>
        <v>54.0794721</v>
      </c>
      <c r="AK8" s="46">
        <f aca="true" t="shared" si="21" ref="AK8:AK21">AH$6*$G8</f>
        <v>20.988903399999998</v>
      </c>
      <c r="AL8" s="45"/>
      <c r="AM8" s="46">
        <f aca="true" t="shared" si="22" ref="AM8:AM20">AN$6*$C8</f>
        <v>0</v>
      </c>
      <c r="AN8" s="46">
        <f aca="true" t="shared" si="23" ref="AN8:AN21">D8*7.58946/100</f>
        <v>10253.36046</v>
      </c>
      <c r="AO8" s="45">
        <f aca="true" t="shared" si="24" ref="AO8:AO21">AM8+AN8</f>
        <v>10253.36046</v>
      </c>
      <c r="AP8" s="46">
        <f aca="true" t="shared" si="25" ref="AP8:AP21">AN$6*$F8</f>
        <v>5781.574733400001</v>
      </c>
      <c r="AQ8" s="46">
        <f aca="true" t="shared" si="26" ref="AQ8:AQ21">AN$6*$G8</f>
        <v>2243.8997436</v>
      </c>
      <c r="AR8" s="45"/>
      <c r="AS8" s="46">
        <f aca="true" t="shared" si="27" ref="AS8:AS20">AT$6*$C8</f>
        <v>0</v>
      </c>
      <c r="AT8" s="46">
        <f aca="true" t="shared" si="28" ref="AT8:AT21">D8*0.04174/100</f>
        <v>56.390739999999994</v>
      </c>
      <c r="AU8" s="45">
        <f aca="true" t="shared" si="29" ref="AU8:AU21">AS8+AT8</f>
        <v>56.390739999999994</v>
      </c>
      <c r="AV8" s="46">
        <f aca="true" t="shared" si="30" ref="AV8:AV21">AT$6*$F8</f>
        <v>31.7971146</v>
      </c>
      <c r="AW8" s="46">
        <f aca="true" t="shared" si="31" ref="AW8:AW21">AT$6*$G8</f>
        <v>12.3408484</v>
      </c>
      <c r="AX8" s="45"/>
      <c r="AY8" s="46">
        <f aca="true" t="shared" si="32" ref="AY8:AY20">AZ$6*$C8</f>
        <v>0</v>
      </c>
      <c r="AZ8" s="46">
        <f aca="true" t="shared" si="33" ref="AZ8:AZ21">D8*0.04407/100</f>
        <v>59.53857</v>
      </c>
      <c r="BA8" s="45">
        <f aca="true" t="shared" si="34" ref="BA8:BA21">AY8+AZ8</f>
        <v>59.53857</v>
      </c>
      <c r="BB8" s="46">
        <f aca="true" t="shared" si="35" ref="BB8:BB21">AZ$6*$F8</f>
        <v>33.5720853</v>
      </c>
      <c r="BC8" s="46">
        <f aca="true" t="shared" si="36" ref="BC8:BC21">AZ$6*$G8</f>
        <v>13.029736199999999</v>
      </c>
      <c r="BD8" s="45"/>
      <c r="BE8" s="46">
        <f aca="true" t="shared" si="37" ref="BE8:BE20">BF$6*$C8</f>
        <v>0</v>
      </c>
      <c r="BF8" s="46">
        <f aca="true" t="shared" si="38" ref="BF8:BF21">D8*0.01236/100</f>
        <v>16.69836</v>
      </c>
      <c r="BG8" s="45">
        <f aca="true" t="shared" si="39" ref="BG8:BG21">BE8+BF8</f>
        <v>16.69836</v>
      </c>
      <c r="BH8" s="46">
        <f aca="true" t="shared" si="40" ref="BH8:BH21">BF$6*$F8</f>
        <v>9.4157244</v>
      </c>
      <c r="BI8" s="46">
        <f aca="true" t="shared" si="41" ref="BI8:BI21">BF$6*$G8</f>
        <v>3.6543576</v>
      </c>
      <c r="BJ8" s="45"/>
      <c r="BK8" s="46">
        <f aca="true" t="shared" si="42" ref="BK8:BK20">BL$6*$C8</f>
        <v>0</v>
      </c>
      <c r="BL8" s="46">
        <f aca="true" t="shared" si="43" ref="BL8:BL21">D8*0.22776/100</f>
        <v>307.70376</v>
      </c>
      <c r="BM8" s="45">
        <f aca="true" t="shared" si="44" ref="BM8:BM21">BK8+BL8</f>
        <v>307.70376</v>
      </c>
      <c r="BN8" s="46">
        <f aca="true" t="shared" si="45" ref="BN8:BN21">BL$6*$F8</f>
        <v>173.50529039999998</v>
      </c>
      <c r="BO8" s="46">
        <f aca="true" t="shared" si="46" ref="BO8:BO21">BL$6*$G8</f>
        <v>67.3395216</v>
      </c>
      <c r="BP8" s="45"/>
      <c r="BQ8" s="46">
        <f aca="true" t="shared" si="47" ref="BQ8:BQ20">BR$6*$C8</f>
        <v>0</v>
      </c>
      <c r="BR8" s="46">
        <f aca="true" t="shared" si="48" ref="BR8:BR21">D8*0.3395/100</f>
        <v>458.66450000000003</v>
      </c>
      <c r="BS8" s="45">
        <f aca="true" t="shared" si="49" ref="BS8:BS21">BQ8+BR8</f>
        <v>458.66450000000003</v>
      </c>
      <c r="BT8" s="46">
        <f aca="true" t="shared" si="50" ref="BT8:BT21">BR$6*$F8</f>
        <v>258.627705</v>
      </c>
      <c r="BU8" s="46">
        <f aca="true" t="shared" si="51" ref="BU8:BU21">BR$6*$G8</f>
        <v>100.37657</v>
      </c>
      <c r="BV8" s="45"/>
      <c r="BW8" s="46">
        <f aca="true" t="shared" si="52" ref="BW8:BW20">BX$6*$C8</f>
        <v>0</v>
      </c>
      <c r="BX8" s="46">
        <f aca="true" t="shared" si="53" ref="BX8:BX21">D8*4/100</f>
        <v>5404</v>
      </c>
      <c r="BY8" s="45">
        <f aca="true" t="shared" si="54" ref="BY8:BY21">BW8+BX8</f>
        <v>5404</v>
      </c>
      <c r="BZ8" s="46">
        <f aca="true" t="shared" si="55" ref="BZ8:BZ21">BX$6*$F8</f>
        <v>3047.16</v>
      </c>
      <c r="CA8" s="46">
        <f aca="true" t="shared" si="56" ref="CA8:CA21">BX$6*$G8</f>
        <v>1182.64</v>
      </c>
      <c r="CB8" s="45"/>
      <c r="CC8" s="46">
        <f aca="true" t="shared" si="57" ref="CC8:CC20">CD$6*$C8</f>
        <v>0</v>
      </c>
      <c r="CD8" s="46">
        <f aca="true" t="shared" si="58" ref="CD8:CD21">D8*0.19842/100</f>
        <v>268.06542</v>
      </c>
      <c r="CE8" s="45">
        <f aca="true" t="shared" si="59" ref="CE8:CE21">CC8+CD8</f>
        <v>268.06542</v>
      </c>
      <c r="CF8" s="46">
        <f aca="true" t="shared" si="60" ref="CF8:CF21">CD$6*$F8</f>
        <v>151.1543718</v>
      </c>
      <c r="CG8" s="46">
        <f aca="true" t="shared" si="61" ref="CG8:CG21">CD$6*$G8</f>
        <v>58.66485720000001</v>
      </c>
      <c r="CH8" s="45"/>
      <c r="CI8" s="46">
        <f aca="true" t="shared" si="62" ref="CI8:CI20">CJ$6*$C8</f>
        <v>0</v>
      </c>
      <c r="CJ8" s="46">
        <f aca="true" t="shared" si="63" ref="CJ8:CJ21">D8*1.58629/100</f>
        <v>2143.0777900000003</v>
      </c>
      <c r="CK8" s="45">
        <f aca="true" t="shared" si="64" ref="CK8:CK21">CI8+CJ8</f>
        <v>2143.0777900000003</v>
      </c>
      <c r="CL8" s="46">
        <f aca="true" t="shared" si="65" ref="CL8:CL21">CJ$6*$F8</f>
        <v>1208.4198591</v>
      </c>
      <c r="CM8" s="46">
        <f aca="true" t="shared" si="66" ref="CM8:CM21">CJ$6*$G8</f>
        <v>469.00250139999997</v>
      </c>
      <c r="CN8" s="45"/>
      <c r="CO8" s="46">
        <f aca="true" t="shared" si="67" ref="CO8:CO20">CP$6*$C8</f>
        <v>0</v>
      </c>
      <c r="CP8" s="46">
        <f aca="true" t="shared" si="68" ref="CP8:CP21">D8*0.86838/100</f>
        <v>1173.18138</v>
      </c>
      <c r="CQ8" s="45">
        <f aca="true" t="shared" si="69" ref="CQ8:CQ21">CO8+CP8</f>
        <v>1173.18138</v>
      </c>
      <c r="CR8" s="46">
        <f aca="true" t="shared" si="70" ref="CR8:CR21">CP$6*$F8</f>
        <v>661.5232002</v>
      </c>
      <c r="CS8" s="46">
        <f aca="true" t="shared" si="71" ref="CS8:CS21">CP$6*$G8</f>
        <v>256.7452308</v>
      </c>
      <c r="CT8" s="45"/>
      <c r="CU8" s="46">
        <f aca="true" t="shared" si="72" ref="CU8:CU20">CV$6*$C8</f>
        <v>0</v>
      </c>
      <c r="CV8" s="46">
        <f aca="true" t="shared" si="73" ref="CV8:CV21">D8*0.08615/100</f>
        <v>116.38865</v>
      </c>
      <c r="CW8" s="45">
        <f aca="true" t="shared" si="74" ref="CW8:CW21">CU8+CV8</f>
        <v>116.38865</v>
      </c>
      <c r="CX8" s="46">
        <f aca="true" t="shared" si="75" ref="CX8:CX21">CV$6*$F8</f>
        <v>65.6282085</v>
      </c>
      <c r="CY8" s="46">
        <f aca="true" t="shared" si="76" ref="CY8:CY21">CV$6*$G8</f>
        <v>25.471109</v>
      </c>
      <c r="CZ8" s="45"/>
      <c r="DA8" s="46">
        <f aca="true" t="shared" si="77" ref="DA8:DA20">DB$6*$C8</f>
        <v>0</v>
      </c>
      <c r="DB8" s="46">
        <f aca="true" t="shared" si="78" ref="DB8:DB21">D8*6.1203/100</f>
        <v>8268.525300000001</v>
      </c>
      <c r="DC8" s="45">
        <f aca="true" t="shared" si="79" ref="DC8:DC21">DA8+DB8</f>
        <v>8268.525300000001</v>
      </c>
      <c r="DD8" s="46">
        <f aca="true" t="shared" si="80" ref="DD8:DD21">DB$6*$F8</f>
        <v>4662.383337</v>
      </c>
      <c r="DE8" s="46">
        <f aca="true" t="shared" si="81" ref="DE8:DE21">DB$6*$G8</f>
        <v>1809.527898</v>
      </c>
      <c r="DF8" s="45"/>
      <c r="DG8" s="46">
        <f aca="true" t="shared" si="82" ref="DG8:DG20">DH$6*$C8</f>
        <v>0</v>
      </c>
      <c r="DH8" s="46">
        <f aca="true" t="shared" si="83" ref="DH8:DH21">D8*1.44306/100</f>
        <v>1949.57406</v>
      </c>
      <c r="DI8" s="45">
        <f aca="true" t="shared" si="84" ref="DI8:DI21">DG8+DH8</f>
        <v>1949.57406</v>
      </c>
      <c r="DJ8" s="46">
        <f aca="true" t="shared" si="85" ref="DJ8:DJ21">DH$6*$F8</f>
        <v>1099.3086774</v>
      </c>
      <c r="DK8" s="46">
        <f aca="true" t="shared" si="86" ref="DK8:DK21">DH$6*$G8</f>
        <v>426.6551196</v>
      </c>
      <c r="DL8" s="45"/>
      <c r="DM8" s="46">
        <f aca="true" t="shared" si="87" ref="DM8:DM20">DN$6*$C8</f>
        <v>0</v>
      </c>
      <c r="DN8" s="45">
        <f aca="true" t="shared" si="88" ref="DN8:DN21">D8*0.24027/100</f>
        <v>324.60477000000003</v>
      </c>
      <c r="DO8" s="45">
        <f aca="true" t="shared" si="89" ref="DO8:DO21">DM8+DN8</f>
        <v>324.60477000000003</v>
      </c>
      <c r="DP8" s="46">
        <f aca="true" t="shared" si="90" ref="DP8:DP21">DN$6*$F8</f>
        <v>183.03528329999997</v>
      </c>
      <c r="DQ8" s="46">
        <f aca="true" t="shared" si="91" ref="DQ8:DQ21">DN$6*$G8</f>
        <v>71.03822819999999</v>
      </c>
      <c r="DR8" s="45"/>
      <c r="DS8" s="46">
        <f aca="true" t="shared" si="92" ref="DS8:DS20">DT$6*$C8</f>
        <v>0</v>
      </c>
      <c r="DT8" s="46">
        <f aca="true" t="shared" si="93" ref="DT8:DT21">D8*0.25862/100</f>
        <v>349.39562000000006</v>
      </c>
      <c r="DU8" s="45">
        <f aca="true" t="shared" si="94" ref="DU8:DU21">DS8+DT8</f>
        <v>349.39562000000006</v>
      </c>
      <c r="DV8" s="46">
        <f aca="true" t="shared" si="95" ref="DV8:DV21">DT$6*$F8</f>
        <v>197.01412979999998</v>
      </c>
      <c r="DW8" s="46">
        <f aca="true" t="shared" si="96" ref="DW8:DW21">DT$6*$G8</f>
        <v>76.4635892</v>
      </c>
      <c r="DX8" s="45"/>
      <c r="DY8" s="46">
        <f aca="true" t="shared" si="97" ref="DY8:DY20">DZ$6*$C8</f>
        <v>0</v>
      </c>
      <c r="DZ8" s="46">
        <f aca="true" t="shared" si="98" ref="DZ8:DZ21">D8*19.72307/100</f>
        <v>26645.867570000002</v>
      </c>
      <c r="EA8" s="45">
        <f aca="true" t="shared" si="99" ref="EA8:EA21">DY8+DZ8</f>
        <v>26645.867570000002</v>
      </c>
      <c r="EB8" s="46">
        <f aca="true" t="shared" si="100" ref="EB8:EB21">DZ$6*$F8</f>
        <v>15024.8374953</v>
      </c>
      <c r="EC8" s="46">
        <f aca="true" t="shared" si="101" ref="EC8:EC21">DZ$6*$G8</f>
        <v>5831.3228762</v>
      </c>
      <c r="ED8" s="45"/>
      <c r="EE8" s="45"/>
      <c r="EF8" s="45"/>
      <c r="EG8" s="45">
        <f aca="true" t="shared" si="102" ref="EG8:EG21">EE8+EF8</f>
        <v>0</v>
      </c>
      <c r="EH8" s="45"/>
      <c r="EI8" s="45"/>
    </row>
    <row r="9" spans="1:139" s="33" customFormat="1" ht="12.75">
      <c r="A9" s="32">
        <v>43556</v>
      </c>
      <c r="C9" s="21"/>
      <c r="D9" s="21">
        <v>135100</v>
      </c>
      <c r="E9" s="44">
        <f t="shared" si="0"/>
        <v>135100</v>
      </c>
      <c r="F9" s="44">
        <v>76179</v>
      </c>
      <c r="G9" s="44">
        <v>29566</v>
      </c>
      <c r="H9" s="46"/>
      <c r="I9" s="46">
        <f>'2012D Academic'!I9</f>
        <v>0</v>
      </c>
      <c r="J9" s="46">
        <f>'2012D Academic'!J9</f>
        <v>75736.06026</v>
      </c>
      <c r="K9" s="46">
        <f t="shared" si="1"/>
        <v>75736.06026</v>
      </c>
      <c r="L9" s="46">
        <f>'2012D Academic'!L9</f>
        <v>42705.38367540001</v>
      </c>
      <c r="M9" s="46">
        <f>'2012D Academic'!M9</f>
        <v>16574.4808116</v>
      </c>
      <c r="N9" s="46"/>
      <c r="O9" s="45"/>
      <c r="P9" s="47">
        <f t="shared" si="3"/>
        <v>59363.93974</v>
      </c>
      <c r="Q9" s="45">
        <f t="shared" si="4"/>
        <v>59363.93974</v>
      </c>
      <c r="R9" s="45">
        <f t="shared" si="5"/>
        <v>33473.6163246</v>
      </c>
      <c r="S9" s="47">
        <f t="shared" si="6"/>
        <v>12991.5191884</v>
      </c>
      <c r="T9" s="46"/>
      <c r="U9" s="46"/>
      <c r="V9" s="47">
        <f t="shared" si="8"/>
        <v>1009.8454800000001</v>
      </c>
      <c r="W9" s="46">
        <f t="shared" si="9"/>
        <v>1009.8454800000001</v>
      </c>
      <c r="X9" s="46">
        <f t="shared" si="10"/>
        <v>569.4227892</v>
      </c>
      <c r="Y9" s="46">
        <f t="shared" si="11"/>
        <v>220.9999368</v>
      </c>
      <c r="Z9" s="46"/>
      <c r="AA9" s="46"/>
      <c r="AB9" s="46">
        <f t="shared" si="13"/>
        <v>463.14982000000003</v>
      </c>
      <c r="AC9" s="45">
        <f t="shared" si="14"/>
        <v>463.14982000000003</v>
      </c>
      <c r="AD9" s="46">
        <f t="shared" si="15"/>
        <v>261.15684780000004</v>
      </c>
      <c r="AE9" s="46">
        <f t="shared" si="16"/>
        <v>101.35816120000001</v>
      </c>
      <c r="AF9" s="46"/>
      <c r="AG9" s="46"/>
      <c r="AH9" s="46">
        <f t="shared" si="18"/>
        <v>95.90749</v>
      </c>
      <c r="AI9" s="45">
        <f t="shared" si="19"/>
        <v>95.90749</v>
      </c>
      <c r="AJ9" s="46">
        <f t="shared" si="20"/>
        <v>54.0794721</v>
      </c>
      <c r="AK9" s="46">
        <f t="shared" si="21"/>
        <v>20.988903399999998</v>
      </c>
      <c r="AL9" s="46"/>
      <c r="AM9" s="46"/>
      <c r="AN9" s="46">
        <f t="shared" si="23"/>
        <v>10253.36046</v>
      </c>
      <c r="AO9" s="45">
        <f t="shared" si="24"/>
        <v>10253.36046</v>
      </c>
      <c r="AP9" s="46">
        <f t="shared" si="25"/>
        <v>5781.574733400001</v>
      </c>
      <c r="AQ9" s="46">
        <f t="shared" si="26"/>
        <v>2243.8997436</v>
      </c>
      <c r="AR9" s="46"/>
      <c r="AS9" s="46"/>
      <c r="AT9" s="46">
        <f t="shared" si="28"/>
        <v>56.390739999999994</v>
      </c>
      <c r="AU9" s="45">
        <f t="shared" si="29"/>
        <v>56.390739999999994</v>
      </c>
      <c r="AV9" s="46">
        <f t="shared" si="30"/>
        <v>31.7971146</v>
      </c>
      <c r="AW9" s="46">
        <f t="shared" si="31"/>
        <v>12.3408484</v>
      </c>
      <c r="AX9" s="46"/>
      <c r="AY9" s="46"/>
      <c r="AZ9" s="46">
        <f t="shared" si="33"/>
        <v>59.53857</v>
      </c>
      <c r="BA9" s="45">
        <f t="shared" si="34"/>
        <v>59.53857</v>
      </c>
      <c r="BB9" s="46">
        <f t="shared" si="35"/>
        <v>33.5720853</v>
      </c>
      <c r="BC9" s="46">
        <f t="shared" si="36"/>
        <v>13.029736199999999</v>
      </c>
      <c r="BD9" s="46"/>
      <c r="BE9" s="46"/>
      <c r="BF9" s="46">
        <f t="shared" si="38"/>
        <v>16.69836</v>
      </c>
      <c r="BG9" s="45">
        <f t="shared" si="39"/>
        <v>16.69836</v>
      </c>
      <c r="BH9" s="46">
        <f t="shared" si="40"/>
        <v>9.4157244</v>
      </c>
      <c r="BI9" s="46">
        <f t="shared" si="41"/>
        <v>3.6543576</v>
      </c>
      <c r="BJ9" s="46"/>
      <c r="BK9" s="46"/>
      <c r="BL9" s="46">
        <f t="shared" si="43"/>
        <v>307.70376</v>
      </c>
      <c r="BM9" s="45">
        <f t="shared" si="44"/>
        <v>307.70376</v>
      </c>
      <c r="BN9" s="46">
        <f t="shared" si="45"/>
        <v>173.50529039999998</v>
      </c>
      <c r="BO9" s="46">
        <f t="shared" si="46"/>
        <v>67.3395216</v>
      </c>
      <c r="BP9" s="46"/>
      <c r="BQ9" s="46"/>
      <c r="BR9" s="46">
        <f t="shared" si="48"/>
        <v>458.66450000000003</v>
      </c>
      <c r="BS9" s="45">
        <f t="shared" si="49"/>
        <v>458.66450000000003</v>
      </c>
      <c r="BT9" s="46">
        <f t="shared" si="50"/>
        <v>258.627705</v>
      </c>
      <c r="BU9" s="46">
        <f t="shared" si="51"/>
        <v>100.37657</v>
      </c>
      <c r="BV9" s="46"/>
      <c r="BW9" s="46"/>
      <c r="BX9" s="46">
        <f t="shared" si="53"/>
        <v>5404</v>
      </c>
      <c r="BY9" s="45">
        <f t="shared" si="54"/>
        <v>5404</v>
      </c>
      <c r="BZ9" s="46">
        <f t="shared" si="55"/>
        <v>3047.16</v>
      </c>
      <c r="CA9" s="46">
        <f t="shared" si="56"/>
        <v>1182.64</v>
      </c>
      <c r="CB9" s="46"/>
      <c r="CC9" s="46"/>
      <c r="CD9" s="46">
        <f t="shared" si="58"/>
        <v>268.06542</v>
      </c>
      <c r="CE9" s="45">
        <f t="shared" si="59"/>
        <v>268.06542</v>
      </c>
      <c r="CF9" s="46">
        <f t="shared" si="60"/>
        <v>151.1543718</v>
      </c>
      <c r="CG9" s="46">
        <f t="shared" si="61"/>
        <v>58.66485720000001</v>
      </c>
      <c r="CH9" s="46"/>
      <c r="CI9" s="46"/>
      <c r="CJ9" s="46">
        <f t="shared" si="63"/>
        <v>2143.0777900000003</v>
      </c>
      <c r="CK9" s="45">
        <f t="shared" si="64"/>
        <v>2143.0777900000003</v>
      </c>
      <c r="CL9" s="46">
        <f t="shared" si="65"/>
        <v>1208.4198591</v>
      </c>
      <c r="CM9" s="46">
        <f t="shared" si="66"/>
        <v>469.00250139999997</v>
      </c>
      <c r="CN9" s="46"/>
      <c r="CO9" s="46"/>
      <c r="CP9" s="46">
        <f t="shared" si="68"/>
        <v>1173.18138</v>
      </c>
      <c r="CQ9" s="45">
        <f t="shared" si="69"/>
        <v>1173.18138</v>
      </c>
      <c r="CR9" s="46">
        <f t="shared" si="70"/>
        <v>661.5232002</v>
      </c>
      <c r="CS9" s="46">
        <f t="shared" si="71"/>
        <v>256.7452308</v>
      </c>
      <c r="CT9" s="46"/>
      <c r="CU9" s="46"/>
      <c r="CV9" s="46">
        <f t="shared" si="73"/>
        <v>116.38865</v>
      </c>
      <c r="CW9" s="45">
        <f t="shared" si="74"/>
        <v>116.38865</v>
      </c>
      <c r="CX9" s="46">
        <f t="shared" si="75"/>
        <v>65.6282085</v>
      </c>
      <c r="CY9" s="46">
        <f t="shared" si="76"/>
        <v>25.471109</v>
      </c>
      <c r="CZ9" s="46"/>
      <c r="DA9" s="46"/>
      <c r="DB9" s="46">
        <f t="shared" si="78"/>
        <v>8268.525300000001</v>
      </c>
      <c r="DC9" s="45">
        <f t="shared" si="79"/>
        <v>8268.525300000001</v>
      </c>
      <c r="DD9" s="46">
        <f t="shared" si="80"/>
        <v>4662.383337</v>
      </c>
      <c r="DE9" s="46">
        <f t="shared" si="81"/>
        <v>1809.527898</v>
      </c>
      <c r="DF9" s="46"/>
      <c r="DG9" s="46"/>
      <c r="DH9" s="46">
        <f t="shared" si="83"/>
        <v>1949.57406</v>
      </c>
      <c r="DI9" s="45">
        <f t="shared" si="84"/>
        <v>1949.57406</v>
      </c>
      <c r="DJ9" s="46">
        <f t="shared" si="85"/>
        <v>1099.3086774</v>
      </c>
      <c r="DK9" s="46">
        <f t="shared" si="86"/>
        <v>426.6551196</v>
      </c>
      <c r="DL9" s="45"/>
      <c r="DM9" s="46"/>
      <c r="DN9" s="45">
        <f t="shared" si="88"/>
        <v>324.60477000000003</v>
      </c>
      <c r="DO9" s="45">
        <f t="shared" si="89"/>
        <v>324.60477000000003</v>
      </c>
      <c r="DP9" s="46">
        <f t="shared" si="90"/>
        <v>183.03528329999997</v>
      </c>
      <c r="DQ9" s="46">
        <f t="shared" si="91"/>
        <v>71.03822819999999</v>
      </c>
      <c r="DR9" s="46"/>
      <c r="DS9" s="46"/>
      <c r="DT9" s="46">
        <f t="shared" si="93"/>
        <v>349.39562000000006</v>
      </c>
      <c r="DU9" s="45">
        <f t="shared" si="94"/>
        <v>349.39562000000006</v>
      </c>
      <c r="DV9" s="46">
        <f t="shared" si="95"/>
        <v>197.01412979999998</v>
      </c>
      <c r="DW9" s="46">
        <f t="shared" si="96"/>
        <v>76.4635892</v>
      </c>
      <c r="DX9" s="46"/>
      <c r="DY9" s="46"/>
      <c r="DZ9" s="46">
        <f t="shared" si="98"/>
        <v>26645.867570000002</v>
      </c>
      <c r="EA9" s="45">
        <f t="shared" si="99"/>
        <v>26645.867570000002</v>
      </c>
      <c r="EB9" s="46">
        <f t="shared" si="100"/>
        <v>15024.8374953</v>
      </c>
      <c r="EC9" s="46">
        <f t="shared" si="101"/>
        <v>5831.3228762</v>
      </c>
      <c r="ED9" s="46"/>
      <c r="EE9" s="45"/>
      <c r="EF9" s="45"/>
      <c r="EG9" s="45">
        <f t="shared" si="102"/>
        <v>0</v>
      </c>
      <c r="EH9" s="45"/>
      <c r="EI9" s="46"/>
    </row>
    <row r="10" spans="1:139" s="33" customFormat="1" ht="12.75">
      <c r="A10" s="32">
        <v>43739</v>
      </c>
      <c r="C10" s="21"/>
      <c r="D10" s="21">
        <v>135100</v>
      </c>
      <c r="E10" s="44">
        <f t="shared" si="0"/>
        <v>135100</v>
      </c>
      <c r="F10" s="44">
        <v>76179</v>
      </c>
      <c r="G10" s="44">
        <v>29566</v>
      </c>
      <c r="H10" s="46"/>
      <c r="I10" s="46">
        <f>'2012D Academic'!I10</f>
        <v>0</v>
      </c>
      <c r="J10" s="46">
        <f>'2012D Academic'!J10</f>
        <v>75736.06026</v>
      </c>
      <c r="K10" s="46">
        <f t="shared" si="1"/>
        <v>75736.06026</v>
      </c>
      <c r="L10" s="46">
        <f>'2012D Academic'!L10</f>
        <v>42705.38367540001</v>
      </c>
      <c r="M10" s="46">
        <f>'2012D Academic'!M10</f>
        <v>16574.4808116</v>
      </c>
      <c r="N10" s="46"/>
      <c r="O10" s="45">
        <f t="shared" si="2"/>
        <v>0</v>
      </c>
      <c r="P10" s="47">
        <f t="shared" si="3"/>
        <v>59363.93974</v>
      </c>
      <c r="Q10" s="45">
        <f t="shared" si="4"/>
        <v>59363.93974</v>
      </c>
      <c r="R10" s="45">
        <f t="shared" si="5"/>
        <v>33473.6163246</v>
      </c>
      <c r="S10" s="47">
        <f t="shared" si="6"/>
        <v>12991.5191884</v>
      </c>
      <c r="T10" s="46"/>
      <c r="U10" s="46">
        <f t="shared" si="7"/>
        <v>0</v>
      </c>
      <c r="V10" s="47">
        <f t="shared" si="8"/>
        <v>1009.8454800000001</v>
      </c>
      <c r="W10" s="46">
        <f t="shared" si="9"/>
        <v>1009.8454800000001</v>
      </c>
      <c r="X10" s="46">
        <f t="shared" si="10"/>
        <v>569.4227892</v>
      </c>
      <c r="Y10" s="46">
        <f t="shared" si="11"/>
        <v>220.9999368</v>
      </c>
      <c r="Z10" s="46"/>
      <c r="AA10" s="46">
        <f t="shared" si="12"/>
        <v>0</v>
      </c>
      <c r="AB10" s="46">
        <f t="shared" si="13"/>
        <v>463.14982000000003</v>
      </c>
      <c r="AC10" s="45">
        <f t="shared" si="14"/>
        <v>463.14982000000003</v>
      </c>
      <c r="AD10" s="46">
        <f t="shared" si="15"/>
        <v>261.15684780000004</v>
      </c>
      <c r="AE10" s="46">
        <f t="shared" si="16"/>
        <v>101.35816120000001</v>
      </c>
      <c r="AF10" s="46"/>
      <c r="AG10" s="46">
        <f t="shared" si="17"/>
        <v>0</v>
      </c>
      <c r="AH10" s="46">
        <f t="shared" si="18"/>
        <v>95.90749</v>
      </c>
      <c r="AI10" s="45">
        <f t="shared" si="19"/>
        <v>95.90749</v>
      </c>
      <c r="AJ10" s="46">
        <f t="shared" si="20"/>
        <v>54.0794721</v>
      </c>
      <c r="AK10" s="46">
        <f t="shared" si="21"/>
        <v>20.988903399999998</v>
      </c>
      <c r="AL10" s="46"/>
      <c r="AM10" s="46">
        <f t="shared" si="22"/>
        <v>0</v>
      </c>
      <c r="AN10" s="46">
        <f t="shared" si="23"/>
        <v>10253.36046</v>
      </c>
      <c r="AO10" s="45">
        <f t="shared" si="24"/>
        <v>10253.36046</v>
      </c>
      <c r="AP10" s="46">
        <f t="shared" si="25"/>
        <v>5781.574733400001</v>
      </c>
      <c r="AQ10" s="46">
        <f t="shared" si="26"/>
        <v>2243.8997436</v>
      </c>
      <c r="AR10" s="46"/>
      <c r="AS10" s="46">
        <f t="shared" si="27"/>
        <v>0</v>
      </c>
      <c r="AT10" s="46">
        <f t="shared" si="28"/>
        <v>56.390739999999994</v>
      </c>
      <c r="AU10" s="45">
        <f t="shared" si="29"/>
        <v>56.390739999999994</v>
      </c>
      <c r="AV10" s="46">
        <f t="shared" si="30"/>
        <v>31.7971146</v>
      </c>
      <c r="AW10" s="46">
        <f t="shared" si="31"/>
        <v>12.3408484</v>
      </c>
      <c r="AX10" s="46"/>
      <c r="AY10" s="46">
        <f t="shared" si="32"/>
        <v>0</v>
      </c>
      <c r="AZ10" s="46">
        <f t="shared" si="33"/>
        <v>59.53857</v>
      </c>
      <c r="BA10" s="45">
        <f t="shared" si="34"/>
        <v>59.53857</v>
      </c>
      <c r="BB10" s="46">
        <f t="shared" si="35"/>
        <v>33.5720853</v>
      </c>
      <c r="BC10" s="46">
        <f t="shared" si="36"/>
        <v>13.029736199999999</v>
      </c>
      <c r="BD10" s="46"/>
      <c r="BE10" s="46">
        <f t="shared" si="37"/>
        <v>0</v>
      </c>
      <c r="BF10" s="46">
        <f t="shared" si="38"/>
        <v>16.69836</v>
      </c>
      <c r="BG10" s="45">
        <f t="shared" si="39"/>
        <v>16.69836</v>
      </c>
      <c r="BH10" s="46">
        <f t="shared" si="40"/>
        <v>9.4157244</v>
      </c>
      <c r="BI10" s="46">
        <f t="shared" si="41"/>
        <v>3.6543576</v>
      </c>
      <c r="BJ10" s="46"/>
      <c r="BK10" s="46">
        <f t="shared" si="42"/>
        <v>0</v>
      </c>
      <c r="BL10" s="46">
        <f t="shared" si="43"/>
        <v>307.70376</v>
      </c>
      <c r="BM10" s="45">
        <f t="shared" si="44"/>
        <v>307.70376</v>
      </c>
      <c r="BN10" s="46">
        <f t="shared" si="45"/>
        <v>173.50529039999998</v>
      </c>
      <c r="BO10" s="46">
        <f t="shared" si="46"/>
        <v>67.3395216</v>
      </c>
      <c r="BP10" s="46"/>
      <c r="BQ10" s="46">
        <f t="shared" si="47"/>
        <v>0</v>
      </c>
      <c r="BR10" s="46">
        <f t="shared" si="48"/>
        <v>458.66450000000003</v>
      </c>
      <c r="BS10" s="45">
        <f t="shared" si="49"/>
        <v>458.66450000000003</v>
      </c>
      <c r="BT10" s="46">
        <f t="shared" si="50"/>
        <v>258.627705</v>
      </c>
      <c r="BU10" s="46">
        <f t="shared" si="51"/>
        <v>100.37657</v>
      </c>
      <c r="BV10" s="46"/>
      <c r="BW10" s="46">
        <f t="shared" si="52"/>
        <v>0</v>
      </c>
      <c r="BX10" s="46">
        <f t="shared" si="53"/>
        <v>5404</v>
      </c>
      <c r="BY10" s="45">
        <f t="shared" si="54"/>
        <v>5404</v>
      </c>
      <c r="BZ10" s="46">
        <f t="shared" si="55"/>
        <v>3047.16</v>
      </c>
      <c r="CA10" s="46">
        <f t="shared" si="56"/>
        <v>1182.64</v>
      </c>
      <c r="CB10" s="46"/>
      <c r="CC10" s="46">
        <f t="shared" si="57"/>
        <v>0</v>
      </c>
      <c r="CD10" s="46">
        <f t="shared" si="58"/>
        <v>268.06542</v>
      </c>
      <c r="CE10" s="45">
        <f t="shared" si="59"/>
        <v>268.06542</v>
      </c>
      <c r="CF10" s="46">
        <f t="shared" si="60"/>
        <v>151.1543718</v>
      </c>
      <c r="CG10" s="46">
        <f t="shared" si="61"/>
        <v>58.66485720000001</v>
      </c>
      <c r="CH10" s="46"/>
      <c r="CI10" s="46">
        <f t="shared" si="62"/>
        <v>0</v>
      </c>
      <c r="CJ10" s="46">
        <f t="shared" si="63"/>
        <v>2143.0777900000003</v>
      </c>
      <c r="CK10" s="45">
        <f t="shared" si="64"/>
        <v>2143.0777900000003</v>
      </c>
      <c r="CL10" s="46">
        <f t="shared" si="65"/>
        <v>1208.4198591</v>
      </c>
      <c r="CM10" s="46">
        <f t="shared" si="66"/>
        <v>469.00250139999997</v>
      </c>
      <c r="CN10" s="46"/>
      <c r="CO10" s="46">
        <f t="shared" si="67"/>
        <v>0</v>
      </c>
      <c r="CP10" s="46">
        <f t="shared" si="68"/>
        <v>1173.18138</v>
      </c>
      <c r="CQ10" s="45">
        <f t="shared" si="69"/>
        <v>1173.18138</v>
      </c>
      <c r="CR10" s="46">
        <f t="shared" si="70"/>
        <v>661.5232002</v>
      </c>
      <c r="CS10" s="46">
        <f t="shared" si="71"/>
        <v>256.7452308</v>
      </c>
      <c r="CT10" s="46"/>
      <c r="CU10" s="46">
        <f t="shared" si="72"/>
        <v>0</v>
      </c>
      <c r="CV10" s="46">
        <f t="shared" si="73"/>
        <v>116.38865</v>
      </c>
      <c r="CW10" s="45">
        <f t="shared" si="74"/>
        <v>116.38865</v>
      </c>
      <c r="CX10" s="46">
        <f t="shared" si="75"/>
        <v>65.6282085</v>
      </c>
      <c r="CY10" s="46">
        <f t="shared" si="76"/>
        <v>25.471109</v>
      </c>
      <c r="CZ10" s="46"/>
      <c r="DA10" s="46">
        <f t="shared" si="77"/>
        <v>0</v>
      </c>
      <c r="DB10" s="46">
        <f t="shared" si="78"/>
        <v>8268.525300000001</v>
      </c>
      <c r="DC10" s="45">
        <f t="shared" si="79"/>
        <v>8268.525300000001</v>
      </c>
      <c r="DD10" s="46">
        <f t="shared" si="80"/>
        <v>4662.383337</v>
      </c>
      <c r="DE10" s="46">
        <f t="shared" si="81"/>
        <v>1809.527898</v>
      </c>
      <c r="DF10" s="46"/>
      <c r="DG10" s="46">
        <f t="shared" si="82"/>
        <v>0</v>
      </c>
      <c r="DH10" s="46">
        <f t="shared" si="83"/>
        <v>1949.57406</v>
      </c>
      <c r="DI10" s="45">
        <f t="shared" si="84"/>
        <v>1949.57406</v>
      </c>
      <c r="DJ10" s="46">
        <f t="shared" si="85"/>
        <v>1099.3086774</v>
      </c>
      <c r="DK10" s="46">
        <f t="shared" si="86"/>
        <v>426.6551196</v>
      </c>
      <c r="DL10" s="45"/>
      <c r="DM10" s="46">
        <f t="shared" si="87"/>
        <v>0</v>
      </c>
      <c r="DN10" s="45">
        <f t="shared" si="88"/>
        <v>324.60477000000003</v>
      </c>
      <c r="DO10" s="45">
        <f t="shared" si="89"/>
        <v>324.60477000000003</v>
      </c>
      <c r="DP10" s="46">
        <f t="shared" si="90"/>
        <v>183.03528329999997</v>
      </c>
      <c r="DQ10" s="46">
        <f t="shared" si="91"/>
        <v>71.03822819999999</v>
      </c>
      <c r="DR10" s="46"/>
      <c r="DS10" s="46">
        <f t="shared" si="92"/>
        <v>0</v>
      </c>
      <c r="DT10" s="46">
        <f t="shared" si="93"/>
        <v>349.39562000000006</v>
      </c>
      <c r="DU10" s="45">
        <f t="shared" si="94"/>
        <v>349.39562000000006</v>
      </c>
      <c r="DV10" s="46">
        <f t="shared" si="95"/>
        <v>197.01412979999998</v>
      </c>
      <c r="DW10" s="46">
        <f t="shared" si="96"/>
        <v>76.4635892</v>
      </c>
      <c r="DX10" s="46"/>
      <c r="DY10" s="46">
        <f t="shared" si="97"/>
        <v>0</v>
      </c>
      <c r="DZ10" s="46">
        <f t="shared" si="98"/>
        <v>26645.867570000002</v>
      </c>
      <c r="EA10" s="45">
        <f t="shared" si="99"/>
        <v>26645.867570000002</v>
      </c>
      <c r="EB10" s="46">
        <f t="shared" si="100"/>
        <v>15024.8374953</v>
      </c>
      <c r="EC10" s="46">
        <f t="shared" si="101"/>
        <v>5831.3228762</v>
      </c>
      <c r="ED10" s="46"/>
      <c r="EE10" s="45"/>
      <c r="EF10" s="45"/>
      <c r="EG10" s="45">
        <f t="shared" si="102"/>
        <v>0</v>
      </c>
      <c r="EH10" s="45"/>
      <c r="EI10" s="46"/>
    </row>
    <row r="11" spans="1:139" s="33" customFormat="1" ht="12.75">
      <c r="A11" s="32">
        <v>43922</v>
      </c>
      <c r="C11" s="21"/>
      <c r="D11" s="21">
        <v>135100</v>
      </c>
      <c r="E11" s="44">
        <f t="shared" si="0"/>
        <v>135100</v>
      </c>
      <c r="F11" s="44">
        <v>76179</v>
      </c>
      <c r="G11" s="44">
        <v>29566</v>
      </c>
      <c r="H11" s="46"/>
      <c r="I11" s="46">
        <f>'2012D Academic'!I11</f>
        <v>0</v>
      </c>
      <c r="J11" s="46">
        <f>'2012D Academic'!J11</f>
        <v>75736.06026</v>
      </c>
      <c r="K11" s="46">
        <f t="shared" si="1"/>
        <v>75736.06026</v>
      </c>
      <c r="L11" s="46">
        <f>'2012D Academic'!L11</f>
        <v>42705.38367540001</v>
      </c>
      <c r="M11" s="46">
        <f>'2012D Academic'!M11</f>
        <v>16574.4808116</v>
      </c>
      <c r="N11" s="46"/>
      <c r="O11" s="45"/>
      <c r="P11" s="47">
        <f t="shared" si="3"/>
        <v>59363.93974</v>
      </c>
      <c r="Q11" s="45">
        <f t="shared" si="4"/>
        <v>59363.93974</v>
      </c>
      <c r="R11" s="45">
        <f t="shared" si="5"/>
        <v>33473.6163246</v>
      </c>
      <c r="S11" s="47">
        <f t="shared" si="6"/>
        <v>12991.5191884</v>
      </c>
      <c r="T11" s="46"/>
      <c r="U11" s="46"/>
      <c r="V11" s="47">
        <f t="shared" si="8"/>
        <v>1009.8454800000001</v>
      </c>
      <c r="W11" s="46">
        <f t="shared" si="9"/>
        <v>1009.8454800000001</v>
      </c>
      <c r="X11" s="46">
        <f t="shared" si="10"/>
        <v>569.4227892</v>
      </c>
      <c r="Y11" s="46">
        <f t="shared" si="11"/>
        <v>220.9999368</v>
      </c>
      <c r="Z11" s="46"/>
      <c r="AA11" s="46"/>
      <c r="AB11" s="46">
        <f t="shared" si="13"/>
        <v>463.14982000000003</v>
      </c>
      <c r="AC11" s="45">
        <f t="shared" si="14"/>
        <v>463.14982000000003</v>
      </c>
      <c r="AD11" s="46">
        <f t="shared" si="15"/>
        <v>261.15684780000004</v>
      </c>
      <c r="AE11" s="46">
        <f t="shared" si="16"/>
        <v>101.35816120000001</v>
      </c>
      <c r="AF11" s="46"/>
      <c r="AG11" s="46"/>
      <c r="AH11" s="46">
        <f t="shared" si="18"/>
        <v>95.90749</v>
      </c>
      <c r="AI11" s="45">
        <f t="shared" si="19"/>
        <v>95.90749</v>
      </c>
      <c r="AJ11" s="46">
        <f t="shared" si="20"/>
        <v>54.0794721</v>
      </c>
      <c r="AK11" s="46">
        <f t="shared" si="21"/>
        <v>20.988903399999998</v>
      </c>
      <c r="AL11" s="46"/>
      <c r="AM11" s="46"/>
      <c r="AN11" s="46">
        <f t="shared" si="23"/>
        <v>10253.36046</v>
      </c>
      <c r="AO11" s="45">
        <f t="shared" si="24"/>
        <v>10253.36046</v>
      </c>
      <c r="AP11" s="46">
        <f t="shared" si="25"/>
        <v>5781.574733400001</v>
      </c>
      <c r="AQ11" s="46">
        <f t="shared" si="26"/>
        <v>2243.8997436</v>
      </c>
      <c r="AR11" s="46"/>
      <c r="AS11" s="46"/>
      <c r="AT11" s="46">
        <f t="shared" si="28"/>
        <v>56.390739999999994</v>
      </c>
      <c r="AU11" s="45">
        <f t="shared" si="29"/>
        <v>56.390739999999994</v>
      </c>
      <c r="AV11" s="46">
        <f t="shared" si="30"/>
        <v>31.7971146</v>
      </c>
      <c r="AW11" s="46">
        <f t="shared" si="31"/>
        <v>12.3408484</v>
      </c>
      <c r="AX11" s="46"/>
      <c r="AY11" s="46"/>
      <c r="AZ11" s="46">
        <f t="shared" si="33"/>
        <v>59.53857</v>
      </c>
      <c r="BA11" s="45">
        <f t="shared" si="34"/>
        <v>59.53857</v>
      </c>
      <c r="BB11" s="46">
        <f t="shared" si="35"/>
        <v>33.5720853</v>
      </c>
      <c r="BC11" s="46">
        <f t="shared" si="36"/>
        <v>13.029736199999999</v>
      </c>
      <c r="BD11" s="46"/>
      <c r="BE11" s="46"/>
      <c r="BF11" s="46">
        <f t="shared" si="38"/>
        <v>16.69836</v>
      </c>
      <c r="BG11" s="45">
        <f t="shared" si="39"/>
        <v>16.69836</v>
      </c>
      <c r="BH11" s="46">
        <f t="shared" si="40"/>
        <v>9.4157244</v>
      </c>
      <c r="BI11" s="46">
        <f t="shared" si="41"/>
        <v>3.6543576</v>
      </c>
      <c r="BJ11" s="46"/>
      <c r="BK11" s="46"/>
      <c r="BL11" s="46">
        <f t="shared" si="43"/>
        <v>307.70376</v>
      </c>
      <c r="BM11" s="45">
        <f t="shared" si="44"/>
        <v>307.70376</v>
      </c>
      <c r="BN11" s="46">
        <f t="shared" si="45"/>
        <v>173.50529039999998</v>
      </c>
      <c r="BO11" s="46">
        <f t="shared" si="46"/>
        <v>67.3395216</v>
      </c>
      <c r="BP11" s="46"/>
      <c r="BQ11" s="46"/>
      <c r="BR11" s="46">
        <f t="shared" si="48"/>
        <v>458.66450000000003</v>
      </c>
      <c r="BS11" s="45">
        <f t="shared" si="49"/>
        <v>458.66450000000003</v>
      </c>
      <c r="BT11" s="46">
        <f t="shared" si="50"/>
        <v>258.627705</v>
      </c>
      <c r="BU11" s="46">
        <f t="shared" si="51"/>
        <v>100.37657</v>
      </c>
      <c r="BV11" s="46"/>
      <c r="BW11" s="46"/>
      <c r="BX11" s="46">
        <f t="shared" si="53"/>
        <v>5404</v>
      </c>
      <c r="BY11" s="45">
        <f t="shared" si="54"/>
        <v>5404</v>
      </c>
      <c r="BZ11" s="46">
        <f t="shared" si="55"/>
        <v>3047.16</v>
      </c>
      <c r="CA11" s="46">
        <f t="shared" si="56"/>
        <v>1182.64</v>
      </c>
      <c r="CB11" s="46"/>
      <c r="CC11" s="46"/>
      <c r="CD11" s="46">
        <f t="shared" si="58"/>
        <v>268.06542</v>
      </c>
      <c r="CE11" s="45">
        <f t="shared" si="59"/>
        <v>268.06542</v>
      </c>
      <c r="CF11" s="46">
        <f t="shared" si="60"/>
        <v>151.1543718</v>
      </c>
      <c r="CG11" s="46">
        <f t="shared" si="61"/>
        <v>58.66485720000001</v>
      </c>
      <c r="CH11" s="46"/>
      <c r="CI11" s="46"/>
      <c r="CJ11" s="46">
        <f t="shared" si="63"/>
        <v>2143.0777900000003</v>
      </c>
      <c r="CK11" s="45">
        <f t="shared" si="64"/>
        <v>2143.0777900000003</v>
      </c>
      <c r="CL11" s="46">
        <f t="shared" si="65"/>
        <v>1208.4198591</v>
      </c>
      <c r="CM11" s="46">
        <f t="shared" si="66"/>
        <v>469.00250139999997</v>
      </c>
      <c r="CN11" s="46"/>
      <c r="CO11" s="46"/>
      <c r="CP11" s="46">
        <f t="shared" si="68"/>
        <v>1173.18138</v>
      </c>
      <c r="CQ11" s="45">
        <f t="shared" si="69"/>
        <v>1173.18138</v>
      </c>
      <c r="CR11" s="46">
        <f t="shared" si="70"/>
        <v>661.5232002</v>
      </c>
      <c r="CS11" s="46">
        <f t="shared" si="71"/>
        <v>256.7452308</v>
      </c>
      <c r="CT11" s="46"/>
      <c r="CU11" s="46"/>
      <c r="CV11" s="46">
        <f t="shared" si="73"/>
        <v>116.38865</v>
      </c>
      <c r="CW11" s="45">
        <f t="shared" si="74"/>
        <v>116.38865</v>
      </c>
      <c r="CX11" s="46">
        <f t="shared" si="75"/>
        <v>65.6282085</v>
      </c>
      <c r="CY11" s="46">
        <f t="shared" si="76"/>
        <v>25.471109</v>
      </c>
      <c r="CZ11" s="46"/>
      <c r="DA11" s="46"/>
      <c r="DB11" s="46">
        <f t="shared" si="78"/>
        <v>8268.525300000001</v>
      </c>
      <c r="DC11" s="45">
        <f t="shared" si="79"/>
        <v>8268.525300000001</v>
      </c>
      <c r="DD11" s="46">
        <f t="shared" si="80"/>
        <v>4662.383337</v>
      </c>
      <c r="DE11" s="46">
        <f t="shared" si="81"/>
        <v>1809.527898</v>
      </c>
      <c r="DF11" s="46"/>
      <c r="DG11" s="46"/>
      <c r="DH11" s="46">
        <f t="shared" si="83"/>
        <v>1949.57406</v>
      </c>
      <c r="DI11" s="45">
        <f t="shared" si="84"/>
        <v>1949.57406</v>
      </c>
      <c r="DJ11" s="46">
        <f t="shared" si="85"/>
        <v>1099.3086774</v>
      </c>
      <c r="DK11" s="46">
        <f t="shared" si="86"/>
        <v>426.6551196</v>
      </c>
      <c r="DL11" s="45"/>
      <c r="DM11" s="46"/>
      <c r="DN11" s="45">
        <f t="shared" si="88"/>
        <v>324.60477000000003</v>
      </c>
      <c r="DO11" s="45">
        <f t="shared" si="89"/>
        <v>324.60477000000003</v>
      </c>
      <c r="DP11" s="46">
        <f t="shared" si="90"/>
        <v>183.03528329999997</v>
      </c>
      <c r="DQ11" s="46">
        <f t="shared" si="91"/>
        <v>71.03822819999999</v>
      </c>
      <c r="DR11" s="46"/>
      <c r="DS11" s="46"/>
      <c r="DT11" s="46">
        <f t="shared" si="93"/>
        <v>349.39562000000006</v>
      </c>
      <c r="DU11" s="45">
        <f t="shared" si="94"/>
        <v>349.39562000000006</v>
      </c>
      <c r="DV11" s="46">
        <f t="shared" si="95"/>
        <v>197.01412979999998</v>
      </c>
      <c r="DW11" s="46">
        <f t="shared" si="96"/>
        <v>76.4635892</v>
      </c>
      <c r="DX11" s="46"/>
      <c r="DY11" s="46"/>
      <c r="DZ11" s="46">
        <f t="shared" si="98"/>
        <v>26645.867570000002</v>
      </c>
      <c r="EA11" s="45">
        <f t="shared" si="99"/>
        <v>26645.867570000002</v>
      </c>
      <c r="EB11" s="46">
        <f t="shared" si="100"/>
        <v>15024.8374953</v>
      </c>
      <c r="EC11" s="46">
        <f t="shared" si="101"/>
        <v>5831.3228762</v>
      </c>
      <c r="ED11" s="46"/>
      <c r="EE11" s="45"/>
      <c r="EF11" s="45"/>
      <c r="EG11" s="45">
        <f t="shared" si="102"/>
        <v>0</v>
      </c>
      <c r="EH11" s="45"/>
      <c r="EI11" s="46"/>
    </row>
    <row r="12" spans="1:139" s="33" customFormat="1" ht="12.75">
      <c r="A12" s="32">
        <v>44105</v>
      </c>
      <c r="C12" s="21"/>
      <c r="D12" s="21">
        <v>135100</v>
      </c>
      <c r="E12" s="44">
        <f t="shared" si="0"/>
        <v>135100</v>
      </c>
      <c r="F12" s="44">
        <v>76179</v>
      </c>
      <c r="G12" s="44">
        <v>29566</v>
      </c>
      <c r="H12" s="46"/>
      <c r="I12" s="46">
        <f>'2012D Academic'!I12</f>
        <v>0</v>
      </c>
      <c r="J12" s="46">
        <f>'2012D Academic'!J12</f>
        <v>75736.06026</v>
      </c>
      <c r="K12" s="46">
        <f t="shared" si="1"/>
        <v>75736.06026</v>
      </c>
      <c r="L12" s="46">
        <f>'2012D Academic'!L12</f>
        <v>42705.38367540001</v>
      </c>
      <c r="M12" s="46">
        <f>'2012D Academic'!M12</f>
        <v>16574.4808116</v>
      </c>
      <c r="N12" s="46"/>
      <c r="O12" s="45">
        <f t="shared" si="2"/>
        <v>0</v>
      </c>
      <c r="P12" s="47">
        <f t="shared" si="3"/>
        <v>59363.93974</v>
      </c>
      <c r="Q12" s="45">
        <f t="shared" si="4"/>
        <v>59363.93974</v>
      </c>
      <c r="R12" s="45">
        <f t="shared" si="5"/>
        <v>33473.6163246</v>
      </c>
      <c r="S12" s="47">
        <f t="shared" si="6"/>
        <v>12991.5191884</v>
      </c>
      <c r="T12" s="46"/>
      <c r="U12" s="46">
        <f t="shared" si="7"/>
        <v>0</v>
      </c>
      <c r="V12" s="47">
        <f t="shared" si="8"/>
        <v>1009.8454800000001</v>
      </c>
      <c r="W12" s="46">
        <f t="shared" si="9"/>
        <v>1009.8454800000001</v>
      </c>
      <c r="X12" s="46">
        <f t="shared" si="10"/>
        <v>569.4227892</v>
      </c>
      <c r="Y12" s="46">
        <f t="shared" si="11"/>
        <v>220.9999368</v>
      </c>
      <c r="Z12" s="46"/>
      <c r="AA12" s="46">
        <f t="shared" si="12"/>
        <v>0</v>
      </c>
      <c r="AB12" s="46">
        <f t="shared" si="13"/>
        <v>463.14982000000003</v>
      </c>
      <c r="AC12" s="45">
        <f t="shared" si="14"/>
        <v>463.14982000000003</v>
      </c>
      <c r="AD12" s="46">
        <f t="shared" si="15"/>
        <v>261.15684780000004</v>
      </c>
      <c r="AE12" s="46">
        <f t="shared" si="16"/>
        <v>101.35816120000001</v>
      </c>
      <c r="AF12" s="46"/>
      <c r="AG12" s="46">
        <f t="shared" si="17"/>
        <v>0</v>
      </c>
      <c r="AH12" s="46">
        <f t="shared" si="18"/>
        <v>95.90749</v>
      </c>
      <c r="AI12" s="45">
        <f t="shared" si="19"/>
        <v>95.90749</v>
      </c>
      <c r="AJ12" s="46">
        <f t="shared" si="20"/>
        <v>54.0794721</v>
      </c>
      <c r="AK12" s="46">
        <f t="shared" si="21"/>
        <v>20.988903399999998</v>
      </c>
      <c r="AL12" s="46"/>
      <c r="AM12" s="46">
        <f t="shared" si="22"/>
        <v>0</v>
      </c>
      <c r="AN12" s="46">
        <f t="shared" si="23"/>
        <v>10253.36046</v>
      </c>
      <c r="AO12" s="45">
        <f t="shared" si="24"/>
        <v>10253.36046</v>
      </c>
      <c r="AP12" s="46">
        <f t="shared" si="25"/>
        <v>5781.574733400001</v>
      </c>
      <c r="AQ12" s="46">
        <f t="shared" si="26"/>
        <v>2243.8997436</v>
      </c>
      <c r="AR12" s="46"/>
      <c r="AS12" s="46">
        <f t="shared" si="27"/>
        <v>0</v>
      </c>
      <c r="AT12" s="46">
        <f t="shared" si="28"/>
        <v>56.390739999999994</v>
      </c>
      <c r="AU12" s="45">
        <f t="shared" si="29"/>
        <v>56.390739999999994</v>
      </c>
      <c r="AV12" s="46">
        <f t="shared" si="30"/>
        <v>31.7971146</v>
      </c>
      <c r="AW12" s="46">
        <f t="shared" si="31"/>
        <v>12.3408484</v>
      </c>
      <c r="AX12" s="46"/>
      <c r="AY12" s="46">
        <f t="shared" si="32"/>
        <v>0</v>
      </c>
      <c r="AZ12" s="46">
        <f t="shared" si="33"/>
        <v>59.53857</v>
      </c>
      <c r="BA12" s="45">
        <f t="shared" si="34"/>
        <v>59.53857</v>
      </c>
      <c r="BB12" s="46">
        <f t="shared" si="35"/>
        <v>33.5720853</v>
      </c>
      <c r="BC12" s="46">
        <f t="shared" si="36"/>
        <v>13.029736199999999</v>
      </c>
      <c r="BD12" s="46"/>
      <c r="BE12" s="46">
        <f t="shared" si="37"/>
        <v>0</v>
      </c>
      <c r="BF12" s="46">
        <f t="shared" si="38"/>
        <v>16.69836</v>
      </c>
      <c r="BG12" s="45">
        <f t="shared" si="39"/>
        <v>16.69836</v>
      </c>
      <c r="BH12" s="46">
        <f t="shared" si="40"/>
        <v>9.4157244</v>
      </c>
      <c r="BI12" s="46">
        <f t="shared" si="41"/>
        <v>3.6543576</v>
      </c>
      <c r="BJ12" s="46"/>
      <c r="BK12" s="46">
        <f t="shared" si="42"/>
        <v>0</v>
      </c>
      <c r="BL12" s="46">
        <f t="shared" si="43"/>
        <v>307.70376</v>
      </c>
      <c r="BM12" s="45">
        <f t="shared" si="44"/>
        <v>307.70376</v>
      </c>
      <c r="BN12" s="46">
        <f t="shared" si="45"/>
        <v>173.50529039999998</v>
      </c>
      <c r="BO12" s="46">
        <f t="shared" si="46"/>
        <v>67.3395216</v>
      </c>
      <c r="BP12" s="46"/>
      <c r="BQ12" s="46">
        <f t="shared" si="47"/>
        <v>0</v>
      </c>
      <c r="BR12" s="46">
        <f t="shared" si="48"/>
        <v>458.66450000000003</v>
      </c>
      <c r="BS12" s="45">
        <f t="shared" si="49"/>
        <v>458.66450000000003</v>
      </c>
      <c r="BT12" s="46">
        <f t="shared" si="50"/>
        <v>258.627705</v>
      </c>
      <c r="BU12" s="46">
        <f t="shared" si="51"/>
        <v>100.37657</v>
      </c>
      <c r="BV12" s="46"/>
      <c r="BW12" s="46">
        <f t="shared" si="52"/>
        <v>0</v>
      </c>
      <c r="BX12" s="46">
        <f t="shared" si="53"/>
        <v>5404</v>
      </c>
      <c r="BY12" s="45">
        <f t="shared" si="54"/>
        <v>5404</v>
      </c>
      <c r="BZ12" s="46">
        <f t="shared" si="55"/>
        <v>3047.16</v>
      </c>
      <c r="CA12" s="46">
        <f t="shared" si="56"/>
        <v>1182.64</v>
      </c>
      <c r="CB12" s="46"/>
      <c r="CC12" s="46">
        <f t="shared" si="57"/>
        <v>0</v>
      </c>
      <c r="CD12" s="46">
        <f t="shared" si="58"/>
        <v>268.06542</v>
      </c>
      <c r="CE12" s="45">
        <f t="shared" si="59"/>
        <v>268.06542</v>
      </c>
      <c r="CF12" s="46">
        <f t="shared" si="60"/>
        <v>151.1543718</v>
      </c>
      <c r="CG12" s="46">
        <f t="shared" si="61"/>
        <v>58.66485720000001</v>
      </c>
      <c r="CH12" s="46"/>
      <c r="CI12" s="46">
        <f t="shared" si="62"/>
        <v>0</v>
      </c>
      <c r="CJ12" s="46">
        <f t="shared" si="63"/>
        <v>2143.0777900000003</v>
      </c>
      <c r="CK12" s="45">
        <f t="shared" si="64"/>
        <v>2143.0777900000003</v>
      </c>
      <c r="CL12" s="46">
        <f t="shared" si="65"/>
        <v>1208.4198591</v>
      </c>
      <c r="CM12" s="46">
        <f t="shared" si="66"/>
        <v>469.00250139999997</v>
      </c>
      <c r="CN12" s="46"/>
      <c r="CO12" s="46">
        <f t="shared" si="67"/>
        <v>0</v>
      </c>
      <c r="CP12" s="46">
        <f t="shared" si="68"/>
        <v>1173.18138</v>
      </c>
      <c r="CQ12" s="45">
        <f t="shared" si="69"/>
        <v>1173.18138</v>
      </c>
      <c r="CR12" s="46">
        <f t="shared" si="70"/>
        <v>661.5232002</v>
      </c>
      <c r="CS12" s="46">
        <f t="shared" si="71"/>
        <v>256.7452308</v>
      </c>
      <c r="CT12" s="46"/>
      <c r="CU12" s="46">
        <f t="shared" si="72"/>
        <v>0</v>
      </c>
      <c r="CV12" s="46">
        <f t="shared" si="73"/>
        <v>116.38865</v>
      </c>
      <c r="CW12" s="45">
        <f t="shared" si="74"/>
        <v>116.38865</v>
      </c>
      <c r="CX12" s="46">
        <f t="shared" si="75"/>
        <v>65.6282085</v>
      </c>
      <c r="CY12" s="46">
        <f t="shared" si="76"/>
        <v>25.471109</v>
      </c>
      <c r="CZ12" s="46"/>
      <c r="DA12" s="46">
        <f t="shared" si="77"/>
        <v>0</v>
      </c>
      <c r="DB12" s="46">
        <f t="shared" si="78"/>
        <v>8268.525300000001</v>
      </c>
      <c r="DC12" s="45">
        <f t="shared" si="79"/>
        <v>8268.525300000001</v>
      </c>
      <c r="DD12" s="46">
        <f t="shared" si="80"/>
        <v>4662.383337</v>
      </c>
      <c r="DE12" s="46">
        <f t="shared" si="81"/>
        <v>1809.527898</v>
      </c>
      <c r="DF12" s="46"/>
      <c r="DG12" s="46">
        <f t="shared" si="82"/>
        <v>0</v>
      </c>
      <c r="DH12" s="46">
        <f t="shared" si="83"/>
        <v>1949.57406</v>
      </c>
      <c r="DI12" s="45">
        <f t="shared" si="84"/>
        <v>1949.57406</v>
      </c>
      <c r="DJ12" s="46">
        <f t="shared" si="85"/>
        <v>1099.3086774</v>
      </c>
      <c r="DK12" s="46">
        <f t="shared" si="86"/>
        <v>426.6551196</v>
      </c>
      <c r="DL12" s="45"/>
      <c r="DM12" s="46">
        <f t="shared" si="87"/>
        <v>0</v>
      </c>
      <c r="DN12" s="45">
        <f t="shared" si="88"/>
        <v>324.60477000000003</v>
      </c>
      <c r="DO12" s="45">
        <f t="shared" si="89"/>
        <v>324.60477000000003</v>
      </c>
      <c r="DP12" s="46">
        <f t="shared" si="90"/>
        <v>183.03528329999997</v>
      </c>
      <c r="DQ12" s="46">
        <f t="shared" si="91"/>
        <v>71.03822819999999</v>
      </c>
      <c r="DR12" s="46"/>
      <c r="DS12" s="46">
        <f t="shared" si="92"/>
        <v>0</v>
      </c>
      <c r="DT12" s="46">
        <f t="shared" si="93"/>
        <v>349.39562000000006</v>
      </c>
      <c r="DU12" s="45">
        <f t="shared" si="94"/>
        <v>349.39562000000006</v>
      </c>
      <c r="DV12" s="46">
        <f t="shared" si="95"/>
        <v>197.01412979999998</v>
      </c>
      <c r="DW12" s="46">
        <f t="shared" si="96"/>
        <v>76.4635892</v>
      </c>
      <c r="DX12" s="46"/>
      <c r="DY12" s="46">
        <f t="shared" si="97"/>
        <v>0</v>
      </c>
      <c r="DZ12" s="46">
        <f t="shared" si="98"/>
        <v>26645.867570000002</v>
      </c>
      <c r="EA12" s="45">
        <f t="shared" si="99"/>
        <v>26645.867570000002</v>
      </c>
      <c r="EB12" s="46">
        <f t="shared" si="100"/>
        <v>15024.8374953</v>
      </c>
      <c r="EC12" s="46">
        <f t="shared" si="101"/>
        <v>5831.3228762</v>
      </c>
      <c r="ED12" s="46"/>
      <c r="EE12" s="45"/>
      <c r="EF12" s="45"/>
      <c r="EG12" s="45">
        <f t="shared" si="102"/>
        <v>0</v>
      </c>
      <c r="EH12" s="45"/>
      <c r="EI12" s="46"/>
    </row>
    <row r="13" spans="1:139" s="33" customFormat="1" ht="12.75">
      <c r="A13" s="32">
        <v>44287</v>
      </c>
      <c r="C13" s="21"/>
      <c r="D13" s="21">
        <v>135100</v>
      </c>
      <c r="E13" s="44">
        <f t="shared" si="0"/>
        <v>135100</v>
      </c>
      <c r="F13" s="44">
        <v>76179</v>
      </c>
      <c r="G13" s="44">
        <v>29566</v>
      </c>
      <c r="H13" s="46"/>
      <c r="I13" s="46">
        <f>'2012D Academic'!I13</f>
        <v>0</v>
      </c>
      <c r="J13" s="46">
        <f>'2012D Academic'!J13</f>
        <v>75736.06026</v>
      </c>
      <c r="K13" s="46">
        <f t="shared" si="1"/>
        <v>75736.06026</v>
      </c>
      <c r="L13" s="46">
        <f>'2012D Academic'!L13</f>
        <v>42705.38367540001</v>
      </c>
      <c r="M13" s="46">
        <f>'2012D Academic'!M13</f>
        <v>16574.4808116</v>
      </c>
      <c r="N13" s="46"/>
      <c r="O13" s="45"/>
      <c r="P13" s="47">
        <f t="shared" si="3"/>
        <v>59363.93974</v>
      </c>
      <c r="Q13" s="45">
        <f t="shared" si="4"/>
        <v>59363.93974</v>
      </c>
      <c r="R13" s="45">
        <f t="shared" si="5"/>
        <v>33473.6163246</v>
      </c>
      <c r="S13" s="47">
        <f t="shared" si="6"/>
        <v>12991.5191884</v>
      </c>
      <c r="T13" s="46"/>
      <c r="U13" s="46"/>
      <c r="V13" s="47">
        <f t="shared" si="8"/>
        <v>1009.8454800000001</v>
      </c>
      <c r="W13" s="46">
        <f t="shared" si="9"/>
        <v>1009.8454800000001</v>
      </c>
      <c r="X13" s="46">
        <f t="shared" si="10"/>
        <v>569.4227892</v>
      </c>
      <c r="Y13" s="46">
        <f t="shared" si="11"/>
        <v>220.9999368</v>
      </c>
      <c r="Z13" s="46"/>
      <c r="AA13" s="46"/>
      <c r="AB13" s="46">
        <f t="shared" si="13"/>
        <v>463.14982000000003</v>
      </c>
      <c r="AC13" s="45">
        <f t="shared" si="14"/>
        <v>463.14982000000003</v>
      </c>
      <c r="AD13" s="46">
        <f t="shared" si="15"/>
        <v>261.15684780000004</v>
      </c>
      <c r="AE13" s="46">
        <f t="shared" si="16"/>
        <v>101.35816120000001</v>
      </c>
      <c r="AF13" s="46"/>
      <c r="AG13" s="46"/>
      <c r="AH13" s="46">
        <f t="shared" si="18"/>
        <v>95.90749</v>
      </c>
      <c r="AI13" s="45">
        <f t="shared" si="19"/>
        <v>95.90749</v>
      </c>
      <c r="AJ13" s="46">
        <f t="shared" si="20"/>
        <v>54.0794721</v>
      </c>
      <c r="AK13" s="46">
        <f t="shared" si="21"/>
        <v>20.988903399999998</v>
      </c>
      <c r="AL13" s="46"/>
      <c r="AM13" s="46"/>
      <c r="AN13" s="46">
        <f t="shared" si="23"/>
        <v>10253.36046</v>
      </c>
      <c r="AO13" s="45">
        <f t="shared" si="24"/>
        <v>10253.36046</v>
      </c>
      <c r="AP13" s="46">
        <f t="shared" si="25"/>
        <v>5781.574733400001</v>
      </c>
      <c r="AQ13" s="46">
        <f t="shared" si="26"/>
        <v>2243.8997436</v>
      </c>
      <c r="AR13" s="46"/>
      <c r="AS13" s="46"/>
      <c r="AT13" s="46">
        <f t="shared" si="28"/>
        <v>56.390739999999994</v>
      </c>
      <c r="AU13" s="45">
        <f t="shared" si="29"/>
        <v>56.390739999999994</v>
      </c>
      <c r="AV13" s="46">
        <f t="shared" si="30"/>
        <v>31.7971146</v>
      </c>
      <c r="AW13" s="46">
        <f t="shared" si="31"/>
        <v>12.3408484</v>
      </c>
      <c r="AX13" s="46"/>
      <c r="AY13" s="46"/>
      <c r="AZ13" s="46">
        <f t="shared" si="33"/>
        <v>59.53857</v>
      </c>
      <c r="BA13" s="45">
        <f t="shared" si="34"/>
        <v>59.53857</v>
      </c>
      <c r="BB13" s="46">
        <f t="shared" si="35"/>
        <v>33.5720853</v>
      </c>
      <c r="BC13" s="46">
        <f t="shared" si="36"/>
        <v>13.029736199999999</v>
      </c>
      <c r="BD13" s="46"/>
      <c r="BE13" s="46"/>
      <c r="BF13" s="46">
        <f t="shared" si="38"/>
        <v>16.69836</v>
      </c>
      <c r="BG13" s="45">
        <f t="shared" si="39"/>
        <v>16.69836</v>
      </c>
      <c r="BH13" s="46">
        <f t="shared" si="40"/>
        <v>9.4157244</v>
      </c>
      <c r="BI13" s="46">
        <f t="shared" si="41"/>
        <v>3.6543576</v>
      </c>
      <c r="BJ13" s="46"/>
      <c r="BK13" s="46"/>
      <c r="BL13" s="46">
        <f t="shared" si="43"/>
        <v>307.70376</v>
      </c>
      <c r="BM13" s="45">
        <f t="shared" si="44"/>
        <v>307.70376</v>
      </c>
      <c r="BN13" s="46">
        <f t="shared" si="45"/>
        <v>173.50529039999998</v>
      </c>
      <c r="BO13" s="46">
        <f t="shared" si="46"/>
        <v>67.3395216</v>
      </c>
      <c r="BP13" s="46"/>
      <c r="BQ13" s="46"/>
      <c r="BR13" s="46">
        <f t="shared" si="48"/>
        <v>458.66450000000003</v>
      </c>
      <c r="BS13" s="45">
        <f t="shared" si="49"/>
        <v>458.66450000000003</v>
      </c>
      <c r="BT13" s="46">
        <f t="shared" si="50"/>
        <v>258.627705</v>
      </c>
      <c r="BU13" s="46">
        <f t="shared" si="51"/>
        <v>100.37657</v>
      </c>
      <c r="BV13" s="46"/>
      <c r="BW13" s="46"/>
      <c r="BX13" s="46">
        <f t="shared" si="53"/>
        <v>5404</v>
      </c>
      <c r="BY13" s="45">
        <f t="shared" si="54"/>
        <v>5404</v>
      </c>
      <c r="BZ13" s="46">
        <f t="shared" si="55"/>
        <v>3047.16</v>
      </c>
      <c r="CA13" s="46">
        <f t="shared" si="56"/>
        <v>1182.64</v>
      </c>
      <c r="CB13" s="46"/>
      <c r="CC13" s="46"/>
      <c r="CD13" s="46">
        <f t="shared" si="58"/>
        <v>268.06542</v>
      </c>
      <c r="CE13" s="45">
        <f t="shared" si="59"/>
        <v>268.06542</v>
      </c>
      <c r="CF13" s="46">
        <f t="shared" si="60"/>
        <v>151.1543718</v>
      </c>
      <c r="CG13" s="46">
        <f t="shared" si="61"/>
        <v>58.66485720000001</v>
      </c>
      <c r="CH13" s="46"/>
      <c r="CI13" s="46"/>
      <c r="CJ13" s="46">
        <f t="shared" si="63"/>
        <v>2143.0777900000003</v>
      </c>
      <c r="CK13" s="45">
        <f t="shared" si="64"/>
        <v>2143.0777900000003</v>
      </c>
      <c r="CL13" s="46">
        <f t="shared" si="65"/>
        <v>1208.4198591</v>
      </c>
      <c r="CM13" s="46">
        <f t="shared" si="66"/>
        <v>469.00250139999997</v>
      </c>
      <c r="CN13" s="46"/>
      <c r="CO13" s="46"/>
      <c r="CP13" s="46">
        <f t="shared" si="68"/>
        <v>1173.18138</v>
      </c>
      <c r="CQ13" s="45">
        <f t="shared" si="69"/>
        <v>1173.18138</v>
      </c>
      <c r="CR13" s="46">
        <f t="shared" si="70"/>
        <v>661.5232002</v>
      </c>
      <c r="CS13" s="46">
        <f t="shared" si="71"/>
        <v>256.7452308</v>
      </c>
      <c r="CT13" s="46"/>
      <c r="CU13" s="46"/>
      <c r="CV13" s="46">
        <f t="shared" si="73"/>
        <v>116.38865</v>
      </c>
      <c r="CW13" s="45">
        <f t="shared" si="74"/>
        <v>116.38865</v>
      </c>
      <c r="CX13" s="46">
        <f t="shared" si="75"/>
        <v>65.6282085</v>
      </c>
      <c r="CY13" s="46">
        <f t="shared" si="76"/>
        <v>25.471109</v>
      </c>
      <c r="CZ13" s="46"/>
      <c r="DA13" s="46"/>
      <c r="DB13" s="46">
        <f t="shared" si="78"/>
        <v>8268.525300000001</v>
      </c>
      <c r="DC13" s="45">
        <f t="shared" si="79"/>
        <v>8268.525300000001</v>
      </c>
      <c r="DD13" s="46">
        <f t="shared" si="80"/>
        <v>4662.383337</v>
      </c>
      <c r="DE13" s="46">
        <f t="shared" si="81"/>
        <v>1809.527898</v>
      </c>
      <c r="DF13" s="46"/>
      <c r="DG13" s="46"/>
      <c r="DH13" s="46">
        <f t="shared" si="83"/>
        <v>1949.57406</v>
      </c>
      <c r="DI13" s="45">
        <f t="shared" si="84"/>
        <v>1949.57406</v>
      </c>
      <c r="DJ13" s="46">
        <f t="shared" si="85"/>
        <v>1099.3086774</v>
      </c>
      <c r="DK13" s="46">
        <f t="shared" si="86"/>
        <v>426.6551196</v>
      </c>
      <c r="DL13" s="45"/>
      <c r="DM13" s="46"/>
      <c r="DN13" s="45">
        <f t="shared" si="88"/>
        <v>324.60477000000003</v>
      </c>
      <c r="DO13" s="45">
        <f t="shared" si="89"/>
        <v>324.60477000000003</v>
      </c>
      <c r="DP13" s="46">
        <f t="shared" si="90"/>
        <v>183.03528329999997</v>
      </c>
      <c r="DQ13" s="46">
        <f t="shared" si="91"/>
        <v>71.03822819999999</v>
      </c>
      <c r="DR13" s="46"/>
      <c r="DS13" s="46"/>
      <c r="DT13" s="46">
        <f t="shared" si="93"/>
        <v>349.39562000000006</v>
      </c>
      <c r="DU13" s="45">
        <f t="shared" si="94"/>
        <v>349.39562000000006</v>
      </c>
      <c r="DV13" s="46">
        <f t="shared" si="95"/>
        <v>197.01412979999998</v>
      </c>
      <c r="DW13" s="46">
        <f t="shared" si="96"/>
        <v>76.4635892</v>
      </c>
      <c r="DX13" s="46"/>
      <c r="DY13" s="46"/>
      <c r="DZ13" s="46">
        <f t="shared" si="98"/>
        <v>26645.867570000002</v>
      </c>
      <c r="EA13" s="45">
        <f t="shared" si="99"/>
        <v>26645.867570000002</v>
      </c>
      <c r="EB13" s="46">
        <f t="shared" si="100"/>
        <v>15024.8374953</v>
      </c>
      <c r="EC13" s="46">
        <f t="shared" si="101"/>
        <v>5831.3228762</v>
      </c>
      <c r="ED13" s="46"/>
      <c r="EE13" s="45"/>
      <c r="EF13" s="45"/>
      <c r="EG13" s="45">
        <f t="shared" si="102"/>
        <v>0</v>
      </c>
      <c r="EH13" s="45"/>
      <c r="EI13" s="46"/>
    </row>
    <row r="14" spans="1:139" s="33" customFormat="1" ht="12.75">
      <c r="A14" s="32">
        <v>44470</v>
      </c>
      <c r="C14" s="21"/>
      <c r="D14" s="21">
        <v>135100</v>
      </c>
      <c r="E14" s="44">
        <f t="shared" si="0"/>
        <v>135100</v>
      </c>
      <c r="F14" s="44">
        <v>76179</v>
      </c>
      <c r="G14" s="44">
        <v>29566</v>
      </c>
      <c r="H14" s="46"/>
      <c r="I14" s="46">
        <f>'2012D Academic'!I14</f>
        <v>0</v>
      </c>
      <c r="J14" s="46">
        <f>'2012D Academic'!J14</f>
        <v>75736.06026</v>
      </c>
      <c r="K14" s="46">
        <f t="shared" si="1"/>
        <v>75736.06026</v>
      </c>
      <c r="L14" s="46">
        <f>'2012D Academic'!L14</f>
        <v>42705.38367540001</v>
      </c>
      <c r="M14" s="46">
        <f>'2012D Academic'!M14</f>
        <v>16574.4808116</v>
      </c>
      <c r="N14" s="46"/>
      <c r="O14" s="45">
        <f t="shared" si="2"/>
        <v>0</v>
      </c>
      <c r="P14" s="47">
        <f t="shared" si="3"/>
        <v>59363.93974</v>
      </c>
      <c r="Q14" s="45">
        <f t="shared" si="4"/>
        <v>59363.93974</v>
      </c>
      <c r="R14" s="45">
        <f t="shared" si="5"/>
        <v>33473.6163246</v>
      </c>
      <c r="S14" s="47">
        <f t="shared" si="6"/>
        <v>12991.5191884</v>
      </c>
      <c r="T14" s="46"/>
      <c r="U14" s="46">
        <f t="shared" si="7"/>
        <v>0</v>
      </c>
      <c r="V14" s="47">
        <f t="shared" si="8"/>
        <v>1009.8454800000001</v>
      </c>
      <c r="W14" s="46">
        <f t="shared" si="9"/>
        <v>1009.8454800000001</v>
      </c>
      <c r="X14" s="46">
        <f t="shared" si="10"/>
        <v>569.4227892</v>
      </c>
      <c r="Y14" s="46">
        <f t="shared" si="11"/>
        <v>220.9999368</v>
      </c>
      <c r="Z14" s="46"/>
      <c r="AA14" s="46">
        <f t="shared" si="12"/>
        <v>0</v>
      </c>
      <c r="AB14" s="46">
        <f t="shared" si="13"/>
        <v>463.14982000000003</v>
      </c>
      <c r="AC14" s="45">
        <f t="shared" si="14"/>
        <v>463.14982000000003</v>
      </c>
      <c r="AD14" s="46">
        <f t="shared" si="15"/>
        <v>261.15684780000004</v>
      </c>
      <c r="AE14" s="46">
        <f t="shared" si="16"/>
        <v>101.35816120000001</v>
      </c>
      <c r="AF14" s="46"/>
      <c r="AG14" s="46">
        <f t="shared" si="17"/>
        <v>0</v>
      </c>
      <c r="AH14" s="46">
        <f t="shared" si="18"/>
        <v>95.90749</v>
      </c>
      <c r="AI14" s="45">
        <f t="shared" si="19"/>
        <v>95.90749</v>
      </c>
      <c r="AJ14" s="46">
        <f t="shared" si="20"/>
        <v>54.0794721</v>
      </c>
      <c r="AK14" s="46">
        <f t="shared" si="21"/>
        <v>20.988903399999998</v>
      </c>
      <c r="AL14" s="46"/>
      <c r="AM14" s="46">
        <f t="shared" si="22"/>
        <v>0</v>
      </c>
      <c r="AN14" s="46">
        <f t="shared" si="23"/>
        <v>10253.36046</v>
      </c>
      <c r="AO14" s="45">
        <f t="shared" si="24"/>
        <v>10253.36046</v>
      </c>
      <c r="AP14" s="46">
        <f t="shared" si="25"/>
        <v>5781.574733400001</v>
      </c>
      <c r="AQ14" s="46">
        <f t="shared" si="26"/>
        <v>2243.8997436</v>
      </c>
      <c r="AR14" s="46"/>
      <c r="AS14" s="46">
        <f t="shared" si="27"/>
        <v>0</v>
      </c>
      <c r="AT14" s="46">
        <f t="shared" si="28"/>
        <v>56.390739999999994</v>
      </c>
      <c r="AU14" s="45">
        <f t="shared" si="29"/>
        <v>56.390739999999994</v>
      </c>
      <c r="AV14" s="46">
        <f t="shared" si="30"/>
        <v>31.7971146</v>
      </c>
      <c r="AW14" s="46">
        <f t="shared" si="31"/>
        <v>12.3408484</v>
      </c>
      <c r="AX14" s="46"/>
      <c r="AY14" s="46">
        <f t="shared" si="32"/>
        <v>0</v>
      </c>
      <c r="AZ14" s="46">
        <f t="shared" si="33"/>
        <v>59.53857</v>
      </c>
      <c r="BA14" s="45">
        <f t="shared" si="34"/>
        <v>59.53857</v>
      </c>
      <c r="BB14" s="46">
        <f t="shared" si="35"/>
        <v>33.5720853</v>
      </c>
      <c r="BC14" s="46">
        <f t="shared" si="36"/>
        <v>13.029736199999999</v>
      </c>
      <c r="BD14" s="46"/>
      <c r="BE14" s="46">
        <f t="shared" si="37"/>
        <v>0</v>
      </c>
      <c r="BF14" s="46">
        <f t="shared" si="38"/>
        <v>16.69836</v>
      </c>
      <c r="BG14" s="45">
        <f t="shared" si="39"/>
        <v>16.69836</v>
      </c>
      <c r="BH14" s="46">
        <f t="shared" si="40"/>
        <v>9.4157244</v>
      </c>
      <c r="BI14" s="46">
        <f t="shared" si="41"/>
        <v>3.6543576</v>
      </c>
      <c r="BJ14" s="46"/>
      <c r="BK14" s="46">
        <f t="shared" si="42"/>
        <v>0</v>
      </c>
      <c r="BL14" s="46">
        <f t="shared" si="43"/>
        <v>307.70376</v>
      </c>
      <c r="BM14" s="45">
        <f t="shared" si="44"/>
        <v>307.70376</v>
      </c>
      <c r="BN14" s="46">
        <f t="shared" si="45"/>
        <v>173.50529039999998</v>
      </c>
      <c r="BO14" s="46">
        <f t="shared" si="46"/>
        <v>67.3395216</v>
      </c>
      <c r="BP14" s="46"/>
      <c r="BQ14" s="46">
        <f t="shared" si="47"/>
        <v>0</v>
      </c>
      <c r="BR14" s="46">
        <f t="shared" si="48"/>
        <v>458.66450000000003</v>
      </c>
      <c r="BS14" s="45">
        <f t="shared" si="49"/>
        <v>458.66450000000003</v>
      </c>
      <c r="BT14" s="46">
        <f t="shared" si="50"/>
        <v>258.627705</v>
      </c>
      <c r="BU14" s="46">
        <f t="shared" si="51"/>
        <v>100.37657</v>
      </c>
      <c r="BV14" s="46"/>
      <c r="BW14" s="46">
        <f t="shared" si="52"/>
        <v>0</v>
      </c>
      <c r="BX14" s="46">
        <f t="shared" si="53"/>
        <v>5404</v>
      </c>
      <c r="BY14" s="45">
        <f t="shared" si="54"/>
        <v>5404</v>
      </c>
      <c r="BZ14" s="46">
        <f t="shared" si="55"/>
        <v>3047.16</v>
      </c>
      <c r="CA14" s="46">
        <f t="shared" si="56"/>
        <v>1182.64</v>
      </c>
      <c r="CB14" s="46"/>
      <c r="CC14" s="46">
        <f t="shared" si="57"/>
        <v>0</v>
      </c>
      <c r="CD14" s="46">
        <f t="shared" si="58"/>
        <v>268.06542</v>
      </c>
      <c r="CE14" s="45">
        <f t="shared" si="59"/>
        <v>268.06542</v>
      </c>
      <c r="CF14" s="46">
        <f t="shared" si="60"/>
        <v>151.1543718</v>
      </c>
      <c r="CG14" s="46">
        <f t="shared" si="61"/>
        <v>58.66485720000001</v>
      </c>
      <c r="CH14" s="46"/>
      <c r="CI14" s="46">
        <f t="shared" si="62"/>
        <v>0</v>
      </c>
      <c r="CJ14" s="46">
        <f t="shared" si="63"/>
        <v>2143.0777900000003</v>
      </c>
      <c r="CK14" s="45">
        <f t="shared" si="64"/>
        <v>2143.0777900000003</v>
      </c>
      <c r="CL14" s="46">
        <f t="shared" si="65"/>
        <v>1208.4198591</v>
      </c>
      <c r="CM14" s="46">
        <f t="shared" si="66"/>
        <v>469.00250139999997</v>
      </c>
      <c r="CN14" s="46"/>
      <c r="CO14" s="46">
        <f t="shared" si="67"/>
        <v>0</v>
      </c>
      <c r="CP14" s="46">
        <f t="shared" si="68"/>
        <v>1173.18138</v>
      </c>
      <c r="CQ14" s="45">
        <f t="shared" si="69"/>
        <v>1173.18138</v>
      </c>
      <c r="CR14" s="46">
        <f t="shared" si="70"/>
        <v>661.5232002</v>
      </c>
      <c r="CS14" s="46">
        <f t="shared" si="71"/>
        <v>256.7452308</v>
      </c>
      <c r="CT14" s="46"/>
      <c r="CU14" s="46">
        <f t="shared" si="72"/>
        <v>0</v>
      </c>
      <c r="CV14" s="46">
        <f t="shared" si="73"/>
        <v>116.38865</v>
      </c>
      <c r="CW14" s="45">
        <f t="shared" si="74"/>
        <v>116.38865</v>
      </c>
      <c r="CX14" s="46">
        <f t="shared" si="75"/>
        <v>65.6282085</v>
      </c>
      <c r="CY14" s="46">
        <f t="shared" si="76"/>
        <v>25.471109</v>
      </c>
      <c r="CZ14" s="46"/>
      <c r="DA14" s="46">
        <f t="shared" si="77"/>
        <v>0</v>
      </c>
      <c r="DB14" s="46">
        <f t="shared" si="78"/>
        <v>8268.525300000001</v>
      </c>
      <c r="DC14" s="45">
        <f t="shared" si="79"/>
        <v>8268.525300000001</v>
      </c>
      <c r="DD14" s="46">
        <f t="shared" si="80"/>
        <v>4662.383337</v>
      </c>
      <c r="DE14" s="46">
        <f t="shared" si="81"/>
        <v>1809.527898</v>
      </c>
      <c r="DF14" s="46"/>
      <c r="DG14" s="46">
        <f t="shared" si="82"/>
        <v>0</v>
      </c>
      <c r="DH14" s="46">
        <f t="shared" si="83"/>
        <v>1949.57406</v>
      </c>
      <c r="DI14" s="45">
        <f t="shared" si="84"/>
        <v>1949.57406</v>
      </c>
      <c r="DJ14" s="46">
        <f t="shared" si="85"/>
        <v>1099.3086774</v>
      </c>
      <c r="DK14" s="46">
        <f t="shared" si="86"/>
        <v>426.6551196</v>
      </c>
      <c r="DL14" s="45"/>
      <c r="DM14" s="46">
        <f t="shared" si="87"/>
        <v>0</v>
      </c>
      <c r="DN14" s="45">
        <f t="shared" si="88"/>
        <v>324.60477000000003</v>
      </c>
      <c r="DO14" s="45">
        <f t="shared" si="89"/>
        <v>324.60477000000003</v>
      </c>
      <c r="DP14" s="46">
        <f t="shared" si="90"/>
        <v>183.03528329999997</v>
      </c>
      <c r="DQ14" s="46">
        <f t="shared" si="91"/>
        <v>71.03822819999999</v>
      </c>
      <c r="DR14" s="46"/>
      <c r="DS14" s="46">
        <f t="shared" si="92"/>
        <v>0</v>
      </c>
      <c r="DT14" s="46">
        <f t="shared" si="93"/>
        <v>349.39562000000006</v>
      </c>
      <c r="DU14" s="45">
        <f t="shared" si="94"/>
        <v>349.39562000000006</v>
      </c>
      <c r="DV14" s="46">
        <f t="shared" si="95"/>
        <v>197.01412979999998</v>
      </c>
      <c r="DW14" s="46">
        <f t="shared" si="96"/>
        <v>76.4635892</v>
      </c>
      <c r="DX14" s="46"/>
      <c r="DY14" s="46">
        <f t="shared" si="97"/>
        <v>0</v>
      </c>
      <c r="DZ14" s="46">
        <f t="shared" si="98"/>
        <v>26645.867570000002</v>
      </c>
      <c r="EA14" s="45">
        <f t="shared" si="99"/>
        <v>26645.867570000002</v>
      </c>
      <c r="EB14" s="46">
        <f t="shared" si="100"/>
        <v>15024.8374953</v>
      </c>
      <c r="EC14" s="46">
        <f t="shared" si="101"/>
        <v>5831.3228762</v>
      </c>
      <c r="ED14" s="46"/>
      <c r="EE14" s="45"/>
      <c r="EF14" s="45"/>
      <c r="EG14" s="45">
        <f t="shared" si="102"/>
        <v>0</v>
      </c>
      <c r="EH14" s="45"/>
      <c r="EI14" s="46"/>
    </row>
    <row r="15" spans="1:139" s="33" customFormat="1" ht="12.75">
      <c r="A15" s="32">
        <v>44652</v>
      </c>
      <c r="C15" s="21"/>
      <c r="D15" s="21">
        <v>135100</v>
      </c>
      <c r="E15" s="44">
        <f t="shared" si="0"/>
        <v>135100</v>
      </c>
      <c r="F15" s="44">
        <v>76179</v>
      </c>
      <c r="G15" s="44">
        <v>29566</v>
      </c>
      <c r="H15" s="46"/>
      <c r="I15" s="46">
        <f>'2012D Academic'!I15</f>
        <v>0</v>
      </c>
      <c r="J15" s="46">
        <f>'2012D Academic'!J15</f>
        <v>75736.06026</v>
      </c>
      <c r="K15" s="46">
        <f t="shared" si="1"/>
        <v>75736.06026</v>
      </c>
      <c r="L15" s="46">
        <f>'2012D Academic'!L15</f>
        <v>42705.38367540001</v>
      </c>
      <c r="M15" s="46">
        <f>'2012D Academic'!M15</f>
        <v>16574.4808116</v>
      </c>
      <c r="N15" s="46"/>
      <c r="O15" s="45"/>
      <c r="P15" s="47">
        <f t="shared" si="3"/>
        <v>59363.93974</v>
      </c>
      <c r="Q15" s="45">
        <f t="shared" si="4"/>
        <v>59363.93974</v>
      </c>
      <c r="R15" s="45">
        <f t="shared" si="5"/>
        <v>33473.6163246</v>
      </c>
      <c r="S15" s="47">
        <f t="shared" si="6"/>
        <v>12991.5191884</v>
      </c>
      <c r="T15" s="46"/>
      <c r="U15" s="46"/>
      <c r="V15" s="47">
        <f t="shared" si="8"/>
        <v>1009.8454800000001</v>
      </c>
      <c r="W15" s="46">
        <f t="shared" si="9"/>
        <v>1009.8454800000001</v>
      </c>
      <c r="X15" s="46">
        <f t="shared" si="10"/>
        <v>569.4227892</v>
      </c>
      <c r="Y15" s="46">
        <f t="shared" si="11"/>
        <v>220.9999368</v>
      </c>
      <c r="Z15" s="46"/>
      <c r="AA15" s="46"/>
      <c r="AB15" s="46">
        <f t="shared" si="13"/>
        <v>463.14982000000003</v>
      </c>
      <c r="AC15" s="45">
        <f t="shared" si="14"/>
        <v>463.14982000000003</v>
      </c>
      <c r="AD15" s="46">
        <f t="shared" si="15"/>
        <v>261.15684780000004</v>
      </c>
      <c r="AE15" s="46">
        <f t="shared" si="16"/>
        <v>101.35816120000001</v>
      </c>
      <c r="AF15" s="46"/>
      <c r="AG15" s="46"/>
      <c r="AH15" s="46">
        <f t="shared" si="18"/>
        <v>95.90749</v>
      </c>
      <c r="AI15" s="45">
        <f t="shared" si="19"/>
        <v>95.90749</v>
      </c>
      <c r="AJ15" s="46">
        <f t="shared" si="20"/>
        <v>54.0794721</v>
      </c>
      <c r="AK15" s="46">
        <f t="shared" si="21"/>
        <v>20.988903399999998</v>
      </c>
      <c r="AL15" s="46"/>
      <c r="AM15" s="46"/>
      <c r="AN15" s="46">
        <f t="shared" si="23"/>
        <v>10253.36046</v>
      </c>
      <c r="AO15" s="45">
        <f t="shared" si="24"/>
        <v>10253.36046</v>
      </c>
      <c r="AP15" s="46">
        <f t="shared" si="25"/>
        <v>5781.574733400001</v>
      </c>
      <c r="AQ15" s="46">
        <f t="shared" si="26"/>
        <v>2243.8997436</v>
      </c>
      <c r="AR15" s="46"/>
      <c r="AS15" s="46"/>
      <c r="AT15" s="46">
        <f t="shared" si="28"/>
        <v>56.390739999999994</v>
      </c>
      <c r="AU15" s="45">
        <f t="shared" si="29"/>
        <v>56.390739999999994</v>
      </c>
      <c r="AV15" s="46">
        <f t="shared" si="30"/>
        <v>31.7971146</v>
      </c>
      <c r="AW15" s="46">
        <f t="shared" si="31"/>
        <v>12.3408484</v>
      </c>
      <c r="AX15" s="46"/>
      <c r="AY15" s="46"/>
      <c r="AZ15" s="46">
        <f t="shared" si="33"/>
        <v>59.53857</v>
      </c>
      <c r="BA15" s="45">
        <f t="shared" si="34"/>
        <v>59.53857</v>
      </c>
      <c r="BB15" s="46">
        <f t="shared" si="35"/>
        <v>33.5720853</v>
      </c>
      <c r="BC15" s="46">
        <f t="shared" si="36"/>
        <v>13.029736199999999</v>
      </c>
      <c r="BD15" s="46"/>
      <c r="BE15" s="46"/>
      <c r="BF15" s="46">
        <f t="shared" si="38"/>
        <v>16.69836</v>
      </c>
      <c r="BG15" s="45">
        <f t="shared" si="39"/>
        <v>16.69836</v>
      </c>
      <c r="BH15" s="46">
        <f t="shared" si="40"/>
        <v>9.4157244</v>
      </c>
      <c r="BI15" s="46">
        <f t="shared" si="41"/>
        <v>3.6543576</v>
      </c>
      <c r="BJ15" s="46"/>
      <c r="BK15" s="46"/>
      <c r="BL15" s="46">
        <f t="shared" si="43"/>
        <v>307.70376</v>
      </c>
      <c r="BM15" s="45">
        <f t="shared" si="44"/>
        <v>307.70376</v>
      </c>
      <c r="BN15" s="46">
        <f t="shared" si="45"/>
        <v>173.50529039999998</v>
      </c>
      <c r="BO15" s="46">
        <f t="shared" si="46"/>
        <v>67.3395216</v>
      </c>
      <c r="BP15" s="46"/>
      <c r="BQ15" s="46"/>
      <c r="BR15" s="46">
        <f t="shared" si="48"/>
        <v>458.66450000000003</v>
      </c>
      <c r="BS15" s="45">
        <f t="shared" si="49"/>
        <v>458.66450000000003</v>
      </c>
      <c r="BT15" s="46">
        <f t="shared" si="50"/>
        <v>258.627705</v>
      </c>
      <c r="BU15" s="46">
        <f t="shared" si="51"/>
        <v>100.37657</v>
      </c>
      <c r="BV15" s="46"/>
      <c r="BW15" s="46"/>
      <c r="BX15" s="46">
        <f t="shared" si="53"/>
        <v>5404</v>
      </c>
      <c r="BY15" s="45">
        <f t="shared" si="54"/>
        <v>5404</v>
      </c>
      <c r="BZ15" s="46">
        <f t="shared" si="55"/>
        <v>3047.16</v>
      </c>
      <c r="CA15" s="46">
        <f t="shared" si="56"/>
        <v>1182.64</v>
      </c>
      <c r="CB15" s="46"/>
      <c r="CC15" s="46"/>
      <c r="CD15" s="46">
        <f t="shared" si="58"/>
        <v>268.06542</v>
      </c>
      <c r="CE15" s="45">
        <f t="shared" si="59"/>
        <v>268.06542</v>
      </c>
      <c r="CF15" s="46">
        <f t="shared" si="60"/>
        <v>151.1543718</v>
      </c>
      <c r="CG15" s="46">
        <f t="shared" si="61"/>
        <v>58.66485720000001</v>
      </c>
      <c r="CH15" s="46"/>
      <c r="CI15" s="46"/>
      <c r="CJ15" s="46">
        <f t="shared" si="63"/>
        <v>2143.0777900000003</v>
      </c>
      <c r="CK15" s="45">
        <f t="shared" si="64"/>
        <v>2143.0777900000003</v>
      </c>
      <c r="CL15" s="46">
        <f t="shared" si="65"/>
        <v>1208.4198591</v>
      </c>
      <c r="CM15" s="46">
        <f t="shared" si="66"/>
        <v>469.00250139999997</v>
      </c>
      <c r="CN15" s="46"/>
      <c r="CO15" s="46"/>
      <c r="CP15" s="46">
        <f t="shared" si="68"/>
        <v>1173.18138</v>
      </c>
      <c r="CQ15" s="45">
        <f t="shared" si="69"/>
        <v>1173.18138</v>
      </c>
      <c r="CR15" s="46">
        <f t="shared" si="70"/>
        <v>661.5232002</v>
      </c>
      <c r="CS15" s="46">
        <f t="shared" si="71"/>
        <v>256.7452308</v>
      </c>
      <c r="CT15" s="46"/>
      <c r="CU15" s="46"/>
      <c r="CV15" s="46">
        <f t="shared" si="73"/>
        <v>116.38865</v>
      </c>
      <c r="CW15" s="45">
        <f t="shared" si="74"/>
        <v>116.38865</v>
      </c>
      <c r="CX15" s="46">
        <f t="shared" si="75"/>
        <v>65.6282085</v>
      </c>
      <c r="CY15" s="46">
        <f t="shared" si="76"/>
        <v>25.471109</v>
      </c>
      <c r="CZ15" s="46"/>
      <c r="DA15" s="46"/>
      <c r="DB15" s="46">
        <f t="shared" si="78"/>
        <v>8268.525300000001</v>
      </c>
      <c r="DC15" s="45">
        <f t="shared" si="79"/>
        <v>8268.525300000001</v>
      </c>
      <c r="DD15" s="46">
        <f t="shared" si="80"/>
        <v>4662.383337</v>
      </c>
      <c r="DE15" s="46">
        <f t="shared" si="81"/>
        <v>1809.527898</v>
      </c>
      <c r="DF15" s="46"/>
      <c r="DG15" s="46"/>
      <c r="DH15" s="46">
        <f t="shared" si="83"/>
        <v>1949.57406</v>
      </c>
      <c r="DI15" s="45">
        <f t="shared" si="84"/>
        <v>1949.57406</v>
      </c>
      <c r="DJ15" s="46">
        <f t="shared" si="85"/>
        <v>1099.3086774</v>
      </c>
      <c r="DK15" s="46">
        <f t="shared" si="86"/>
        <v>426.6551196</v>
      </c>
      <c r="DL15" s="45"/>
      <c r="DM15" s="46"/>
      <c r="DN15" s="45">
        <f t="shared" si="88"/>
        <v>324.60477000000003</v>
      </c>
      <c r="DO15" s="45">
        <f t="shared" si="89"/>
        <v>324.60477000000003</v>
      </c>
      <c r="DP15" s="46">
        <f t="shared" si="90"/>
        <v>183.03528329999997</v>
      </c>
      <c r="DQ15" s="46">
        <f t="shared" si="91"/>
        <v>71.03822819999999</v>
      </c>
      <c r="DR15" s="46"/>
      <c r="DS15" s="46"/>
      <c r="DT15" s="46">
        <f t="shared" si="93"/>
        <v>349.39562000000006</v>
      </c>
      <c r="DU15" s="45">
        <f t="shared" si="94"/>
        <v>349.39562000000006</v>
      </c>
      <c r="DV15" s="46">
        <f t="shared" si="95"/>
        <v>197.01412979999998</v>
      </c>
      <c r="DW15" s="46">
        <f t="shared" si="96"/>
        <v>76.4635892</v>
      </c>
      <c r="DX15" s="46"/>
      <c r="DY15" s="46"/>
      <c r="DZ15" s="46">
        <f t="shared" si="98"/>
        <v>26645.867570000002</v>
      </c>
      <c r="EA15" s="45">
        <f t="shared" si="99"/>
        <v>26645.867570000002</v>
      </c>
      <c r="EB15" s="46">
        <f t="shared" si="100"/>
        <v>15024.8374953</v>
      </c>
      <c r="EC15" s="46">
        <f t="shared" si="101"/>
        <v>5831.3228762</v>
      </c>
      <c r="ED15" s="46"/>
      <c r="EE15" s="45"/>
      <c r="EF15" s="45"/>
      <c r="EG15" s="45">
        <f t="shared" si="102"/>
        <v>0</v>
      </c>
      <c r="EH15" s="45"/>
      <c r="EI15" s="46"/>
    </row>
    <row r="16" spans="1:139" s="33" customFormat="1" ht="12.75">
      <c r="A16" s="32">
        <v>44835</v>
      </c>
      <c r="C16" s="21"/>
      <c r="D16" s="21">
        <v>135100</v>
      </c>
      <c r="E16" s="44">
        <f t="shared" si="0"/>
        <v>135100</v>
      </c>
      <c r="F16" s="44">
        <v>76179</v>
      </c>
      <c r="G16" s="44">
        <v>29566</v>
      </c>
      <c r="H16" s="46"/>
      <c r="I16" s="46">
        <f>'2012D Academic'!I16</f>
        <v>0</v>
      </c>
      <c r="J16" s="46">
        <f>'2012D Academic'!J16</f>
        <v>75736.06026</v>
      </c>
      <c r="K16" s="46">
        <f t="shared" si="1"/>
        <v>75736.06026</v>
      </c>
      <c r="L16" s="46">
        <f>'2012D Academic'!L16</f>
        <v>42705.38367540001</v>
      </c>
      <c r="M16" s="46">
        <f>'2012D Academic'!M16</f>
        <v>16574.4808116</v>
      </c>
      <c r="N16" s="46"/>
      <c r="O16" s="45">
        <f t="shared" si="2"/>
        <v>0</v>
      </c>
      <c r="P16" s="47">
        <f t="shared" si="3"/>
        <v>59363.93974</v>
      </c>
      <c r="Q16" s="45">
        <f t="shared" si="4"/>
        <v>59363.93974</v>
      </c>
      <c r="R16" s="45">
        <f t="shared" si="5"/>
        <v>33473.6163246</v>
      </c>
      <c r="S16" s="47">
        <f t="shared" si="6"/>
        <v>12991.5191884</v>
      </c>
      <c r="T16" s="46"/>
      <c r="U16" s="46">
        <f t="shared" si="7"/>
        <v>0</v>
      </c>
      <c r="V16" s="47">
        <f t="shared" si="8"/>
        <v>1009.8454800000001</v>
      </c>
      <c r="W16" s="46">
        <f t="shared" si="9"/>
        <v>1009.8454800000001</v>
      </c>
      <c r="X16" s="46">
        <f t="shared" si="10"/>
        <v>569.4227892</v>
      </c>
      <c r="Y16" s="46">
        <f t="shared" si="11"/>
        <v>220.9999368</v>
      </c>
      <c r="Z16" s="46"/>
      <c r="AA16" s="46">
        <f t="shared" si="12"/>
        <v>0</v>
      </c>
      <c r="AB16" s="46">
        <f t="shared" si="13"/>
        <v>463.14982000000003</v>
      </c>
      <c r="AC16" s="45">
        <f t="shared" si="14"/>
        <v>463.14982000000003</v>
      </c>
      <c r="AD16" s="46">
        <f t="shared" si="15"/>
        <v>261.15684780000004</v>
      </c>
      <c r="AE16" s="46">
        <f t="shared" si="16"/>
        <v>101.35816120000001</v>
      </c>
      <c r="AF16" s="46"/>
      <c r="AG16" s="46">
        <f t="shared" si="17"/>
        <v>0</v>
      </c>
      <c r="AH16" s="46">
        <f t="shared" si="18"/>
        <v>95.90749</v>
      </c>
      <c r="AI16" s="45">
        <f t="shared" si="19"/>
        <v>95.90749</v>
      </c>
      <c r="AJ16" s="46">
        <f t="shared" si="20"/>
        <v>54.0794721</v>
      </c>
      <c r="AK16" s="46">
        <f t="shared" si="21"/>
        <v>20.988903399999998</v>
      </c>
      <c r="AL16" s="46"/>
      <c r="AM16" s="46">
        <f t="shared" si="22"/>
        <v>0</v>
      </c>
      <c r="AN16" s="46">
        <f t="shared" si="23"/>
        <v>10253.36046</v>
      </c>
      <c r="AO16" s="45">
        <f t="shared" si="24"/>
        <v>10253.36046</v>
      </c>
      <c r="AP16" s="46">
        <f t="shared" si="25"/>
        <v>5781.574733400001</v>
      </c>
      <c r="AQ16" s="46">
        <f t="shared" si="26"/>
        <v>2243.8997436</v>
      </c>
      <c r="AR16" s="46"/>
      <c r="AS16" s="46">
        <f t="shared" si="27"/>
        <v>0</v>
      </c>
      <c r="AT16" s="46">
        <f t="shared" si="28"/>
        <v>56.390739999999994</v>
      </c>
      <c r="AU16" s="45">
        <f t="shared" si="29"/>
        <v>56.390739999999994</v>
      </c>
      <c r="AV16" s="46">
        <f t="shared" si="30"/>
        <v>31.7971146</v>
      </c>
      <c r="AW16" s="46">
        <f t="shared" si="31"/>
        <v>12.3408484</v>
      </c>
      <c r="AX16" s="46"/>
      <c r="AY16" s="46">
        <f t="shared" si="32"/>
        <v>0</v>
      </c>
      <c r="AZ16" s="46">
        <f t="shared" si="33"/>
        <v>59.53857</v>
      </c>
      <c r="BA16" s="45">
        <f t="shared" si="34"/>
        <v>59.53857</v>
      </c>
      <c r="BB16" s="46">
        <f t="shared" si="35"/>
        <v>33.5720853</v>
      </c>
      <c r="BC16" s="46">
        <f t="shared" si="36"/>
        <v>13.029736199999999</v>
      </c>
      <c r="BD16" s="46"/>
      <c r="BE16" s="46">
        <f t="shared" si="37"/>
        <v>0</v>
      </c>
      <c r="BF16" s="46">
        <f t="shared" si="38"/>
        <v>16.69836</v>
      </c>
      <c r="BG16" s="45">
        <f t="shared" si="39"/>
        <v>16.69836</v>
      </c>
      <c r="BH16" s="46">
        <f t="shared" si="40"/>
        <v>9.4157244</v>
      </c>
      <c r="BI16" s="46">
        <f t="shared" si="41"/>
        <v>3.6543576</v>
      </c>
      <c r="BJ16" s="46"/>
      <c r="BK16" s="46">
        <f t="shared" si="42"/>
        <v>0</v>
      </c>
      <c r="BL16" s="46">
        <f t="shared" si="43"/>
        <v>307.70376</v>
      </c>
      <c r="BM16" s="45">
        <f t="shared" si="44"/>
        <v>307.70376</v>
      </c>
      <c r="BN16" s="46">
        <f t="shared" si="45"/>
        <v>173.50529039999998</v>
      </c>
      <c r="BO16" s="46">
        <f t="shared" si="46"/>
        <v>67.3395216</v>
      </c>
      <c r="BP16" s="46"/>
      <c r="BQ16" s="46">
        <f t="shared" si="47"/>
        <v>0</v>
      </c>
      <c r="BR16" s="46">
        <f t="shared" si="48"/>
        <v>458.66450000000003</v>
      </c>
      <c r="BS16" s="45">
        <f t="shared" si="49"/>
        <v>458.66450000000003</v>
      </c>
      <c r="BT16" s="46">
        <f t="shared" si="50"/>
        <v>258.627705</v>
      </c>
      <c r="BU16" s="46">
        <f t="shared" si="51"/>
        <v>100.37657</v>
      </c>
      <c r="BV16" s="46"/>
      <c r="BW16" s="46">
        <f t="shared" si="52"/>
        <v>0</v>
      </c>
      <c r="BX16" s="46">
        <f t="shared" si="53"/>
        <v>5404</v>
      </c>
      <c r="BY16" s="45">
        <f t="shared" si="54"/>
        <v>5404</v>
      </c>
      <c r="BZ16" s="46">
        <f t="shared" si="55"/>
        <v>3047.16</v>
      </c>
      <c r="CA16" s="46">
        <f t="shared" si="56"/>
        <v>1182.64</v>
      </c>
      <c r="CB16" s="46"/>
      <c r="CC16" s="46">
        <f t="shared" si="57"/>
        <v>0</v>
      </c>
      <c r="CD16" s="46">
        <f t="shared" si="58"/>
        <v>268.06542</v>
      </c>
      <c r="CE16" s="45">
        <f t="shared" si="59"/>
        <v>268.06542</v>
      </c>
      <c r="CF16" s="46">
        <f t="shared" si="60"/>
        <v>151.1543718</v>
      </c>
      <c r="CG16" s="46">
        <f t="shared" si="61"/>
        <v>58.66485720000001</v>
      </c>
      <c r="CH16" s="46"/>
      <c r="CI16" s="46">
        <f t="shared" si="62"/>
        <v>0</v>
      </c>
      <c r="CJ16" s="46">
        <f t="shared" si="63"/>
        <v>2143.0777900000003</v>
      </c>
      <c r="CK16" s="45">
        <f t="shared" si="64"/>
        <v>2143.0777900000003</v>
      </c>
      <c r="CL16" s="46">
        <f t="shared" si="65"/>
        <v>1208.4198591</v>
      </c>
      <c r="CM16" s="46">
        <f t="shared" si="66"/>
        <v>469.00250139999997</v>
      </c>
      <c r="CN16" s="46"/>
      <c r="CO16" s="46">
        <f t="shared" si="67"/>
        <v>0</v>
      </c>
      <c r="CP16" s="46">
        <f t="shared" si="68"/>
        <v>1173.18138</v>
      </c>
      <c r="CQ16" s="45">
        <f t="shared" si="69"/>
        <v>1173.18138</v>
      </c>
      <c r="CR16" s="46">
        <f t="shared" si="70"/>
        <v>661.5232002</v>
      </c>
      <c r="CS16" s="46">
        <f t="shared" si="71"/>
        <v>256.7452308</v>
      </c>
      <c r="CT16" s="46"/>
      <c r="CU16" s="46">
        <f t="shared" si="72"/>
        <v>0</v>
      </c>
      <c r="CV16" s="46">
        <f t="shared" si="73"/>
        <v>116.38865</v>
      </c>
      <c r="CW16" s="45">
        <f t="shared" si="74"/>
        <v>116.38865</v>
      </c>
      <c r="CX16" s="46">
        <f t="shared" si="75"/>
        <v>65.6282085</v>
      </c>
      <c r="CY16" s="46">
        <f t="shared" si="76"/>
        <v>25.471109</v>
      </c>
      <c r="CZ16" s="46"/>
      <c r="DA16" s="46">
        <f t="shared" si="77"/>
        <v>0</v>
      </c>
      <c r="DB16" s="46">
        <f t="shared" si="78"/>
        <v>8268.525300000001</v>
      </c>
      <c r="DC16" s="45">
        <f t="shared" si="79"/>
        <v>8268.525300000001</v>
      </c>
      <c r="DD16" s="46">
        <f t="shared" si="80"/>
        <v>4662.383337</v>
      </c>
      <c r="DE16" s="46">
        <f t="shared" si="81"/>
        <v>1809.527898</v>
      </c>
      <c r="DF16" s="46"/>
      <c r="DG16" s="46">
        <f t="shared" si="82"/>
        <v>0</v>
      </c>
      <c r="DH16" s="46">
        <f t="shared" si="83"/>
        <v>1949.57406</v>
      </c>
      <c r="DI16" s="45">
        <f t="shared" si="84"/>
        <v>1949.57406</v>
      </c>
      <c r="DJ16" s="46">
        <f t="shared" si="85"/>
        <v>1099.3086774</v>
      </c>
      <c r="DK16" s="46">
        <f t="shared" si="86"/>
        <v>426.6551196</v>
      </c>
      <c r="DL16" s="45"/>
      <c r="DM16" s="46">
        <f t="shared" si="87"/>
        <v>0</v>
      </c>
      <c r="DN16" s="45">
        <f t="shared" si="88"/>
        <v>324.60477000000003</v>
      </c>
      <c r="DO16" s="45">
        <f t="shared" si="89"/>
        <v>324.60477000000003</v>
      </c>
      <c r="DP16" s="46">
        <f t="shared" si="90"/>
        <v>183.03528329999997</v>
      </c>
      <c r="DQ16" s="46">
        <f t="shared" si="91"/>
        <v>71.03822819999999</v>
      </c>
      <c r="DR16" s="46"/>
      <c r="DS16" s="46">
        <f t="shared" si="92"/>
        <v>0</v>
      </c>
      <c r="DT16" s="46">
        <f t="shared" si="93"/>
        <v>349.39562000000006</v>
      </c>
      <c r="DU16" s="45">
        <f t="shared" si="94"/>
        <v>349.39562000000006</v>
      </c>
      <c r="DV16" s="46">
        <f t="shared" si="95"/>
        <v>197.01412979999998</v>
      </c>
      <c r="DW16" s="46">
        <f t="shared" si="96"/>
        <v>76.4635892</v>
      </c>
      <c r="DX16" s="46"/>
      <c r="DY16" s="46">
        <f t="shared" si="97"/>
        <v>0</v>
      </c>
      <c r="DZ16" s="46">
        <f t="shared" si="98"/>
        <v>26645.867570000002</v>
      </c>
      <c r="EA16" s="45">
        <f t="shared" si="99"/>
        <v>26645.867570000002</v>
      </c>
      <c r="EB16" s="46">
        <f t="shared" si="100"/>
        <v>15024.8374953</v>
      </c>
      <c r="EC16" s="46">
        <f t="shared" si="101"/>
        <v>5831.3228762</v>
      </c>
      <c r="ED16" s="46"/>
      <c r="EE16" s="45"/>
      <c r="EF16" s="45"/>
      <c r="EG16" s="45">
        <f t="shared" si="102"/>
        <v>0</v>
      </c>
      <c r="EH16" s="45"/>
      <c r="EI16" s="46"/>
    </row>
    <row r="17" spans="1:139" s="33" customFormat="1" ht="12.75">
      <c r="A17" s="32">
        <v>45017</v>
      </c>
      <c r="C17" s="21"/>
      <c r="D17" s="21">
        <v>135100</v>
      </c>
      <c r="E17" s="44">
        <f t="shared" si="0"/>
        <v>135100</v>
      </c>
      <c r="F17" s="44">
        <v>76179</v>
      </c>
      <c r="G17" s="44">
        <v>29566</v>
      </c>
      <c r="H17" s="46"/>
      <c r="I17" s="46">
        <f>'2012D Academic'!I17</f>
        <v>0</v>
      </c>
      <c r="J17" s="46">
        <f>'2012D Academic'!J17</f>
        <v>75736.06026</v>
      </c>
      <c r="K17" s="46">
        <f t="shared" si="1"/>
        <v>75736.06026</v>
      </c>
      <c r="L17" s="46">
        <f>'2012D Academic'!L17</f>
        <v>42705.38367540001</v>
      </c>
      <c r="M17" s="46">
        <f>'2012D Academic'!M17</f>
        <v>16574.4808116</v>
      </c>
      <c r="N17" s="46"/>
      <c r="O17" s="45"/>
      <c r="P17" s="47">
        <f t="shared" si="3"/>
        <v>59363.93974</v>
      </c>
      <c r="Q17" s="45">
        <f t="shared" si="4"/>
        <v>59363.93974</v>
      </c>
      <c r="R17" s="45">
        <f t="shared" si="5"/>
        <v>33473.6163246</v>
      </c>
      <c r="S17" s="47">
        <f t="shared" si="6"/>
        <v>12991.5191884</v>
      </c>
      <c r="T17" s="46"/>
      <c r="U17" s="46"/>
      <c r="V17" s="47">
        <f t="shared" si="8"/>
        <v>1009.8454800000001</v>
      </c>
      <c r="W17" s="46">
        <f t="shared" si="9"/>
        <v>1009.8454800000001</v>
      </c>
      <c r="X17" s="46">
        <f t="shared" si="10"/>
        <v>569.4227892</v>
      </c>
      <c r="Y17" s="46">
        <f t="shared" si="11"/>
        <v>220.9999368</v>
      </c>
      <c r="Z17" s="46"/>
      <c r="AA17" s="46"/>
      <c r="AB17" s="46">
        <f t="shared" si="13"/>
        <v>463.14982000000003</v>
      </c>
      <c r="AC17" s="45">
        <f t="shared" si="14"/>
        <v>463.14982000000003</v>
      </c>
      <c r="AD17" s="46">
        <f t="shared" si="15"/>
        <v>261.15684780000004</v>
      </c>
      <c r="AE17" s="46">
        <f t="shared" si="16"/>
        <v>101.35816120000001</v>
      </c>
      <c r="AF17" s="46"/>
      <c r="AG17" s="46"/>
      <c r="AH17" s="46">
        <f t="shared" si="18"/>
        <v>95.90749</v>
      </c>
      <c r="AI17" s="45">
        <f t="shared" si="19"/>
        <v>95.90749</v>
      </c>
      <c r="AJ17" s="46">
        <f t="shared" si="20"/>
        <v>54.0794721</v>
      </c>
      <c r="AK17" s="46">
        <f t="shared" si="21"/>
        <v>20.988903399999998</v>
      </c>
      <c r="AL17" s="46"/>
      <c r="AM17" s="46"/>
      <c r="AN17" s="46">
        <f t="shared" si="23"/>
        <v>10253.36046</v>
      </c>
      <c r="AO17" s="45">
        <f t="shared" si="24"/>
        <v>10253.36046</v>
      </c>
      <c r="AP17" s="46">
        <f t="shared" si="25"/>
        <v>5781.574733400001</v>
      </c>
      <c r="AQ17" s="46">
        <f t="shared" si="26"/>
        <v>2243.8997436</v>
      </c>
      <c r="AR17" s="46"/>
      <c r="AS17" s="46"/>
      <c r="AT17" s="46">
        <f t="shared" si="28"/>
        <v>56.390739999999994</v>
      </c>
      <c r="AU17" s="45">
        <f t="shared" si="29"/>
        <v>56.390739999999994</v>
      </c>
      <c r="AV17" s="46">
        <f t="shared" si="30"/>
        <v>31.7971146</v>
      </c>
      <c r="AW17" s="46">
        <f t="shared" si="31"/>
        <v>12.3408484</v>
      </c>
      <c r="AX17" s="46"/>
      <c r="AY17" s="46"/>
      <c r="AZ17" s="46">
        <f t="shared" si="33"/>
        <v>59.53857</v>
      </c>
      <c r="BA17" s="45">
        <f t="shared" si="34"/>
        <v>59.53857</v>
      </c>
      <c r="BB17" s="46">
        <f t="shared" si="35"/>
        <v>33.5720853</v>
      </c>
      <c r="BC17" s="46">
        <f t="shared" si="36"/>
        <v>13.029736199999999</v>
      </c>
      <c r="BD17" s="46"/>
      <c r="BE17" s="46"/>
      <c r="BF17" s="46">
        <f t="shared" si="38"/>
        <v>16.69836</v>
      </c>
      <c r="BG17" s="45">
        <f t="shared" si="39"/>
        <v>16.69836</v>
      </c>
      <c r="BH17" s="46">
        <f t="shared" si="40"/>
        <v>9.4157244</v>
      </c>
      <c r="BI17" s="46">
        <f t="shared" si="41"/>
        <v>3.6543576</v>
      </c>
      <c r="BJ17" s="46"/>
      <c r="BK17" s="46"/>
      <c r="BL17" s="46">
        <f t="shared" si="43"/>
        <v>307.70376</v>
      </c>
      <c r="BM17" s="45">
        <f t="shared" si="44"/>
        <v>307.70376</v>
      </c>
      <c r="BN17" s="46">
        <f t="shared" si="45"/>
        <v>173.50529039999998</v>
      </c>
      <c r="BO17" s="46">
        <f t="shared" si="46"/>
        <v>67.3395216</v>
      </c>
      <c r="BP17" s="46"/>
      <c r="BQ17" s="46"/>
      <c r="BR17" s="46">
        <f t="shared" si="48"/>
        <v>458.66450000000003</v>
      </c>
      <c r="BS17" s="45">
        <f t="shared" si="49"/>
        <v>458.66450000000003</v>
      </c>
      <c r="BT17" s="46">
        <f t="shared" si="50"/>
        <v>258.627705</v>
      </c>
      <c r="BU17" s="46">
        <f t="shared" si="51"/>
        <v>100.37657</v>
      </c>
      <c r="BV17" s="46"/>
      <c r="BW17" s="46"/>
      <c r="BX17" s="46">
        <f t="shared" si="53"/>
        <v>5404</v>
      </c>
      <c r="BY17" s="45">
        <f t="shared" si="54"/>
        <v>5404</v>
      </c>
      <c r="BZ17" s="46">
        <f t="shared" si="55"/>
        <v>3047.16</v>
      </c>
      <c r="CA17" s="46">
        <f t="shared" si="56"/>
        <v>1182.64</v>
      </c>
      <c r="CB17" s="46"/>
      <c r="CC17" s="46"/>
      <c r="CD17" s="46">
        <f t="shared" si="58"/>
        <v>268.06542</v>
      </c>
      <c r="CE17" s="45">
        <f t="shared" si="59"/>
        <v>268.06542</v>
      </c>
      <c r="CF17" s="46">
        <f t="shared" si="60"/>
        <v>151.1543718</v>
      </c>
      <c r="CG17" s="46">
        <f t="shared" si="61"/>
        <v>58.66485720000001</v>
      </c>
      <c r="CH17" s="46"/>
      <c r="CI17" s="46"/>
      <c r="CJ17" s="46">
        <f t="shared" si="63"/>
        <v>2143.0777900000003</v>
      </c>
      <c r="CK17" s="45">
        <f t="shared" si="64"/>
        <v>2143.0777900000003</v>
      </c>
      <c r="CL17" s="46">
        <f t="shared" si="65"/>
        <v>1208.4198591</v>
      </c>
      <c r="CM17" s="46">
        <f t="shared" si="66"/>
        <v>469.00250139999997</v>
      </c>
      <c r="CN17" s="46"/>
      <c r="CO17" s="46"/>
      <c r="CP17" s="46">
        <f t="shared" si="68"/>
        <v>1173.18138</v>
      </c>
      <c r="CQ17" s="45">
        <f t="shared" si="69"/>
        <v>1173.18138</v>
      </c>
      <c r="CR17" s="46">
        <f t="shared" si="70"/>
        <v>661.5232002</v>
      </c>
      <c r="CS17" s="46">
        <f t="shared" si="71"/>
        <v>256.7452308</v>
      </c>
      <c r="CT17" s="46"/>
      <c r="CU17" s="46"/>
      <c r="CV17" s="46">
        <f t="shared" si="73"/>
        <v>116.38865</v>
      </c>
      <c r="CW17" s="45">
        <f t="shared" si="74"/>
        <v>116.38865</v>
      </c>
      <c r="CX17" s="46">
        <f t="shared" si="75"/>
        <v>65.6282085</v>
      </c>
      <c r="CY17" s="46">
        <f t="shared" si="76"/>
        <v>25.471109</v>
      </c>
      <c r="CZ17" s="46"/>
      <c r="DA17" s="46"/>
      <c r="DB17" s="46">
        <f t="shared" si="78"/>
        <v>8268.525300000001</v>
      </c>
      <c r="DC17" s="45">
        <f t="shared" si="79"/>
        <v>8268.525300000001</v>
      </c>
      <c r="DD17" s="46">
        <f t="shared" si="80"/>
        <v>4662.383337</v>
      </c>
      <c r="DE17" s="46">
        <f t="shared" si="81"/>
        <v>1809.527898</v>
      </c>
      <c r="DF17" s="46"/>
      <c r="DG17" s="46"/>
      <c r="DH17" s="46">
        <f t="shared" si="83"/>
        <v>1949.57406</v>
      </c>
      <c r="DI17" s="45">
        <f t="shared" si="84"/>
        <v>1949.57406</v>
      </c>
      <c r="DJ17" s="46">
        <f t="shared" si="85"/>
        <v>1099.3086774</v>
      </c>
      <c r="DK17" s="46">
        <f t="shared" si="86"/>
        <v>426.6551196</v>
      </c>
      <c r="DL17" s="45"/>
      <c r="DM17" s="46"/>
      <c r="DN17" s="45">
        <f t="shared" si="88"/>
        <v>324.60477000000003</v>
      </c>
      <c r="DO17" s="45">
        <f t="shared" si="89"/>
        <v>324.60477000000003</v>
      </c>
      <c r="DP17" s="46">
        <f t="shared" si="90"/>
        <v>183.03528329999997</v>
      </c>
      <c r="DQ17" s="46">
        <f t="shared" si="91"/>
        <v>71.03822819999999</v>
      </c>
      <c r="DR17" s="46"/>
      <c r="DS17" s="46"/>
      <c r="DT17" s="46">
        <f t="shared" si="93"/>
        <v>349.39562000000006</v>
      </c>
      <c r="DU17" s="45">
        <f t="shared" si="94"/>
        <v>349.39562000000006</v>
      </c>
      <c r="DV17" s="46">
        <f t="shared" si="95"/>
        <v>197.01412979999998</v>
      </c>
      <c r="DW17" s="46">
        <f t="shared" si="96"/>
        <v>76.4635892</v>
      </c>
      <c r="DX17" s="46"/>
      <c r="DY17" s="46"/>
      <c r="DZ17" s="46">
        <f t="shared" si="98"/>
        <v>26645.867570000002</v>
      </c>
      <c r="EA17" s="45">
        <f t="shared" si="99"/>
        <v>26645.867570000002</v>
      </c>
      <c r="EB17" s="46">
        <f t="shared" si="100"/>
        <v>15024.8374953</v>
      </c>
      <c r="EC17" s="46">
        <f t="shared" si="101"/>
        <v>5831.3228762</v>
      </c>
      <c r="ED17" s="46"/>
      <c r="EE17" s="45"/>
      <c r="EF17" s="45"/>
      <c r="EG17" s="45">
        <f t="shared" si="102"/>
        <v>0</v>
      </c>
      <c r="EH17" s="45"/>
      <c r="EI17" s="46"/>
    </row>
    <row r="18" spans="1:139" s="33" customFormat="1" ht="12.75">
      <c r="A18" s="32">
        <v>45200</v>
      </c>
      <c r="C18" s="21">
        <v>3310000</v>
      </c>
      <c r="D18" s="21">
        <v>135100</v>
      </c>
      <c r="E18" s="44">
        <f t="shared" si="0"/>
        <v>3445100</v>
      </c>
      <c r="F18" s="44">
        <v>76179</v>
      </c>
      <c r="G18" s="44">
        <v>29566</v>
      </c>
      <c r="H18" s="46"/>
      <c r="I18" s="46">
        <f>'2012D Academic'!I18</f>
        <v>1855561.506</v>
      </c>
      <c r="J18" s="46">
        <f>'2012D Academic'!J18</f>
        <v>75736.06026</v>
      </c>
      <c r="K18" s="46">
        <f t="shared" si="1"/>
        <v>1931297.56626</v>
      </c>
      <c r="L18" s="46">
        <f>'2012D Academic'!L18</f>
        <v>42705.38367540001</v>
      </c>
      <c r="M18" s="46">
        <f>'2012D Academic'!M18</f>
        <v>16574.4808116</v>
      </c>
      <c r="N18" s="46"/>
      <c r="O18" s="45">
        <f t="shared" si="2"/>
        <v>1454438.494</v>
      </c>
      <c r="P18" s="47">
        <f t="shared" si="3"/>
        <v>59363.93974</v>
      </c>
      <c r="Q18" s="45">
        <f t="shared" si="4"/>
        <v>1513802.43374</v>
      </c>
      <c r="R18" s="45">
        <f t="shared" si="5"/>
        <v>33473.6163246</v>
      </c>
      <c r="S18" s="47">
        <f t="shared" si="6"/>
        <v>12991.5191884</v>
      </c>
      <c r="T18" s="46"/>
      <c r="U18" s="46">
        <f t="shared" si="7"/>
        <v>24741.588</v>
      </c>
      <c r="V18" s="47">
        <f t="shared" si="8"/>
        <v>1009.8454800000001</v>
      </c>
      <c r="W18" s="46">
        <f t="shared" si="9"/>
        <v>25751.43348</v>
      </c>
      <c r="X18" s="46">
        <f t="shared" si="10"/>
        <v>569.4227892</v>
      </c>
      <c r="Y18" s="46">
        <f t="shared" si="11"/>
        <v>220.9999368</v>
      </c>
      <c r="Z18" s="46"/>
      <c r="AA18" s="46">
        <f t="shared" si="12"/>
        <v>11347.342</v>
      </c>
      <c r="AB18" s="46">
        <f t="shared" si="13"/>
        <v>463.14982000000003</v>
      </c>
      <c r="AC18" s="45">
        <f t="shared" si="14"/>
        <v>11810.491820000001</v>
      </c>
      <c r="AD18" s="46">
        <f t="shared" si="15"/>
        <v>261.15684780000004</v>
      </c>
      <c r="AE18" s="46">
        <f t="shared" si="16"/>
        <v>101.35816120000001</v>
      </c>
      <c r="AF18" s="46"/>
      <c r="AG18" s="46">
        <f t="shared" si="17"/>
        <v>2349.769</v>
      </c>
      <c r="AH18" s="46">
        <f t="shared" si="18"/>
        <v>95.90749</v>
      </c>
      <c r="AI18" s="45">
        <f t="shared" si="19"/>
        <v>2445.67649</v>
      </c>
      <c r="AJ18" s="46">
        <f t="shared" si="20"/>
        <v>54.0794721</v>
      </c>
      <c r="AK18" s="46">
        <f t="shared" si="21"/>
        <v>20.988903399999998</v>
      </c>
      <c r="AL18" s="46"/>
      <c r="AM18" s="46">
        <f t="shared" si="22"/>
        <v>251211.12600000002</v>
      </c>
      <c r="AN18" s="46">
        <f t="shared" si="23"/>
        <v>10253.36046</v>
      </c>
      <c r="AO18" s="45">
        <f t="shared" si="24"/>
        <v>261464.48646000001</v>
      </c>
      <c r="AP18" s="46">
        <f t="shared" si="25"/>
        <v>5781.574733400001</v>
      </c>
      <c r="AQ18" s="46">
        <f t="shared" si="26"/>
        <v>2243.8997436</v>
      </c>
      <c r="AR18" s="46"/>
      <c r="AS18" s="46">
        <f t="shared" si="27"/>
        <v>1381.594</v>
      </c>
      <c r="AT18" s="46">
        <f t="shared" si="28"/>
        <v>56.390739999999994</v>
      </c>
      <c r="AU18" s="45">
        <f t="shared" si="29"/>
        <v>1437.98474</v>
      </c>
      <c r="AV18" s="46">
        <f t="shared" si="30"/>
        <v>31.7971146</v>
      </c>
      <c r="AW18" s="46">
        <f t="shared" si="31"/>
        <v>12.3408484</v>
      </c>
      <c r="AX18" s="46"/>
      <c r="AY18" s="46">
        <f t="shared" si="32"/>
        <v>1458.7169999999999</v>
      </c>
      <c r="AZ18" s="46">
        <f t="shared" si="33"/>
        <v>59.53857</v>
      </c>
      <c r="BA18" s="45">
        <f t="shared" si="34"/>
        <v>1518.2555699999998</v>
      </c>
      <c r="BB18" s="46">
        <f t="shared" si="35"/>
        <v>33.5720853</v>
      </c>
      <c r="BC18" s="46">
        <f t="shared" si="36"/>
        <v>13.029736199999999</v>
      </c>
      <c r="BD18" s="46"/>
      <c r="BE18" s="46">
        <f t="shared" si="37"/>
        <v>409.116</v>
      </c>
      <c r="BF18" s="46">
        <f t="shared" si="38"/>
        <v>16.69836</v>
      </c>
      <c r="BG18" s="45">
        <f t="shared" si="39"/>
        <v>425.81435999999997</v>
      </c>
      <c r="BH18" s="46">
        <f t="shared" si="40"/>
        <v>9.4157244</v>
      </c>
      <c r="BI18" s="46">
        <f t="shared" si="41"/>
        <v>3.6543576</v>
      </c>
      <c r="BJ18" s="46"/>
      <c r="BK18" s="46">
        <f t="shared" si="42"/>
        <v>7538.856</v>
      </c>
      <c r="BL18" s="46">
        <f t="shared" si="43"/>
        <v>307.70376</v>
      </c>
      <c r="BM18" s="45">
        <f t="shared" si="44"/>
        <v>7846.55976</v>
      </c>
      <c r="BN18" s="46">
        <f t="shared" si="45"/>
        <v>173.50529039999998</v>
      </c>
      <c r="BO18" s="46">
        <f t="shared" si="46"/>
        <v>67.3395216</v>
      </c>
      <c r="BP18" s="46"/>
      <c r="BQ18" s="46">
        <f t="shared" si="47"/>
        <v>11237.45</v>
      </c>
      <c r="BR18" s="46">
        <f t="shared" si="48"/>
        <v>458.66450000000003</v>
      </c>
      <c r="BS18" s="45">
        <f t="shared" si="49"/>
        <v>11696.114500000001</v>
      </c>
      <c r="BT18" s="46">
        <f t="shared" si="50"/>
        <v>258.627705</v>
      </c>
      <c r="BU18" s="46">
        <f t="shared" si="51"/>
        <v>100.37657</v>
      </c>
      <c r="BV18" s="46"/>
      <c r="BW18" s="46">
        <f t="shared" si="52"/>
        <v>132400</v>
      </c>
      <c r="BX18" s="46">
        <f t="shared" si="53"/>
        <v>5404</v>
      </c>
      <c r="BY18" s="45">
        <f t="shared" si="54"/>
        <v>137804</v>
      </c>
      <c r="BZ18" s="46">
        <f t="shared" si="55"/>
        <v>3047.16</v>
      </c>
      <c r="CA18" s="46">
        <f t="shared" si="56"/>
        <v>1182.64</v>
      </c>
      <c r="CB18" s="46"/>
      <c r="CC18" s="46">
        <f t="shared" si="57"/>
        <v>6567.702</v>
      </c>
      <c r="CD18" s="46">
        <f t="shared" si="58"/>
        <v>268.06542</v>
      </c>
      <c r="CE18" s="45">
        <f t="shared" si="59"/>
        <v>6835.76742</v>
      </c>
      <c r="CF18" s="46">
        <f t="shared" si="60"/>
        <v>151.1543718</v>
      </c>
      <c r="CG18" s="46">
        <f t="shared" si="61"/>
        <v>58.66485720000001</v>
      </c>
      <c r="CH18" s="46"/>
      <c r="CI18" s="46">
        <f t="shared" si="62"/>
        <v>52506.199</v>
      </c>
      <c r="CJ18" s="46">
        <f t="shared" si="63"/>
        <v>2143.0777900000003</v>
      </c>
      <c r="CK18" s="45">
        <f t="shared" si="64"/>
        <v>54649.27679</v>
      </c>
      <c r="CL18" s="46">
        <f t="shared" si="65"/>
        <v>1208.4198591</v>
      </c>
      <c r="CM18" s="46">
        <f t="shared" si="66"/>
        <v>469.00250139999997</v>
      </c>
      <c r="CN18" s="46"/>
      <c r="CO18" s="46">
        <f t="shared" si="67"/>
        <v>28743.378</v>
      </c>
      <c r="CP18" s="46">
        <f t="shared" si="68"/>
        <v>1173.18138</v>
      </c>
      <c r="CQ18" s="45">
        <f t="shared" si="69"/>
        <v>29916.55938</v>
      </c>
      <c r="CR18" s="46">
        <f t="shared" si="70"/>
        <v>661.5232002</v>
      </c>
      <c r="CS18" s="46">
        <f t="shared" si="71"/>
        <v>256.7452308</v>
      </c>
      <c r="CT18" s="46"/>
      <c r="CU18" s="46">
        <f t="shared" si="72"/>
        <v>2851.565</v>
      </c>
      <c r="CV18" s="46">
        <f t="shared" si="73"/>
        <v>116.38865</v>
      </c>
      <c r="CW18" s="45">
        <f t="shared" si="74"/>
        <v>2967.95365</v>
      </c>
      <c r="CX18" s="46">
        <f t="shared" si="75"/>
        <v>65.6282085</v>
      </c>
      <c r="CY18" s="46">
        <f t="shared" si="76"/>
        <v>25.471109</v>
      </c>
      <c r="CZ18" s="46"/>
      <c r="DA18" s="46">
        <f t="shared" si="77"/>
        <v>202581.93</v>
      </c>
      <c r="DB18" s="46">
        <f t="shared" si="78"/>
        <v>8268.525300000001</v>
      </c>
      <c r="DC18" s="45">
        <f t="shared" si="79"/>
        <v>210850.4553</v>
      </c>
      <c r="DD18" s="46">
        <f t="shared" si="80"/>
        <v>4662.383337</v>
      </c>
      <c r="DE18" s="46">
        <f t="shared" si="81"/>
        <v>1809.527898</v>
      </c>
      <c r="DF18" s="46"/>
      <c r="DG18" s="46">
        <f t="shared" si="82"/>
        <v>47765.286</v>
      </c>
      <c r="DH18" s="46">
        <f t="shared" si="83"/>
        <v>1949.57406</v>
      </c>
      <c r="DI18" s="45">
        <f t="shared" si="84"/>
        <v>49714.86006</v>
      </c>
      <c r="DJ18" s="46">
        <f t="shared" si="85"/>
        <v>1099.3086774</v>
      </c>
      <c r="DK18" s="46">
        <f t="shared" si="86"/>
        <v>426.6551196</v>
      </c>
      <c r="DL18" s="45"/>
      <c r="DM18" s="46">
        <f t="shared" si="87"/>
        <v>7952.936999999999</v>
      </c>
      <c r="DN18" s="45">
        <f t="shared" si="88"/>
        <v>324.60477000000003</v>
      </c>
      <c r="DO18" s="45">
        <f t="shared" si="89"/>
        <v>8277.54177</v>
      </c>
      <c r="DP18" s="46">
        <f t="shared" si="90"/>
        <v>183.03528329999997</v>
      </c>
      <c r="DQ18" s="46">
        <f t="shared" si="91"/>
        <v>71.03822819999999</v>
      </c>
      <c r="DR18" s="46"/>
      <c r="DS18" s="46">
        <f t="shared" si="92"/>
        <v>8560.322</v>
      </c>
      <c r="DT18" s="46">
        <f t="shared" si="93"/>
        <v>349.39562000000006</v>
      </c>
      <c r="DU18" s="45">
        <f t="shared" si="94"/>
        <v>8909.71762</v>
      </c>
      <c r="DV18" s="46">
        <f t="shared" si="95"/>
        <v>197.01412979999998</v>
      </c>
      <c r="DW18" s="46">
        <f t="shared" si="96"/>
        <v>76.4635892</v>
      </c>
      <c r="DX18" s="46"/>
      <c r="DY18" s="46">
        <f t="shared" si="97"/>
        <v>652833.6170000001</v>
      </c>
      <c r="DZ18" s="46">
        <f t="shared" si="98"/>
        <v>26645.867570000002</v>
      </c>
      <c r="EA18" s="45">
        <f t="shared" si="99"/>
        <v>679479.4845700001</v>
      </c>
      <c r="EB18" s="46">
        <f t="shared" si="100"/>
        <v>15024.8374953</v>
      </c>
      <c r="EC18" s="46">
        <f t="shared" si="101"/>
        <v>5831.3228762</v>
      </c>
      <c r="ED18" s="46"/>
      <c r="EE18" s="45"/>
      <c r="EF18" s="45"/>
      <c r="EG18" s="45">
        <f t="shared" si="102"/>
        <v>0</v>
      </c>
      <c r="EH18" s="45"/>
      <c r="EI18" s="46"/>
    </row>
    <row r="19" spans="1:139" s="33" customFormat="1" ht="12.75">
      <c r="A19" s="32">
        <v>45383</v>
      </c>
      <c r="C19" s="21"/>
      <c r="D19" s="21">
        <v>68900</v>
      </c>
      <c r="E19" s="44">
        <f t="shared" si="0"/>
        <v>68900</v>
      </c>
      <c r="F19" s="44">
        <v>76179</v>
      </c>
      <c r="G19" s="44">
        <v>29566</v>
      </c>
      <c r="H19" s="46"/>
      <c r="I19" s="46">
        <f>'2012D Academic'!I19</f>
        <v>0</v>
      </c>
      <c r="J19" s="46">
        <f>'2012D Academic'!J19</f>
        <v>38624.830140000005</v>
      </c>
      <c r="K19" s="46">
        <f t="shared" si="1"/>
        <v>38624.830140000005</v>
      </c>
      <c r="L19" s="46">
        <f>'2012D Academic'!L19</f>
        <v>42705.38367540001</v>
      </c>
      <c r="M19" s="46">
        <f>'2012D Academic'!M19</f>
        <v>16574.4808116</v>
      </c>
      <c r="N19" s="46"/>
      <c r="O19" s="45"/>
      <c r="P19" s="47">
        <f t="shared" si="3"/>
        <v>30275.16986</v>
      </c>
      <c r="Q19" s="45">
        <f t="shared" si="4"/>
        <v>30275.16986</v>
      </c>
      <c r="R19" s="45">
        <f t="shared" si="5"/>
        <v>33473.6163246</v>
      </c>
      <c r="S19" s="47">
        <f t="shared" si="6"/>
        <v>12991.5191884</v>
      </c>
      <c r="T19" s="46"/>
      <c r="U19" s="46"/>
      <c r="V19" s="47">
        <f t="shared" si="8"/>
        <v>515.01372</v>
      </c>
      <c r="W19" s="46">
        <f t="shared" si="9"/>
        <v>515.01372</v>
      </c>
      <c r="X19" s="46">
        <f t="shared" si="10"/>
        <v>569.4227892</v>
      </c>
      <c r="Y19" s="46">
        <f t="shared" si="11"/>
        <v>220.9999368</v>
      </c>
      <c r="Z19" s="46"/>
      <c r="AA19" s="46"/>
      <c r="AB19" s="46">
        <f t="shared" si="13"/>
        <v>236.20298000000003</v>
      </c>
      <c r="AC19" s="45">
        <f t="shared" si="14"/>
        <v>236.20298000000003</v>
      </c>
      <c r="AD19" s="46">
        <f t="shared" si="15"/>
        <v>261.15684780000004</v>
      </c>
      <c r="AE19" s="46">
        <f t="shared" si="16"/>
        <v>101.35816120000001</v>
      </c>
      <c r="AF19" s="46"/>
      <c r="AG19" s="46"/>
      <c r="AH19" s="46">
        <f t="shared" si="18"/>
        <v>48.912110000000006</v>
      </c>
      <c r="AI19" s="45">
        <f t="shared" si="19"/>
        <v>48.912110000000006</v>
      </c>
      <c r="AJ19" s="46">
        <f t="shared" si="20"/>
        <v>54.0794721</v>
      </c>
      <c r="AK19" s="46">
        <f t="shared" si="21"/>
        <v>20.988903399999998</v>
      </c>
      <c r="AL19" s="46"/>
      <c r="AM19" s="46"/>
      <c r="AN19" s="46">
        <f t="shared" si="23"/>
        <v>5229.13794</v>
      </c>
      <c r="AO19" s="45">
        <f t="shared" si="24"/>
        <v>5229.13794</v>
      </c>
      <c r="AP19" s="46">
        <f t="shared" si="25"/>
        <v>5781.574733400001</v>
      </c>
      <c r="AQ19" s="46">
        <f t="shared" si="26"/>
        <v>2243.8997436</v>
      </c>
      <c r="AR19" s="46"/>
      <c r="AS19" s="46"/>
      <c r="AT19" s="46">
        <f t="shared" si="28"/>
        <v>28.75886</v>
      </c>
      <c r="AU19" s="45">
        <f t="shared" si="29"/>
        <v>28.75886</v>
      </c>
      <c r="AV19" s="46">
        <f t="shared" si="30"/>
        <v>31.7971146</v>
      </c>
      <c r="AW19" s="46">
        <f t="shared" si="31"/>
        <v>12.3408484</v>
      </c>
      <c r="AX19" s="46"/>
      <c r="AY19" s="46"/>
      <c r="AZ19" s="46">
        <f t="shared" si="33"/>
        <v>30.36423</v>
      </c>
      <c r="BA19" s="45">
        <f t="shared" si="34"/>
        <v>30.36423</v>
      </c>
      <c r="BB19" s="46">
        <f t="shared" si="35"/>
        <v>33.5720853</v>
      </c>
      <c r="BC19" s="46">
        <f t="shared" si="36"/>
        <v>13.029736199999999</v>
      </c>
      <c r="BD19" s="46"/>
      <c r="BE19" s="46"/>
      <c r="BF19" s="46">
        <f t="shared" si="38"/>
        <v>8.516039999999998</v>
      </c>
      <c r="BG19" s="45">
        <f t="shared" si="39"/>
        <v>8.516039999999998</v>
      </c>
      <c r="BH19" s="46">
        <f t="shared" si="40"/>
        <v>9.4157244</v>
      </c>
      <c r="BI19" s="46">
        <f t="shared" si="41"/>
        <v>3.6543576</v>
      </c>
      <c r="BJ19" s="46"/>
      <c r="BK19" s="46"/>
      <c r="BL19" s="46">
        <f t="shared" si="43"/>
        <v>156.92664</v>
      </c>
      <c r="BM19" s="45">
        <f t="shared" si="44"/>
        <v>156.92664</v>
      </c>
      <c r="BN19" s="46">
        <f t="shared" si="45"/>
        <v>173.50529039999998</v>
      </c>
      <c r="BO19" s="46">
        <f t="shared" si="46"/>
        <v>67.3395216</v>
      </c>
      <c r="BP19" s="46"/>
      <c r="BQ19" s="46"/>
      <c r="BR19" s="46">
        <f t="shared" si="48"/>
        <v>233.91550000000004</v>
      </c>
      <c r="BS19" s="45">
        <f t="shared" si="49"/>
        <v>233.91550000000004</v>
      </c>
      <c r="BT19" s="46">
        <f t="shared" si="50"/>
        <v>258.627705</v>
      </c>
      <c r="BU19" s="46">
        <f t="shared" si="51"/>
        <v>100.37657</v>
      </c>
      <c r="BV19" s="46"/>
      <c r="BW19" s="46"/>
      <c r="BX19" s="46">
        <f t="shared" si="53"/>
        <v>2756</v>
      </c>
      <c r="BY19" s="45">
        <f t="shared" si="54"/>
        <v>2756</v>
      </c>
      <c r="BZ19" s="46">
        <f t="shared" si="55"/>
        <v>3047.16</v>
      </c>
      <c r="CA19" s="46">
        <f t="shared" si="56"/>
        <v>1182.64</v>
      </c>
      <c r="CB19" s="46"/>
      <c r="CC19" s="46"/>
      <c r="CD19" s="46">
        <f t="shared" si="58"/>
        <v>136.71138000000002</v>
      </c>
      <c r="CE19" s="45">
        <f t="shared" si="59"/>
        <v>136.71138000000002</v>
      </c>
      <c r="CF19" s="46">
        <f t="shared" si="60"/>
        <v>151.1543718</v>
      </c>
      <c r="CG19" s="46">
        <f t="shared" si="61"/>
        <v>58.66485720000001</v>
      </c>
      <c r="CH19" s="46"/>
      <c r="CI19" s="46"/>
      <c r="CJ19" s="46">
        <f t="shared" si="63"/>
        <v>1092.95381</v>
      </c>
      <c r="CK19" s="45">
        <f t="shared" si="64"/>
        <v>1092.95381</v>
      </c>
      <c r="CL19" s="46">
        <f t="shared" si="65"/>
        <v>1208.4198591</v>
      </c>
      <c r="CM19" s="46">
        <f t="shared" si="66"/>
        <v>469.00250139999997</v>
      </c>
      <c r="CN19" s="46"/>
      <c r="CO19" s="46"/>
      <c r="CP19" s="46">
        <f t="shared" si="68"/>
        <v>598.3138200000001</v>
      </c>
      <c r="CQ19" s="45">
        <f t="shared" si="69"/>
        <v>598.3138200000001</v>
      </c>
      <c r="CR19" s="46">
        <f t="shared" si="70"/>
        <v>661.5232002</v>
      </c>
      <c r="CS19" s="46">
        <f t="shared" si="71"/>
        <v>256.7452308</v>
      </c>
      <c r="CT19" s="46"/>
      <c r="CU19" s="46"/>
      <c r="CV19" s="46">
        <f t="shared" si="73"/>
        <v>59.357350000000004</v>
      </c>
      <c r="CW19" s="45">
        <f t="shared" si="74"/>
        <v>59.357350000000004</v>
      </c>
      <c r="CX19" s="46">
        <f t="shared" si="75"/>
        <v>65.6282085</v>
      </c>
      <c r="CY19" s="46">
        <f t="shared" si="76"/>
        <v>25.471109</v>
      </c>
      <c r="CZ19" s="46"/>
      <c r="DA19" s="46"/>
      <c r="DB19" s="46">
        <f t="shared" si="78"/>
        <v>4216.8867</v>
      </c>
      <c r="DC19" s="45">
        <f t="shared" si="79"/>
        <v>4216.8867</v>
      </c>
      <c r="DD19" s="46">
        <f t="shared" si="80"/>
        <v>4662.383337</v>
      </c>
      <c r="DE19" s="46">
        <f t="shared" si="81"/>
        <v>1809.527898</v>
      </c>
      <c r="DF19" s="46"/>
      <c r="DG19" s="46"/>
      <c r="DH19" s="46">
        <f t="shared" si="83"/>
        <v>994.2683400000001</v>
      </c>
      <c r="DI19" s="45">
        <f t="shared" si="84"/>
        <v>994.2683400000001</v>
      </c>
      <c r="DJ19" s="46">
        <f t="shared" si="85"/>
        <v>1099.3086774</v>
      </c>
      <c r="DK19" s="46">
        <f t="shared" si="86"/>
        <v>426.6551196</v>
      </c>
      <c r="DL19" s="45"/>
      <c r="DM19" s="46"/>
      <c r="DN19" s="45">
        <f t="shared" si="88"/>
        <v>165.54603</v>
      </c>
      <c r="DO19" s="45">
        <f t="shared" si="89"/>
        <v>165.54603</v>
      </c>
      <c r="DP19" s="46">
        <f t="shared" si="90"/>
        <v>183.03528329999997</v>
      </c>
      <c r="DQ19" s="46">
        <f t="shared" si="91"/>
        <v>71.03822819999999</v>
      </c>
      <c r="DR19" s="46"/>
      <c r="DS19" s="46"/>
      <c r="DT19" s="46">
        <f t="shared" si="93"/>
        <v>178.18918000000002</v>
      </c>
      <c r="DU19" s="45">
        <f t="shared" si="94"/>
        <v>178.18918000000002</v>
      </c>
      <c r="DV19" s="46">
        <f t="shared" si="95"/>
        <v>197.01412979999998</v>
      </c>
      <c r="DW19" s="46">
        <f t="shared" si="96"/>
        <v>76.4635892</v>
      </c>
      <c r="DX19" s="46"/>
      <c r="DY19" s="46"/>
      <c r="DZ19" s="46">
        <f t="shared" si="98"/>
        <v>13589.195230000001</v>
      </c>
      <c r="EA19" s="45">
        <f t="shared" si="99"/>
        <v>13589.195230000001</v>
      </c>
      <c r="EB19" s="46">
        <f t="shared" si="100"/>
        <v>15024.8374953</v>
      </c>
      <c r="EC19" s="46">
        <f t="shared" si="101"/>
        <v>5831.3228762</v>
      </c>
      <c r="ED19" s="46"/>
      <c r="EE19" s="45"/>
      <c r="EF19" s="45"/>
      <c r="EG19" s="45">
        <f t="shared" si="102"/>
        <v>0</v>
      </c>
      <c r="EH19" s="45"/>
      <c r="EI19" s="46"/>
    </row>
    <row r="20" spans="1:139" ht="12.75">
      <c r="A20" s="2">
        <v>45566</v>
      </c>
      <c r="C20" s="21">
        <v>3445000</v>
      </c>
      <c r="D20" s="21">
        <v>68900</v>
      </c>
      <c r="E20" s="44">
        <f t="shared" si="0"/>
        <v>3513900</v>
      </c>
      <c r="F20" s="44">
        <v>76179</v>
      </c>
      <c r="G20" s="44">
        <v>29566</v>
      </c>
      <c r="H20" s="45"/>
      <c r="I20" s="46">
        <f>'2012D Academic'!I20</f>
        <v>1931241.5070000004</v>
      </c>
      <c r="J20" s="46">
        <f>'2012D Academic'!J20</f>
        <v>38624.830140000005</v>
      </c>
      <c r="K20" s="46">
        <f t="shared" si="1"/>
        <v>1969866.3371400004</v>
      </c>
      <c r="L20" s="46">
        <f>'2012D Academic'!L20</f>
        <v>42705.38367540001</v>
      </c>
      <c r="M20" s="46">
        <f>'2012D Academic'!M20</f>
        <v>16574.4808116</v>
      </c>
      <c r="N20" s="45"/>
      <c r="O20" s="45">
        <f t="shared" si="2"/>
        <v>1513758.4930000002</v>
      </c>
      <c r="P20" s="47">
        <f t="shared" si="3"/>
        <v>30275.16986</v>
      </c>
      <c r="Q20" s="45">
        <f t="shared" si="4"/>
        <v>1544033.6628600003</v>
      </c>
      <c r="R20" s="45">
        <f t="shared" si="5"/>
        <v>33473.6163246</v>
      </c>
      <c r="S20" s="47">
        <f t="shared" si="6"/>
        <v>12991.5191884</v>
      </c>
      <c r="T20" s="45"/>
      <c r="U20" s="46">
        <f t="shared" si="7"/>
        <v>25750.686</v>
      </c>
      <c r="V20" s="47">
        <f t="shared" si="8"/>
        <v>515.01372</v>
      </c>
      <c r="W20" s="46">
        <f t="shared" si="9"/>
        <v>26265.69972</v>
      </c>
      <c r="X20" s="46">
        <f t="shared" si="10"/>
        <v>569.4227892</v>
      </c>
      <c r="Y20" s="46">
        <f t="shared" si="11"/>
        <v>220.9999368</v>
      </c>
      <c r="Z20" s="45"/>
      <c r="AA20" s="46">
        <f t="shared" si="12"/>
        <v>11810.149000000001</v>
      </c>
      <c r="AB20" s="46">
        <f t="shared" si="13"/>
        <v>236.20298000000003</v>
      </c>
      <c r="AC20" s="45">
        <f t="shared" si="14"/>
        <v>12046.351980000001</v>
      </c>
      <c r="AD20" s="46">
        <f t="shared" si="15"/>
        <v>261.15684780000004</v>
      </c>
      <c r="AE20" s="46">
        <f t="shared" si="16"/>
        <v>101.35816120000001</v>
      </c>
      <c r="AF20" s="45"/>
      <c r="AG20" s="46">
        <f t="shared" si="17"/>
        <v>2445.6054999999997</v>
      </c>
      <c r="AH20" s="46">
        <f t="shared" si="18"/>
        <v>48.912110000000006</v>
      </c>
      <c r="AI20" s="45">
        <f t="shared" si="19"/>
        <v>2494.51761</v>
      </c>
      <c r="AJ20" s="46">
        <f t="shared" si="20"/>
        <v>54.0794721</v>
      </c>
      <c r="AK20" s="46">
        <f t="shared" si="21"/>
        <v>20.988903399999998</v>
      </c>
      <c r="AL20" s="45"/>
      <c r="AM20" s="46">
        <f t="shared" si="22"/>
        <v>261456.89700000003</v>
      </c>
      <c r="AN20" s="46">
        <f t="shared" si="23"/>
        <v>5229.13794</v>
      </c>
      <c r="AO20" s="45">
        <f t="shared" si="24"/>
        <v>266686.03494000004</v>
      </c>
      <c r="AP20" s="46">
        <f t="shared" si="25"/>
        <v>5781.574733400001</v>
      </c>
      <c r="AQ20" s="46">
        <f t="shared" si="26"/>
        <v>2243.8997436</v>
      </c>
      <c r="AR20" s="45"/>
      <c r="AS20" s="46">
        <f t="shared" si="27"/>
        <v>1437.943</v>
      </c>
      <c r="AT20" s="46">
        <f t="shared" si="28"/>
        <v>28.75886</v>
      </c>
      <c r="AU20" s="45">
        <f t="shared" si="29"/>
        <v>1466.70186</v>
      </c>
      <c r="AV20" s="46">
        <f t="shared" si="30"/>
        <v>31.7971146</v>
      </c>
      <c r="AW20" s="46">
        <f t="shared" si="31"/>
        <v>12.3408484</v>
      </c>
      <c r="AX20" s="45"/>
      <c r="AY20" s="46">
        <f t="shared" si="32"/>
        <v>1518.2115</v>
      </c>
      <c r="AZ20" s="46">
        <f t="shared" si="33"/>
        <v>30.36423</v>
      </c>
      <c r="BA20" s="45">
        <f t="shared" si="34"/>
        <v>1548.5757299999998</v>
      </c>
      <c r="BB20" s="46">
        <f t="shared" si="35"/>
        <v>33.5720853</v>
      </c>
      <c r="BC20" s="46">
        <f t="shared" si="36"/>
        <v>13.029736199999999</v>
      </c>
      <c r="BD20" s="45"/>
      <c r="BE20" s="46">
        <f t="shared" si="37"/>
        <v>425.80199999999996</v>
      </c>
      <c r="BF20" s="46">
        <f t="shared" si="38"/>
        <v>8.516039999999998</v>
      </c>
      <c r="BG20" s="45">
        <f t="shared" si="39"/>
        <v>434.31803999999994</v>
      </c>
      <c r="BH20" s="46">
        <f t="shared" si="40"/>
        <v>9.4157244</v>
      </c>
      <c r="BI20" s="46">
        <f t="shared" si="41"/>
        <v>3.6543576</v>
      </c>
      <c r="BJ20" s="45"/>
      <c r="BK20" s="46">
        <f t="shared" si="42"/>
        <v>7846.331999999999</v>
      </c>
      <c r="BL20" s="46">
        <f t="shared" si="43"/>
        <v>156.92664</v>
      </c>
      <c r="BM20" s="45">
        <f t="shared" si="44"/>
        <v>8003.258639999999</v>
      </c>
      <c r="BN20" s="46">
        <f t="shared" si="45"/>
        <v>173.50529039999998</v>
      </c>
      <c r="BO20" s="46">
        <f t="shared" si="46"/>
        <v>67.3395216</v>
      </c>
      <c r="BP20" s="45"/>
      <c r="BQ20" s="46">
        <f t="shared" si="47"/>
        <v>11695.775</v>
      </c>
      <c r="BR20" s="46">
        <f t="shared" si="48"/>
        <v>233.91550000000004</v>
      </c>
      <c r="BS20" s="45">
        <f t="shared" si="49"/>
        <v>11929.690499999999</v>
      </c>
      <c r="BT20" s="46">
        <f t="shared" si="50"/>
        <v>258.627705</v>
      </c>
      <c r="BU20" s="46">
        <f t="shared" si="51"/>
        <v>100.37657</v>
      </c>
      <c r="BV20" s="45"/>
      <c r="BW20" s="46">
        <f t="shared" si="52"/>
        <v>137800</v>
      </c>
      <c r="BX20" s="46">
        <f t="shared" si="53"/>
        <v>2756</v>
      </c>
      <c r="BY20" s="45">
        <f t="shared" si="54"/>
        <v>140556</v>
      </c>
      <c r="BZ20" s="46">
        <f t="shared" si="55"/>
        <v>3047.16</v>
      </c>
      <c r="CA20" s="46">
        <f t="shared" si="56"/>
        <v>1182.64</v>
      </c>
      <c r="CB20" s="45"/>
      <c r="CC20" s="46">
        <f t="shared" si="57"/>
        <v>6835.569</v>
      </c>
      <c r="CD20" s="46">
        <f t="shared" si="58"/>
        <v>136.71138000000002</v>
      </c>
      <c r="CE20" s="45">
        <f t="shared" si="59"/>
        <v>6972.28038</v>
      </c>
      <c r="CF20" s="46">
        <f t="shared" si="60"/>
        <v>151.1543718</v>
      </c>
      <c r="CG20" s="46">
        <f t="shared" si="61"/>
        <v>58.66485720000001</v>
      </c>
      <c r="CH20" s="45"/>
      <c r="CI20" s="46">
        <f t="shared" si="62"/>
        <v>54647.6905</v>
      </c>
      <c r="CJ20" s="46">
        <f t="shared" si="63"/>
        <v>1092.95381</v>
      </c>
      <c r="CK20" s="45">
        <f t="shared" si="64"/>
        <v>55740.644309999996</v>
      </c>
      <c r="CL20" s="46">
        <f t="shared" si="65"/>
        <v>1208.4198591</v>
      </c>
      <c r="CM20" s="46">
        <f t="shared" si="66"/>
        <v>469.00250139999997</v>
      </c>
      <c r="CN20" s="45"/>
      <c r="CO20" s="46">
        <f t="shared" si="67"/>
        <v>29915.691</v>
      </c>
      <c r="CP20" s="46">
        <f t="shared" si="68"/>
        <v>598.3138200000001</v>
      </c>
      <c r="CQ20" s="45">
        <f t="shared" si="69"/>
        <v>30514.00482</v>
      </c>
      <c r="CR20" s="46">
        <f t="shared" si="70"/>
        <v>661.5232002</v>
      </c>
      <c r="CS20" s="46">
        <f t="shared" si="71"/>
        <v>256.7452308</v>
      </c>
      <c r="CT20" s="45"/>
      <c r="CU20" s="46">
        <f t="shared" si="72"/>
        <v>2967.8675</v>
      </c>
      <c r="CV20" s="46">
        <f t="shared" si="73"/>
        <v>59.357350000000004</v>
      </c>
      <c r="CW20" s="45">
        <f t="shared" si="74"/>
        <v>3027.22485</v>
      </c>
      <c r="CX20" s="46">
        <f t="shared" si="75"/>
        <v>65.6282085</v>
      </c>
      <c r="CY20" s="46">
        <f t="shared" si="76"/>
        <v>25.471109</v>
      </c>
      <c r="CZ20" s="45"/>
      <c r="DA20" s="46">
        <f t="shared" si="77"/>
        <v>210844.335</v>
      </c>
      <c r="DB20" s="46">
        <f t="shared" si="78"/>
        <v>4216.8867</v>
      </c>
      <c r="DC20" s="45">
        <f t="shared" si="79"/>
        <v>215061.2217</v>
      </c>
      <c r="DD20" s="46">
        <f t="shared" si="80"/>
        <v>4662.383337</v>
      </c>
      <c r="DE20" s="46">
        <f t="shared" si="81"/>
        <v>1809.527898</v>
      </c>
      <c r="DF20" s="45"/>
      <c r="DG20" s="46">
        <f t="shared" si="82"/>
        <v>49713.417</v>
      </c>
      <c r="DH20" s="46">
        <f t="shared" si="83"/>
        <v>994.2683400000001</v>
      </c>
      <c r="DI20" s="45">
        <f t="shared" si="84"/>
        <v>50707.68534</v>
      </c>
      <c r="DJ20" s="46">
        <f t="shared" si="85"/>
        <v>1099.3086774</v>
      </c>
      <c r="DK20" s="46">
        <f t="shared" si="86"/>
        <v>426.6551196</v>
      </c>
      <c r="DL20" s="45"/>
      <c r="DM20" s="46">
        <f t="shared" si="87"/>
        <v>8277.3015</v>
      </c>
      <c r="DN20" s="45">
        <f t="shared" si="88"/>
        <v>165.54603</v>
      </c>
      <c r="DO20" s="45">
        <f t="shared" si="89"/>
        <v>8442.84753</v>
      </c>
      <c r="DP20" s="46">
        <f t="shared" si="90"/>
        <v>183.03528329999997</v>
      </c>
      <c r="DQ20" s="46">
        <f t="shared" si="91"/>
        <v>71.03822819999999</v>
      </c>
      <c r="DR20" s="45"/>
      <c r="DS20" s="46">
        <f t="shared" si="92"/>
        <v>8909.458999999999</v>
      </c>
      <c r="DT20" s="46">
        <f t="shared" si="93"/>
        <v>178.18918000000002</v>
      </c>
      <c r="DU20" s="45">
        <f t="shared" si="94"/>
        <v>9087.648179999998</v>
      </c>
      <c r="DV20" s="46">
        <f t="shared" si="95"/>
        <v>197.01412979999998</v>
      </c>
      <c r="DW20" s="46">
        <f t="shared" si="96"/>
        <v>76.4635892</v>
      </c>
      <c r="DX20" s="45"/>
      <c r="DY20" s="46">
        <f t="shared" si="97"/>
        <v>679459.7615</v>
      </c>
      <c r="DZ20" s="46">
        <f t="shared" si="98"/>
        <v>13589.195230000001</v>
      </c>
      <c r="EA20" s="45">
        <f t="shared" si="99"/>
        <v>693048.95673</v>
      </c>
      <c r="EB20" s="46">
        <f t="shared" si="100"/>
        <v>15024.8374953</v>
      </c>
      <c r="EC20" s="46">
        <f t="shared" si="101"/>
        <v>5831.3228762</v>
      </c>
      <c r="ED20" s="45"/>
      <c r="EE20" s="45"/>
      <c r="EF20" s="45"/>
      <c r="EG20" s="45">
        <f t="shared" si="102"/>
        <v>0</v>
      </c>
      <c r="EH20" s="45"/>
      <c r="EI20" s="45"/>
    </row>
    <row r="21" spans="1:139" ht="12.75">
      <c r="A21" s="2">
        <v>45748</v>
      </c>
      <c r="C21" s="47"/>
      <c r="D21" s="47"/>
      <c r="E21" s="44">
        <f t="shared" si="0"/>
        <v>0</v>
      </c>
      <c r="F21" s="44"/>
      <c r="G21" s="44"/>
      <c r="H21" s="45"/>
      <c r="I21" s="46">
        <f>'2012D Academic'!I21</f>
        <v>0</v>
      </c>
      <c r="J21" s="46">
        <f>'2012D Academic'!J21</f>
        <v>0</v>
      </c>
      <c r="K21" s="46">
        <f t="shared" si="1"/>
        <v>0</v>
      </c>
      <c r="L21" s="46">
        <f>'2012D Academic'!L21</f>
        <v>0</v>
      </c>
      <c r="M21" s="46">
        <f>'2012D Academic'!M21</f>
        <v>0</v>
      </c>
      <c r="N21" s="45"/>
      <c r="O21" s="45"/>
      <c r="P21" s="47">
        <f t="shared" si="3"/>
        <v>0</v>
      </c>
      <c r="Q21" s="45">
        <f t="shared" si="4"/>
        <v>0</v>
      </c>
      <c r="R21" s="45">
        <f t="shared" si="5"/>
        <v>0</v>
      </c>
      <c r="S21" s="47">
        <f t="shared" si="6"/>
        <v>0</v>
      </c>
      <c r="T21" s="45"/>
      <c r="U21" s="46"/>
      <c r="V21" s="47">
        <f t="shared" si="8"/>
        <v>0</v>
      </c>
      <c r="W21" s="46">
        <f t="shared" si="9"/>
        <v>0</v>
      </c>
      <c r="X21" s="46">
        <f t="shared" si="10"/>
        <v>0</v>
      </c>
      <c r="Y21" s="46">
        <f t="shared" si="11"/>
        <v>0</v>
      </c>
      <c r="Z21" s="45"/>
      <c r="AA21" s="46">
        <f>C21*0.34282/100</f>
        <v>0</v>
      </c>
      <c r="AB21" s="46">
        <f t="shared" si="13"/>
        <v>0</v>
      </c>
      <c r="AC21" s="45">
        <f t="shared" si="14"/>
        <v>0</v>
      </c>
      <c r="AD21" s="46">
        <f t="shared" si="15"/>
        <v>0</v>
      </c>
      <c r="AE21" s="46">
        <f t="shared" si="16"/>
        <v>0</v>
      </c>
      <c r="AF21" s="45"/>
      <c r="AG21" s="46"/>
      <c r="AH21" s="46">
        <f t="shared" si="18"/>
        <v>0</v>
      </c>
      <c r="AI21" s="45">
        <f t="shared" si="19"/>
        <v>0</v>
      </c>
      <c r="AJ21" s="46">
        <f t="shared" si="20"/>
        <v>0</v>
      </c>
      <c r="AK21" s="46">
        <f t="shared" si="21"/>
        <v>0</v>
      </c>
      <c r="AL21" s="45"/>
      <c r="AM21" s="46"/>
      <c r="AN21" s="46">
        <f t="shared" si="23"/>
        <v>0</v>
      </c>
      <c r="AO21" s="45">
        <f t="shared" si="24"/>
        <v>0</v>
      </c>
      <c r="AP21" s="46">
        <f t="shared" si="25"/>
        <v>0</v>
      </c>
      <c r="AQ21" s="46">
        <f t="shared" si="26"/>
        <v>0</v>
      </c>
      <c r="AR21" s="45"/>
      <c r="AS21" s="46"/>
      <c r="AT21" s="46">
        <f t="shared" si="28"/>
        <v>0</v>
      </c>
      <c r="AU21" s="45">
        <f t="shared" si="29"/>
        <v>0</v>
      </c>
      <c r="AV21" s="46">
        <f t="shared" si="30"/>
        <v>0</v>
      </c>
      <c r="AW21" s="46">
        <f t="shared" si="31"/>
        <v>0</v>
      </c>
      <c r="AX21" s="45"/>
      <c r="AY21" s="46"/>
      <c r="AZ21" s="46">
        <f t="shared" si="33"/>
        <v>0</v>
      </c>
      <c r="BA21" s="45">
        <f t="shared" si="34"/>
        <v>0</v>
      </c>
      <c r="BB21" s="46">
        <f t="shared" si="35"/>
        <v>0</v>
      </c>
      <c r="BC21" s="46">
        <f t="shared" si="36"/>
        <v>0</v>
      </c>
      <c r="BD21" s="45"/>
      <c r="BE21" s="46"/>
      <c r="BF21" s="46">
        <f t="shared" si="38"/>
        <v>0</v>
      </c>
      <c r="BG21" s="45">
        <f t="shared" si="39"/>
        <v>0</v>
      </c>
      <c r="BH21" s="46">
        <f t="shared" si="40"/>
        <v>0</v>
      </c>
      <c r="BI21" s="46">
        <f t="shared" si="41"/>
        <v>0</v>
      </c>
      <c r="BJ21" s="45"/>
      <c r="BK21" s="46"/>
      <c r="BL21" s="46">
        <f t="shared" si="43"/>
        <v>0</v>
      </c>
      <c r="BM21" s="45">
        <f t="shared" si="44"/>
        <v>0</v>
      </c>
      <c r="BN21" s="46">
        <f t="shared" si="45"/>
        <v>0</v>
      </c>
      <c r="BO21" s="46">
        <f t="shared" si="46"/>
        <v>0</v>
      </c>
      <c r="BP21" s="45"/>
      <c r="BQ21" s="46"/>
      <c r="BR21" s="46">
        <f t="shared" si="48"/>
        <v>0</v>
      </c>
      <c r="BS21" s="45">
        <f t="shared" si="49"/>
        <v>0</v>
      </c>
      <c r="BT21" s="46">
        <f t="shared" si="50"/>
        <v>0</v>
      </c>
      <c r="BU21" s="46">
        <f t="shared" si="51"/>
        <v>0</v>
      </c>
      <c r="BV21" s="45"/>
      <c r="BW21" s="46"/>
      <c r="BX21" s="46">
        <f t="shared" si="53"/>
        <v>0</v>
      </c>
      <c r="BY21" s="45">
        <f t="shared" si="54"/>
        <v>0</v>
      </c>
      <c r="BZ21" s="46">
        <f t="shared" si="55"/>
        <v>0</v>
      </c>
      <c r="CA21" s="46">
        <f t="shared" si="56"/>
        <v>0</v>
      </c>
      <c r="CB21" s="45"/>
      <c r="CC21" s="46"/>
      <c r="CD21" s="46">
        <f t="shared" si="58"/>
        <v>0</v>
      </c>
      <c r="CE21" s="45">
        <f t="shared" si="59"/>
        <v>0</v>
      </c>
      <c r="CF21" s="46">
        <f t="shared" si="60"/>
        <v>0</v>
      </c>
      <c r="CG21" s="46">
        <f t="shared" si="61"/>
        <v>0</v>
      </c>
      <c r="CH21" s="45"/>
      <c r="CI21" s="46"/>
      <c r="CJ21" s="46">
        <f t="shared" si="63"/>
        <v>0</v>
      </c>
      <c r="CK21" s="45">
        <f t="shared" si="64"/>
        <v>0</v>
      </c>
      <c r="CL21" s="46">
        <f t="shared" si="65"/>
        <v>0</v>
      </c>
      <c r="CM21" s="46">
        <f t="shared" si="66"/>
        <v>0</v>
      </c>
      <c r="CN21" s="45"/>
      <c r="CO21" s="46"/>
      <c r="CP21" s="46">
        <f t="shared" si="68"/>
        <v>0</v>
      </c>
      <c r="CQ21" s="45">
        <f t="shared" si="69"/>
        <v>0</v>
      </c>
      <c r="CR21" s="46">
        <f t="shared" si="70"/>
        <v>0</v>
      </c>
      <c r="CS21" s="46">
        <f t="shared" si="71"/>
        <v>0</v>
      </c>
      <c r="CT21" s="45"/>
      <c r="CU21" s="46"/>
      <c r="CV21" s="46">
        <f t="shared" si="73"/>
        <v>0</v>
      </c>
      <c r="CW21" s="45">
        <f t="shared" si="74"/>
        <v>0</v>
      </c>
      <c r="CX21" s="46">
        <f t="shared" si="75"/>
        <v>0</v>
      </c>
      <c r="CY21" s="46">
        <f t="shared" si="76"/>
        <v>0</v>
      </c>
      <c r="CZ21" s="45"/>
      <c r="DA21" s="46"/>
      <c r="DB21" s="46">
        <f t="shared" si="78"/>
        <v>0</v>
      </c>
      <c r="DC21" s="45">
        <f t="shared" si="79"/>
        <v>0</v>
      </c>
      <c r="DD21" s="46">
        <f t="shared" si="80"/>
        <v>0</v>
      </c>
      <c r="DE21" s="46">
        <f t="shared" si="81"/>
        <v>0</v>
      </c>
      <c r="DF21" s="45"/>
      <c r="DG21" s="46"/>
      <c r="DH21" s="46">
        <f t="shared" si="83"/>
        <v>0</v>
      </c>
      <c r="DI21" s="45">
        <f t="shared" si="84"/>
        <v>0</v>
      </c>
      <c r="DJ21" s="46">
        <f t="shared" si="85"/>
        <v>0</v>
      </c>
      <c r="DK21" s="46">
        <f t="shared" si="86"/>
        <v>0</v>
      </c>
      <c r="DL21" s="45"/>
      <c r="DM21" s="46"/>
      <c r="DN21" s="45">
        <f t="shared" si="88"/>
        <v>0</v>
      </c>
      <c r="DO21" s="45">
        <f t="shared" si="89"/>
        <v>0</v>
      </c>
      <c r="DP21" s="46">
        <f t="shared" si="90"/>
        <v>0</v>
      </c>
      <c r="DQ21" s="46">
        <f t="shared" si="91"/>
        <v>0</v>
      </c>
      <c r="DR21" s="45"/>
      <c r="DS21" s="46"/>
      <c r="DT21" s="46">
        <f t="shared" si="93"/>
        <v>0</v>
      </c>
      <c r="DU21" s="45">
        <f t="shared" si="94"/>
        <v>0</v>
      </c>
      <c r="DV21" s="46">
        <f t="shared" si="95"/>
        <v>0</v>
      </c>
      <c r="DW21" s="46">
        <f t="shared" si="96"/>
        <v>0</v>
      </c>
      <c r="DX21" s="45"/>
      <c r="DY21" s="46"/>
      <c r="DZ21" s="46">
        <f t="shared" si="98"/>
        <v>0</v>
      </c>
      <c r="EA21" s="45">
        <f t="shared" si="99"/>
        <v>0</v>
      </c>
      <c r="EB21" s="46">
        <f t="shared" si="100"/>
        <v>0</v>
      </c>
      <c r="EC21" s="46">
        <f t="shared" si="101"/>
        <v>0</v>
      </c>
      <c r="ED21" s="45"/>
      <c r="EE21" s="45"/>
      <c r="EF21" s="45"/>
      <c r="EG21" s="45">
        <f t="shared" si="102"/>
        <v>0</v>
      </c>
      <c r="EH21" s="45"/>
      <c r="EI21" s="45"/>
    </row>
    <row r="22" spans="3:139" ht="12.75">
      <c r="C22" s="47"/>
      <c r="D22" s="47"/>
      <c r="E22" s="47"/>
      <c r="F22" s="47"/>
      <c r="G22" s="47"/>
      <c r="H22" s="45"/>
      <c r="I22" s="45"/>
      <c r="J22" s="46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</row>
    <row r="23" spans="1:139" ht="13.5" thickBot="1">
      <c r="A23" s="12" t="s">
        <v>0</v>
      </c>
      <c r="C23" s="48">
        <f>SUM(C8:C22)</f>
        <v>6755000</v>
      </c>
      <c r="D23" s="48">
        <f>SUM(D8:D22)</f>
        <v>1623900</v>
      </c>
      <c r="E23" s="48">
        <f>SUM(E8:E22)</f>
        <v>8378900</v>
      </c>
      <c r="F23" s="48">
        <f>SUM(F8:F22)</f>
        <v>990327</v>
      </c>
      <c r="G23" s="48">
        <f>SUM(G8:G22)</f>
        <v>384358</v>
      </c>
      <c r="H23" s="45"/>
      <c r="I23" s="48">
        <f>SUM(I8:I22)</f>
        <v>3786803.0130000003</v>
      </c>
      <c r="J23" s="48">
        <f>SUM(J8:J22)</f>
        <v>910346.3231399998</v>
      </c>
      <c r="K23" s="48">
        <f>SUM(K8:K22)</f>
        <v>4697149.33614</v>
      </c>
      <c r="L23" s="48">
        <f>SUM(L8:L22)</f>
        <v>555169.9877802</v>
      </c>
      <c r="M23" s="48">
        <f>SUM(M8:M22)</f>
        <v>215468.25055079992</v>
      </c>
      <c r="N23" s="45"/>
      <c r="O23" s="48">
        <f>SUM(O8:O22)</f>
        <v>2968196.987</v>
      </c>
      <c r="P23" s="48">
        <f>SUM(P8:P22)</f>
        <v>713553.6768600002</v>
      </c>
      <c r="Q23" s="48">
        <f>SUM(Q8:Q22)</f>
        <v>3681750.6638600007</v>
      </c>
      <c r="R23" s="48">
        <f>SUM(R8:R22)</f>
        <v>435157.01221980003</v>
      </c>
      <c r="S23" s="48">
        <f>SUM(S8:S22)</f>
        <v>168889.7494492</v>
      </c>
      <c r="T23" s="45"/>
      <c r="U23" s="48">
        <f>SUM(U8:U22)</f>
        <v>50492.274000000005</v>
      </c>
      <c r="V23" s="48">
        <f>SUM(V8:V22)</f>
        <v>12138.327720000003</v>
      </c>
      <c r="W23" s="48">
        <f>SUM(W8:W22)</f>
        <v>62630.601720000006</v>
      </c>
      <c r="X23" s="48">
        <f>SUM(X8:X22)</f>
        <v>7402.4962596</v>
      </c>
      <c r="Y23" s="48">
        <f>SUM(Y8:Y22)</f>
        <v>2872.999178399999</v>
      </c>
      <c r="Z23" s="45"/>
      <c r="AA23" s="48">
        <f>SUM(AA8:AA22)</f>
        <v>23157.491</v>
      </c>
      <c r="AB23" s="48">
        <f>SUM(AB8:AB22)</f>
        <v>5567.05398</v>
      </c>
      <c r="AC23" s="48">
        <f>SUM(AC8:AC22)</f>
        <v>28724.54498</v>
      </c>
      <c r="AD23" s="48">
        <f>SUM(AD8:AD22)</f>
        <v>3395.0390213999995</v>
      </c>
      <c r="AE23" s="48">
        <f>SUM(AE8:AE22)</f>
        <v>1317.6560956000003</v>
      </c>
      <c r="AF23" s="45"/>
      <c r="AG23" s="48">
        <f>SUM(AG8:AG22)</f>
        <v>4795.3745</v>
      </c>
      <c r="AH23" s="48">
        <f>SUM(AH8:AH22)</f>
        <v>1152.80661</v>
      </c>
      <c r="AI23" s="48">
        <f>SUM(AI8:AI22)</f>
        <v>5948.1811099999995</v>
      </c>
      <c r="AJ23" s="48">
        <f>SUM(AJ8:AJ22)</f>
        <v>703.0331372999998</v>
      </c>
      <c r="AK23" s="48">
        <f>SUM(AK8:AK22)</f>
        <v>272.8557442</v>
      </c>
      <c r="AL23" s="45"/>
      <c r="AM23" s="48">
        <f>SUM(AM8:AM22)</f>
        <v>512668.02300000004</v>
      </c>
      <c r="AN23" s="48">
        <f>SUM(AN8:AN22)</f>
        <v>123245.24093999997</v>
      </c>
      <c r="AO23" s="48">
        <f>SUM(AO8:AO22)</f>
        <v>635913.26394</v>
      </c>
      <c r="AP23" s="48">
        <f>SUM(AP8:AP22)</f>
        <v>75160.47153420003</v>
      </c>
      <c r="AQ23" s="48">
        <f>SUM(AQ8:AQ22)</f>
        <v>29170.69666679999</v>
      </c>
      <c r="AR23" s="45"/>
      <c r="AS23" s="48">
        <f>SUM(AS8:AS22)</f>
        <v>2819.5370000000003</v>
      </c>
      <c r="AT23" s="48">
        <f>SUM(AT8:AT22)</f>
        <v>677.8158599999999</v>
      </c>
      <c r="AU23" s="48">
        <f>SUM(AU8:AU22)</f>
        <v>3497.35286</v>
      </c>
      <c r="AV23" s="48">
        <f>SUM(AV8:AV22)</f>
        <v>413.3624897999999</v>
      </c>
      <c r="AW23" s="48">
        <f>SUM(AW8:AW22)</f>
        <v>160.4310292</v>
      </c>
      <c r="AX23" s="45"/>
      <c r="AY23" s="48">
        <f>SUM(AY8:AY22)</f>
        <v>2976.9285</v>
      </c>
      <c r="AZ23" s="48">
        <f>SUM(AZ8:AZ22)</f>
        <v>715.6527300000001</v>
      </c>
      <c r="BA23" s="48">
        <f>SUM(BA8:BA22)</f>
        <v>3692.58123</v>
      </c>
      <c r="BB23" s="48">
        <f>SUM(BB8:BB22)</f>
        <v>436.4371089000001</v>
      </c>
      <c r="BC23" s="48">
        <f>SUM(BC8:BC22)</f>
        <v>169.3865706</v>
      </c>
      <c r="BD23" s="45"/>
      <c r="BE23" s="48">
        <f>SUM(BE8:BE22)</f>
        <v>834.9179999999999</v>
      </c>
      <c r="BF23" s="48">
        <f>SUM(BF8:BF22)</f>
        <v>200.71404000000007</v>
      </c>
      <c r="BG23" s="48">
        <f>SUM(BG8:BG22)</f>
        <v>1035.63204</v>
      </c>
      <c r="BH23" s="48">
        <f>SUM(BH8:BH22)</f>
        <v>122.40441720000001</v>
      </c>
      <c r="BI23" s="48">
        <f>SUM(BI8:BI22)</f>
        <v>47.506648799999994</v>
      </c>
      <c r="BJ23" s="45"/>
      <c r="BK23" s="48">
        <f>SUM(BK8:BK22)</f>
        <v>15385.187999999998</v>
      </c>
      <c r="BL23" s="48">
        <f>SUM(BL8:BL22)</f>
        <v>3698.5946399999993</v>
      </c>
      <c r="BM23" s="48">
        <f>SUM(BM8:BM22)</f>
        <v>19083.782639999998</v>
      </c>
      <c r="BN23" s="48">
        <f>SUM(BN8:BN22)</f>
        <v>2255.5687751999994</v>
      </c>
      <c r="BO23" s="48">
        <f>SUM(BO8:BO22)</f>
        <v>875.4137808</v>
      </c>
      <c r="BP23" s="45"/>
      <c r="BQ23" s="48">
        <f>SUM(BQ8:BQ22)</f>
        <v>22933.225</v>
      </c>
      <c r="BR23" s="48">
        <f>SUM(BR8:BR22)</f>
        <v>5513.1404999999995</v>
      </c>
      <c r="BS23" s="48">
        <f>SUM(BS8:BS22)</f>
        <v>28446.3655</v>
      </c>
      <c r="BT23" s="48">
        <f>SUM(BT8:BT22)</f>
        <v>3362.160164999999</v>
      </c>
      <c r="BU23" s="48">
        <f>SUM(BU8:BU22)</f>
        <v>1304.8954099999999</v>
      </c>
      <c r="BV23" s="45"/>
      <c r="BW23" s="48">
        <f>SUM(BW8:BW22)</f>
        <v>270200</v>
      </c>
      <c r="BX23" s="48">
        <f>SUM(BX8:BX22)</f>
        <v>64956</v>
      </c>
      <c r="BY23" s="48">
        <f>SUM(BY8:BY22)</f>
        <v>335156</v>
      </c>
      <c r="BZ23" s="48">
        <f>SUM(BZ8:BZ22)</f>
        <v>39613.08</v>
      </c>
      <c r="CA23" s="48">
        <f>SUM(CA8:CA22)</f>
        <v>15374.319999999998</v>
      </c>
      <c r="CB23" s="45"/>
      <c r="CC23" s="48">
        <f>SUM(CC8:CC22)</f>
        <v>13403.271</v>
      </c>
      <c r="CD23" s="48">
        <f>SUM(CD8:CD22)</f>
        <v>3222.14238</v>
      </c>
      <c r="CE23" s="48">
        <f>SUM(CE8:CE22)</f>
        <v>16625.413379999998</v>
      </c>
      <c r="CF23" s="48">
        <f>SUM(CF8:CF22)</f>
        <v>1965.0068334000002</v>
      </c>
      <c r="CG23" s="48">
        <f>SUM(CG8:CG22)</f>
        <v>762.6431436000003</v>
      </c>
      <c r="CH23" s="45"/>
      <c r="CI23" s="48">
        <f>SUM(CI8:CI22)</f>
        <v>107153.88949999999</v>
      </c>
      <c r="CJ23" s="48">
        <f>SUM(CJ8:CJ22)</f>
        <v>25759.763309999995</v>
      </c>
      <c r="CK23" s="48">
        <f>SUM(CK8:CK22)</f>
        <v>132913.65281</v>
      </c>
      <c r="CL23" s="48">
        <f>SUM(CL8:CL22)</f>
        <v>15709.458168300003</v>
      </c>
      <c r="CM23" s="48">
        <f>SUM(CM8:CM22)</f>
        <v>6097.032518200001</v>
      </c>
      <c r="CN23" s="45"/>
      <c r="CO23" s="48">
        <f>SUM(CO8:CO22)</f>
        <v>58659.069</v>
      </c>
      <c r="CP23" s="48">
        <f>SUM(CP8:CP22)</f>
        <v>14101.622819999999</v>
      </c>
      <c r="CQ23" s="48">
        <f>SUM(CQ8:CQ22)</f>
        <v>72760.69182</v>
      </c>
      <c r="CR23" s="48">
        <f>SUM(CR8:CR22)</f>
        <v>8599.801602600002</v>
      </c>
      <c r="CS23" s="48">
        <f>SUM(CS8:CS22)</f>
        <v>3337.688000400001</v>
      </c>
      <c r="CT23" s="45"/>
      <c r="CU23" s="48">
        <f>SUM(CU8:CU22)</f>
        <v>5819.4325</v>
      </c>
      <c r="CV23" s="48">
        <f>SUM(CV8:CV22)</f>
        <v>1398.9898500000002</v>
      </c>
      <c r="CW23" s="48">
        <f>SUM(CW8:CW22)</f>
        <v>7218.422350000001</v>
      </c>
      <c r="CX23" s="48">
        <f>SUM(CX8:CX22)</f>
        <v>853.1667105000002</v>
      </c>
      <c r="CY23" s="48">
        <f>SUM(CY8:CY22)</f>
        <v>331.12441700000005</v>
      </c>
      <c r="CZ23" s="45"/>
      <c r="DA23" s="48">
        <f>SUM(DA8:DA22)</f>
        <v>413426.265</v>
      </c>
      <c r="DB23" s="48">
        <f>SUM(DB8:DB22)</f>
        <v>99387.55170000004</v>
      </c>
      <c r="DC23" s="48">
        <f>SUM(DC8:DC22)</f>
        <v>512813.8167</v>
      </c>
      <c r="DD23" s="48">
        <f>SUM(DD8:DD22)</f>
        <v>60610.983381</v>
      </c>
      <c r="DE23" s="48">
        <f>SUM(DE8:DE22)</f>
        <v>23523.862674</v>
      </c>
      <c r="DF23" s="45"/>
      <c r="DG23" s="48">
        <f>SUM(DG8:DG22)</f>
        <v>97478.70300000001</v>
      </c>
      <c r="DH23" s="48">
        <f>SUM(DH8:DH22)</f>
        <v>23433.85133999999</v>
      </c>
      <c r="DI23" s="48">
        <f>SUM(DI8:DI22)</f>
        <v>120912.55434</v>
      </c>
      <c r="DJ23" s="48">
        <f>SUM(DJ8:DJ22)</f>
        <v>14291.012806200002</v>
      </c>
      <c r="DK23" s="48">
        <f>SUM(DK8:DK22)</f>
        <v>5546.5165547999995</v>
      </c>
      <c r="DL23" s="47"/>
      <c r="DM23" s="48">
        <f>SUM(DM8:DM22)</f>
        <v>16230.2385</v>
      </c>
      <c r="DN23" s="48">
        <f>SUM(DN8:DN22)</f>
        <v>3901.7445299999995</v>
      </c>
      <c r="DO23" s="48">
        <f>SUM(DO8:DO22)</f>
        <v>20131.983029999996</v>
      </c>
      <c r="DP23" s="48">
        <f>SUM(DP8:DP22)</f>
        <v>2379.4586829</v>
      </c>
      <c r="DQ23" s="48">
        <f>SUM(DQ8:DQ22)</f>
        <v>923.4969666000002</v>
      </c>
      <c r="DR23" s="45"/>
      <c r="DS23" s="48">
        <f>SUM(DS8:DS22)</f>
        <v>17469.781</v>
      </c>
      <c r="DT23" s="48">
        <f>SUM(DT8:DT22)</f>
        <v>4199.730180000001</v>
      </c>
      <c r="DU23" s="48">
        <f>SUM(DU8:DU22)</f>
        <v>21669.511179999998</v>
      </c>
      <c r="DV23" s="48">
        <f>SUM(DV8:DV22)</f>
        <v>2561.183687399999</v>
      </c>
      <c r="DW23" s="48">
        <f>SUM(DW8:DW22)</f>
        <v>994.0266596</v>
      </c>
      <c r="DX23" s="45"/>
      <c r="DY23" s="48">
        <f>SUM(DY8:DY22)</f>
        <v>1332293.3785</v>
      </c>
      <c r="DZ23" s="48">
        <f>SUM(DZ8:DZ22)</f>
        <v>320282.93373000005</v>
      </c>
      <c r="EA23" s="48">
        <f>SUM(EA8:EA22)</f>
        <v>1652576.31223</v>
      </c>
      <c r="EB23" s="48">
        <f>SUM(EB8:EB22)</f>
        <v>195322.88743889995</v>
      </c>
      <c r="EC23" s="48">
        <f>SUM(EC8:EC22)</f>
        <v>75807.19739059999</v>
      </c>
      <c r="ED23" s="45"/>
      <c r="EE23" s="48">
        <f>SUM(EE8:EE22)</f>
        <v>0</v>
      </c>
      <c r="EF23" s="48">
        <f>SUM(EF8:EF22)</f>
        <v>0</v>
      </c>
      <c r="EG23" s="48">
        <f>SUM(EG8:EG22)</f>
        <v>0</v>
      </c>
      <c r="EH23" s="47"/>
      <c r="EI23" s="45"/>
    </row>
    <row r="24" spans="33:43" ht="13.5" thickTop="1">
      <c r="AG24" s="14"/>
      <c r="AH24" s="14"/>
      <c r="AI24" s="14"/>
      <c r="AJ24" s="14"/>
      <c r="AK24" s="14"/>
      <c r="AM24" s="3"/>
      <c r="AN24" s="3"/>
      <c r="AO24" s="3"/>
      <c r="AP24" s="3"/>
      <c r="AQ24" s="3"/>
    </row>
    <row r="25" spans="3:43" ht="12.75">
      <c r="C25" s="14">
        <f>I23+O23</f>
        <v>6755000</v>
      </c>
      <c r="D25" s="14">
        <f>J23+P23</f>
        <v>1623900</v>
      </c>
      <c r="F25" s="14">
        <f>L23+R23</f>
        <v>990327</v>
      </c>
      <c r="G25" s="14">
        <f>M23+S23</f>
        <v>384357.9999999999</v>
      </c>
      <c r="P25" s="14"/>
      <c r="AG25" s="14"/>
      <c r="AH25" s="14"/>
      <c r="AI25" s="14"/>
      <c r="AJ25" s="14"/>
      <c r="AK25" s="14"/>
      <c r="AM25" s="3"/>
      <c r="AN25" s="3"/>
      <c r="AO25" s="3"/>
      <c r="AP25" s="3"/>
      <c r="AQ25" s="3"/>
    </row>
    <row r="26" spans="33:43" ht="12.75">
      <c r="AG26" s="14"/>
      <c r="AH26" s="14"/>
      <c r="AI26" s="14"/>
      <c r="AJ26" s="14"/>
      <c r="AK26" s="14"/>
      <c r="AM26" s="3"/>
      <c r="AN26" s="3"/>
      <c r="AO26" s="3"/>
      <c r="AP26" s="3"/>
      <c r="AQ26" s="3"/>
    </row>
    <row r="27" spans="33:43" ht="12.75">
      <c r="AG27" s="14"/>
      <c r="AH27" s="14"/>
      <c r="AI27" s="14"/>
      <c r="AJ27" s="14"/>
      <c r="AK27" s="14"/>
      <c r="AM27" s="3"/>
      <c r="AN27" s="3"/>
      <c r="AO27" s="3"/>
      <c r="AP27" s="3"/>
      <c r="AQ27" s="3"/>
    </row>
    <row r="28" spans="33:43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</row>
    <row r="29" spans="33:43" ht="12.75">
      <c r="AG29" s="14"/>
      <c r="AH29" s="14"/>
      <c r="AI29" s="14"/>
      <c r="AJ29" s="14"/>
      <c r="AK29" s="14"/>
      <c r="AM29" s="3"/>
      <c r="AN29" s="3"/>
      <c r="AO29" s="3"/>
      <c r="AP29" s="3"/>
      <c r="AQ29" s="3"/>
    </row>
    <row r="30" spans="33:43" ht="12.75">
      <c r="AG30" s="14"/>
      <c r="AH30" s="14"/>
      <c r="AI30" s="14"/>
      <c r="AJ30" s="14"/>
      <c r="AK30" s="14"/>
      <c r="AM30" s="3"/>
      <c r="AN30" s="3"/>
      <c r="AO30" s="3"/>
      <c r="AP30" s="3"/>
      <c r="AQ30" s="3"/>
    </row>
    <row r="31" spans="33:43" ht="12.75">
      <c r="AG31" s="14"/>
      <c r="AH31" s="14"/>
      <c r="AI31" s="14"/>
      <c r="AJ31" s="14"/>
      <c r="AK31" s="14"/>
      <c r="AM31" s="3"/>
      <c r="AN31" s="3"/>
      <c r="AO31" s="3"/>
      <c r="AP31" s="3"/>
      <c r="AQ31" s="3"/>
    </row>
    <row r="32" spans="33:43" ht="12.75">
      <c r="AG32" s="14"/>
      <c r="AH32" s="14"/>
      <c r="AI32" s="14"/>
      <c r="AJ32" s="14"/>
      <c r="AK32" s="14"/>
      <c r="AM32" s="3"/>
      <c r="AN32" s="3"/>
      <c r="AO32" s="3"/>
      <c r="AP32" s="3"/>
      <c r="AQ32" s="3"/>
    </row>
    <row r="33" spans="33:138" ht="12.75">
      <c r="AG33" s="14"/>
      <c r="AH33" s="14"/>
      <c r="AI33" s="14"/>
      <c r="AJ33" s="14"/>
      <c r="AK33" s="14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33:138" ht="12.75">
      <c r="AG34" s="14"/>
      <c r="AH34" s="14"/>
      <c r="AI34" s="14"/>
      <c r="AJ34" s="14"/>
      <c r="AK34" s="14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33:138" ht="12.75"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33:138" ht="12.75"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1:13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1:13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  <row r="60" spans="1:13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14"/>
      <c r="AH60" s="14"/>
      <c r="AI60" s="14"/>
      <c r="AJ60" s="14"/>
      <c r="AK60" s="1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</row>
    <row r="61" spans="1:13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14"/>
      <c r="AH61" s="14"/>
      <c r="AI61" s="14"/>
      <c r="AJ61" s="14"/>
      <c r="AK61" s="1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</row>
    <row r="62" spans="1:138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14"/>
      <c r="AH62" s="14"/>
      <c r="AI62" s="14"/>
      <c r="AJ62" s="14"/>
      <c r="AK62" s="1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</row>
    <row r="63" spans="1:138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14"/>
      <c r="AH63" s="14"/>
      <c r="AI63" s="14"/>
      <c r="AJ63" s="14"/>
      <c r="AK63" s="1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</row>
  </sheetData>
  <sheetProtection/>
  <printOptions/>
  <pageMargins left="0.75" right="0.75" top="1" bottom="1" header="0.5" footer="0.5"/>
  <pageSetup orientation="landscape" scale="75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F63"/>
  <sheetViews>
    <sheetView zoomScale="150" zoomScaleNormal="150" zoomScalePageLayoutView="0" workbookViewId="0" topLeftCell="A1">
      <selection activeCell="I12" sqref="I12"/>
    </sheetView>
  </sheetViews>
  <sheetFormatPr defaultColWidth="8.8515625" defaultRowHeight="12.75"/>
  <cols>
    <col min="1" max="1" width="9.7109375" style="2" customWidth="1"/>
    <col min="2" max="2" width="3.7109375" style="0" hidden="1" customWidth="1"/>
    <col min="3" max="6" width="13.7109375" style="14" hidden="1" customWidth="1"/>
    <col min="7" max="7" width="17.7109375" style="14" hidden="1" customWidth="1"/>
    <col min="8" max="8" width="3.7109375" style="14" customWidth="1"/>
    <col min="9" max="10" width="11.7109375" style="14" customWidth="1"/>
    <col min="11" max="12" width="12.140625" style="14" customWidth="1"/>
    <col min="13" max="13" width="15.140625" style="14" customWidth="1"/>
    <col min="14" max="14" width="3.7109375" style="14" customWidth="1"/>
    <col min="15" max="18" width="13.7109375" style="14" customWidth="1"/>
    <col min="19" max="19" width="18.4218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</cols>
  <sheetData>
    <row r="1" spans="1:188" ht="12.75">
      <c r="A1" s="23"/>
      <c r="B1" s="11"/>
      <c r="C1" s="22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24" t="s">
        <v>6</v>
      </c>
      <c r="AM1" s="24" t="s">
        <v>6</v>
      </c>
      <c r="BH1" s="24" t="s">
        <v>6</v>
      </c>
      <c r="BI1" s="24"/>
      <c r="BT1" s="24"/>
      <c r="BU1" s="24"/>
      <c r="BV1"/>
      <c r="BW1"/>
      <c r="BX1"/>
      <c r="BZ1" s="24" t="s">
        <v>6</v>
      </c>
      <c r="CA1" s="24"/>
      <c r="CB1"/>
      <c r="CC1"/>
      <c r="CD1"/>
      <c r="CE1"/>
      <c r="CF1"/>
      <c r="CG1"/>
      <c r="CH1"/>
      <c r="CI1"/>
      <c r="CJ1"/>
      <c r="CK1"/>
      <c r="CL1" s="24"/>
      <c r="CM1" s="24"/>
      <c r="CN1"/>
      <c r="CO1"/>
      <c r="CP1"/>
      <c r="CQ1"/>
      <c r="CR1" s="24" t="s">
        <v>6</v>
      </c>
      <c r="CS1" s="24"/>
      <c r="CT1"/>
      <c r="CU1"/>
      <c r="CV1"/>
      <c r="CW1" s="3"/>
      <c r="CX1" s="3"/>
      <c r="CY1" s="3"/>
      <c r="CZ1" s="3"/>
      <c r="DA1" s="3"/>
      <c r="DB1" s="3"/>
      <c r="DC1" s="3"/>
      <c r="DD1" s="24"/>
      <c r="DE1" s="24"/>
      <c r="DF1" s="3"/>
      <c r="DG1" s="3"/>
      <c r="DH1" s="3"/>
      <c r="DI1" s="3"/>
      <c r="DJ1" s="24" t="s">
        <v>6</v>
      </c>
      <c r="DK1" s="24"/>
      <c r="DL1" s="3"/>
      <c r="DM1" s="3"/>
      <c r="DN1" s="3"/>
      <c r="DO1" s="3"/>
      <c r="DP1" s="3"/>
      <c r="DQ1" s="3"/>
      <c r="DR1" s="3"/>
      <c r="DS1" s="3"/>
      <c r="DT1" s="3"/>
      <c r="DU1" s="3"/>
      <c r="DV1" s="24"/>
      <c r="DW1" s="24"/>
      <c r="DX1" s="3"/>
      <c r="DY1" s="3"/>
      <c r="DZ1" s="3"/>
      <c r="EA1" s="3"/>
      <c r="EB1" s="24" t="s">
        <v>6</v>
      </c>
      <c r="EC1" s="24"/>
      <c r="ED1" s="3"/>
      <c r="EE1" s="3"/>
      <c r="EF1" s="3"/>
      <c r="EG1" s="3"/>
      <c r="EH1" s="3"/>
      <c r="EI1" s="3"/>
      <c r="EJ1" s="3"/>
      <c r="EK1" s="3"/>
      <c r="EL1" s="3"/>
      <c r="EM1" s="24"/>
      <c r="EN1" s="3"/>
      <c r="EO1" s="3"/>
      <c r="EP1" s="3"/>
      <c r="EQ1" s="3"/>
      <c r="ER1" s="24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4"/>
      <c r="FC1" s="3"/>
      <c r="FD1" s="3"/>
      <c r="FE1" s="3"/>
      <c r="FF1" s="3"/>
      <c r="FG1" s="24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4"/>
      <c r="FR1" s="3"/>
      <c r="FS1" s="3"/>
      <c r="FT1" s="3"/>
      <c r="FU1" s="3"/>
      <c r="FV1" s="24" t="s">
        <v>6</v>
      </c>
      <c r="FW1" s="3"/>
      <c r="FX1" s="3"/>
      <c r="FY1" s="3"/>
      <c r="FZ1" s="3"/>
      <c r="GA1" s="3"/>
      <c r="GB1" s="3"/>
      <c r="GC1" s="3"/>
      <c r="GD1" s="3"/>
      <c r="GF1" s="24"/>
    </row>
    <row r="2" spans="1:188" ht="12.75">
      <c r="A2" s="23"/>
      <c r="B2" s="11"/>
      <c r="C2" s="22"/>
      <c r="D2" s="2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24" t="s">
        <v>5</v>
      </c>
      <c r="AM2" s="24" t="s">
        <v>5</v>
      </c>
      <c r="BH2" s="24" t="s">
        <v>5</v>
      </c>
      <c r="BI2" s="24"/>
      <c r="BT2" s="24"/>
      <c r="BU2" s="24"/>
      <c r="BV2"/>
      <c r="BW2"/>
      <c r="BX2"/>
      <c r="BZ2" s="24" t="s">
        <v>5</v>
      </c>
      <c r="CA2" s="24"/>
      <c r="CB2"/>
      <c r="CC2"/>
      <c r="CD2"/>
      <c r="CE2"/>
      <c r="CF2"/>
      <c r="CG2"/>
      <c r="CH2"/>
      <c r="CI2"/>
      <c r="CJ2"/>
      <c r="CK2"/>
      <c r="CL2" s="24"/>
      <c r="CM2" s="24"/>
      <c r="CN2"/>
      <c r="CO2"/>
      <c r="CP2"/>
      <c r="CQ2"/>
      <c r="CR2" s="24" t="s">
        <v>5</v>
      </c>
      <c r="CS2" s="24"/>
      <c r="CT2"/>
      <c r="CU2"/>
      <c r="CV2"/>
      <c r="CW2" s="3"/>
      <c r="CX2" s="3"/>
      <c r="CY2" s="3"/>
      <c r="CZ2" s="3"/>
      <c r="DA2" s="3"/>
      <c r="DB2" s="3"/>
      <c r="DC2" s="3"/>
      <c r="DD2" s="24"/>
      <c r="DE2" s="24"/>
      <c r="DF2" s="3"/>
      <c r="DG2" s="3"/>
      <c r="DH2" s="3"/>
      <c r="DI2" s="3"/>
      <c r="DJ2" s="24" t="s">
        <v>5</v>
      </c>
      <c r="DK2" s="24"/>
      <c r="DL2" s="3"/>
      <c r="DM2" s="3"/>
      <c r="DN2" s="3"/>
      <c r="DO2" s="3"/>
      <c r="DP2" s="3"/>
      <c r="DQ2" s="3"/>
      <c r="DR2" s="3"/>
      <c r="DS2" s="3"/>
      <c r="DT2" s="3"/>
      <c r="DU2" s="3"/>
      <c r="DV2" s="24"/>
      <c r="DW2" s="24"/>
      <c r="DX2" s="3"/>
      <c r="DY2" s="3"/>
      <c r="DZ2" s="3"/>
      <c r="EA2" s="3"/>
      <c r="EB2" s="24" t="s">
        <v>5</v>
      </c>
      <c r="EC2" s="24"/>
      <c r="ED2" s="3"/>
      <c r="EE2" s="3"/>
      <c r="EF2" s="3"/>
      <c r="EG2" s="3"/>
      <c r="EH2" s="3"/>
      <c r="EI2" s="3"/>
      <c r="EJ2" s="3"/>
      <c r="EK2" s="3"/>
      <c r="EL2" s="3"/>
      <c r="EM2" s="24"/>
      <c r="EN2" s="3"/>
      <c r="EO2" s="3"/>
      <c r="EP2" s="3"/>
      <c r="EQ2" s="3"/>
      <c r="ER2" s="24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4"/>
      <c r="FC2" s="3"/>
      <c r="FD2" s="3"/>
      <c r="FE2" s="3"/>
      <c r="FF2" s="3"/>
      <c r="FG2" s="24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4"/>
      <c r="FR2" s="3"/>
      <c r="FS2" s="3"/>
      <c r="FT2" s="3"/>
      <c r="FU2" s="3"/>
      <c r="FV2" s="24" t="s">
        <v>5</v>
      </c>
      <c r="FW2" s="3"/>
      <c r="FX2" s="3"/>
      <c r="FY2" s="3"/>
      <c r="FZ2" s="3"/>
      <c r="GA2" s="3"/>
      <c r="GB2" s="3"/>
      <c r="GC2" s="3"/>
      <c r="GD2" s="3"/>
      <c r="GF2" s="24"/>
    </row>
    <row r="3" spans="1:188" ht="12.75">
      <c r="A3" s="23"/>
      <c r="B3" s="11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24" t="s">
        <v>69</v>
      </c>
      <c r="AM3" s="24" t="str">
        <f>Q3</f>
        <v>2005 Series A Bond Funded Projects after 2012D</v>
      </c>
      <c r="BH3" s="24" t="str">
        <f>AM3</f>
        <v>2005 Series A Bond Funded Projects after 2012D</v>
      </c>
      <c r="BI3" s="24"/>
      <c r="BT3" s="24"/>
      <c r="BU3" s="24"/>
      <c r="BV3" s="1"/>
      <c r="BW3"/>
      <c r="BX3"/>
      <c r="BZ3" s="24" t="str">
        <f>BH3</f>
        <v>2005 Series A Bond Funded Projects after 2012D</v>
      </c>
      <c r="CA3" s="24"/>
      <c r="CB3"/>
      <c r="CC3"/>
      <c r="CD3"/>
      <c r="CE3"/>
      <c r="CF3"/>
      <c r="CG3"/>
      <c r="CH3"/>
      <c r="CI3"/>
      <c r="CJ3"/>
      <c r="CK3"/>
      <c r="CL3" s="24"/>
      <c r="CM3" s="24"/>
      <c r="CN3"/>
      <c r="CO3"/>
      <c r="CP3"/>
      <c r="CQ3"/>
      <c r="CR3" s="24" t="str">
        <f>BZ3</f>
        <v>2005 Series A Bond Funded Projects after 2012D</v>
      </c>
      <c r="CS3" s="24"/>
      <c r="CT3"/>
      <c r="CU3"/>
      <c r="CV3"/>
      <c r="CW3" s="3"/>
      <c r="CX3" s="3"/>
      <c r="CY3" s="3"/>
      <c r="CZ3" s="3"/>
      <c r="DA3" s="3"/>
      <c r="DB3" s="3"/>
      <c r="DC3" s="3"/>
      <c r="DD3" s="24"/>
      <c r="DE3" s="24"/>
      <c r="DF3" s="3"/>
      <c r="DG3" s="3"/>
      <c r="DH3" s="3"/>
      <c r="DI3" s="3"/>
      <c r="DJ3" s="24" t="str">
        <f>CR3</f>
        <v>2005 Series A Bond Funded Projects after 2012D</v>
      </c>
      <c r="DK3" s="24"/>
      <c r="DL3" s="3"/>
      <c r="DM3" s="3"/>
      <c r="DN3" s="3"/>
      <c r="DO3" s="3"/>
      <c r="DP3" s="3"/>
      <c r="DQ3" s="3"/>
      <c r="DR3" s="3"/>
      <c r="DS3" s="3"/>
      <c r="DT3" s="3"/>
      <c r="DU3" s="3"/>
      <c r="DV3" s="24"/>
      <c r="DW3" s="24"/>
      <c r="DX3" s="3"/>
      <c r="DY3" s="3"/>
      <c r="DZ3" s="3"/>
      <c r="EA3" s="3"/>
      <c r="EB3" s="24" t="str">
        <f>DJ3</f>
        <v>2005 Series A Bond Funded Projects after 2012D</v>
      </c>
      <c r="EC3" s="24"/>
      <c r="ED3" s="3"/>
      <c r="EE3" s="3"/>
      <c r="EF3" s="3"/>
      <c r="EG3" s="3"/>
      <c r="EH3" s="3"/>
      <c r="EI3" s="3"/>
      <c r="EJ3" s="3"/>
      <c r="EK3" s="3"/>
      <c r="EL3" s="3"/>
      <c r="EM3" s="24"/>
      <c r="EN3" s="3"/>
      <c r="EO3" s="43"/>
      <c r="EP3" s="3"/>
      <c r="EQ3" s="3"/>
      <c r="ER3" s="24" t="str">
        <f>EB3</f>
        <v>2005 Series A Bond Funded Projects after 2012D</v>
      </c>
      <c r="ES3" s="3"/>
      <c r="ET3" s="3"/>
      <c r="EU3" s="3"/>
      <c r="EV3" s="3"/>
      <c r="EW3" s="3"/>
      <c r="EX3" s="3"/>
      <c r="EY3" s="3"/>
      <c r="EZ3" s="3"/>
      <c r="FA3" s="3"/>
      <c r="FB3" s="24"/>
      <c r="FC3" s="3"/>
      <c r="FD3" s="3"/>
      <c r="FE3" s="3"/>
      <c r="FF3" s="3"/>
      <c r="FG3" s="24" t="str">
        <f>ER3</f>
        <v>2005 Series A Bond Funded Projects after 2012D</v>
      </c>
      <c r="FH3" s="3"/>
      <c r="FI3" s="3"/>
      <c r="FJ3" s="3"/>
      <c r="FK3" s="3"/>
      <c r="FL3" s="3"/>
      <c r="FM3" s="3"/>
      <c r="FN3" s="3"/>
      <c r="FO3" s="3"/>
      <c r="FP3" s="3"/>
      <c r="FQ3" s="24"/>
      <c r="FR3" s="3"/>
      <c r="FS3" s="3"/>
      <c r="FT3" s="3"/>
      <c r="FU3" s="3"/>
      <c r="FV3" s="24" t="str">
        <f>FG3</f>
        <v>2005 Series A Bond Funded Projects after 2012D</v>
      </c>
      <c r="FW3" s="3"/>
      <c r="FX3" s="3"/>
      <c r="FY3" s="3"/>
      <c r="FZ3" s="3"/>
      <c r="GA3" s="3"/>
      <c r="GB3" s="3"/>
      <c r="GC3" s="3"/>
      <c r="GD3" s="3"/>
      <c r="GF3" s="24"/>
    </row>
    <row r="4" spans="1:2" ht="12.75">
      <c r="A4" s="23"/>
      <c r="B4" s="11"/>
    </row>
    <row r="5" spans="1:133" ht="12.75">
      <c r="A5" s="4" t="s">
        <v>1</v>
      </c>
      <c r="C5" s="49" t="s">
        <v>68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8</v>
      </c>
      <c r="P5" s="17"/>
      <c r="Q5" s="18"/>
      <c r="R5" s="20"/>
      <c r="S5" s="20"/>
      <c r="U5" s="16" t="s">
        <v>30</v>
      </c>
      <c r="V5" s="17"/>
      <c r="W5" s="18"/>
      <c r="X5" s="20"/>
      <c r="Y5" s="20"/>
      <c r="AA5" s="37" t="s">
        <v>31</v>
      </c>
      <c r="AB5" s="17"/>
      <c r="AC5" s="18"/>
      <c r="AD5" s="20"/>
      <c r="AE5" s="20"/>
      <c r="AG5" s="37" t="s">
        <v>32</v>
      </c>
      <c r="AH5" s="17"/>
      <c r="AI5" s="18"/>
      <c r="AJ5" s="20"/>
      <c r="AK5" s="20"/>
      <c r="AM5" s="16" t="s">
        <v>14</v>
      </c>
      <c r="AN5" s="17"/>
      <c r="AO5" s="18"/>
      <c r="AP5" s="20"/>
      <c r="AQ5" s="20"/>
      <c r="AR5" s="38"/>
      <c r="AS5" s="16" t="s">
        <v>9</v>
      </c>
      <c r="AT5" s="17"/>
      <c r="AU5" s="18"/>
      <c r="AV5" s="20"/>
      <c r="AW5" s="20"/>
      <c r="AY5" s="16" t="s">
        <v>33</v>
      </c>
      <c r="AZ5" s="17"/>
      <c r="BA5" s="18"/>
      <c r="BB5" s="20"/>
      <c r="BC5" s="20"/>
      <c r="BE5" s="16" t="s">
        <v>34</v>
      </c>
      <c r="BF5" s="17"/>
      <c r="BG5" s="18"/>
      <c r="BH5" s="20"/>
      <c r="BI5" s="20"/>
      <c r="BK5" s="16" t="s">
        <v>10</v>
      </c>
      <c r="BL5" s="17"/>
      <c r="BM5" s="18"/>
      <c r="BN5" s="20"/>
      <c r="BO5" s="20"/>
      <c r="BQ5" s="16" t="s">
        <v>35</v>
      </c>
      <c r="BR5" s="17"/>
      <c r="BS5" s="18"/>
      <c r="BT5" s="20"/>
      <c r="BU5" s="20"/>
      <c r="BW5" s="16" t="s">
        <v>36</v>
      </c>
      <c r="BX5" s="17"/>
      <c r="BY5" s="18"/>
      <c r="BZ5" s="20"/>
      <c r="CA5" s="20"/>
      <c r="CB5" s="38"/>
      <c r="CC5" s="16" t="s">
        <v>54</v>
      </c>
      <c r="CD5" s="17"/>
      <c r="CE5" s="18"/>
      <c r="CF5" s="20"/>
      <c r="CG5" s="20"/>
      <c r="CI5" s="16" t="s">
        <v>37</v>
      </c>
      <c r="CJ5" s="17"/>
      <c r="CK5" s="18"/>
      <c r="CL5" s="20"/>
      <c r="CM5" s="20"/>
      <c r="CO5" s="16" t="s">
        <v>15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17</v>
      </c>
      <c r="DB5" s="17"/>
      <c r="DC5" s="18"/>
      <c r="DD5" s="20"/>
      <c r="DE5" s="20"/>
      <c r="DG5" s="16" t="s">
        <v>18</v>
      </c>
      <c r="DH5" s="17"/>
      <c r="DI5" s="18"/>
      <c r="DJ5" s="20"/>
      <c r="DK5" s="20"/>
      <c r="DM5" s="16" t="s">
        <v>38</v>
      </c>
      <c r="DN5" s="17"/>
      <c r="DO5" s="18"/>
      <c r="DP5" s="20"/>
      <c r="DQ5" s="20"/>
      <c r="DS5" s="16" t="s">
        <v>19</v>
      </c>
      <c r="DT5" s="17"/>
      <c r="DU5" s="18"/>
      <c r="DV5" s="20"/>
      <c r="DW5" s="20"/>
      <c r="DY5" s="16" t="s">
        <v>39</v>
      </c>
      <c r="DZ5" s="17"/>
      <c r="EA5" s="18"/>
      <c r="EB5" s="20"/>
      <c r="EC5" s="20"/>
    </row>
    <row r="6" spans="1:134" s="1" customFormat="1" ht="12.75">
      <c r="A6" s="25" t="s">
        <v>2</v>
      </c>
      <c r="C6" s="37" t="s">
        <v>70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v>0.0902238</v>
      </c>
      <c r="Q6" s="18"/>
      <c r="R6" s="20" t="s">
        <v>55</v>
      </c>
      <c r="S6" s="20" t="s">
        <v>55</v>
      </c>
      <c r="T6" s="14"/>
      <c r="U6" s="19"/>
      <c r="V6" s="34">
        <v>0.0008478</v>
      </c>
      <c r="W6" s="18"/>
      <c r="X6" s="20" t="s">
        <v>55</v>
      </c>
      <c r="Y6" s="20" t="s">
        <v>55</v>
      </c>
      <c r="Z6" s="14"/>
      <c r="AA6" s="19"/>
      <c r="AB6" s="34">
        <v>0.0271514</v>
      </c>
      <c r="AC6" s="18"/>
      <c r="AD6" s="20" t="s">
        <v>55</v>
      </c>
      <c r="AE6" s="20" t="s">
        <v>55</v>
      </c>
      <c r="AF6" s="14"/>
      <c r="AG6" s="19"/>
      <c r="AH6" s="34">
        <v>0.2273895</v>
      </c>
      <c r="AI6" s="18"/>
      <c r="AJ6" s="20" t="s">
        <v>55</v>
      </c>
      <c r="AK6" s="20" t="s">
        <v>55</v>
      </c>
      <c r="AL6" s="14"/>
      <c r="AM6" s="19"/>
      <c r="AN6" s="34">
        <v>0.0588551</v>
      </c>
      <c r="AO6" s="18"/>
      <c r="AP6" s="20" t="s">
        <v>55</v>
      </c>
      <c r="AQ6" s="20" t="s">
        <v>55</v>
      </c>
      <c r="AR6" s="38"/>
      <c r="AS6" s="19"/>
      <c r="AT6" s="34">
        <v>0.0398496</v>
      </c>
      <c r="AU6" s="18"/>
      <c r="AV6" s="20" t="s">
        <v>55</v>
      </c>
      <c r="AW6" s="20" t="s">
        <v>55</v>
      </c>
      <c r="AX6" s="14"/>
      <c r="AY6" s="19"/>
      <c r="AZ6" s="34">
        <v>0.0061294</v>
      </c>
      <c r="BA6" s="18"/>
      <c r="BB6" s="20" t="s">
        <v>55</v>
      </c>
      <c r="BC6" s="20" t="s">
        <v>55</v>
      </c>
      <c r="BD6" s="14"/>
      <c r="BE6" s="19"/>
      <c r="BF6" s="34">
        <v>0.014032</v>
      </c>
      <c r="BG6" s="18"/>
      <c r="BH6" s="20" t="s">
        <v>55</v>
      </c>
      <c r="BI6" s="20" t="s">
        <v>55</v>
      </c>
      <c r="BJ6" s="14"/>
      <c r="BK6" s="19"/>
      <c r="BL6" s="34">
        <v>0.0023527</v>
      </c>
      <c r="BM6" s="18"/>
      <c r="BN6" s="20" t="s">
        <v>55</v>
      </c>
      <c r="BO6" s="20" t="s">
        <v>55</v>
      </c>
      <c r="BP6" s="14"/>
      <c r="BQ6" s="19"/>
      <c r="BR6" s="34">
        <v>0.0025449</v>
      </c>
      <c r="BS6" s="18"/>
      <c r="BT6" s="20" t="s">
        <v>55</v>
      </c>
      <c r="BU6" s="20" t="s">
        <v>55</v>
      </c>
      <c r="BV6" s="14"/>
      <c r="BW6" s="19"/>
      <c r="BX6" s="34">
        <v>0.0048599</v>
      </c>
      <c r="BY6" s="18"/>
      <c r="BZ6" s="20" t="s">
        <v>55</v>
      </c>
      <c r="CA6" s="20" t="s">
        <v>55</v>
      </c>
      <c r="CB6" s="38"/>
      <c r="CC6" s="19"/>
      <c r="CD6" s="34">
        <v>0.0008071</v>
      </c>
      <c r="CE6" s="18"/>
      <c r="CF6" s="20" t="s">
        <v>55</v>
      </c>
      <c r="CG6" s="20" t="s">
        <v>55</v>
      </c>
      <c r="CH6" s="14"/>
      <c r="CI6" s="19"/>
      <c r="CJ6" s="34">
        <v>1.4E-05</v>
      </c>
      <c r="CK6" s="18"/>
      <c r="CL6" s="20" t="s">
        <v>55</v>
      </c>
      <c r="CM6" s="20" t="s">
        <v>55</v>
      </c>
      <c r="CN6" s="14"/>
      <c r="CO6" s="19"/>
      <c r="CP6" s="34">
        <v>0.0051373</v>
      </c>
      <c r="CQ6" s="18"/>
      <c r="CR6" s="20" t="s">
        <v>55</v>
      </c>
      <c r="CS6" s="20" t="s">
        <v>55</v>
      </c>
      <c r="CT6" s="14"/>
      <c r="CU6" s="19"/>
      <c r="CV6" s="34">
        <v>0.0074436</v>
      </c>
      <c r="CW6" s="18"/>
      <c r="CX6" s="20" t="s">
        <v>55</v>
      </c>
      <c r="CY6" s="20" t="s">
        <v>55</v>
      </c>
      <c r="CZ6" s="14"/>
      <c r="DA6" s="19"/>
      <c r="DB6" s="34">
        <v>0.0094183</v>
      </c>
      <c r="DC6" s="18"/>
      <c r="DD6" s="20" t="s">
        <v>55</v>
      </c>
      <c r="DE6" s="20" t="s">
        <v>55</v>
      </c>
      <c r="DF6" s="14"/>
      <c r="DG6" s="19"/>
      <c r="DH6" s="34">
        <v>0.000876</v>
      </c>
      <c r="DI6" s="18"/>
      <c r="DJ6" s="20" t="s">
        <v>55</v>
      </c>
      <c r="DK6" s="20" t="s">
        <v>55</v>
      </c>
      <c r="DL6" s="14"/>
      <c r="DM6" s="19"/>
      <c r="DN6" s="34">
        <v>0.0165525</v>
      </c>
      <c r="DO6" s="18"/>
      <c r="DP6" s="20" t="s">
        <v>55</v>
      </c>
      <c r="DQ6" s="20" t="s">
        <v>55</v>
      </c>
      <c r="DR6" s="14"/>
      <c r="DS6" s="19"/>
      <c r="DT6" s="34">
        <v>0.0429442</v>
      </c>
      <c r="DU6" s="18"/>
      <c r="DV6" s="20" t="s">
        <v>55</v>
      </c>
      <c r="DW6" s="20" t="s">
        <v>55</v>
      </c>
      <c r="DX6" s="14"/>
      <c r="DY6" s="19"/>
      <c r="DZ6" s="34">
        <v>0.0031635</v>
      </c>
      <c r="EA6" s="18"/>
      <c r="EB6" s="20" t="s">
        <v>55</v>
      </c>
      <c r="EC6" s="20" t="s">
        <v>55</v>
      </c>
      <c r="ED6" s="14"/>
    </row>
    <row r="7" spans="1:133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20" t="s">
        <v>3</v>
      </c>
      <c r="V7" s="20" t="s">
        <v>4</v>
      </c>
      <c r="W7" s="20" t="s">
        <v>0</v>
      </c>
      <c r="X7" s="20" t="s">
        <v>56</v>
      </c>
      <c r="Y7" s="20" t="s">
        <v>60</v>
      </c>
      <c r="AA7" s="20" t="s">
        <v>3</v>
      </c>
      <c r="AB7" s="20" t="s">
        <v>4</v>
      </c>
      <c r="AC7" s="20" t="s">
        <v>0</v>
      </c>
      <c r="AD7" s="20" t="s">
        <v>56</v>
      </c>
      <c r="AE7" s="20" t="s">
        <v>60</v>
      </c>
      <c r="AG7" s="20" t="s">
        <v>3</v>
      </c>
      <c r="AH7" s="20" t="s">
        <v>4</v>
      </c>
      <c r="AI7" s="20" t="s">
        <v>0</v>
      </c>
      <c r="AJ7" s="20" t="s">
        <v>56</v>
      </c>
      <c r="AK7" s="20" t="s">
        <v>60</v>
      </c>
      <c r="AM7" s="20" t="s">
        <v>3</v>
      </c>
      <c r="AN7" s="20" t="s">
        <v>4</v>
      </c>
      <c r="AO7" s="20" t="s">
        <v>0</v>
      </c>
      <c r="AP7" s="20" t="s">
        <v>56</v>
      </c>
      <c r="AQ7" s="20" t="s">
        <v>60</v>
      </c>
      <c r="AR7" s="39"/>
      <c r="AS7" s="20" t="s">
        <v>3</v>
      </c>
      <c r="AT7" s="20" t="s">
        <v>4</v>
      </c>
      <c r="AU7" s="20" t="s">
        <v>0</v>
      </c>
      <c r="AV7" s="20" t="s">
        <v>56</v>
      </c>
      <c r="AW7" s="20" t="s">
        <v>60</v>
      </c>
      <c r="AY7" s="20" t="s">
        <v>3</v>
      </c>
      <c r="AZ7" s="20" t="s">
        <v>4</v>
      </c>
      <c r="BA7" s="20" t="s">
        <v>0</v>
      </c>
      <c r="BB7" s="20" t="s">
        <v>56</v>
      </c>
      <c r="BC7" s="20" t="s">
        <v>60</v>
      </c>
      <c r="BE7" s="20" t="s">
        <v>3</v>
      </c>
      <c r="BF7" s="20" t="s">
        <v>4</v>
      </c>
      <c r="BG7" s="20" t="s">
        <v>0</v>
      </c>
      <c r="BH7" s="20" t="s">
        <v>56</v>
      </c>
      <c r="BI7" s="20" t="s">
        <v>60</v>
      </c>
      <c r="BK7" s="20" t="s">
        <v>3</v>
      </c>
      <c r="BL7" s="20" t="s">
        <v>4</v>
      </c>
      <c r="BM7" s="20" t="s">
        <v>0</v>
      </c>
      <c r="BN7" s="20" t="s">
        <v>56</v>
      </c>
      <c r="BO7" s="20" t="s">
        <v>60</v>
      </c>
      <c r="BQ7" s="20" t="s">
        <v>3</v>
      </c>
      <c r="BR7" s="20" t="s">
        <v>4</v>
      </c>
      <c r="BS7" s="20" t="s">
        <v>0</v>
      </c>
      <c r="BT7" s="20" t="s">
        <v>56</v>
      </c>
      <c r="BU7" s="20" t="s">
        <v>60</v>
      </c>
      <c r="BW7" s="20" t="s">
        <v>3</v>
      </c>
      <c r="BX7" s="20" t="s">
        <v>4</v>
      </c>
      <c r="BY7" s="20" t="s">
        <v>0</v>
      </c>
      <c r="BZ7" s="20" t="s">
        <v>56</v>
      </c>
      <c r="CA7" s="20" t="s">
        <v>60</v>
      </c>
      <c r="CB7" s="39"/>
      <c r="CC7" s="20" t="s">
        <v>3</v>
      </c>
      <c r="CD7" s="20" t="s">
        <v>4</v>
      </c>
      <c r="CE7" s="20" t="s">
        <v>0</v>
      </c>
      <c r="CF7" s="20" t="s">
        <v>56</v>
      </c>
      <c r="CG7" s="20" t="s">
        <v>60</v>
      </c>
      <c r="CI7" s="20" t="s">
        <v>3</v>
      </c>
      <c r="CJ7" s="20" t="s">
        <v>4</v>
      </c>
      <c r="CK7" s="20" t="s">
        <v>0</v>
      </c>
      <c r="CL7" s="20" t="s">
        <v>56</v>
      </c>
      <c r="CM7" s="20" t="s">
        <v>60</v>
      </c>
      <c r="CO7" s="20" t="s">
        <v>3</v>
      </c>
      <c r="CP7" s="20" t="s">
        <v>4</v>
      </c>
      <c r="CQ7" s="20" t="s">
        <v>0</v>
      </c>
      <c r="CR7" s="20" t="s">
        <v>56</v>
      </c>
      <c r="CS7" s="20" t="s">
        <v>60</v>
      </c>
      <c r="CU7" s="20" t="s">
        <v>3</v>
      </c>
      <c r="CV7" s="20" t="s">
        <v>4</v>
      </c>
      <c r="CW7" s="20" t="s">
        <v>0</v>
      </c>
      <c r="CX7" s="20" t="s">
        <v>56</v>
      </c>
      <c r="CY7" s="20" t="s">
        <v>60</v>
      </c>
      <c r="DA7" s="20" t="s">
        <v>3</v>
      </c>
      <c r="DB7" s="20" t="s">
        <v>4</v>
      </c>
      <c r="DC7" s="20" t="s">
        <v>0</v>
      </c>
      <c r="DD7" s="20" t="s">
        <v>56</v>
      </c>
      <c r="DE7" s="20" t="s">
        <v>60</v>
      </c>
      <c r="DG7" s="20" t="s">
        <v>3</v>
      </c>
      <c r="DH7" s="20" t="s">
        <v>4</v>
      </c>
      <c r="DI7" s="20" t="s">
        <v>0</v>
      </c>
      <c r="DJ7" s="20" t="s">
        <v>56</v>
      </c>
      <c r="DK7" s="20" t="s">
        <v>60</v>
      </c>
      <c r="DM7" s="20" t="s">
        <v>3</v>
      </c>
      <c r="DN7" s="20" t="s">
        <v>4</v>
      </c>
      <c r="DO7" s="20" t="s">
        <v>0</v>
      </c>
      <c r="DP7" s="20" t="s">
        <v>56</v>
      </c>
      <c r="DQ7" s="20" t="s">
        <v>60</v>
      </c>
      <c r="DS7" s="20" t="s">
        <v>3</v>
      </c>
      <c r="DT7" s="20" t="s">
        <v>4</v>
      </c>
      <c r="DU7" s="20" t="s">
        <v>0</v>
      </c>
      <c r="DV7" s="20" t="s">
        <v>56</v>
      </c>
      <c r="DW7" s="20" t="s">
        <v>60</v>
      </c>
      <c r="DY7" s="20" t="s">
        <v>3</v>
      </c>
      <c r="DZ7" s="20" t="s">
        <v>4</v>
      </c>
      <c r="EA7" s="20" t="s">
        <v>0</v>
      </c>
      <c r="EB7" s="20" t="s">
        <v>56</v>
      </c>
      <c r="EC7" s="20" t="s">
        <v>60</v>
      </c>
    </row>
    <row r="8" spans="1:133" ht="12.75">
      <c r="A8" s="32">
        <v>43374</v>
      </c>
      <c r="C8" s="15">
        <f>'2012D'!C8</f>
        <v>0</v>
      </c>
      <c r="D8" s="15">
        <f>'2012D'!D8</f>
        <v>135100</v>
      </c>
      <c r="E8" s="15">
        <f aca="true" t="shared" si="0" ref="E8:E21">C8+D8</f>
        <v>135100</v>
      </c>
      <c r="F8" s="15">
        <f>'2012D'!F8</f>
        <v>76179</v>
      </c>
      <c r="G8" s="15">
        <f>'2012D'!G8</f>
        <v>29566</v>
      </c>
      <c r="I8" s="46">
        <f aca="true" t="shared" si="1" ref="I8:J21">O8+U8+AA8+AG8+AM8+AS8+AY8+BE8+BK8+BQ8+BW8+CC8+CI8+CO8+CU8+DA8+DG8+DM8+DS8+DY8</f>
        <v>0</v>
      </c>
      <c r="J8" s="46">
        <f t="shared" si="1"/>
        <v>75736.06026</v>
      </c>
      <c r="K8" s="46">
        <f aca="true" t="shared" si="2" ref="K8:K21">I8+J8</f>
        <v>75736.06026</v>
      </c>
      <c r="L8" s="46">
        <f aca="true" t="shared" si="3" ref="L8:M21">R8+X8+AD8+AJ8+AP8+AV8+BB8+BH8+BN8+BT8+BZ8+CF8+CL8+CR8+CX8+DD8+DJ8+DP8+DV8+EB8</f>
        <v>42705.38367540001</v>
      </c>
      <c r="M8" s="46">
        <f t="shared" si="3"/>
        <v>16574.4808116</v>
      </c>
      <c r="O8" s="14">
        <f aca="true" t="shared" si="4" ref="O8:O20">P$6*$C8</f>
        <v>0</v>
      </c>
      <c r="P8" s="31">
        <f aca="true" t="shared" si="5" ref="P8:P21">D8*9.02238/100</f>
        <v>12189.23538</v>
      </c>
      <c r="Q8" s="31">
        <f aca="true" t="shared" si="6" ref="Q8:Q21">O8+P8</f>
        <v>12189.23538</v>
      </c>
      <c r="R8" s="31">
        <f aca="true" t="shared" si="7" ref="R8:R21">P$6*$F8</f>
        <v>6873.1588602</v>
      </c>
      <c r="S8" s="31">
        <f aca="true" t="shared" si="8" ref="S8:S21">P$6*$G8</f>
        <v>2667.5568708</v>
      </c>
      <c r="U8" s="14">
        <f aca="true" t="shared" si="9" ref="U8:U20">V$6*$C8</f>
        <v>0</v>
      </c>
      <c r="V8" s="14">
        <f aca="true" t="shared" si="10" ref="V8:V21">D8*0.08478/100</f>
        <v>114.53777999999998</v>
      </c>
      <c r="W8" s="14">
        <f aca="true" t="shared" si="11" ref="W8:W21">U8+V8</f>
        <v>114.53777999999998</v>
      </c>
      <c r="X8" s="31">
        <f aca="true" t="shared" si="12" ref="X8:X21">V$6*$F8</f>
        <v>64.5845562</v>
      </c>
      <c r="Y8" s="31">
        <f aca="true" t="shared" si="13" ref="Y8:Y21">V$6*$G8</f>
        <v>25.0660548</v>
      </c>
      <c r="AA8" s="14">
        <f aca="true" t="shared" si="14" ref="AA8:AA20">AB$6*$C8</f>
        <v>0</v>
      </c>
      <c r="AB8" s="14">
        <f aca="true" t="shared" si="15" ref="AB8:AB21">D8*2.71514/100</f>
        <v>3668.15414</v>
      </c>
      <c r="AC8" s="14">
        <f aca="true" t="shared" si="16" ref="AC8:AC21">AA8+AB8</f>
        <v>3668.15414</v>
      </c>
      <c r="AD8" s="31">
        <f aca="true" t="shared" si="17" ref="AD8:AD21">AB$6*$F8</f>
        <v>2068.3665006</v>
      </c>
      <c r="AE8" s="31">
        <f aca="true" t="shared" si="18" ref="AE8:AE21">AB$6*$G8</f>
        <v>802.7582924</v>
      </c>
      <c r="AG8" s="14">
        <f aca="true" t="shared" si="19" ref="AG8:AG20">AH$6*$C8</f>
        <v>0</v>
      </c>
      <c r="AH8" s="14">
        <f aca="true" t="shared" si="20" ref="AH8:AH21">D8*22.73895/100</f>
        <v>30720.32145</v>
      </c>
      <c r="AI8" s="14">
        <f aca="true" t="shared" si="21" ref="AI8:AI21">AG8+AH8</f>
        <v>30720.32145</v>
      </c>
      <c r="AJ8" s="31">
        <f aca="true" t="shared" si="22" ref="AJ8:AJ21">AH$6*$F8</f>
        <v>17322.3047205</v>
      </c>
      <c r="AK8" s="31">
        <f aca="true" t="shared" si="23" ref="AK8:AK21">AH$6*$G8</f>
        <v>6722.997957</v>
      </c>
      <c r="AM8" s="14">
        <f aca="true" t="shared" si="24" ref="AM8:AM20">AN$6*$C8</f>
        <v>0</v>
      </c>
      <c r="AN8" s="14">
        <f aca="true" t="shared" si="25" ref="AN8:AN21">D8*5.88551/100</f>
        <v>7951.324009999999</v>
      </c>
      <c r="AO8" s="14">
        <f aca="true" t="shared" si="26" ref="AO8:AO21">AM8+AN8</f>
        <v>7951.324009999999</v>
      </c>
      <c r="AP8" s="31">
        <f aca="true" t="shared" si="27" ref="AP8:AP21">AN$6*$F8</f>
        <v>4483.5226629</v>
      </c>
      <c r="AQ8" s="31">
        <f aca="true" t="shared" si="28" ref="AQ8:AQ21">AN$6*$G8</f>
        <v>1740.1098866</v>
      </c>
      <c r="AS8" s="14">
        <f aca="true" t="shared" si="29" ref="AS8:AS20">AT$6*$C8</f>
        <v>0</v>
      </c>
      <c r="AT8" s="14">
        <f aca="true" t="shared" si="30" ref="AT8:AT21">D8*3.98496/100</f>
        <v>5383.680960000001</v>
      </c>
      <c r="AU8" s="14">
        <f aca="true" t="shared" si="31" ref="AU8:AU21">AS8+AT8</f>
        <v>5383.680960000001</v>
      </c>
      <c r="AV8" s="31">
        <f aca="true" t="shared" si="32" ref="AV8:AV21">AT$6*$F8</f>
        <v>3035.7026784</v>
      </c>
      <c r="AW8" s="31">
        <f aca="true" t="shared" si="33" ref="AW8:AW21">AT$6*$G8</f>
        <v>1178.1932735999999</v>
      </c>
      <c r="AY8" s="14">
        <f aca="true" t="shared" si="34" ref="AY8:AY20">AZ$6*$C8</f>
        <v>0</v>
      </c>
      <c r="AZ8" s="14">
        <f aca="true" t="shared" si="35" ref="AZ8:AZ21">D8*0.61294/100</f>
        <v>828.08194</v>
      </c>
      <c r="BA8" s="14">
        <f aca="true" t="shared" si="36" ref="BA8:BA21">AY8+AZ8</f>
        <v>828.08194</v>
      </c>
      <c r="BB8" s="31">
        <f aca="true" t="shared" si="37" ref="BB8:BB21">AZ$6*$F8</f>
        <v>466.9315626</v>
      </c>
      <c r="BC8" s="31">
        <f aca="true" t="shared" si="38" ref="BC8:BC21">AZ$6*$G8</f>
        <v>181.2218404</v>
      </c>
      <c r="BE8" s="14">
        <f aca="true" t="shared" si="39" ref="BE8:BE20">BF$6*$C8</f>
        <v>0</v>
      </c>
      <c r="BF8" s="14">
        <f aca="true" t="shared" si="40" ref="BF8:BF21">D8*1.4032/100</f>
        <v>1895.7232000000001</v>
      </c>
      <c r="BG8" s="14">
        <f aca="true" t="shared" si="41" ref="BG8:BG21">BE8+BF8</f>
        <v>1895.7232000000001</v>
      </c>
      <c r="BH8" s="31">
        <f aca="true" t="shared" si="42" ref="BH8:BH21">BF$6*$F8</f>
        <v>1068.943728</v>
      </c>
      <c r="BI8" s="31">
        <f aca="true" t="shared" si="43" ref="BI8:BI21">BF$6*$G8</f>
        <v>414.870112</v>
      </c>
      <c r="BK8" s="14">
        <f aca="true" t="shared" si="44" ref="BK8:BK20">BL$6*$C8</f>
        <v>0</v>
      </c>
      <c r="BL8" s="14">
        <f aca="true" t="shared" si="45" ref="BL8:BL21">D8*0.23527/100</f>
        <v>317.84977000000003</v>
      </c>
      <c r="BM8" s="14">
        <f aca="true" t="shared" si="46" ref="BM8:BM21">BK8+BL8</f>
        <v>317.84977000000003</v>
      </c>
      <c r="BN8" s="31">
        <f aca="true" t="shared" si="47" ref="BN8:BN21">BL$6*$F8</f>
        <v>179.22633330000002</v>
      </c>
      <c r="BO8" s="31">
        <f aca="true" t="shared" si="48" ref="BO8:BO21">BL$6*$G8</f>
        <v>69.5599282</v>
      </c>
      <c r="BQ8" s="14">
        <f aca="true" t="shared" si="49" ref="BQ8:BQ20">BR$6*$C8</f>
        <v>0</v>
      </c>
      <c r="BR8" s="14">
        <f aca="true" t="shared" si="50" ref="BR8:BR21">D8*0.25449/100</f>
        <v>343.81599</v>
      </c>
      <c r="BS8" s="14">
        <f aca="true" t="shared" si="51" ref="BS8:BS21">BQ8+BR8</f>
        <v>343.81599</v>
      </c>
      <c r="BT8" s="31">
        <f aca="true" t="shared" si="52" ref="BT8:BT21">BR$6*$F8</f>
        <v>193.8679371</v>
      </c>
      <c r="BU8" s="31">
        <f aca="true" t="shared" si="53" ref="BU8:BU21">BR$6*$G8</f>
        <v>75.2425134</v>
      </c>
      <c r="BW8" s="14">
        <f aca="true" t="shared" si="54" ref="BW8:BW20">BX$6*$C8</f>
        <v>0</v>
      </c>
      <c r="BX8" s="14">
        <f aca="true" t="shared" si="55" ref="BX8:BX21">D8*0.48599/100</f>
        <v>656.57249</v>
      </c>
      <c r="BY8" s="14">
        <f aca="true" t="shared" si="56" ref="BY8:BY21">BW8+BX8</f>
        <v>656.57249</v>
      </c>
      <c r="BZ8" s="31">
        <f aca="true" t="shared" si="57" ref="BZ8:BZ21">BX$6*$F8</f>
        <v>370.22232210000004</v>
      </c>
      <c r="CA8" s="31">
        <f aca="true" t="shared" si="58" ref="CA8:CA21">BX$6*$G8</f>
        <v>143.6878034</v>
      </c>
      <c r="CC8" s="14">
        <f aca="true" t="shared" si="59" ref="CC8:CC20">CD$6*$C8</f>
        <v>0</v>
      </c>
      <c r="CD8" s="14">
        <f aca="true" t="shared" si="60" ref="CD8:CD21">D8*0.08071/100</f>
        <v>109.03921</v>
      </c>
      <c r="CE8" s="14">
        <f aca="true" t="shared" si="61" ref="CE8:CE21">CC8+CD8</f>
        <v>109.03921</v>
      </c>
      <c r="CF8" s="31">
        <f aca="true" t="shared" si="62" ref="CF8:CF21">CD$6*$F8</f>
        <v>61.484070900000006</v>
      </c>
      <c r="CG8" s="31">
        <f aca="true" t="shared" si="63" ref="CG8:CG21">CD$6*$G8</f>
        <v>23.8627186</v>
      </c>
      <c r="CI8" s="14">
        <f aca="true" t="shared" si="64" ref="CI8:CI20">CJ$6*$C8</f>
        <v>0</v>
      </c>
      <c r="CJ8" s="14">
        <f aca="true" t="shared" si="65" ref="CJ8:CJ21">D8*0.0014/100</f>
        <v>1.8914</v>
      </c>
      <c r="CK8" s="14">
        <f aca="true" t="shared" si="66" ref="CK8:CK21">CI8+CJ8</f>
        <v>1.8914</v>
      </c>
      <c r="CL8" s="31">
        <f aca="true" t="shared" si="67" ref="CL8:CL21">CJ$6*$F8</f>
        <v>1.066506</v>
      </c>
      <c r="CM8" s="31">
        <f aca="true" t="shared" si="68" ref="CM8:CM21">CJ$6*$G8</f>
        <v>0.413924</v>
      </c>
      <c r="CO8" s="14">
        <f aca="true" t="shared" si="69" ref="CO8:CO20">CP$6*$C8</f>
        <v>0</v>
      </c>
      <c r="CP8" s="14">
        <f aca="true" t="shared" si="70" ref="CP8:CP21">D8*0.51373/100</f>
        <v>694.0492300000001</v>
      </c>
      <c r="CQ8" s="14">
        <f aca="true" t="shared" si="71" ref="CQ8:CQ21">CO8+CP8</f>
        <v>694.0492300000001</v>
      </c>
      <c r="CR8" s="31">
        <f aca="true" t="shared" si="72" ref="CR8:CR21">CP$6*$F8</f>
        <v>391.3543767</v>
      </c>
      <c r="CS8" s="31">
        <f aca="true" t="shared" si="73" ref="CS8:CS21">CP$6*$G8</f>
        <v>151.8894118</v>
      </c>
      <c r="CU8" s="14">
        <f aca="true" t="shared" si="74" ref="CU8:CU20">CV$6*$C8</f>
        <v>0</v>
      </c>
      <c r="CV8" s="14">
        <f aca="true" t="shared" si="75" ref="CV8:CV21">D8*0.74436/100</f>
        <v>1005.6303600000001</v>
      </c>
      <c r="CW8" s="14">
        <f aca="true" t="shared" si="76" ref="CW8:CW21">CU8+CV8</f>
        <v>1005.6303600000001</v>
      </c>
      <c r="CX8" s="31">
        <f aca="true" t="shared" si="77" ref="CX8:CX21">CV$6*$F8</f>
        <v>567.0460044</v>
      </c>
      <c r="CY8" s="31">
        <f aca="true" t="shared" si="78" ref="CY8:CY21">CV$6*$G8</f>
        <v>220.0774776</v>
      </c>
      <c r="DA8" s="14">
        <f aca="true" t="shared" si="79" ref="DA8:DA20">DB$6*$C8</f>
        <v>0</v>
      </c>
      <c r="DB8" s="14">
        <f aca="true" t="shared" si="80" ref="DB8:DB21">D8*0.94183/100</f>
        <v>1272.4123299999999</v>
      </c>
      <c r="DC8" s="14">
        <f aca="true" t="shared" si="81" ref="DC8:DC21">DA8+DB8</f>
        <v>1272.4123299999999</v>
      </c>
      <c r="DD8" s="31">
        <f aca="true" t="shared" si="82" ref="DD8:DD21">DB$6*$F8</f>
        <v>717.4766757</v>
      </c>
      <c r="DE8" s="31">
        <f aca="true" t="shared" si="83" ref="DE8:DE21">DB$6*$G8</f>
        <v>278.4614578</v>
      </c>
      <c r="DG8" s="14">
        <f aca="true" t="shared" si="84" ref="DG8:DG20">DH$6*$C8</f>
        <v>0</v>
      </c>
      <c r="DH8" s="14">
        <f aca="true" t="shared" si="85" ref="DH8:DH21">D8*0.0876/100</f>
        <v>118.3476</v>
      </c>
      <c r="DI8" s="14">
        <f aca="true" t="shared" si="86" ref="DI8:DI21">DG8+DH8</f>
        <v>118.3476</v>
      </c>
      <c r="DJ8" s="31">
        <f aca="true" t="shared" si="87" ref="DJ8:DJ21">DH$6*$F8</f>
        <v>66.732804</v>
      </c>
      <c r="DK8" s="31">
        <f aca="true" t="shared" si="88" ref="DK8:DK21">DH$6*$G8</f>
        <v>25.899816</v>
      </c>
      <c r="DM8" s="14">
        <f aca="true" t="shared" si="89" ref="DM8:DM20">DN$6*$C8</f>
        <v>0</v>
      </c>
      <c r="DN8" s="31">
        <f aca="true" t="shared" si="90" ref="DN8:DN21">D8*1.65525/100</f>
        <v>2236.2427500000003</v>
      </c>
      <c r="DO8" s="14">
        <f aca="true" t="shared" si="91" ref="DO8:DO21">DM8+DN8</f>
        <v>2236.2427500000003</v>
      </c>
      <c r="DP8" s="31">
        <f aca="true" t="shared" si="92" ref="DP8:DP21">DN$6*$F8</f>
        <v>1260.9528975</v>
      </c>
      <c r="DQ8" s="31">
        <f aca="true" t="shared" si="93" ref="DQ8:DQ21">DN$6*$G8</f>
        <v>489.39121500000005</v>
      </c>
      <c r="DS8" s="14">
        <f aca="true" t="shared" si="94" ref="DS8:DS20">DT$6*$C8</f>
        <v>0</v>
      </c>
      <c r="DT8" s="14">
        <f aca="true" t="shared" si="95" ref="DT8:DT21">D8*4.29442/100</f>
        <v>5801.76142</v>
      </c>
      <c r="DU8" s="14">
        <f aca="true" t="shared" si="96" ref="DU8:DU21">DS8+DT8</f>
        <v>5801.76142</v>
      </c>
      <c r="DV8" s="31">
        <f aca="true" t="shared" si="97" ref="DV8:DV21">DT$6*$F8</f>
        <v>3271.4462118</v>
      </c>
      <c r="DW8" s="31">
        <f aca="true" t="shared" si="98" ref="DW8:DW21">DT$6*$G8</f>
        <v>1269.6882172</v>
      </c>
      <c r="DY8" s="14">
        <f aca="true" t="shared" si="99" ref="DY8:DY20">DZ$6*$C8</f>
        <v>0</v>
      </c>
      <c r="DZ8" s="14">
        <f aca="true" t="shared" si="100" ref="DZ8:DZ21">D8*0.31635/100</f>
        <v>427.38885000000005</v>
      </c>
      <c r="EA8" s="14">
        <f aca="true" t="shared" si="101" ref="EA8:EA21">DY8+DZ8</f>
        <v>427.38885000000005</v>
      </c>
      <c r="EB8" s="31">
        <f aca="true" t="shared" si="102" ref="EB8:EB21">DZ$6*$F8</f>
        <v>240.9922665</v>
      </c>
      <c r="EC8" s="31">
        <f aca="true" t="shared" si="103" ref="EC8:EC21">DZ$6*$G8</f>
        <v>93.532041</v>
      </c>
    </row>
    <row r="9" spans="1:133" ht="12.75">
      <c r="A9" s="32">
        <v>43556</v>
      </c>
      <c r="B9" s="33"/>
      <c r="C9" s="15">
        <f>'2012D'!C9</f>
        <v>0</v>
      </c>
      <c r="D9" s="15">
        <f>'2012D'!D9</f>
        <v>135100</v>
      </c>
      <c r="E9" s="15">
        <f t="shared" si="0"/>
        <v>135100</v>
      </c>
      <c r="F9" s="15">
        <f>'2012D'!F9</f>
        <v>76179</v>
      </c>
      <c r="G9" s="15">
        <f>'2012D'!G9</f>
        <v>29566</v>
      </c>
      <c r="I9" s="46">
        <f t="shared" si="1"/>
        <v>0</v>
      </c>
      <c r="J9" s="46">
        <f t="shared" si="1"/>
        <v>75736.06026</v>
      </c>
      <c r="K9" s="46">
        <f t="shared" si="2"/>
        <v>75736.06026</v>
      </c>
      <c r="L9" s="46">
        <f t="shared" si="3"/>
        <v>42705.38367540001</v>
      </c>
      <c r="M9" s="46">
        <f t="shared" si="3"/>
        <v>16574.4808116</v>
      </c>
      <c r="P9" s="31">
        <f t="shared" si="5"/>
        <v>12189.23538</v>
      </c>
      <c r="Q9" s="31">
        <f t="shared" si="6"/>
        <v>12189.23538</v>
      </c>
      <c r="R9" s="31">
        <f t="shared" si="7"/>
        <v>6873.1588602</v>
      </c>
      <c r="S9" s="31">
        <f t="shared" si="8"/>
        <v>2667.5568708</v>
      </c>
      <c r="V9" s="14">
        <f t="shared" si="10"/>
        <v>114.53777999999998</v>
      </c>
      <c r="W9" s="14">
        <f t="shared" si="11"/>
        <v>114.53777999999998</v>
      </c>
      <c r="X9" s="31">
        <f t="shared" si="12"/>
        <v>64.5845562</v>
      </c>
      <c r="Y9" s="31">
        <f t="shared" si="13"/>
        <v>25.0660548</v>
      </c>
      <c r="AB9" s="14">
        <f t="shared" si="15"/>
        <v>3668.15414</v>
      </c>
      <c r="AC9" s="14">
        <f t="shared" si="16"/>
        <v>3668.15414</v>
      </c>
      <c r="AD9" s="31">
        <f t="shared" si="17"/>
        <v>2068.3665006</v>
      </c>
      <c r="AE9" s="31">
        <f t="shared" si="18"/>
        <v>802.7582924</v>
      </c>
      <c r="AH9" s="14">
        <f t="shared" si="20"/>
        <v>30720.32145</v>
      </c>
      <c r="AI9" s="14">
        <f t="shared" si="21"/>
        <v>30720.32145</v>
      </c>
      <c r="AJ9" s="31">
        <f t="shared" si="22"/>
        <v>17322.3047205</v>
      </c>
      <c r="AK9" s="31">
        <f t="shared" si="23"/>
        <v>6722.997957</v>
      </c>
      <c r="AN9" s="14">
        <f t="shared" si="25"/>
        <v>7951.324009999999</v>
      </c>
      <c r="AO9" s="14">
        <f t="shared" si="26"/>
        <v>7951.324009999999</v>
      </c>
      <c r="AP9" s="31">
        <f t="shared" si="27"/>
        <v>4483.5226629</v>
      </c>
      <c r="AQ9" s="31">
        <f t="shared" si="28"/>
        <v>1740.1098866</v>
      </c>
      <c r="AT9" s="14">
        <f t="shared" si="30"/>
        <v>5383.680960000001</v>
      </c>
      <c r="AU9" s="14">
        <f t="shared" si="31"/>
        <v>5383.680960000001</v>
      </c>
      <c r="AV9" s="31">
        <f t="shared" si="32"/>
        <v>3035.7026784</v>
      </c>
      <c r="AW9" s="31">
        <f t="shared" si="33"/>
        <v>1178.1932735999999</v>
      </c>
      <c r="AZ9" s="14">
        <f t="shared" si="35"/>
        <v>828.08194</v>
      </c>
      <c r="BA9" s="14">
        <f t="shared" si="36"/>
        <v>828.08194</v>
      </c>
      <c r="BB9" s="31">
        <f t="shared" si="37"/>
        <v>466.9315626</v>
      </c>
      <c r="BC9" s="31">
        <f t="shared" si="38"/>
        <v>181.2218404</v>
      </c>
      <c r="BF9" s="14">
        <f t="shared" si="40"/>
        <v>1895.7232000000001</v>
      </c>
      <c r="BG9" s="14">
        <f t="shared" si="41"/>
        <v>1895.7232000000001</v>
      </c>
      <c r="BH9" s="31">
        <f t="shared" si="42"/>
        <v>1068.943728</v>
      </c>
      <c r="BI9" s="31">
        <f t="shared" si="43"/>
        <v>414.870112</v>
      </c>
      <c r="BL9" s="14">
        <f t="shared" si="45"/>
        <v>317.84977000000003</v>
      </c>
      <c r="BM9" s="14">
        <f t="shared" si="46"/>
        <v>317.84977000000003</v>
      </c>
      <c r="BN9" s="31">
        <f t="shared" si="47"/>
        <v>179.22633330000002</v>
      </c>
      <c r="BO9" s="31">
        <f t="shared" si="48"/>
        <v>69.5599282</v>
      </c>
      <c r="BR9" s="14">
        <f t="shared" si="50"/>
        <v>343.81599</v>
      </c>
      <c r="BS9" s="14">
        <f t="shared" si="51"/>
        <v>343.81599</v>
      </c>
      <c r="BT9" s="31">
        <f t="shared" si="52"/>
        <v>193.8679371</v>
      </c>
      <c r="BU9" s="31">
        <f t="shared" si="53"/>
        <v>75.2425134</v>
      </c>
      <c r="BX9" s="14">
        <f t="shared" si="55"/>
        <v>656.57249</v>
      </c>
      <c r="BY9" s="14">
        <f t="shared" si="56"/>
        <v>656.57249</v>
      </c>
      <c r="BZ9" s="31">
        <f t="shared" si="57"/>
        <v>370.22232210000004</v>
      </c>
      <c r="CA9" s="31">
        <f t="shared" si="58"/>
        <v>143.6878034</v>
      </c>
      <c r="CD9" s="14">
        <f t="shared" si="60"/>
        <v>109.03921</v>
      </c>
      <c r="CE9" s="14">
        <f t="shared" si="61"/>
        <v>109.03921</v>
      </c>
      <c r="CF9" s="31">
        <f t="shared" si="62"/>
        <v>61.484070900000006</v>
      </c>
      <c r="CG9" s="31">
        <f t="shared" si="63"/>
        <v>23.8627186</v>
      </c>
      <c r="CJ9" s="14">
        <f t="shared" si="65"/>
        <v>1.8914</v>
      </c>
      <c r="CK9" s="14">
        <f t="shared" si="66"/>
        <v>1.8914</v>
      </c>
      <c r="CL9" s="31">
        <f t="shared" si="67"/>
        <v>1.066506</v>
      </c>
      <c r="CM9" s="31">
        <f t="shared" si="68"/>
        <v>0.413924</v>
      </c>
      <c r="CP9" s="14">
        <f t="shared" si="70"/>
        <v>694.0492300000001</v>
      </c>
      <c r="CQ9" s="14">
        <f t="shared" si="71"/>
        <v>694.0492300000001</v>
      </c>
      <c r="CR9" s="31">
        <f t="shared" si="72"/>
        <v>391.3543767</v>
      </c>
      <c r="CS9" s="31">
        <f t="shared" si="73"/>
        <v>151.8894118</v>
      </c>
      <c r="CV9" s="14">
        <f t="shared" si="75"/>
        <v>1005.6303600000001</v>
      </c>
      <c r="CW9" s="14">
        <f t="shared" si="76"/>
        <v>1005.6303600000001</v>
      </c>
      <c r="CX9" s="31">
        <f t="shared" si="77"/>
        <v>567.0460044</v>
      </c>
      <c r="CY9" s="31">
        <f t="shared" si="78"/>
        <v>220.0774776</v>
      </c>
      <c r="DB9" s="14">
        <f t="shared" si="80"/>
        <v>1272.4123299999999</v>
      </c>
      <c r="DC9" s="14">
        <f t="shared" si="81"/>
        <v>1272.4123299999999</v>
      </c>
      <c r="DD9" s="31">
        <f t="shared" si="82"/>
        <v>717.4766757</v>
      </c>
      <c r="DE9" s="31">
        <f t="shared" si="83"/>
        <v>278.4614578</v>
      </c>
      <c r="DH9" s="14">
        <f t="shared" si="85"/>
        <v>118.3476</v>
      </c>
      <c r="DI9" s="14">
        <f t="shared" si="86"/>
        <v>118.3476</v>
      </c>
      <c r="DJ9" s="31">
        <f t="shared" si="87"/>
        <v>66.732804</v>
      </c>
      <c r="DK9" s="31">
        <f t="shared" si="88"/>
        <v>25.899816</v>
      </c>
      <c r="DN9" s="31">
        <f t="shared" si="90"/>
        <v>2236.2427500000003</v>
      </c>
      <c r="DO9" s="14">
        <f t="shared" si="91"/>
        <v>2236.2427500000003</v>
      </c>
      <c r="DP9" s="31">
        <f t="shared" si="92"/>
        <v>1260.9528975</v>
      </c>
      <c r="DQ9" s="31">
        <f t="shared" si="93"/>
        <v>489.39121500000005</v>
      </c>
      <c r="DT9" s="14">
        <f t="shared" si="95"/>
        <v>5801.76142</v>
      </c>
      <c r="DU9" s="14">
        <f t="shared" si="96"/>
        <v>5801.76142</v>
      </c>
      <c r="DV9" s="31">
        <f t="shared" si="97"/>
        <v>3271.4462118</v>
      </c>
      <c r="DW9" s="31">
        <f t="shared" si="98"/>
        <v>1269.6882172</v>
      </c>
      <c r="DZ9" s="14">
        <f t="shared" si="100"/>
        <v>427.38885000000005</v>
      </c>
      <c r="EA9" s="14">
        <f t="shared" si="101"/>
        <v>427.38885000000005</v>
      </c>
      <c r="EB9" s="31">
        <f t="shared" si="102"/>
        <v>240.9922665</v>
      </c>
      <c r="EC9" s="31">
        <f t="shared" si="103"/>
        <v>93.532041</v>
      </c>
    </row>
    <row r="10" spans="1:133" ht="12.75">
      <c r="A10" s="32">
        <v>43739</v>
      </c>
      <c r="B10" s="33"/>
      <c r="C10" s="15">
        <f>'2012D'!C10</f>
        <v>0</v>
      </c>
      <c r="D10" s="15">
        <f>'2012D'!D10</f>
        <v>135100</v>
      </c>
      <c r="E10" s="15">
        <f t="shared" si="0"/>
        <v>135100</v>
      </c>
      <c r="F10" s="15">
        <f>'2012D'!F10</f>
        <v>76179</v>
      </c>
      <c r="G10" s="15">
        <f>'2012D'!G10</f>
        <v>29566</v>
      </c>
      <c r="I10" s="46">
        <f t="shared" si="1"/>
        <v>0</v>
      </c>
      <c r="J10" s="46">
        <f t="shared" si="1"/>
        <v>75736.06026</v>
      </c>
      <c r="K10" s="46">
        <f t="shared" si="2"/>
        <v>75736.06026</v>
      </c>
      <c r="L10" s="46">
        <f t="shared" si="3"/>
        <v>42705.38367540001</v>
      </c>
      <c r="M10" s="46">
        <f t="shared" si="3"/>
        <v>16574.4808116</v>
      </c>
      <c r="O10" s="14">
        <f t="shared" si="4"/>
        <v>0</v>
      </c>
      <c r="P10" s="31">
        <f t="shared" si="5"/>
        <v>12189.23538</v>
      </c>
      <c r="Q10" s="31">
        <f t="shared" si="6"/>
        <v>12189.23538</v>
      </c>
      <c r="R10" s="31">
        <f t="shared" si="7"/>
        <v>6873.1588602</v>
      </c>
      <c r="S10" s="31">
        <f t="shared" si="8"/>
        <v>2667.5568708</v>
      </c>
      <c r="U10" s="14">
        <f t="shared" si="9"/>
        <v>0</v>
      </c>
      <c r="V10" s="14">
        <f t="shared" si="10"/>
        <v>114.53777999999998</v>
      </c>
      <c r="W10" s="14">
        <f t="shared" si="11"/>
        <v>114.53777999999998</v>
      </c>
      <c r="X10" s="31">
        <f t="shared" si="12"/>
        <v>64.5845562</v>
      </c>
      <c r="Y10" s="31">
        <f t="shared" si="13"/>
        <v>25.0660548</v>
      </c>
      <c r="AA10" s="14">
        <f t="shared" si="14"/>
        <v>0</v>
      </c>
      <c r="AB10" s="14">
        <f t="shared" si="15"/>
        <v>3668.15414</v>
      </c>
      <c r="AC10" s="14">
        <f t="shared" si="16"/>
        <v>3668.15414</v>
      </c>
      <c r="AD10" s="31">
        <f t="shared" si="17"/>
        <v>2068.3665006</v>
      </c>
      <c r="AE10" s="31">
        <f t="shared" si="18"/>
        <v>802.7582924</v>
      </c>
      <c r="AG10" s="14">
        <f t="shared" si="19"/>
        <v>0</v>
      </c>
      <c r="AH10" s="14">
        <f t="shared" si="20"/>
        <v>30720.32145</v>
      </c>
      <c r="AI10" s="14">
        <f t="shared" si="21"/>
        <v>30720.32145</v>
      </c>
      <c r="AJ10" s="31">
        <f t="shared" si="22"/>
        <v>17322.3047205</v>
      </c>
      <c r="AK10" s="31">
        <f t="shared" si="23"/>
        <v>6722.997957</v>
      </c>
      <c r="AM10" s="14">
        <f t="shared" si="24"/>
        <v>0</v>
      </c>
      <c r="AN10" s="14">
        <f t="shared" si="25"/>
        <v>7951.324009999999</v>
      </c>
      <c r="AO10" s="14">
        <f t="shared" si="26"/>
        <v>7951.324009999999</v>
      </c>
      <c r="AP10" s="31">
        <f t="shared" si="27"/>
        <v>4483.5226629</v>
      </c>
      <c r="AQ10" s="31">
        <f t="shared" si="28"/>
        <v>1740.1098866</v>
      </c>
      <c r="AS10" s="14">
        <f t="shared" si="29"/>
        <v>0</v>
      </c>
      <c r="AT10" s="14">
        <f t="shared" si="30"/>
        <v>5383.680960000001</v>
      </c>
      <c r="AU10" s="14">
        <f t="shared" si="31"/>
        <v>5383.680960000001</v>
      </c>
      <c r="AV10" s="31">
        <f t="shared" si="32"/>
        <v>3035.7026784</v>
      </c>
      <c r="AW10" s="31">
        <f t="shared" si="33"/>
        <v>1178.1932735999999</v>
      </c>
      <c r="AY10" s="14">
        <f t="shared" si="34"/>
        <v>0</v>
      </c>
      <c r="AZ10" s="14">
        <f t="shared" si="35"/>
        <v>828.08194</v>
      </c>
      <c r="BA10" s="14">
        <f t="shared" si="36"/>
        <v>828.08194</v>
      </c>
      <c r="BB10" s="31">
        <f t="shared" si="37"/>
        <v>466.9315626</v>
      </c>
      <c r="BC10" s="31">
        <f t="shared" si="38"/>
        <v>181.2218404</v>
      </c>
      <c r="BE10" s="14">
        <f t="shared" si="39"/>
        <v>0</v>
      </c>
      <c r="BF10" s="14">
        <f t="shared" si="40"/>
        <v>1895.7232000000001</v>
      </c>
      <c r="BG10" s="14">
        <f t="shared" si="41"/>
        <v>1895.7232000000001</v>
      </c>
      <c r="BH10" s="31">
        <f t="shared" si="42"/>
        <v>1068.943728</v>
      </c>
      <c r="BI10" s="31">
        <f t="shared" si="43"/>
        <v>414.870112</v>
      </c>
      <c r="BK10" s="14">
        <f t="shared" si="44"/>
        <v>0</v>
      </c>
      <c r="BL10" s="14">
        <f t="shared" si="45"/>
        <v>317.84977000000003</v>
      </c>
      <c r="BM10" s="14">
        <f t="shared" si="46"/>
        <v>317.84977000000003</v>
      </c>
      <c r="BN10" s="31">
        <f t="shared" si="47"/>
        <v>179.22633330000002</v>
      </c>
      <c r="BO10" s="31">
        <f t="shared" si="48"/>
        <v>69.5599282</v>
      </c>
      <c r="BQ10" s="14">
        <f t="shared" si="49"/>
        <v>0</v>
      </c>
      <c r="BR10" s="14">
        <f t="shared" si="50"/>
        <v>343.81599</v>
      </c>
      <c r="BS10" s="14">
        <f t="shared" si="51"/>
        <v>343.81599</v>
      </c>
      <c r="BT10" s="31">
        <f t="shared" si="52"/>
        <v>193.8679371</v>
      </c>
      <c r="BU10" s="31">
        <f t="shared" si="53"/>
        <v>75.2425134</v>
      </c>
      <c r="BW10" s="14">
        <f t="shared" si="54"/>
        <v>0</v>
      </c>
      <c r="BX10" s="14">
        <f t="shared" si="55"/>
        <v>656.57249</v>
      </c>
      <c r="BY10" s="14">
        <f t="shared" si="56"/>
        <v>656.57249</v>
      </c>
      <c r="BZ10" s="31">
        <f t="shared" si="57"/>
        <v>370.22232210000004</v>
      </c>
      <c r="CA10" s="31">
        <f t="shared" si="58"/>
        <v>143.6878034</v>
      </c>
      <c r="CC10" s="14">
        <f t="shared" si="59"/>
        <v>0</v>
      </c>
      <c r="CD10" s="14">
        <f t="shared" si="60"/>
        <v>109.03921</v>
      </c>
      <c r="CE10" s="14">
        <f t="shared" si="61"/>
        <v>109.03921</v>
      </c>
      <c r="CF10" s="31">
        <f t="shared" si="62"/>
        <v>61.484070900000006</v>
      </c>
      <c r="CG10" s="31">
        <f t="shared" si="63"/>
        <v>23.8627186</v>
      </c>
      <c r="CI10" s="14">
        <f t="shared" si="64"/>
        <v>0</v>
      </c>
      <c r="CJ10" s="14">
        <f t="shared" si="65"/>
        <v>1.8914</v>
      </c>
      <c r="CK10" s="14">
        <f t="shared" si="66"/>
        <v>1.8914</v>
      </c>
      <c r="CL10" s="31">
        <f t="shared" si="67"/>
        <v>1.066506</v>
      </c>
      <c r="CM10" s="31">
        <f t="shared" si="68"/>
        <v>0.413924</v>
      </c>
      <c r="CO10" s="14">
        <f t="shared" si="69"/>
        <v>0</v>
      </c>
      <c r="CP10" s="14">
        <f t="shared" si="70"/>
        <v>694.0492300000001</v>
      </c>
      <c r="CQ10" s="14">
        <f t="shared" si="71"/>
        <v>694.0492300000001</v>
      </c>
      <c r="CR10" s="31">
        <f t="shared" si="72"/>
        <v>391.3543767</v>
      </c>
      <c r="CS10" s="31">
        <f t="shared" si="73"/>
        <v>151.8894118</v>
      </c>
      <c r="CU10" s="14">
        <f t="shared" si="74"/>
        <v>0</v>
      </c>
      <c r="CV10" s="14">
        <f t="shared" si="75"/>
        <v>1005.6303600000001</v>
      </c>
      <c r="CW10" s="14">
        <f t="shared" si="76"/>
        <v>1005.6303600000001</v>
      </c>
      <c r="CX10" s="31">
        <f t="shared" si="77"/>
        <v>567.0460044</v>
      </c>
      <c r="CY10" s="31">
        <f t="shared" si="78"/>
        <v>220.0774776</v>
      </c>
      <c r="DA10" s="14">
        <f t="shared" si="79"/>
        <v>0</v>
      </c>
      <c r="DB10" s="14">
        <f t="shared" si="80"/>
        <v>1272.4123299999999</v>
      </c>
      <c r="DC10" s="14">
        <f t="shared" si="81"/>
        <v>1272.4123299999999</v>
      </c>
      <c r="DD10" s="31">
        <f t="shared" si="82"/>
        <v>717.4766757</v>
      </c>
      <c r="DE10" s="31">
        <f t="shared" si="83"/>
        <v>278.4614578</v>
      </c>
      <c r="DG10" s="14">
        <f t="shared" si="84"/>
        <v>0</v>
      </c>
      <c r="DH10" s="14">
        <f t="shared" si="85"/>
        <v>118.3476</v>
      </c>
      <c r="DI10" s="14">
        <f t="shared" si="86"/>
        <v>118.3476</v>
      </c>
      <c r="DJ10" s="31">
        <f t="shared" si="87"/>
        <v>66.732804</v>
      </c>
      <c r="DK10" s="31">
        <f t="shared" si="88"/>
        <v>25.899816</v>
      </c>
      <c r="DM10" s="14">
        <f t="shared" si="89"/>
        <v>0</v>
      </c>
      <c r="DN10" s="31">
        <f t="shared" si="90"/>
        <v>2236.2427500000003</v>
      </c>
      <c r="DO10" s="14">
        <f t="shared" si="91"/>
        <v>2236.2427500000003</v>
      </c>
      <c r="DP10" s="31">
        <f t="shared" si="92"/>
        <v>1260.9528975</v>
      </c>
      <c r="DQ10" s="31">
        <f t="shared" si="93"/>
        <v>489.39121500000005</v>
      </c>
      <c r="DS10" s="14">
        <f t="shared" si="94"/>
        <v>0</v>
      </c>
      <c r="DT10" s="14">
        <f t="shared" si="95"/>
        <v>5801.76142</v>
      </c>
      <c r="DU10" s="14">
        <f t="shared" si="96"/>
        <v>5801.76142</v>
      </c>
      <c r="DV10" s="31">
        <f t="shared" si="97"/>
        <v>3271.4462118</v>
      </c>
      <c r="DW10" s="31">
        <f t="shared" si="98"/>
        <v>1269.6882172</v>
      </c>
      <c r="DY10" s="14">
        <f t="shared" si="99"/>
        <v>0</v>
      </c>
      <c r="DZ10" s="14">
        <f t="shared" si="100"/>
        <v>427.38885000000005</v>
      </c>
      <c r="EA10" s="14">
        <f t="shared" si="101"/>
        <v>427.38885000000005</v>
      </c>
      <c r="EB10" s="31">
        <f t="shared" si="102"/>
        <v>240.9922665</v>
      </c>
      <c r="EC10" s="31">
        <f t="shared" si="103"/>
        <v>93.532041</v>
      </c>
    </row>
    <row r="11" spans="1:134" s="33" customFormat="1" ht="12.75">
      <c r="A11" s="32">
        <v>43922</v>
      </c>
      <c r="C11" s="15">
        <f>'2012D'!C11</f>
        <v>0</v>
      </c>
      <c r="D11" s="15">
        <f>'2012D'!D11</f>
        <v>135100</v>
      </c>
      <c r="E11" s="15">
        <f t="shared" si="0"/>
        <v>135100</v>
      </c>
      <c r="F11" s="15">
        <f>'2012D'!F11</f>
        <v>76179</v>
      </c>
      <c r="G11" s="15">
        <f>'2012D'!G11</f>
        <v>29566</v>
      </c>
      <c r="H11" s="31"/>
      <c r="I11" s="46">
        <f t="shared" si="1"/>
        <v>0</v>
      </c>
      <c r="J11" s="46">
        <f t="shared" si="1"/>
        <v>75736.06026</v>
      </c>
      <c r="K11" s="46">
        <f t="shared" si="2"/>
        <v>75736.06026</v>
      </c>
      <c r="L11" s="46">
        <f t="shared" si="3"/>
        <v>42705.38367540001</v>
      </c>
      <c r="M11" s="46">
        <f t="shared" si="3"/>
        <v>16574.4808116</v>
      </c>
      <c r="N11" s="31"/>
      <c r="O11" s="14"/>
      <c r="P11" s="31">
        <f t="shared" si="5"/>
        <v>12189.23538</v>
      </c>
      <c r="Q11" s="31">
        <f t="shared" si="6"/>
        <v>12189.23538</v>
      </c>
      <c r="R11" s="31">
        <f t="shared" si="7"/>
        <v>6873.1588602</v>
      </c>
      <c r="S11" s="31">
        <f t="shared" si="8"/>
        <v>2667.5568708</v>
      </c>
      <c r="T11" s="31"/>
      <c r="U11" s="14"/>
      <c r="V11" s="14">
        <f t="shared" si="10"/>
        <v>114.53777999999998</v>
      </c>
      <c r="W11" s="14">
        <f t="shared" si="11"/>
        <v>114.53777999999998</v>
      </c>
      <c r="X11" s="31">
        <f t="shared" si="12"/>
        <v>64.5845562</v>
      </c>
      <c r="Y11" s="31">
        <f t="shared" si="13"/>
        <v>25.0660548</v>
      </c>
      <c r="Z11" s="31"/>
      <c r="AA11" s="14"/>
      <c r="AB11" s="14">
        <f t="shared" si="15"/>
        <v>3668.15414</v>
      </c>
      <c r="AC11" s="14">
        <f t="shared" si="16"/>
        <v>3668.15414</v>
      </c>
      <c r="AD11" s="31">
        <f t="shared" si="17"/>
        <v>2068.3665006</v>
      </c>
      <c r="AE11" s="31">
        <f t="shared" si="18"/>
        <v>802.7582924</v>
      </c>
      <c r="AF11" s="31"/>
      <c r="AG11" s="14"/>
      <c r="AH11" s="14">
        <f t="shared" si="20"/>
        <v>30720.32145</v>
      </c>
      <c r="AI11" s="14">
        <f t="shared" si="21"/>
        <v>30720.32145</v>
      </c>
      <c r="AJ11" s="31">
        <f t="shared" si="22"/>
        <v>17322.3047205</v>
      </c>
      <c r="AK11" s="31">
        <f t="shared" si="23"/>
        <v>6722.997957</v>
      </c>
      <c r="AL11" s="31"/>
      <c r="AM11" s="14"/>
      <c r="AN11" s="14">
        <f t="shared" si="25"/>
        <v>7951.324009999999</v>
      </c>
      <c r="AO11" s="14">
        <f t="shared" si="26"/>
        <v>7951.324009999999</v>
      </c>
      <c r="AP11" s="31">
        <f t="shared" si="27"/>
        <v>4483.5226629</v>
      </c>
      <c r="AQ11" s="31">
        <f t="shared" si="28"/>
        <v>1740.1098866</v>
      </c>
      <c r="AR11" s="14"/>
      <c r="AS11" s="14"/>
      <c r="AT11" s="14">
        <f t="shared" si="30"/>
        <v>5383.680960000001</v>
      </c>
      <c r="AU11" s="14">
        <f t="shared" si="31"/>
        <v>5383.680960000001</v>
      </c>
      <c r="AV11" s="31">
        <f t="shared" si="32"/>
        <v>3035.7026784</v>
      </c>
      <c r="AW11" s="31">
        <f t="shared" si="33"/>
        <v>1178.1932735999999</v>
      </c>
      <c r="AX11" s="31"/>
      <c r="AY11" s="14"/>
      <c r="AZ11" s="14">
        <f t="shared" si="35"/>
        <v>828.08194</v>
      </c>
      <c r="BA11" s="14">
        <f t="shared" si="36"/>
        <v>828.08194</v>
      </c>
      <c r="BB11" s="31">
        <f t="shared" si="37"/>
        <v>466.9315626</v>
      </c>
      <c r="BC11" s="31">
        <f t="shared" si="38"/>
        <v>181.2218404</v>
      </c>
      <c r="BD11" s="31"/>
      <c r="BE11" s="14"/>
      <c r="BF11" s="14">
        <f t="shared" si="40"/>
        <v>1895.7232000000001</v>
      </c>
      <c r="BG11" s="14">
        <f t="shared" si="41"/>
        <v>1895.7232000000001</v>
      </c>
      <c r="BH11" s="31">
        <f t="shared" si="42"/>
        <v>1068.943728</v>
      </c>
      <c r="BI11" s="31">
        <f t="shared" si="43"/>
        <v>414.870112</v>
      </c>
      <c r="BJ11" s="31"/>
      <c r="BK11" s="14"/>
      <c r="BL11" s="14">
        <f t="shared" si="45"/>
        <v>317.84977000000003</v>
      </c>
      <c r="BM11" s="14">
        <f t="shared" si="46"/>
        <v>317.84977000000003</v>
      </c>
      <c r="BN11" s="31">
        <f t="shared" si="47"/>
        <v>179.22633330000002</v>
      </c>
      <c r="BO11" s="31">
        <f t="shared" si="48"/>
        <v>69.5599282</v>
      </c>
      <c r="BP11" s="31"/>
      <c r="BQ11" s="14"/>
      <c r="BR11" s="14">
        <f t="shared" si="50"/>
        <v>343.81599</v>
      </c>
      <c r="BS11" s="14">
        <f t="shared" si="51"/>
        <v>343.81599</v>
      </c>
      <c r="BT11" s="31">
        <f t="shared" si="52"/>
        <v>193.8679371</v>
      </c>
      <c r="BU11" s="31">
        <f t="shared" si="53"/>
        <v>75.2425134</v>
      </c>
      <c r="BV11" s="31"/>
      <c r="BW11" s="14"/>
      <c r="BX11" s="14">
        <f t="shared" si="55"/>
        <v>656.57249</v>
      </c>
      <c r="BY11" s="14">
        <f t="shared" si="56"/>
        <v>656.57249</v>
      </c>
      <c r="BZ11" s="31">
        <f t="shared" si="57"/>
        <v>370.22232210000004</v>
      </c>
      <c r="CA11" s="31">
        <f t="shared" si="58"/>
        <v>143.6878034</v>
      </c>
      <c r="CB11" s="14"/>
      <c r="CC11" s="14"/>
      <c r="CD11" s="14">
        <f t="shared" si="60"/>
        <v>109.03921</v>
      </c>
      <c r="CE11" s="14">
        <f t="shared" si="61"/>
        <v>109.03921</v>
      </c>
      <c r="CF11" s="31">
        <f t="shared" si="62"/>
        <v>61.484070900000006</v>
      </c>
      <c r="CG11" s="31">
        <f t="shared" si="63"/>
        <v>23.8627186</v>
      </c>
      <c r="CH11" s="31"/>
      <c r="CI11" s="14"/>
      <c r="CJ11" s="14">
        <f t="shared" si="65"/>
        <v>1.8914</v>
      </c>
      <c r="CK11" s="14">
        <f t="shared" si="66"/>
        <v>1.8914</v>
      </c>
      <c r="CL11" s="31">
        <f t="shared" si="67"/>
        <v>1.066506</v>
      </c>
      <c r="CM11" s="31">
        <f t="shared" si="68"/>
        <v>0.413924</v>
      </c>
      <c r="CN11" s="31"/>
      <c r="CO11" s="14"/>
      <c r="CP11" s="14">
        <f t="shared" si="70"/>
        <v>694.0492300000001</v>
      </c>
      <c r="CQ11" s="14">
        <f t="shared" si="71"/>
        <v>694.0492300000001</v>
      </c>
      <c r="CR11" s="31">
        <f t="shared" si="72"/>
        <v>391.3543767</v>
      </c>
      <c r="CS11" s="31">
        <f t="shared" si="73"/>
        <v>151.8894118</v>
      </c>
      <c r="CT11" s="31"/>
      <c r="CU11" s="14"/>
      <c r="CV11" s="14">
        <f t="shared" si="75"/>
        <v>1005.6303600000001</v>
      </c>
      <c r="CW11" s="14">
        <f t="shared" si="76"/>
        <v>1005.6303600000001</v>
      </c>
      <c r="CX11" s="31">
        <f t="shared" si="77"/>
        <v>567.0460044</v>
      </c>
      <c r="CY11" s="31">
        <f t="shared" si="78"/>
        <v>220.0774776</v>
      </c>
      <c r="CZ11" s="31"/>
      <c r="DA11" s="14"/>
      <c r="DB11" s="14">
        <f t="shared" si="80"/>
        <v>1272.4123299999999</v>
      </c>
      <c r="DC11" s="14">
        <f t="shared" si="81"/>
        <v>1272.4123299999999</v>
      </c>
      <c r="DD11" s="31">
        <f t="shared" si="82"/>
        <v>717.4766757</v>
      </c>
      <c r="DE11" s="31">
        <f t="shared" si="83"/>
        <v>278.4614578</v>
      </c>
      <c r="DF11" s="31"/>
      <c r="DG11" s="14"/>
      <c r="DH11" s="14">
        <f t="shared" si="85"/>
        <v>118.3476</v>
      </c>
      <c r="DI11" s="14">
        <f t="shared" si="86"/>
        <v>118.3476</v>
      </c>
      <c r="DJ11" s="31">
        <f t="shared" si="87"/>
        <v>66.732804</v>
      </c>
      <c r="DK11" s="31">
        <f t="shared" si="88"/>
        <v>25.899816</v>
      </c>
      <c r="DL11" s="31"/>
      <c r="DM11" s="14"/>
      <c r="DN11" s="31">
        <f t="shared" si="90"/>
        <v>2236.2427500000003</v>
      </c>
      <c r="DO11" s="14">
        <f t="shared" si="91"/>
        <v>2236.2427500000003</v>
      </c>
      <c r="DP11" s="31">
        <f t="shared" si="92"/>
        <v>1260.9528975</v>
      </c>
      <c r="DQ11" s="31">
        <f t="shared" si="93"/>
        <v>489.39121500000005</v>
      </c>
      <c r="DR11" s="31"/>
      <c r="DS11" s="14"/>
      <c r="DT11" s="14">
        <f t="shared" si="95"/>
        <v>5801.76142</v>
      </c>
      <c r="DU11" s="14">
        <f t="shared" si="96"/>
        <v>5801.76142</v>
      </c>
      <c r="DV11" s="31">
        <f t="shared" si="97"/>
        <v>3271.4462118</v>
      </c>
      <c r="DW11" s="31">
        <f t="shared" si="98"/>
        <v>1269.6882172</v>
      </c>
      <c r="DX11" s="31"/>
      <c r="DY11" s="14"/>
      <c r="DZ11" s="14">
        <f t="shared" si="100"/>
        <v>427.38885000000005</v>
      </c>
      <c r="EA11" s="14">
        <f t="shared" si="101"/>
        <v>427.38885000000005</v>
      </c>
      <c r="EB11" s="31">
        <f t="shared" si="102"/>
        <v>240.9922665</v>
      </c>
      <c r="EC11" s="31">
        <f t="shared" si="103"/>
        <v>93.532041</v>
      </c>
      <c r="ED11" s="31"/>
    </row>
    <row r="12" spans="1:134" s="33" customFormat="1" ht="12.75">
      <c r="A12" s="32">
        <v>44105</v>
      </c>
      <c r="C12" s="15">
        <f>'2012D'!C12</f>
        <v>0</v>
      </c>
      <c r="D12" s="15">
        <f>'2012D'!D12</f>
        <v>135100</v>
      </c>
      <c r="E12" s="15">
        <f t="shared" si="0"/>
        <v>135100</v>
      </c>
      <c r="F12" s="15">
        <f>'2012D'!F12</f>
        <v>76179</v>
      </c>
      <c r="G12" s="15">
        <f>'2012D'!G12</f>
        <v>29566</v>
      </c>
      <c r="H12" s="31"/>
      <c r="I12" s="46">
        <f t="shared" si="1"/>
        <v>0</v>
      </c>
      <c r="J12" s="46">
        <f t="shared" si="1"/>
        <v>75736.06026</v>
      </c>
      <c r="K12" s="46">
        <f t="shared" si="2"/>
        <v>75736.06026</v>
      </c>
      <c r="L12" s="46">
        <f t="shared" si="3"/>
        <v>42705.38367540001</v>
      </c>
      <c r="M12" s="46">
        <f t="shared" si="3"/>
        <v>16574.4808116</v>
      </c>
      <c r="N12" s="31"/>
      <c r="O12" s="14">
        <f t="shared" si="4"/>
        <v>0</v>
      </c>
      <c r="P12" s="31">
        <f t="shared" si="5"/>
        <v>12189.23538</v>
      </c>
      <c r="Q12" s="31">
        <f t="shared" si="6"/>
        <v>12189.23538</v>
      </c>
      <c r="R12" s="31">
        <f t="shared" si="7"/>
        <v>6873.1588602</v>
      </c>
      <c r="S12" s="31">
        <f t="shared" si="8"/>
        <v>2667.5568708</v>
      </c>
      <c r="T12" s="31"/>
      <c r="U12" s="14">
        <f t="shared" si="9"/>
        <v>0</v>
      </c>
      <c r="V12" s="14">
        <f t="shared" si="10"/>
        <v>114.53777999999998</v>
      </c>
      <c r="W12" s="14">
        <f t="shared" si="11"/>
        <v>114.53777999999998</v>
      </c>
      <c r="X12" s="31">
        <f t="shared" si="12"/>
        <v>64.5845562</v>
      </c>
      <c r="Y12" s="31">
        <f t="shared" si="13"/>
        <v>25.0660548</v>
      </c>
      <c r="Z12" s="31"/>
      <c r="AA12" s="14">
        <f t="shared" si="14"/>
        <v>0</v>
      </c>
      <c r="AB12" s="14">
        <f t="shared" si="15"/>
        <v>3668.15414</v>
      </c>
      <c r="AC12" s="14">
        <f t="shared" si="16"/>
        <v>3668.15414</v>
      </c>
      <c r="AD12" s="31">
        <f t="shared" si="17"/>
        <v>2068.3665006</v>
      </c>
      <c r="AE12" s="31">
        <f t="shared" si="18"/>
        <v>802.7582924</v>
      </c>
      <c r="AF12" s="31"/>
      <c r="AG12" s="14">
        <f t="shared" si="19"/>
        <v>0</v>
      </c>
      <c r="AH12" s="14">
        <f t="shared" si="20"/>
        <v>30720.32145</v>
      </c>
      <c r="AI12" s="14">
        <f t="shared" si="21"/>
        <v>30720.32145</v>
      </c>
      <c r="AJ12" s="31">
        <f t="shared" si="22"/>
        <v>17322.3047205</v>
      </c>
      <c r="AK12" s="31">
        <f t="shared" si="23"/>
        <v>6722.997957</v>
      </c>
      <c r="AL12" s="31"/>
      <c r="AM12" s="14">
        <f t="shared" si="24"/>
        <v>0</v>
      </c>
      <c r="AN12" s="14">
        <f t="shared" si="25"/>
        <v>7951.324009999999</v>
      </c>
      <c r="AO12" s="14">
        <f t="shared" si="26"/>
        <v>7951.324009999999</v>
      </c>
      <c r="AP12" s="31">
        <f t="shared" si="27"/>
        <v>4483.5226629</v>
      </c>
      <c r="AQ12" s="31">
        <f t="shared" si="28"/>
        <v>1740.1098866</v>
      </c>
      <c r="AR12" s="14"/>
      <c r="AS12" s="14">
        <f t="shared" si="29"/>
        <v>0</v>
      </c>
      <c r="AT12" s="14">
        <f t="shared" si="30"/>
        <v>5383.680960000001</v>
      </c>
      <c r="AU12" s="14">
        <f t="shared" si="31"/>
        <v>5383.680960000001</v>
      </c>
      <c r="AV12" s="31">
        <f t="shared" si="32"/>
        <v>3035.7026784</v>
      </c>
      <c r="AW12" s="31">
        <f t="shared" si="33"/>
        <v>1178.1932735999999</v>
      </c>
      <c r="AX12" s="31"/>
      <c r="AY12" s="14">
        <f t="shared" si="34"/>
        <v>0</v>
      </c>
      <c r="AZ12" s="14">
        <f t="shared" si="35"/>
        <v>828.08194</v>
      </c>
      <c r="BA12" s="14">
        <f t="shared" si="36"/>
        <v>828.08194</v>
      </c>
      <c r="BB12" s="31">
        <f t="shared" si="37"/>
        <v>466.9315626</v>
      </c>
      <c r="BC12" s="31">
        <f t="shared" si="38"/>
        <v>181.2218404</v>
      </c>
      <c r="BD12" s="31"/>
      <c r="BE12" s="14">
        <f t="shared" si="39"/>
        <v>0</v>
      </c>
      <c r="BF12" s="14">
        <f t="shared" si="40"/>
        <v>1895.7232000000001</v>
      </c>
      <c r="BG12" s="14">
        <f t="shared" si="41"/>
        <v>1895.7232000000001</v>
      </c>
      <c r="BH12" s="31">
        <f t="shared" si="42"/>
        <v>1068.943728</v>
      </c>
      <c r="BI12" s="31">
        <f t="shared" si="43"/>
        <v>414.870112</v>
      </c>
      <c r="BJ12" s="31"/>
      <c r="BK12" s="14">
        <f t="shared" si="44"/>
        <v>0</v>
      </c>
      <c r="BL12" s="14">
        <f t="shared" si="45"/>
        <v>317.84977000000003</v>
      </c>
      <c r="BM12" s="14">
        <f t="shared" si="46"/>
        <v>317.84977000000003</v>
      </c>
      <c r="BN12" s="31">
        <f t="shared" si="47"/>
        <v>179.22633330000002</v>
      </c>
      <c r="BO12" s="31">
        <f t="shared" si="48"/>
        <v>69.5599282</v>
      </c>
      <c r="BP12" s="31"/>
      <c r="BQ12" s="14">
        <f t="shared" si="49"/>
        <v>0</v>
      </c>
      <c r="BR12" s="14">
        <f t="shared" si="50"/>
        <v>343.81599</v>
      </c>
      <c r="BS12" s="14">
        <f t="shared" si="51"/>
        <v>343.81599</v>
      </c>
      <c r="BT12" s="31">
        <f t="shared" si="52"/>
        <v>193.8679371</v>
      </c>
      <c r="BU12" s="31">
        <f t="shared" si="53"/>
        <v>75.2425134</v>
      </c>
      <c r="BV12" s="31"/>
      <c r="BW12" s="14">
        <f t="shared" si="54"/>
        <v>0</v>
      </c>
      <c r="BX12" s="14">
        <f t="shared" si="55"/>
        <v>656.57249</v>
      </c>
      <c r="BY12" s="14">
        <f t="shared" si="56"/>
        <v>656.57249</v>
      </c>
      <c r="BZ12" s="31">
        <f t="shared" si="57"/>
        <v>370.22232210000004</v>
      </c>
      <c r="CA12" s="31">
        <f t="shared" si="58"/>
        <v>143.6878034</v>
      </c>
      <c r="CB12" s="14"/>
      <c r="CC12" s="14">
        <f t="shared" si="59"/>
        <v>0</v>
      </c>
      <c r="CD12" s="14">
        <f t="shared" si="60"/>
        <v>109.03921</v>
      </c>
      <c r="CE12" s="14">
        <f t="shared" si="61"/>
        <v>109.03921</v>
      </c>
      <c r="CF12" s="31">
        <f t="shared" si="62"/>
        <v>61.484070900000006</v>
      </c>
      <c r="CG12" s="31">
        <f t="shared" si="63"/>
        <v>23.8627186</v>
      </c>
      <c r="CH12" s="31"/>
      <c r="CI12" s="14">
        <f t="shared" si="64"/>
        <v>0</v>
      </c>
      <c r="CJ12" s="14">
        <f t="shared" si="65"/>
        <v>1.8914</v>
      </c>
      <c r="CK12" s="14">
        <f t="shared" si="66"/>
        <v>1.8914</v>
      </c>
      <c r="CL12" s="31">
        <f t="shared" si="67"/>
        <v>1.066506</v>
      </c>
      <c r="CM12" s="31">
        <f t="shared" si="68"/>
        <v>0.413924</v>
      </c>
      <c r="CN12" s="31"/>
      <c r="CO12" s="14">
        <f t="shared" si="69"/>
        <v>0</v>
      </c>
      <c r="CP12" s="14">
        <f t="shared" si="70"/>
        <v>694.0492300000001</v>
      </c>
      <c r="CQ12" s="14">
        <f t="shared" si="71"/>
        <v>694.0492300000001</v>
      </c>
      <c r="CR12" s="31">
        <f t="shared" si="72"/>
        <v>391.3543767</v>
      </c>
      <c r="CS12" s="31">
        <f t="shared" si="73"/>
        <v>151.8894118</v>
      </c>
      <c r="CT12" s="31"/>
      <c r="CU12" s="14">
        <f t="shared" si="74"/>
        <v>0</v>
      </c>
      <c r="CV12" s="14">
        <f t="shared" si="75"/>
        <v>1005.6303600000001</v>
      </c>
      <c r="CW12" s="14">
        <f t="shared" si="76"/>
        <v>1005.6303600000001</v>
      </c>
      <c r="CX12" s="31">
        <f t="shared" si="77"/>
        <v>567.0460044</v>
      </c>
      <c r="CY12" s="31">
        <f t="shared" si="78"/>
        <v>220.0774776</v>
      </c>
      <c r="CZ12" s="31"/>
      <c r="DA12" s="14">
        <f t="shared" si="79"/>
        <v>0</v>
      </c>
      <c r="DB12" s="14">
        <f t="shared" si="80"/>
        <v>1272.4123299999999</v>
      </c>
      <c r="DC12" s="14">
        <f t="shared" si="81"/>
        <v>1272.4123299999999</v>
      </c>
      <c r="DD12" s="31">
        <f t="shared" si="82"/>
        <v>717.4766757</v>
      </c>
      <c r="DE12" s="31">
        <f t="shared" si="83"/>
        <v>278.4614578</v>
      </c>
      <c r="DF12" s="31"/>
      <c r="DG12" s="14">
        <f t="shared" si="84"/>
        <v>0</v>
      </c>
      <c r="DH12" s="14">
        <f t="shared" si="85"/>
        <v>118.3476</v>
      </c>
      <c r="DI12" s="14">
        <f t="shared" si="86"/>
        <v>118.3476</v>
      </c>
      <c r="DJ12" s="31">
        <f t="shared" si="87"/>
        <v>66.732804</v>
      </c>
      <c r="DK12" s="31">
        <f t="shared" si="88"/>
        <v>25.899816</v>
      </c>
      <c r="DL12" s="31"/>
      <c r="DM12" s="14">
        <f t="shared" si="89"/>
        <v>0</v>
      </c>
      <c r="DN12" s="31">
        <f t="shared" si="90"/>
        <v>2236.2427500000003</v>
      </c>
      <c r="DO12" s="14">
        <f t="shared" si="91"/>
        <v>2236.2427500000003</v>
      </c>
      <c r="DP12" s="31">
        <f t="shared" si="92"/>
        <v>1260.9528975</v>
      </c>
      <c r="DQ12" s="31">
        <f t="shared" si="93"/>
        <v>489.39121500000005</v>
      </c>
      <c r="DR12" s="31"/>
      <c r="DS12" s="14">
        <f t="shared" si="94"/>
        <v>0</v>
      </c>
      <c r="DT12" s="14">
        <f t="shared" si="95"/>
        <v>5801.76142</v>
      </c>
      <c r="DU12" s="14">
        <f t="shared" si="96"/>
        <v>5801.76142</v>
      </c>
      <c r="DV12" s="31">
        <f t="shared" si="97"/>
        <v>3271.4462118</v>
      </c>
      <c r="DW12" s="31">
        <f t="shared" si="98"/>
        <v>1269.6882172</v>
      </c>
      <c r="DX12" s="31"/>
      <c r="DY12" s="14">
        <f t="shared" si="99"/>
        <v>0</v>
      </c>
      <c r="DZ12" s="14">
        <f t="shared" si="100"/>
        <v>427.38885000000005</v>
      </c>
      <c r="EA12" s="14">
        <f t="shared" si="101"/>
        <v>427.38885000000005</v>
      </c>
      <c r="EB12" s="31">
        <f t="shared" si="102"/>
        <v>240.9922665</v>
      </c>
      <c r="EC12" s="31">
        <f t="shared" si="103"/>
        <v>93.532041</v>
      </c>
      <c r="ED12" s="31"/>
    </row>
    <row r="13" spans="1:134" s="33" customFormat="1" ht="12.75">
      <c r="A13" s="32">
        <v>44287</v>
      </c>
      <c r="C13" s="15">
        <f>'2012D'!C13</f>
        <v>0</v>
      </c>
      <c r="D13" s="15">
        <f>'2012D'!D13</f>
        <v>135100</v>
      </c>
      <c r="E13" s="15">
        <f t="shared" si="0"/>
        <v>135100</v>
      </c>
      <c r="F13" s="15">
        <f>'2012D'!F13</f>
        <v>76179</v>
      </c>
      <c r="G13" s="15">
        <f>'2012D'!G13</f>
        <v>29566</v>
      </c>
      <c r="H13" s="31"/>
      <c r="I13" s="46">
        <f t="shared" si="1"/>
        <v>0</v>
      </c>
      <c r="J13" s="46">
        <f t="shared" si="1"/>
        <v>75736.06026</v>
      </c>
      <c r="K13" s="46">
        <f t="shared" si="2"/>
        <v>75736.06026</v>
      </c>
      <c r="L13" s="46">
        <f t="shared" si="3"/>
        <v>42705.38367540001</v>
      </c>
      <c r="M13" s="46">
        <f t="shared" si="3"/>
        <v>16574.4808116</v>
      </c>
      <c r="N13" s="31"/>
      <c r="O13" s="14"/>
      <c r="P13" s="31">
        <f t="shared" si="5"/>
        <v>12189.23538</v>
      </c>
      <c r="Q13" s="31">
        <f t="shared" si="6"/>
        <v>12189.23538</v>
      </c>
      <c r="R13" s="31">
        <f t="shared" si="7"/>
        <v>6873.1588602</v>
      </c>
      <c r="S13" s="31">
        <f t="shared" si="8"/>
        <v>2667.5568708</v>
      </c>
      <c r="T13" s="31"/>
      <c r="U13" s="14"/>
      <c r="V13" s="14">
        <f t="shared" si="10"/>
        <v>114.53777999999998</v>
      </c>
      <c r="W13" s="14">
        <f t="shared" si="11"/>
        <v>114.53777999999998</v>
      </c>
      <c r="X13" s="31">
        <f t="shared" si="12"/>
        <v>64.5845562</v>
      </c>
      <c r="Y13" s="31">
        <f t="shared" si="13"/>
        <v>25.0660548</v>
      </c>
      <c r="Z13" s="31"/>
      <c r="AA13" s="14"/>
      <c r="AB13" s="14">
        <f t="shared" si="15"/>
        <v>3668.15414</v>
      </c>
      <c r="AC13" s="14">
        <f t="shared" si="16"/>
        <v>3668.15414</v>
      </c>
      <c r="AD13" s="31">
        <f t="shared" si="17"/>
        <v>2068.3665006</v>
      </c>
      <c r="AE13" s="31">
        <f t="shared" si="18"/>
        <v>802.7582924</v>
      </c>
      <c r="AF13" s="31"/>
      <c r="AG13" s="14"/>
      <c r="AH13" s="14">
        <f t="shared" si="20"/>
        <v>30720.32145</v>
      </c>
      <c r="AI13" s="14">
        <f t="shared" si="21"/>
        <v>30720.32145</v>
      </c>
      <c r="AJ13" s="31">
        <f t="shared" si="22"/>
        <v>17322.3047205</v>
      </c>
      <c r="AK13" s="31">
        <f t="shared" si="23"/>
        <v>6722.997957</v>
      </c>
      <c r="AL13" s="31"/>
      <c r="AM13" s="14"/>
      <c r="AN13" s="14">
        <f t="shared" si="25"/>
        <v>7951.324009999999</v>
      </c>
      <c r="AO13" s="14">
        <f t="shared" si="26"/>
        <v>7951.324009999999</v>
      </c>
      <c r="AP13" s="31">
        <f t="shared" si="27"/>
        <v>4483.5226629</v>
      </c>
      <c r="AQ13" s="31">
        <f t="shared" si="28"/>
        <v>1740.1098866</v>
      </c>
      <c r="AR13" s="14"/>
      <c r="AS13" s="14"/>
      <c r="AT13" s="14">
        <f t="shared" si="30"/>
        <v>5383.680960000001</v>
      </c>
      <c r="AU13" s="14">
        <f t="shared" si="31"/>
        <v>5383.680960000001</v>
      </c>
      <c r="AV13" s="31">
        <f t="shared" si="32"/>
        <v>3035.7026784</v>
      </c>
      <c r="AW13" s="31">
        <f t="shared" si="33"/>
        <v>1178.1932735999999</v>
      </c>
      <c r="AX13" s="31"/>
      <c r="AY13" s="14"/>
      <c r="AZ13" s="14">
        <f t="shared" si="35"/>
        <v>828.08194</v>
      </c>
      <c r="BA13" s="14">
        <f t="shared" si="36"/>
        <v>828.08194</v>
      </c>
      <c r="BB13" s="31">
        <f t="shared" si="37"/>
        <v>466.9315626</v>
      </c>
      <c r="BC13" s="31">
        <f t="shared" si="38"/>
        <v>181.2218404</v>
      </c>
      <c r="BD13" s="31"/>
      <c r="BE13" s="14"/>
      <c r="BF13" s="14">
        <f t="shared" si="40"/>
        <v>1895.7232000000001</v>
      </c>
      <c r="BG13" s="14">
        <f t="shared" si="41"/>
        <v>1895.7232000000001</v>
      </c>
      <c r="BH13" s="31">
        <f t="shared" si="42"/>
        <v>1068.943728</v>
      </c>
      <c r="BI13" s="31">
        <f t="shared" si="43"/>
        <v>414.870112</v>
      </c>
      <c r="BJ13" s="31"/>
      <c r="BK13" s="14"/>
      <c r="BL13" s="14">
        <f t="shared" si="45"/>
        <v>317.84977000000003</v>
      </c>
      <c r="BM13" s="14">
        <f t="shared" si="46"/>
        <v>317.84977000000003</v>
      </c>
      <c r="BN13" s="31">
        <f t="shared" si="47"/>
        <v>179.22633330000002</v>
      </c>
      <c r="BO13" s="31">
        <f t="shared" si="48"/>
        <v>69.5599282</v>
      </c>
      <c r="BP13" s="31"/>
      <c r="BQ13" s="14"/>
      <c r="BR13" s="14">
        <f t="shared" si="50"/>
        <v>343.81599</v>
      </c>
      <c r="BS13" s="14">
        <f t="shared" si="51"/>
        <v>343.81599</v>
      </c>
      <c r="BT13" s="31">
        <f t="shared" si="52"/>
        <v>193.8679371</v>
      </c>
      <c r="BU13" s="31">
        <f t="shared" si="53"/>
        <v>75.2425134</v>
      </c>
      <c r="BV13" s="31"/>
      <c r="BW13" s="14"/>
      <c r="BX13" s="14">
        <f t="shared" si="55"/>
        <v>656.57249</v>
      </c>
      <c r="BY13" s="14">
        <f t="shared" si="56"/>
        <v>656.57249</v>
      </c>
      <c r="BZ13" s="31">
        <f t="shared" si="57"/>
        <v>370.22232210000004</v>
      </c>
      <c r="CA13" s="31">
        <f t="shared" si="58"/>
        <v>143.6878034</v>
      </c>
      <c r="CB13" s="14"/>
      <c r="CC13" s="14"/>
      <c r="CD13" s="14">
        <f t="shared" si="60"/>
        <v>109.03921</v>
      </c>
      <c r="CE13" s="14">
        <f t="shared" si="61"/>
        <v>109.03921</v>
      </c>
      <c r="CF13" s="31">
        <f t="shared" si="62"/>
        <v>61.484070900000006</v>
      </c>
      <c r="CG13" s="31">
        <f t="shared" si="63"/>
        <v>23.8627186</v>
      </c>
      <c r="CH13" s="31"/>
      <c r="CI13" s="14"/>
      <c r="CJ13" s="14">
        <f t="shared" si="65"/>
        <v>1.8914</v>
      </c>
      <c r="CK13" s="14">
        <f t="shared" si="66"/>
        <v>1.8914</v>
      </c>
      <c r="CL13" s="31">
        <f t="shared" si="67"/>
        <v>1.066506</v>
      </c>
      <c r="CM13" s="31">
        <f t="shared" si="68"/>
        <v>0.413924</v>
      </c>
      <c r="CN13" s="31"/>
      <c r="CO13" s="14"/>
      <c r="CP13" s="14">
        <f t="shared" si="70"/>
        <v>694.0492300000001</v>
      </c>
      <c r="CQ13" s="14">
        <f t="shared" si="71"/>
        <v>694.0492300000001</v>
      </c>
      <c r="CR13" s="31">
        <f t="shared" si="72"/>
        <v>391.3543767</v>
      </c>
      <c r="CS13" s="31">
        <f t="shared" si="73"/>
        <v>151.8894118</v>
      </c>
      <c r="CT13" s="31"/>
      <c r="CU13" s="14"/>
      <c r="CV13" s="14">
        <f t="shared" si="75"/>
        <v>1005.6303600000001</v>
      </c>
      <c r="CW13" s="14">
        <f t="shared" si="76"/>
        <v>1005.6303600000001</v>
      </c>
      <c r="CX13" s="31">
        <f t="shared" si="77"/>
        <v>567.0460044</v>
      </c>
      <c r="CY13" s="31">
        <f t="shared" si="78"/>
        <v>220.0774776</v>
      </c>
      <c r="CZ13" s="31"/>
      <c r="DA13" s="14"/>
      <c r="DB13" s="14">
        <f t="shared" si="80"/>
        <v>1272.4123299999999</v>
      </c>
      <c r="DC13" s="14">
        <f t="shared" si="81"/>
        <v>1272.4123299999999</v>
      </c>
      <c r="DD13" s="31">
        <f t="shared" si="82"/>
        <v>717.4766757</v>
      </c>
      <c r="DE13" s="31">
        <f t="shared" si="83"/>
        <v>278.4614578</v>
      </c>
      <c r="DF13" s="31"/>
      <c r="DG13" s="14"/>
      <c r="DH13" s="14">
        <f t="shared" si="85"/>
        <v>118.3476</v>
      </c>
      <c r="DI13" s="14">
        <f t="shared" si="86"/>
        <v>118.3476</v>
      </c>
      <c r="DJ13" s="31">
        <f t="shared" si="87"/>
        <v>66.732804</v>
      </c>
      <c r="DK13" s="31">
        <f t="shared" si="88"/>
        <v>25.899816</v>
      </c>
      <c r="DL13" s="31"/>
      <c r="DM13" s="14"/>
      <c r="DN13" s="31">
        <f t="shared" si="90"/>
        <v>2236.2427500000003</v>
      </c>
      <c r="DO13" s="14">
        <f t="shared" si="91"/>
        <v>2236.2427500000003</v>
      </c>
      <c r="DP13" s="31">
        <f t="shared" si="92"/>
        <v>1260.9528975</v>
      </c>
      <c r="DQ13" s="31">
        <f t="shared" si="93"/>
        <v>489.39121500000005</v>
      </c>
      <c r="DR13" s="31"/>
      <c r="DS13" s="14"/>
      <c r="DT13" s="14">
        <f t="shared" si="95"/>
        <v>5801.76142</v>
      </c>
      <c r="DU13" s="14">
        <f t="shared" si="96"/>
        <v>5801.76142</v>
      </c>
      <c r="DV13" s="31">
        <f t="shared" si="97"/>
        <v>3271.4462118</v>
      </c>
      <c r="DW13" s="31">
        <f t="shared" si="98"/>
        <v>1269.6882172</v>
      </c>
      <c r="DX13" s="31"/>
      <c r="DY13" s="14"/>
      <c r="DZ13" s="14">
        <f t="shared" si="100"/>
        <v>427.38885000000005</v>
      </c>
      <c r="EA13" s="14">
        <f t="shared" si="101"/>
        <v>427.38885000000005</v>
      </c>
      <c r="EB13" s="31">
        <f t="shared" si="102"/>
        <v>240.9922665</v>
      </c>
      <c r="EC13" s="31">
        <f t="shared" si="103"/>
        <v>93.532041</v>
      </c>
      <c r="ED13" s="31"/>
    </row>
    <row r="14" spans="1:134" s="33" customFormat="1" ht="12.75">
      <c r="A14" s="32">
        <v>44470</v>
      </c>
      <c r="C14" s="15">
        <f>'2012D'!C14</f>
        <v>0</v>
      </c>
      <c r="D14" s="15">
        <f>'2012D'!D14</f>
        <v>135100</v>
      </c>
      <c r="E14" s="15">
        <f t="shared" si="0"/>
        <v>135100</v>
      </c>
      <c r="F14" s="15">
        <f>'2012D'!F14</f>
        <v>76179</v>
      </c>
      <c r="G14" s="15">
        <f>'2012D'!G14</f>
        <v>29566</v>
      </c>
      <c r="H14" s="31"/>
      <c r="I14" s="46">
        <f t="shared" si="1"/>
        <v>0</v>
      </c>
      <c r="J14" s="46">
        <f t="shared" si="1"/>
        <v>75736.06026</v>
      </c>
      <c r="K14" s="46">
        <f t="shared" si="2"/>
        <v>75736.06026</v>
      </c>
      <c r="L14" s="46">
        <f t="shared" si="3"/>
        <v>42705.38367540001</v>
      </c>
      <c r="M14" s="46">
        <f t="shared" si="3"/>
        <v>16574.4808116</v>
      </c>
      <c r="N14" s="31"/>
      <c r="O14" s="14">
        <f t="shared" si="4"/>
        <v>0</v>
      </c>
      <c r="P14" s="31">
        <f t="shared" si="5"/>
        <v>12189.23538</v>
      </c>
      <c r="Q14" s="31">
        <f t="shared" si="6"/>
        <v>12189.23538</v>
      </c>
      <c r="R14" s="31">
        <f t="shared" si="7"/>
        <v>6873.1588602</v>
      </c>
      <c r="S14" s="31">
        <f t="shared" si="8"/>
        <v>2667.5568708</v>
      </c>
      <c r="T14" s="31"/>
      <c r="U14" s="14">
        <f t="shared" si="9"/>
        <v>0</v>
      </c>
      <c r="V14" s="14">
        <f t="shared" si="10"/>
        <v>114.53777999999998</v>
      </c>
      <c r="W14" s="14">
        <f t="shared" si="11"/>
        <v>114.53777999999998</v>
      </c>
      <c r="X14" s="31">
        <f t="shared" si="12"/>
        <v>64.5845562</v>
      </c>
      <c r="Y14" s="31">
        <f t="shared" si="13"/>
        <v>25.0660548</v>
      </c>
      <c r="Z14" s="31"/>
      <c r="AA14" s="14">
        <f t="shared" si="14"/>
        <v>0</v>
      </c>
      <c r="AB14" s="14">
        <f t="shared" si="15"/>
        <v>3668.15414</v>
      </c>
      <c r="AC14" s="14">
        <f t="shared" si="16"/>
        <v>3668.15414</v>
      </c>
      <c r="AD14" s="31">
        <f t="shared" si="17"/>
        <v>2068.3665006</v>
      </c>
      <c r="AE14" s="31">
        <f t="shared" si="18"/>
        <v>802.7582924</v>
      </c>
      <c r="AF14" s="31"/>
      <c r="AG14" s="14">
        <f t="shared" si="19"/>
        <v>0</v>
      </c>
      <c r="AH14" s="14">
        <f t="shared" si="20"/>
        <v>30720.32145</v>
      </c>
      <c r="AI14" s="14">
        <f t="shared" si="21"/>
        <v>30720.32145</v>
      </c>
      <c r="AJ14" s="31">
        <f t="shared" si="22"/>
        <v>17322.3047205</v>
      </c>
      <c r="AK14" s="31">
        <f t="shared" si="23"/>
        <v>6722.997957</v>
      </c>
      <c r="AL14" s="31"/>
      <c r="AM14" s="14">
        <f t="shared" si="24"/>
        <v>0</v>
      </c>
      <c r="AN14" s="14">
        <f t="shared" si="25"/>
        <v>7951.324009999999</v>
      </c>
      <c r="AO14" s="14">
        <f t="shared" si="26"/>
        <v>7951.324009999999</v>
      </c>
      <c r="AP14" s="31">
        <f t="shared" si="27"/>
        <v>4483.5226629</v>
      </c>
      <c r="AQ14" s="31">
        <f t="shared" si="28"/>
        <v>1740.1098866</v>
      </c>
      <c r="AR14" s="14"/>
      <c r="AS14" s="14">
        <f t="shared" si="29"/>
        <v>0</v>
      </c>
      <c r="AT14" s="14">
        <f t="shared" si="30"/>
        <v>5383.680960000001</v>
      </c>
      <c r="AU14" s="14">
        <f t="shared" si="31"/>
        <v>5383.680960000001</v>
      </c>
      <c r="AV14" s="31">
        <f t="shared" si="32"/>
        <v>3035.7026784</v>
      </c>
      <c r="AW14" s="31">
        <f t="shared" si="33"/>
        <v>1178.1932735999999</v>
      </c>
      <c r="AX14" s="31"/>
      <c r="AY14" s="14">
        <f t="shared" si="34"/>
        <v>0</v>
      </c>
      <c r="AZ14" s="14">
        <f t="shared" si="35"/>
        <v>828.08194</v>
      </c>
      <c r="BA14" s="14">
        <f t="shared" si="36"/>
        <v>828.08194</v>
      </c>
      <c r="BB14" s="31">
        <f t="shared" si="37"/>
        <v>466.9315626</v>
      </c>
      <c r="BC14" s="31">
        <f t="shared" si="38"/>
        <v>181.2218404</v>
      </c>
      <c r="BD14" s="31"/>
      <c r="BE14" s="14">
        <f t="shared" si="39"/>
        <v>0</v>
      </c>
      <c r="BF14" s="14">
        <f t="shared" si="40"/>
        <v>1895.7232000000001</v>
      </c>
      <c r="BG14" s="14">
        <f t="shared" si="41"/>
        <v>1895.7232000000001</v>
      </c>
      <c r="BH14" s="31">
        <f t="shared" si="42"/>
        <v>1068.943728</v>
      </c>
      <c r="BI14" s="31">
        <f t="shared" si="43"/>
        <v>414.870112</v>
      </c>
      <c r="BJ14" s="31"/>
      <c r="BK14" s="14">
        <f t="shared" si="44"/>
        <v>0</v>
      </c>
      <c r="BL14" s="14">
        <f t="shared" si="45"/>
        <v>317.84977000000003</v>
      </c>
      <c r="BM14" s="14">
        <f t="shared" si="46"/>
        <v>317.84977000000003</v>
      </c>
      <c r="BN14" s="31">
        <f t="shared" si="47"/>
        <v>179.22633330000002</v>
      </c>
      <c r="BO14" s="31">
        <f t="shared" si="48"/>
        <v>69.5599282</v>
      </c>
      <c r="BP14" s="31"/>
      <c r="BQ14" s="14">
        <f t="shared" si="49"/>
        <v>0</v>
      </c>
      <c r="BR14" s="14">
        <f t="shared" si="50"/>
        <v>343.81599</v>
      </c>
      <c r="BS14" s="14">
        <f t="shared" si="51"/>
        <v>343.81599</v>
      </c>
      <c r="BT14" s="31">
        <f t="shared" si="52"/>
        <v>193.8679371</v>
      </c>
      <c r="BU14" s="31">
        <f t="shared" si="53"/>
        <v>75.2425134</v>
      </c>
      <c r="BV14" s="31"/>
      <c r="BW14" s="14">
        <f t="shared" si="54"/>
        <v>0</v>
      </c>
      <c r="BX14" s="14">
        <f t="shared" si="55"/>
        <v>656.57249</v>
      </c>
      <c r="BY14" s="14">
        <f t="shared" si="56"/>
        <v>656.57249</v>
      </c>
      <c r="BZ14" s="31">
        <f t="shared" si="57"/>
        <v>370.22232210000004</v>
      </c>
      <c r="CA14" s="31">
        <f t="shared" si="58"/>
        <v>143.6878034</v>
      </c>
      <c r="CB14" s="14"/>
      <c r="CC14" s="14">
        <f t="shared" si="59"/>
        <v>0</v>
      </c>
      <c r="CD14" s="14">
        <f t="shared" si="60"/>
        <v>109.03921</v>
      </c>
      <c r="CE14" s="14">
        <f t="shared" si="61"/>
        <v>109.03921</v>
      </c>
      <c r="CF14" s="31">
        <f t="shared" si="62"/>
        <v>61.484070900000006</v>
      </c>
      <c r="CG14" s="31">
        <f t="shared" si="63"/>
        <v>23.8627186</v>
      </c>
      <c r="CH14" s="31"/>
      <c r="CI14" s="14">
        <f t="shared" si="64"/>
        <v>0</v>
      </c>
      <c r="CJ14" s="14">
        <f t="shared" si="65"/>
        <v>1.8914</v>
      </c>
      <c r="CK14" s="14">
        <f t="shared" si="66"/>
        <v>1.8914</v>
      </c>
      <c r="CL14" s="31">
        <f t="shared" si="67"/>
        <v>1.066506</v>
      </c>
      <c r="CM14" s="31">
        <f t="shared" si="68"/>
        <v>0.413924</v>
      </c>
      <c r="CN14" s="31"/>
      <c r="CO14" s="14">
        <f t="shared" si="69"/>
        <v>0</v>
      </c>
      <c r="CP14" s="14">
        <f t="shared" si="70"/>
        <v>694.0492300000001</v>
      </c>
      <c r="CQ14" s="14">
        <f t="shared" si="71"/>
        <v>694.0492300000001</v>
      </c>
      <c r="CR14" s="31">
        <f t="shared" si="72"/>
        <v>391.3543767</v>
      </c>
      <c r="CS14" s="31">
        <f t="shared" si="73"/>
        <v>151.8894118</v>
      </c>
      <c r="CT14" s="31"/>
      <c r="CU14" s="14">
        <f t="shared" si="74"/>
        <v>0</v>
      </c>
      <c r="CV14" s="14">
        <f t="shared" si="75"/>
        <v>1005.6303600000001</v>
      </c>
      <c r="CW14" s="14">
        <f t="shared" si="76"/>
        <v>1005.6303600000001</v>
      </c>
      <c r="CX14" s="31">
        <f t="shared" si="77"/>
        <v>567.0460044</v>
      </c>
      <c r="CY14" s="31">
        <f t="shared" si="78"/>
        <v>220.0774776</v>
      </c>
      <c r="CZ14" s="31"/>
      <c r="DA14" s="14">
        <f t="shared" si="79"/>
        <v>0</v>
      </c>
      <c r="DB14" s="14">
        <f t="shared" si="80"/>
        <v>1272.4123299999999</v>
      </c>
      <c r="DC14" s="14">
        <f t="shared" si="81"/>
        <v>1272.4123299999999</v>
      </c>
      <c r="DD14" s="31">
        <f t="shared" si="82"/>
        <v>717.4766757</v>
      </c>
      <c r="DE14" s="31">
        <f t="shared" si="83"/>
        <v>278.4614578</v>
      </c>
      <c r="DF14" s="31"/>
      <c r="DG14" s="14">
        <f t="shared" si="84"/>
        <v>0</v>
      </c>
      <c r="DH14" s="14">
        <f t="shared" si="85"/>
        <v>118.3476</v>
      </c>
      <c r="DI14" s="14">
        <f t="shared" si="86"/>
        <v>118.3476</v>
      </c>
      <c r="DJ14" s="31">
        <f t="shared" si="87"/>
        <v>66.732804</v>
      </c>
      <c r="DK14" s="31">
        <f t="shared" si="88"/>
        <v>25.899816</v>
      </c>
      <c r="DL14" s="31"/>
      <c r="DM14" s="14">
        <f t="shared" si="89"/>
        <v>0</v>
      </c>
      <c r="DN14" s="31">
        <f t="shared" si="90"/>
        <v>2236.2427500000003</v>
      </c>
      <c r="DO14" s="14">
        <f t="shared" si="91"/>
        <v>2236.2427500000003</v>
      </c>
      <c r="DP14" s="31">
        <f t="shared" si="92"/>
        <v>1260.9528975</v>
      </c>
      <c r="DQ14" s="31">
        <f t="shared" si="93"/>
        <v>489.39121500000005</v>
      </c>
      <c r="DR14" s="31"/>
      <c r="DS14" s="14">
        <f t="shared" si="94"/>
        <v>0</v>
      </c>
      <c r="DT14" s="14">
        <f t="shared" si="95"/>
        <v>5801.76142</v>
      </c>
      <c r="DU14" s="14">
        <f t="shared" si="96"/>
        <v>5801.76142</v>
      </c>
      <c r="DV14" s="31">
        <f t="shared" si="97"/>
        <v>3271.4462118</v>
      </c>
      <c r="DW14" s="31">
        <f t="shared" si="98"/>
        <v>1269.6882172</v>
      </c>
      <c r="DX14" s="31"/>
      <c r="DY14" s="14">
        <f t="shared" si="99"/>
        <v>0</v>
      </c>
      <c r="DZ14" s="14">
        <f t="shared" si="100"/>
        <v>427.38885000000005</v>
      </c>
      <c r="EA14" s="14">
        <f t="shared" si="101"/>
        <v>427.38885000000005</v>
      </c>
      <c r="EB14" s="31">
        <f t="shared" si="102"/>
        <v>240.9922665</v>
      </c>
      <c r="EC14" s="31">
        <f t="shared" si="103"/>
        <v>93.532041</v>
      </c>
      <c r="ED14" s="31"/>
    </row>
    <row r="15" spans="1:134" s="33" customFormat="1" ht="12.75">
      <c r="A15" s="32">
        <v>44652</v>
      </c>
      <c r="C15" s="15">
        <f>'2012D'!C15</f>
        <v>0</v>
      </c>
      <c r="D15" s="15">
        <f>'2012D'!D15</f>
        <v>135100</v>
      </c>
      <c r="E15" s="15">
        <f t="shared" si="0"/>
        <v>135100</v>
      </c>
      <c r="F15" s="15">
        <f>'2012D'!F15</f>
        <v>76179</v>
      </c>
      <c r="G15" s="15">
        <f>'2012D'!G15</f>
        <v>29566</v>
      </c>
      <c r="H15" s="31"/>
      <c r="I15" s="46">
        <f t="shared" si="1"/>
        <v>0</v>
      </c>
      <c r="J15" s="46">
        <f t="shared" si="1"/>
        <v>75736.06026</v>
      </c>
      <c r="K15" s="46">
        <f t="shared" si="2"/>
        <v>75736.06026</v>
      </c>
      <c r="L15" s="46">
        <f t="shared" si="3"/>
        <v>42705.38367540001</v>
      </c>
      <c r="M15" s="46">
        <f t="shared" si="3"/>
        <v>16574.4808116</v>
      </c>
      <c r="N15" s="31"/>
      <c r="O15" s="14"/>
      <c r="P15" s="31">
        <f t="shared" si="5"/>
        <v>12189.23538</v>
      </c>
      <c r="Q15" s="31">
        <f t="shared" si="6"/>
        <v>12189.23538</v>
      </c>
      <c r="R15" s="31">
        <f t="shared" si="7"/>
        <v>6873.1588602</v>
      </c>
      <c r="S15" s="31">
        <f t="shared" si="8"/>
        <v>2667.5568708</v>
      </c>
      <c r="T15" s="31"/>
      <c r="U15" s="14"/>
      <c r="V15" s="14">
        <f t="shared" si="10"/>
        <v>114.53777999999998</v>
      </c>
      <c r="W15" s="14">
        <f t="shared" si="11"/>
        <v>114.53777999999998</v>
      </c>
      <c r="X15" s="31">
        <f t="shared" si="12"/>
        <v>64.5845562</v>
      </c>
      <c r="Y15" s="31">
        <f t="shared" si="13"/>
        <v>25.0660548</v>
      </c>
      <c r="Z15" s="31"/>
      <c r="AA15" s="14"/>
      <c r="AB15" s="14">
        <f t="shared" si="15"/>
        <v>3668.15414</v>
      </c>
      <c r="AC15" s="14">
        <f t="shared" si="16"/>
        <v>3668.15414</v>
      </c>
      <c r="AD15" s="31">
        <f t="shared" si="17"/>
        <v>2068.3665006</v>
      </c>
      <c r="AE15" s="31">
        <f t="shared" si="18"/>
        <v>802.7582924</v>
      </c>
      <c r="AF15" s="31"/>
      <c r="AG15" s="14"/>
      <c r="AH15" s="14">
        <f t="shared" si="20"/>
        <v>30720.32145</v>
      </c>
      <c r="AI15" s="14">
        <f t="shared" si="21"/>
        <v>30720.32145</v>
      </c>
      <c r="AJ15" s="31">
        <f t="shared" si="22"/>
        <v>17322.3047205</v>
      </c>
      <c r="AK15" s="31">
        <f t="shared" si="23"/>
        <v>6722.997957</v>
      </c>
      <c r="AL15" s="31"/>
      <c r="AM15" s="14"/>
      <c r="AN15" s="14">
        <f t="shared" si="25"/>
        <v>7951.324009999999</v>
      </c>
      <c r="AO15" s="14">
        <f t="shared" si="26"/>
        <v>7951.324009999999</v>
      </c>
      <c r="AP15" s="31">
        <f t="shared" si="27"/>
        <v>4483.5226629</v>
      </c>
      <c r="AQ15" s="31">
        <f t="shared" si="28"/>
        <v>1740.1098866</v>
      </c>
      <c r="AR15" s="14"/>
      <c r="AS15" s="14"/>
      <c r="AT15" s="14">
        <f t="shared" si="30"/>
        <v>5383.680960000001</v>
      </c>
      <c r="AU15" s="14">
        <f t="shared" si="31"/>
        <v>5383.680960000001</v>
      </c>
      <c r="AV15" s="31">
        <f t="shared" si="32"/>
        <v>3035.7026784</v>
      </c>
      <c r="AW15" s="31">
        <f t="shared" si="33"/>
        <v>1178.1932735999999</v>
      </c>
      <c r="AX15" s="31"/>
      <c r="AY15" s="14"/>
      <c r="AZ15" s="14">
        <f t="shared" si="35"/>
        <v>828.08194</v>
      </c>
      <c r="BA15" s="14">
        <f t="shared" si="36"/>
        <v>828.08194</v>
      </c>
      <c r="BB15" s="31">
        <f t="shared" si="37"/>
        <v>466.9315626</v>
      </c>
      <c r="BC15" s="31">
        <f t="shared" si="38"/>
        <v>181.2218404</v>
      </c>
      <c r="BD15" s="31"/>
      <c r="BE15" s="14"/>
      <c r="BF15" s="14">
        <f t="shared" si="40"/>
        <v>1895.7232000000001</v>
      </c>
      <c r="BG15" s="14">
        <f t="shared" si="41"/>
        <v>1895.7232000000001</v>
      </c>
      <c r="BH15" s="31">
        <f t="shared" si="42"/>
        <v>1068.943728</v>
      </c>
      <c r="BI15" s="31">
        <f t="shared" si="43"/>
        <v>414.870112</v>
      </c>
      <c r="BJ15" s="31"/>
      <c r="BK15" s="14"/>
      <c r="BL15" s="14">
        <f t="shared" si="45"/>
        <v>317.84977000000003</v>
      </c>
      <c r="BM15" s="14">
        <f t="shared" si="46"/>
        <v>317.84977000000003</v>
      </c>
      <c r="BN15" s="31">
        <f t="shared" si="47"/>
        <v>179.22633330000002</v>
      </c>
      <c r="BO15" s="31">
        <f t="shared" si="48"/>
        <v>69.5599282</v>
      </c>
      <c r="BP15" s="31"/>
      <c r="BQ15" s="14"/>
      <c r="BR15" s="14">
        <f t="shared" si="50"/>
        <v>343.81599</v>
      </c>
      <c r="BS15" s="14">
        <f t="shared" si="51"/>
        <v>343.81599</v>
      </c>
      <c r="BT15" s="31">
        <f t="shared" si="52"/>
        <v>193.8679371</v>
      </c>
      <c r="BU15" s="31">
        <f t="shared" si="53"/>
        <v>75.2425134</v>
      </c>
      <c r="BV15" s="31"/>
      <c r="BW15" s="14"/>
      <c r="BX15" s="14">
        <f t="shared" si="55"/>
        <v>656.57249</v>
      </c>
      <c r="BY15" s="14">
        <f t="shared" si="56"/>
        <v>656.57249</v>
      </c>
      <c r="BZ15" s="31">
        <f t="shared" si="57"/>
        <v>370.22232210000004</v>
      </c>
      <c r="CA15" s="31">
        <f t="shared" si="58"/>
        <v>143.6878034</v>
      </c>
      <c r="CB15" s="14"/>
      <c r="CC15" s="14"/>
      <c r="CD15" s="14">
        <f t="shared" si="60"/>
        <v>109.03921</v>
      </c>
      <c r="CE15" s="14">
        <f t="shared" si="61"/>
        <v>109.03921</v>
      </c>
      <c r="CF15" s="31">
        <f t="shared" si="62"/>
        <v>61.484070900000006</v>
      </c>
      <c r="CG15" s="31">
        <f t="shared" si="63"/>
        <v>23.8627186</v>
      </c>
      <c r="CH15" s="31"/>
      <c r="CI15" s="14"/>
      <c r="CJ15" s="14">
        <f t="shared" si="65"/>
        <v>1.8914</v>
      </c>
      <c r="CK15" s="14">
        <f t="shared" si="66"/>
        <v>1.8914</v>
      </c>
      <c r="CL15" s="31">
        <f t="shared" si="67"/>
        <v>1.066506</v>
      </c>
      <c r="CM15" s="31">
        <f t="shared" si="68"/>
        <v>0.413924</v>
      </c>
      <c r="CN15" s="31"/>
      <c r="CO15" s="14"/>
      <c r="CP15" s="14">
        <f t="shared" si="70"/>
        <v>694.0492300000001</v>
      </c>
      <c r="CQ15" s="14">
        <f t="shared" si="71"/>
        <v>694.0492300000001</v>
      </c>
      <c r="CR15" s="31">
        <f t="shared" si="72"/>
        <v>391.3543767</v>
      </c>
      <c r="CS15" s="31">
        <f t="shared" si="73"/>
        <v>151.8894118</v>
      </c>
      <c r="CT15" s="31"/>
      <c r="CU15" s="14"/>
      <c r="CV15" s="14">
        <f t="shared" si="75"/>
        <v>1005.6303600000001</v>
      </c>
      <c r="CW15" s="14">
        <f t="shared" si="76"/>
        <v>1005.6303600000001</v>
      </c>
      <c r="CX15" s="31">
        <f t="shared" si="77"/>
        <v>567.0460044</v>
      </c>
      <c r="CY15" s="31">
        <f t="shared" si="78"/>
        <v>220.0774776</v>
      </c>
      <c r="CZ15" s="31"/>
      <c r="DA15" s="14"/>
      <c r="DB15" s="14">
        <f t="shared" si="80"/>
        <v>1272.4123299999999</v>
      </c>
      <c r="DC15" s="14">
        <f t="shared" si="81"/>
        <v>1272.4123299999999</v>
      </c>
      <c r="DD15" s="31">
        <f t="shared" si="82"/>
        <v>717.4766757</v>
      </c>
      <c r="DE15" s="31">
        <f t="shared" si="83"/>
        <v>278.4614578</v>
      </c>
      <c r="DF15" s="31"/>
      <c r="DG15" s="14"/>
      <c r="DH15" s="14">
        <f t="shared" si="85"/>
        <v>118.3476</v>
      </c>
      <c r="DI15" s="14">
        <f t="shared" si="86"/>
        <v>118.3476</v>
      </c>
      <c r="DJ15" s="31">
        <f t="shared" si="87"/>
        <v>66.732804</v>
      </c>
      <c r="DK15" s="31">
        <f t="shared" si="88"/>
        <v>25.899816</v>
      </c>
      <c r="DL15" s="31"/>
      <c r="DM15" s="14"/>
      <c r="DN15" s="31">
        <f t="shared" si="90"/>
        <v>2236.2427500000003</v>
      </c>
      <c r="DO15" s="14">
        <f t="shared" si="91"/>
        <v>2236.2427500000003</v>
      </c>
      <c r="DP15" s="31">
        <f t="shared" si="92"/>
        <v>1260.9528975</v>
      </c>
      <c r="DQ15" s="31">
        <f t="shared" si="93"/>
        <v>489.39121500000005</v>
      </c>
      <c r="DR15" s="31"/>
      <c r="DS15" s="14"/>
      <c r="DT15" s="14">
        <f t="shared" si="95"/>
        <v>5801.76142</v>
      </c>
      <c r="DU15" s="14">
        <f t="shared" si="96"/>
        <v>5801.76142</v>
      </c>
      <c r="DV15" s="31">
        <f t="shared" si="97"/>
        <v>3271.4462118</v>
      </c>
      <c r="DW15" s="31">
        <f t="shared" si="98"/>
        <v>1269.6882172</v>
      </c>
      <c r="DX15" s="31"/>
      <c r="DY15" s="14"/>
      <c r="DZ15" s="14">
        <f t="shared" si="100"/>
        <v>427.38885000000005</v>
      </c>
      <c r="EA15" s="14">
        <f t="shared" si="101"/>
        <v>427.38885000000005</v>
      </c>
      <c r="EB15" s="31">
        <f t="shared" si="102"/>
        <v>240.9922665</v>
      </c>
      <c r="EC15" s="31">
        <f t="shared" si="103"/>
        <v>93.532041</v>
      </c>
      <c r="ED15" s="31"/>
    </row>
    <row r="16" spans="1:134" s="33" customFormat="1" ht="12.75">
      <c r="A16" s="32">
        <v>44835</v>
      </c>
      <c r="C16" s="15">
        <f>'2012D'!C16</f>
        <v>0</v>
      </c>
      <c r="D16" s="15">
        <f>'2012D'!D16</f>
        <v>135100</v>
      </c>
      <c r="E16" s="15">
        <f t="shared" si="0"/>
        <v>135100</v>
      </c>
      <c r="F16" s="15">
        <f>'2012D'!F16</f>
        <v>76179</v>
      </c>
      <c r="G16" s="15">
        <f>'2012D'!G16</f>
        <v>29566</v>
      </c>
      <c r="H16" s="31"/>
      <c r="I16" s="46">
        <f t="shared" si="1"/>
        <v>0</v>
      </c>
      <c r="J16" s="46">
        <f t="shared" si="1"/>
        <v>75736.06026</v>
      </c>
      <c r="K16" s="46">
        <f t="shared" si="2"/>
        <v>75736.06026</v>
      </c>
      <c r="L16" s="46">
        <f t="shared" si="3"/>
        <v>42705.38367540001</v>
      </c>
      <c r="M16" s="46">
        <f t="shared" si="3"/>
        <v>16574.4808116</v>
      </c>
      <c r="N16" s="31"/>
      <c r="O16" s="14">
        <f t="shared" si="4"/>
        <v>0</v>
      </c>
      <c r="P16" s="31">
        <f t="shared" si="5"/>
        <v>12189.23538</v>
      </c>
      <c r="Q16" s="31">
        <f t="shared" si="6"/>
        <v>12189.23538</v>
      </c>
      <c r="R16" s="31">
        <f t="shared" si="7"/>
        <v>6873.1588602</v>
      </c>
      <c r="S16" s="31">
        <f t="shared" si="8"/>
        <v>2667.5568708</v>
      </c>
      <c r="T16" s="31"/>
      <c r="U16" s="14">
        <f t="shared" si="9"/>
        <v>0</v>
      </c>
      <c r="V16" s="14">
        <f t="shared" si="10"/>
        <v>114.53777999999998</v>
      </c>
      <c r="W16" s="14">
        <f t="shared" si="11"/>
        <v>114.53777999999998</v>
      </c>
      <c r="X16" s="31">
        <f t="shared" si="12"/>
        <v>64.5845562</v>
      </c>
      <c r="Y16" s="31">
        <f t="shared" si="13"/>
        <v>25.0660548</v>
      </c>
      <c r="Z16" s="31"/>
      <c r="AA16" s="14">
        <f t="shared" si="14"/>
        <v>0</v>
      </c>
      <c r="AB16" s="14">
        <f t="shared" si="15"/>
        <v>3668.15414</v>
      </c>
      <c r="AC16" s="14">
        <f t="shared" si="16"/>
        <v>3668.15414</v>
      </c>
      <c r="AD16" s="31">
        <f t="shared" si="17"/>
        <v>2068.3665006</v>
      </c>
      <c r="AE16" s="31">
        <f t="shared" si="18"/>
        <v>802.7582924</v>
      </c>
      <c r="AF16" s="31"/>
      <c r="AG16" s="14">
        <f t="shared" si="19"/>
        <v>0</v>
      </c>
      <c r="AH16" s="14">
        <f t="shared" si="20"/>
        <v>30720.32145</v>
      </c>
      <c r="AI16" s="14">
        <f t="shared" si="21"/>
        <v>30720.32145</v>
      </c>
      <c r="AJ16" s="31">
        <f t="shared" si="22"/>
        <v>17322.3047205</v>
      </c>
      <c r="AK16" s="31">
        <f t="shared" si="23"/>
        <v>6722.997957</v>
      </c>
      <c r="AL16" s="31"/>
      <c r="AM16" s="14">
        <f t="shared" si="24"/>
        <v>0</v>
      </c>
      <c r="AN16" s="14">
        <f t="shared" si="25"/>
        <v>7951.324009999999</v>
      </c>
      <c r="AO16" s="14">
        <f t="shared" si="26"/>
        <v>7951.324009999999</v>
      </c>
      <c r="AP16" s="31">
        <f t="shared" si="27"/>
        <v>4483.5226629</v>
      </c>
      <c r="AQ16" s="31">
        <f t="shared" si="28"/>
        <v>1740.1098866</v>
      </c>
      <c r="AR16" s="14"/>
      <c r="AS16" s="14">
        <f t="shared" si="29"/>
        <v>0</v>
      </c>
      <c r="AT16" s="14">
        <f t="shared" si="30"/>
        <v>5383.680960000001</v>
      </c>
      <c r="AU16" s="14">
        <f t="shared" si="31"/>
        <v>5383.680960000001</v>
      </c>
      <c r="AV16" s="31">
        <f t="shared" si="32"/>
        <v>3035.7026784</v>
      </c>
      <c r="AW16" s="31">
        <f t="shared" si="33"/>
        <v>1178.1932735999999</v>
      </c>
      <c r="AX16" s="31"/>
      <c r="AY16" s="14">
        <f t="shared" si="34"/>
        <v>0</v>
      </c>
      <c r="AZ16" s="14">
        <f t="shared" si="35"/>
        <v>828.08194</v>
      </c>
      <c r="BA16" s="14">
        <f t="shared" si="36"/>
        <v>828.08194</v>
      </c>
      <c r="BB16" s="31">
        <f t="shared" si="37"/>
        <v>466.9315626</v>
      </c>
      <c r="BC16" s="31">
        <f t="shared" si="38"/>
        <v>181.2218404</v>
      </c>
      <c r="BD16" s="31"/>
      <c r="BE16" s="14">
        <f t="shared" si="39"/>
        <v>0</v>
      </c>
      <c r="BF16" s="14">
        <f t="shared" si="40"/>
        <v>1895.7232000000001</v>
      </c>
      <c r="BG16" s="14">
        <f t="shared" si="41"/>
        <v>1895.7232000000001</v>
      </c>
      <c r="BH16" s="31">
        <f t="shared" si="42"/>
        <v>1068.943728</v>
      </c>
      <c r="BI16" s="31">
        <f t="shared" si="43"/>
        <v>414.870112</v>
      </c>
      <c r="BJ16" s="31"/>
      <c r="BK16" s="14">
        <f t="shared" si="44"/>
        <v>0</v>
      </c>
      <c r="BL16" s="14">
        <f t="shared" si="45"/>
        <v>317.84977000000003</v>
      </c>
      <c r="BM16" s="14">
        <f t="shared" si="46"/>
        <v>317.84977000000003</v>
      </c>
      <c r="BN16" s="31">
        <f t="shared" si="47"/>
        <v>179.22633330000002</v>
      </c>
      <c r="BO16" s="31">
        <f t="shared" si="48"/>
        <v>69.5599282</v>
      </c>
      <c r="BP16" s="31"/>
      <c r="BQ16" s="14">
        <f t="shared" si="49"/>
        <v>0</v>
      </c>
      <c r="BR16" s="14">
        <f t="shared" si="50"/>
        <v>343.81599</v>
      </c>
      <c r="BS16" s="14">
        <f t="shared" si="51"/>
        <v>343.81599</v>
      </c>
      <c r="BT16" s="31">
        <f t="shared" si="52"/>
        <v>193.8679371</v>
      </c>
      <c r="BU16" s="31">
        <f t="shared" si="53"/>
        <v>75.2425134</v>
      </c>
      <c r="BV16" s="31"/>
      <c r="BW16" s="14">
        <f t="shared" si="54"/>
        <v>0</v>
      </c>
      <c r="BX16" s="14">
        <f t="shared" si="55"/>
        <v>656.57249</v>
      </c>
      <c r="BY16" s="14">
        <f t="shared" si="56"/>
        <v>656.57249</v>
      </c>
      <c r="BZ16" s="31">
        <f t="shared" si="57"/>
        <v>370.22232210000004</v>
      </c>
      <c r="CA16" s="31">
        <f t="shared" si="58"/>
        <v>143.6878034</v>
      </c>
      <c r="CB16" s="14"/>
      <c r="CC16" s="14">
        <f t="shared" si="59"/>
        <v>0</v>
      </c>
      <c r="CD16" s="14">
        <f t="shared" si="60"/>
        <v>109.03921</v>
      </c>
      <c r="CE16" s="14">
        <f t="shared" si="61"/>
        <v>109.03921</v>
      </c>
      <c r="CF16" s="31">
        <f t="shared" si="62"/>
        <v>61.484070900000006</v>
      </c>
      <c r="CG16" s="31">
        <f t="shared" si="63"/>
        <v>23.8627186</v>
      </c>
      <c r="CH16" s="31"/>
      <c r="CI16" s="14">
        <f t="shared" si="64"/>
        <v>0</v>
      </c>
      <c r="CJ16" s="14">
        <f t="shared" si="65"/>
        <v>1.8914</v>
      </c>
      <c r="CK16" s="14">
        <f t="shared" si="66"/>
        <v>1.8914</v>
      </c>
      <c r="CL16" s="31">
        <f t="shared" si="67"/>
        <v>1.066506</v>
      </c>
      <c r="CM16" s="31">
        <f t="shared" si="68"/>
        <v>0.413924</v>
      </c>
      <c r="CN16" s="31"/>
      <c r="CO16" s="14">
        <f t="shared" si="69"/>
        <v>0</v>
      </c>
      <c r="CP16" s="14">
        <f t="shared" si="70"/>
        <v>694.0492300000001</v>
      </c>
      <c r="CQ16" s="14">
        <f t="shared" si="71"/>
        <v>694.0492300000001</v>
      </c>
      <c r="CR16" s="31">
        <f t="shared" si="72"/>
        <v>391.3543767</v>
      </c>
      <c r="CS16" s="31">
        <f t="shared" si="73"/>
        <v>151.8894118</v>
      </c>
      <c r="CT16" s="31"/>
      <c r="CU16" s="14">
        <f t="shared" si="74"/>
        <v>0</v>
      </c>
      <c r="CV16" s="14">
        <f t="shared" si="75"/>
        <v>1005.6303600000001</v>
      </c>
      <c r="CW16" s="14">
        <f t="shared" si="76"/>
        <v>1005.6303600000001</v>
      </c>
      <c r="CX16" s="31">
        <f t="shared" si="77"/>
        <v>567.0460044</v>
      </c>
      <c r="CY16" s="31">
        <f t="shared" si="78"/>
        <v>220.0774776</v>
      </c>
      <c r="CZ16" s="31"/>
      <c r="DA16" s="14">
        <f t="shared" si="79"/>
        <v>0</v>
      </c>
      <c r="DB16" s="14">
        <f t="shared" si="80"/>
        <v>1272.4123299999999</v>
      </c>
      <c r="DC16" s="14">
        <f t="shared" si="81"/>
        <v>1272.4123299999999</v>
      </c>
      <c r="DD16" s="31">
        <f t="shared" si="82"/>
        <v>717.4766757</v>
      </c>
      <c r="DE16" s="31">
        <f t="shared" si="83"/>
        <v>278.4614578</v>
      </c>
      <c r="DF16" s="31"/>
      <c r="DG16" s="14">
        <f t="shared" si="84"/>
        <v>0</v>
      </c>
      <c r="DH16" s="14">
        <f t="shared" si="85"/>
        <v>118.3476</v>
      </c>
      <c r="DI16" s="14">
        <f t="shared" si="86"/>
        <v>118.3476</v>
      </c>
      <c r="DJ16" s="31">
        <f t="shared" si="87"/>
        <v>66.732804</v>
      </c>
      <c r="DK16" s="31">
        <f t="shared" si="88"/>
        <v>25.899816</v>
      </c>
      <c r="DL16" s="31"/>
      <c r="DM16" s="14">
        <f t="shared" si="89"/>
        <v>0</v>
      </c>
      <c r="DN16" s="31">
        <f t="shared" si="90"/>
        <v>2236.2427500000003</v>
      </c>
      <c r="DO16" s="14">
        <f t="shared" si="91"/>
        <v>2236.2427500000003</v>
      </c>
      <c r="DP16" s="31">
        <f t="shared" si="92"/>
        <v>1260.9528975</v>
      </c>
      <c r="DQ16" s="31">
        <f t="shared" si="93"/>
        <v>489.39121500000005</v>
      </c>
      <c r="DR16" s="31"/>
      <c r="DS16" s="14">
        <f t="shared" si="94"/>
        <v>0</v>
      </c>
      <c r="DT16" s="14">
        <f t="shared" si="95"/>
        <v>5801.76142</v>
      </c>
      <c r="DU16" s="14">
        <f t="shared" si="96"/>
        <v>5801.76142</v>
      </c>
      <c r="DV16" s="31">
        <f t="shared" si="97"/>
        <v>3271.4462118</v>
      </c>
      <c r="DW16" s="31">
        <f t="shared" si="98"/>
        <v>1269.6882172</v>
      </c>
      <c r="DX16" s="31"/>
      <c r="DY16" s="14">
        <f t="shared" si="99"/>
        <v>0</v>
      </c>
      <c r="DZ16" s="14">
        <f t="shared" si="100"/>
        <v>427.38885000000005</v>
      </c>
      <c r="EA16" s="14">
        <f t="shared" si="101"/>
        <v>427.38885000000005</v>
      </c>
      <c r="EB16" s="31">
        <f t="shared" si="102"/>
        <v>240.9922665</v>
      </c>
      <c r="EC16" s="31">
        <f t="shared" si="103"/>
        <v>93.532041</v>
      </c>
      <c r="ED16" s="31"/>
    </row>
    <row r="17" spans="1:134" s="33" customFormat="1" ht="12.75">
      <c r="A17" s="32">
        <v>45017</v>
      </c>
      <c r="C17" s="15">
        <f>'2012D'!C17</f>
        <v>0</v>
      </c>
      <c r="D17" s="15">
        <f>'2012D'!D17</f>
        <v>135100</v>
      </c>
      <c r="E17" s="15">
        <f t="shared" si="0"/>
        <v>135100</v>
      </c>
      <c r="F17" s="15">
        <f>'2012D'!F17</f>
        <v>76179</v>
      </c>
      <c r="G17" s="15">
        <f>'2012D'!G17</f>
        <v>29566</v>
      </c>
      <c r="H17" s="31"/>
      <c r="I17" s="46">
        <f t="shared" si="1"/>
        <v>0</v>
      </c>
      <c r="J17" s="46">
        <f t="shared" si="1"/>
        <v>75736.06026</v>
      </c>
      <c r="K17" s="46">
        <f t="shared" si="2"/>
        <v>75736.06026</v>
      </c>
      <c r="L17" s="46">
        <f t="shared" si="3"/>
        <v>42705.38367540001</v>
      </c>
      <c r="M17" s="46">
        <f t="shared" si="3"/>
        <v>16574.4808116</v>
      </c>
      <c r="N17" s="31"/>
      <c r="O17" s="14"/>
      <c r="P17" s="31">
        <f t="shared" si="5"/>
        <v>12189.23538</v>
      </c>
      <c r="Q17" s="31">
        <f t="shared" si="6"/>
        <v>12189.23538</v>
      </c>
      <c r="R17" s="31">
        <f t="shared" si="7"/>
        <v>6873.1588602</v>
      </c>
      <c r="S17" s="31">
        <f t="shared" si="8"/>
        <v>2667.5568708</v>
      </c>
      <c r="T17" s="31"/>
      <c r="U17" s="14"/>
      <c r="V17" s="14">
        <f t="shared" si="10"/>
        <v>114.53777999999998</v>
      </c>
      <c r="W17" s="14">
        <f t="shared" si="11"/>
        <v>114.53777999999998</v>
      </c>
      <c r="X17" s="31">
        <f t="shared" si="12"/>
        <v>64.5845562</v>
      </c>
      <c r="Y17" s="31">
        <f t="shared" si="13"/>
        <v>25.0660548</v>
      </c>
      <c r="Z17" s="31"/>
      <c r="AA17" s="14"/>
      <c r="AB17" s="14">
        <f t="shared" si="15"/>
        <v>3668.15414</v>
      </c>
      <c r="AC17" s="14">
        <f t="shared" si="16"/>
        <v>3668.15414</v>
      </c>
      <c r="AD17" s="31">
        <f t="shared" si="17"/>
        <v>2068.3665006</v>
      </c>
      <c r="AE17" s="31">
        <f t="shared" si="18"/>
        <v>802.7582924</v>
      </c>
      <c r="AF17" s="31"/>
      <c r="AG17" s="14"/>
      <c r="AH17" s="14">
        <f t="shared" si="20"/>
        <v>30720.32145</v>
      </c>
      <c r="AI17" s="14">
        <f t="shared" si="21"/>
        <v>30720.32145</v>
      </c>
      <c r="AJ17" s="31">
        <f t="shared" si="22"/>
        <v>17322.3047205</v>
      </c>
      <c r="AK17" s="31">
        <f t="shared" si="23"/>
        <v>6722.997957</v>
      </c>
      <c r="AL17" s="31"/>
      <c r="AM17" s="14"/>
      <c r="AN17" s="14">
        <f t="shared" si="25"/>
        <v>7951.324009999999</v>
      </c>
      <c r="AO17" s="14">
        <f t="shared" si="26"/>
        <v>7951.324009999999</v>
      </c>
      <c r="AP17" s="31">
        <f t="shared" si="27"/>
        <v>4483.5226629</v>
      </c>
      <c r="AQ17" s="31">
        <f t="shared" si="28"/>
        <v>1740.1098866</v>
      </c>
      <c r="AR17" s="14"/>
      <c r="AS17" s="14"/>
      <c r="AT17" s="14">
        <f t="shared" si="30"/>
        <v>5383.680960000001</v>
      </c>
      <c r="AU17" s="14">
        <f t="shared" si="31"/>
        <v>5383.680960000001</v>
      </c>
      <c r="AV17" s="31">
        <f t="shared" si="32"/>
        <v>3035.7026784</v>
      </c>
      <c r="AW17" s="31">
        <f t="shared" si="33"/>
        <v>1178.1932735999999</v>
      </c>
      <c r="AX17" s="31"/>
      <c r="AY17" s="14"/>
      <c r="AZ17" s="14">
        <f t="shared" si="35"/>
        <v>828.08194</v>
      </c>
      <c r="BA17" s="14">
        <f t="shared" si="36"/>
        <v>828.08194</v>
      </c>
      <c r="BB17" s="31">
        <f t="shared" si="37"/>
        <v>466.9315626</v>
      </c>
      <c r="BC17" s="31">
        <f t="shared" si="38"/>
        <v>181.2218404</v>
      </c>
      <c r="BD17" s="31"/>
      <c r="BE17" s="14"/>
      <c r="BF17" s="14">
        <f t="shared" si="40"/>
        <v>1895.7232000000001</v>
      </c>
      <c r="BG17" s="14">
        <f t="shared" si="41"/>
        <v>1895.7232000000001</v>
      </c>
      <c r="BH17" s="31">
        <f t="shared" si="42"/>
        <v>1068.943728</v>
      </c>
      <c r="BI17" s="31">
        <f t="shared" si="43"/>
        <v>414.870112</v>
      </c>
      <c r="BJ17" s="31"/>
      <c r="BK17" s="14"/>
      <c r="BL17" s="14">
        <f t="shared" si="45"/>
        <v>317.84977000000003</v>
      </c>
      <c r="BM17" s="14">
        <f t="shared" si="46"/>
        <v>317.84977000000003</v>
      </c>
      <c r="BN17" s="31">
        <f t="shared" si="47"/>
        <v>179.22633330000002</v>
      </c>
      <c r="BO17" s="31">
        <f t="shared" si="48"/>
        <v>69.5599282</v>
      </c>
      <c r="BP17" s="31"/>
      <c r="BQ17" s="14"/>
      <c r="BR17" s="14">
        <f t="shared" si="50"/>
        <v>343.81599</v>
      </c>
      <c r="BS17" s="14">
        <f t="shared" si="51"/>
        <v>343.81599</v>
      </c>
      <c r="BT17" s="31">
        <f t="shared" si="52"/>
        <v>193.8679371</v>
      </c>
      <c r="BU17" s="31">
        <f t="shared" si="53"/>
        <v>75.2425134</v>
      </c>
      <c r="BV17" s="31"/>
      <c r="BW17" s="14"/>
      <c r="BX17" s="14">
        <f t="shared" si="55"/>
        <v>656.57249</v>
      </c>
      <c r="BY17" s="14">
        <f t="shared" si="56"/>
        <v>656.57249</v>
      </c>
      <c r="BZ17" s="31">
        <f t="shared" si="57"/>
        <v>370.22232210000004</v>
      </c>
      <c r="CA17" s="31">
        <f t="shared" si="58"/>
        <v>143.6878034</v>
      </c>
      <c r="CB17" s="14"/>
      <c r="CC17" s="14"/>
      <c r="CD17" s="14">
        <f t="shared" si="60"/>
        <v>109.03921</v>
      </c>
      <c r="CE17" s="14">
        <f t="shared" si="61"/>
        <v>109.03921</v>
      </c>
      <c r="CF17" s="31">
        <f t="shared" si="62"/>
        <v>61.484070900000006</v>
      </c>
      <c r="CG17" s="31">
        <f t="shared" si="63"/>
        <v>23.8627186</v>
      </c>
      <c r="CH17" s="31"/>
      <c r="CI17" s="14"/>
      <c r="CJ17" s="14">
        <f t="shared" si="65"/>
        <v>1.8914</v>
      </c>
      <c r="CK17" s="14">
        <f t="shared" si="66"/>
        <v>1.8914</v>
      </c>
      <c r="CL17" s="31">
        <f t="shared" si="67"/>
        <v>1.066506</v>
      </c>
      <c r="CM17" s="31">
        <f t="shared" si="68"/>
        <v>0.413924</v>
      </c>
      <c r="CN17" s="31"/>
      <c r="CO17" s="14"/>
      <c r="CP17" s="14">
        <f t="shared" si="70"/>
        <v>694.0492300000001</v>
      </c>
      <c r="CQ17" s="14">
        <f t="shared" si="71"/>
        <v>694.0492300000001</v>
      </c>
      <c r="CR17" s="31">
        <f t="shared" si="72"/>
        <v>391.3543767</v>
      </c>
      <c r="CS17" s="31">
        <f t="shared" si="73"/>
        <v>151.8894118</v>
      </c>
      <c r="CT17" s="31"/>
      <c r="CU17" s="14"/>
      <c r="CV17" s="14">
        <f t="shared" si="75"/>
        <v>1005.6303600000001</v>
      </c>
      <c r="CW17" s="14">
        <f t="shared" si="76"/>
        <v>1005.6303600000001</v>
      </c>
      <c r="CX17" s="31">
        <f t="shared" si="77"/>
        <v>567.0460044</v>
      </c>
      <c r="CY17" s="31">
        <f t="shared" si="78"/>
        <v>220.0774776</v>
      </c>
      <c r="CZ17" s="31"/>
      <c r="DA17" s="14"/>
      <c r="DB17" s="14">
        <f t="shared" si="80"/>
        <v>1272.4123299999999</v>
      </c>
      <c r="DC17" s="14">
        <f t="shared" si="81"/>
        <v>1272.4123299999999</v>
      </c>
      <c r="DD17" s="31">
        <f t="shared" si="82"/>
        <v>717.4766757</v>
      </c>
      <c r="DE17" s="31">
        <f t="shared" si="83"/>
        <v>278.4614578</v>
      </c>
      <c r="DF17" s="31"/>
      <c r="DG17" s="14"/>
      <c r="DH17" s="14">
        <f t="shared" si="85"/>
        <v>118.3476</v>
      </c>
      <c r="DI17" s="14">
        <f t="shared" si="86"/>
        <v>118.3476</v>
      </c>
      <c r="DJ17" s="31">
        <f t="shared" si="87"/>
        <v>66.732804</v>
      </c>
      <c r="DK17" s="31">
        <f t="shared" si="88"/>
        <v>25.899816</v>
      </c>
      <c r="DL17" s="31"/>
      <c r="DM17" s="14"/>
      <c r="DN17" s="31">
        <f t="shared" si="90"/>
        <v>2236.2427500000003</v>
      </c>
      <c r="DO17" s="14">
        <f t="shared" si="91"/>
        <v>2236.2427500000003</v>
      </c>
      <c r="DP17" s="31">
        <f t="shared" si="92"/>
        <v>1260.9528975</v>
      </c>
      <c r="DQ17" s="31">
        <f t="shared" si="93"/>
        <v>489.39121500000005</v>
      </c>
      <c r="DR17" s="31"/>
      <c r="DS17" s="14"/>
      <c r="DT17" s="14">
        <f t="shared" si="95"/>
        <v>5801.76142</v>
      </c>
      <c r="DU17" s="14">
        <f t="shared" si="96"/>
        <v>5801.76142</v>
      </c>
      <c r="DV17" s="31">
        <f t="shared" si="97"/>
        <v>3271.4462118</v>
      </c>
      <c r="DW17" s="31">
        <f t="shared" si="98"/>
        <v>1269.6882172</v>
      </c>
      <c r="DX17" s="31"/>
      <c r="DY17" s="14"/>
      <c r="DZ17" s="14">
        <f t="shared" si="100"/>
        <v>427.38885000000005</v>
      </c>
      <c r="EA17" s="14">
        <f t="shared" si="101"/>
        <v>427.38885000000005</v>
      </c>
      <c r="EB17" s="31">
        <f t="shared" si="102"/>
        <v>240.9922665</v>
      </c>
      <c r="EC17" s="31">
        <f t="shared" si="103"/>
        <v>93.532041</v>
      </c>
      <c r="ED17" s="31"/>
    </row>
    <row r="18" spans="1:134" s="33" customFormat="1" ht="12.75">
      <c r="A18" s="32">
        <v>45200</v>
      </c>
      <c r="C18" s="15">
        <f>'2012D'!C18</f>
        <v>3310000</v>
      </c>
      <c r="D18" s="15">
        <f>'2012D'!D18</f>
        <v>135100</v>
      </c>
      <c r="E18" s="15">
        <f t="shared" si="0"/>
        <v>3445100</v>
      </c>
      <c r="F18" s="15">
        <f>'2012D'!F18</f>
        <v>76179</v>
      </c>
      <c r="G18" s="15">
        <f>'2012D'!G18</f>
        <v>29566</v>
      </c>
      <c r="H18" s="31"/>
      <c r="I18" s="46">
        <f t="shared" si="1"/>
        <v>1855561.506</v>
      </c>
      <c r="J18" s="46">
        <f t="shared" si="1"/>
        <v>75736.06026</v>
      </c>
      <c r="K18" s="46">
        <f t="shared" si="2"/>
        <v>1931297.56626</v>
      </c>
      <c r="L18" s="46">
        <f t="shared" si="3"/>
        <v>42705.38367540001</v>
      </c>
      <c r="M18" s="46">
        <f t="shared" si="3"/>
        <v>16574.4808116</v>
      </c>
      <c r="N18" s="31"/>
      <c r="O18" s="14">
        <f t="shared" si="4"/>
        <v>298640.77800000005</v>
      </c>
      <c r="P18" s="31">
        <f t="shared" si="5"/>
        <v>12189.23538</v>
      </c>
      <c r="Q18" s="31">
        <f t="shared" si="6"/>
        <v>310830.0133800001</v>
      </c>
      <c r="R18" s="31">
        <f t="shared" si="7"/>
        <v>6873.1588602</v>
      </c>
      <c r="S18" s="31">
        <f t="shared" si="8"/>
        <v>2667.5568708</v>
      </c>
      <c r="T18" s="31"/>
      <c r="U18" s="14">
        <f t="shared" si="9"/>
        <v>2806.218</v>
      </c>
      <c r="V18" s="14">
        <f t="shared" si="10"/>
        <v>114.53777999999998</v>
      </c>
      <c r="W18" s="14">
        <f t="shared" si="11"/>
        <v>2920.75578</v>
      </c>
      <c r="X18" s="31">
        <f t="shared" si="12"/>
        <v>64.5845562</v>
      </c>
      <c r="Y18" s="31">
        <f t="shared" si="13"/>
        <v>25.0660548</v>
      </c>
      <c r="Z18" s="31"/>
      <c r="AA18" s="14">
        <f t="shared" si="14"/>
        <v>89871.13399999999</v>
      </c>
      <c r="AB18" s="14">
        <f t="shared" si="15"/>
        <v>3668.15414</v>
      </c>
      <c r="AC18" s="14">
        <f t="shared" si="16"/>
        <v>93539.28813999999</v>
      </c>
      <c r="AD18" s="31">
        <f t="shared" si="17"/>
        <v>2068.3665006</v>
      </c>
      <c r="AE18" s="31">
        <f t="shared" si="18"/>
        <v>802.7582924</v>
      </c>
      <c r="AF18" s="31"/>
      <c r="AG18" s="14">
        <f t="shared" si="19"/>
        <v>752659.245</v>
      </c>
      <c r="AH18" s="14">
        <f t="shared" si="20"/>
        <v>30720.32145</v>
      </c>
      <c r="AI18" s="14">
        <f t="shared" si="21"/>
        <v>783379.56645</v>
      </c>
      <c r="AJ18" s="31">
        <f t="shared" si="22"/>
        <v>17322.3047205</v>
      </c>
      <c r="AK18" s="31">
        <f t="shared" si="23"/>
        <v>6722.997957</v>
      </c>
      <c r="AL18" s="31"/>
      <c r="AM18" s="14">
        <f t="shared" si="24"/>
        <v>194810.381</v>
      </c>
      <c r="AN18" s="14">
        <f t="shared" si="25"/>
        <v>7951.324009999999</v>
      </c>
      <c r="AO18" s="14">
        <f t="shared" si="26"/>
        <v>202761.70501</v>
      </c>
      <c r="AP18" s="31">
        <f t="shared" si="27"/>
        <v>4483.5226629</v>
      </c>
      <c r="AQ18" s="31">
        <f t="shared" si="28"/>
        <v>1740.1098866</v>
      </c>
      <c r="AR18" s="14"/>
      <c r="AS18" s="14">
        <f t="shared" si="29"/>
        <v>131902.176</v>
      </c>
      <c r="AT18" s="14">
        <f t="shared" si="30"/>
        <v>5383.680960000001</v>
      </c>
      <c r="AU18" s="14">
        <f t="shared" si="31"/>
        <v>137285.85696</v>
      </c>
      <c r="AV18" s="31">
        <f t="shared" si="32"/>
        <v>3035.7026784</v>
      </c>
      <c r="AW18" s="31">
        <f t="shared" si="33"/>
        <v>1178.1932735999999</v>
      </c>
      <c r="AX18" s="31"/>
      <c r="AY18" s="14">
        <f t="shared" si="34"/>
        <v>20288.314000000002</v>
      </c>
      <c r="AZ18" s="14">
        <f t="shared" si="35"/>
        <v>828.08194</v>
      </c>
      <c r="BA18" s="14">
        <f t="shared" si="36"/>
        <v>21116.395940000002</v>
      </c>
      <c r="BB18" s="31">
        <f t="shared" si="37"/>
        <v>466.9315626</v>
      </c>
      <c r="BC18" s="31">
        <f t="shared" si="38"/>
        <v>181.2218404</v>
      </c>
      <c r="BD18" s="31"/>
      <c r="BE18" s="14">
        <f t="shared" si="39"/>
        <v>46445.92</v>
      </c>
      <c r="BF18" s="14">
        <f t="shared" si="40"/>
        <v>1895.7232000000001</v>
      </c>
      <c r="BG18" s="14">
        <f t="shared" si="41"/>
        <v>48341.6432</v>
      </c>
      <c r="BH18" s="31">
        <f t="shared" si="42"/>
        <v>1068.943728</v>
      </c>
      <c r="BI18" s="31">
        <f t="shared" si="43"/>
        <v>414.870112</v>
      </c>
      <c r="BJ18" s="31"/>
      <c r="BK18" s="14">
        <f t="shared" si="44"/>
        <v>7787.437</v>
      </c>
      <c r="BL18" s="14">
        <f t="shared" si="45"/>
        <v>317.84977000000003</v>
      </c>
      <c r="BM18" s="14">
        <f t="shared" si="46"/>
        <v>8105.28677</v>
      </c>
      <c r="BN18" s="31">
        <f t="shared" si="47"/>
        <v>179.22633330000002</v>
      </c>
      <c r="BO18" s="31">
        <f t="shared" si="48"/>
        <v>69.5599282</v>
      </c>
      <c r="BP18" s="31"/>
      <c r="BQ18" s="14">
        <f t="shared" si="49"/>
        <v>8423.619</v>
      </c>
      <c r="BR18" s="14">
        <f t="shared" si="50"/>
        <v>343.81599</v>
      </c>
      <c r="BS18" s="14">
        <f t="shared" si="51"/>
        <v>8767.43499</v>
      </c>
      <c r="BT18" s="31">
        <f t="shared" si="52"/>
        <v>193.8679371</v>
      </c>
      <c r="BU18" s="31">
        <f t="shared" si="53"/>
        <v>75.2425134</v>
      </c>
      <c r="BV18" s="31"/>
      <c r="BW18" s="14">
        <f t="shared" si="54"/>
        <v>16086.269</v>
      </c>
      <c r="BX18" s="14">
        <f t="shared" si="55"/>
        <v>656.57249</v>
      </c>
      <c r="BY18" s="14">
        <f t="shared" si="56"/>
        <v>16742.84149</v>
      </c>
      <c r="BZ18" s="31">
        <f t="shared" si="57"/>
        <v>370.22232210000004</v>
      </c>
      <c r="CA18" s="31">
        <f t="shared" si="58"/>
        <v>143.6878034</v>
      </c>
      <c r="CB18" s="14"/>
      <c r="CC18" s="14">
        <f t="shared" si="59"/>
        <v>2671.501</v>
      </c>
      <c r="CD18" s="14">
        <f t="shared" si="60"/>
        <v>109.03921</v>
      </c>
      <c r="CE18" s="14">
        <f t="shared" si="61"/>
        <v>2780.54021</v>
      </c>
      <c r="CF18" s="31">
        <f t="shared" si="62"/>
        <v>61.484070900000006</v>
      </c>
      <c r="CG18" s="31">
        <f t="shared" si="63"/>
        <v>23.8627186</v>
      </c>
      <c r="CH18" s="31"/>
      <c r="CI18" s="14">
        <f t="shared" si="64"/>
        <v>46.339999999999996</v>
      </c>
      <c r="CJ18" s="14">
        <f t="shared" si="65"/>
        <v>1.8914</v>
      </c>
      <c r="CK18" s="14">
        <f t="shared" si="66"/>
        <v>48.231399999999994</v>
      </c>
      <c r="CL18" s="31">
        <f t="shared" si="67"/>
        <v>1.066506</v>
      </c>
      <c r="CM18" s="31">
        <f t="shared" si="68"/>
        <v>0.413924</v>
      </c>
      <c r="CN18" s="31"/>
      <c r="CO18" s="14">
        <f t="shared" si="69"/>
        <v>17004.463</v>
      </c>
      <c r="CP18" s="14">
        <f t="shared" si="70"/>
        <v>694.0492300000001</v>
      </c>
      <c r="CQ18" s="14">
        <f t="shared" si="71"/>
        <v>17698.51223</v>
      </c>
      <c r="CR18" s="31">
        <f t="shared" si="72"/>
        <v>391.3543767</v>
      </c>
      <c r="CS18" s="31">
        <f t="shared" si="73"/>
        <v>151.8894118</v>
      </c>
      <c r="CT18" s="31"/>
      <c r="CU18" s="14">
        <f t="shared" si="74"/>
        <v>24638.316</v>
      </c>
      <c r="CV18" s="14">
        <f t="shared" si="75"/>
        <v>1005.6303600000001</v>
      </c>
      <c r="CW18" s="14">
        <f t="shared" si="76"/>
        <v>25643.946359999998</v>
      </c>
      <c r="CX18" s="31">
        <f t="shared" si="77"/>
        <v>567.0460044</v>
      </c>
      <c r="CY18" s="31">
        <f t="shared" si="78"/>
        <v>220.0774776</v>
      </c>
      <c r="CZ18" s="31"/>
      <c r="DA18" s="14">
        <f t="shared" si="79"/>
        <v>31174.572999999997</v>
      </c>
      <c r="DB18" s="14">
        <f t="shared" si="80"/>
        <v>1272.4123299999999</v>
      </c>
      <c r="DC18" s="14">
        <f t="shared" si="81"/>
        <v>32446.985329999996</v>
      </c>
      <c r="DD18" s="31">
        <f t="shared" si="82"/>
        <v>717.4766757</v>
      </c>
      <c r="DE18" s="31">
        <f t="shared" si="83"/>
        <v>278.4614578</v>
      </c>
      <c r="DF18" s="31"/>
      <c r="DG18" s="14">
        <f t="shared" si="84"/>
        <v>2899.56</v>
      </c>
      <c r="DH18" s="14">
        <f t="shared" si="85"/>
        <v>118.3476</v>
      </c>
      <c r="DI18" s="14">
        <f t="shared" si="86"/>
        <v>3017.9076</v>
      </c>
      <c r="DJ18" s="31">
        <f t="shared" si="87"/>
        <v>66.732804</v>
      </c>
      <c r="DK18" s="31">
        <f t="shared" si="88"/>
        <v>25.899816</v>
      </c>
      <c r="DL18" s="31"/>
      <c r="DM18" s="14">
        <f t="shared" si="89"/>
        <v>54788.775</v>
      </c>
      <c r="DN18" s="31">
        <f t="shared" si="90"/>
        <v>2236.2427500000003</v>
      </c>
      <c r="DO18" s="14">
        <f t="shared" si="91"/>
        <v>57025.01775</v>
      </c>
      <c r="DP18" s="31">
        <f t="shared" si="92"/>
        <v>1260.9528975</v>
      </c>
      <c r="DQ18" s="31">
        <f t="shared" si="93"/>
        <v>489.39121500000005</v>
      </c>
      <c r="DR18" s="31"/>
      <c r="DS18" s="14">
        <f t="shared" si="94"/>
        <v>142145.302</v>
      </c>
      <c r="DT18" s="14">
        <f t="shared" si="95"/>
        <v>5801.76142</v>
      </c>
      <c r="DU18" s="14">
        <f t="shared" si="96"/>
        <v>147947.06342</v>
      </c>
      <c r="DV18" s="31">
        <f t="shared" si="97"/>
        <v>3271.4462118</v>
      </c>
      <c r="DW18" s="31">
        <f t="shared" si="98"/>
        <v>1269.6882172</v>
      </c>
      <c r="DX18" s="31"/>
      <c r="DY18" s="14">
        <f t="shared" si="99"/>
        <v>10471.185</v>
      </c>
      <c r="DZ18" s="14">
        <f t="shared" si="100"/>
        <v>427.38885000000005</v>
      </c>
      <c r="EA18" s="14">
        <f t="shared" si="101"/>
        <v>10898.573849999999</v>
      </c>
      <c r="EB18" s="31">
        <f t="shared" si="102"/>
        <v>240.9922665</v>
      </c>
      <c r="EC18" s="31">
        <f t="shared" si="103"/>
        <v>93.532041</v>
      </c>
      <c r="ED18" s="31"/>
    </row>
    <row r="19" spans="1:134" s="33" customFormat="1" ht="12.75">
      <c r="A19" s="32">
        <v>45383</v>
      </c>
      <c r="C19" s="15">
        <f>'2012D'!C19</f>
        <v>0</v>
      </c>
      <c r="D19" s="15">
        <f>'2012D'!D19</f>
        <v>68900</v>
      </c>
      <c r="E19" s="15">
        <f t="shared" si="0"/>
        <v>68900</v>
      </c>
      <c r="F19" s="15">
        <f>'2012D'!F19</f>
        <v>76179</v>
      </c>
      <c r="G19" s="15">
        <f>'2012D'!G19</f>
        <v>29566</v>
      </c>
      <c r="H19" s="31"/>
      <c r="I19" s="46">
        <f t="shared" si="1"/>
        <v>0</v>
      </c>
      <c r="J19" s="46">
        <f t="shared" si="1"/>
        <v>38624.830140000005</v>
      </c>
      <c r="K19" s="46">
        <f t="shared" si="2"/>
        <v>38624.830140000005</v>
      </c>
      <c r="L19" s="46">
        <f t="shared" si="3"/>
        <v>42705.38367540001</v>
      </c>
      <c r="M19" s="46">
        <f t="shared" si="3"/>
        <v>16574.4808116</v>
      </c>
      <c r="N19" s="31"/>
      <c r="O19" s="14"/>
      <c r="P19" s="31">
        <f t="shared" si="5"/>
        <v>6216.419819999999</v>
      </c>
      <c r="Q19" s="31">
        <f t="shared" si="6"/>
        <v>6216.419819999999</v>
      </c>
      <c r="R19" s="31">
        <f t="shared" si="7"/>
        <v>6873.1588602</v>
      </c>
      <c r="S19" s="31">
        <f t="shared" si="8"/>
        <v>2667.5568708</v>
      </c>
      <c r="T19" s="31"/>
      <c r="U19" s="14"/>
      <c r="V19" s="14">
        <f t="shared" si="10"/>
        <v>58.413419999999995</v>
      </c>
      <c r="W19" s="14">
        <f t="shared" si="11"/>
        <v>58.413419999999995</v>
      </c>
      <c r="X19" s="31">
        <f t="shared" si="12"/>
        <v>64.5845562</v>
      </c>
      <c r="Y19" s="31">
        <f t="shared" si="13"/>
        <v>25.0660548</v>
      </c>
      <c r="Z19" s="31"/>
      <c r="AA19" s="14"/>
      <c r="AB19" s="14">
        <f t="shared" si="15"/>
        <v>1870.7314599999997</v>
      </c>
      <c r="AC19" s="14">
        <f t="shared" si="16"/>
        <v>1870.7314599999997</v>
      </c>
      <c r="AD19" s="31">
        <f t="shared" si="17"/>
        <v>2068.3665006</v>
      </c>
      <c r="AE19" s="31">
        <f t="shared" si="18"/>
        <v>802.7582924</v>
      </c>
      <c r="AF19" s="31"/>
      <c r="AG19" s="14"/>
      <c r="AH19" s="14">
        <f t="shared" si="20"/>
        <v>15667.136550000001</v>
      </c>
      <c r="AI19" s="14">
        <f t="shared" si="21"/>
        <v>15667.136550000001</v>
      </c>
      <c r="AJ19" s="31">
        <f t="shared" si="22"/>
        <v>17322.3047205</v>
      </c>
      <c r="AK19" s="31">
        <f t="shared" si="23"/>
        <v>6722.997957</v>
      </c>
      <c r="AL19" s="31"/>
      <c r="AM19" s="14"/>
      <c r="AN19" s="14">
        <f t="shared" si="25"/>
        <v>4055.11639</v>
      </c>
      <c r="AO19" s="14">
        <f t="shared" si="26"/>
        <v>4055.11639</v>
      </c>
      <c r="AP19" s="31">
        <f t="shared" si="27"/>
        <v>4483.5226629</v>
      </c>
      <c r="AQ19" s="31">
        <f t="shared" si="28"/>
        <v>1740.1098866</v>
      </c>
      <c r="AR19" s="14"/>
      <c r="AS19" s="14"/>
      <c r="AT19" s="14">
        <f t="shared" si="30"/>
        <v>2745.63744</v>
      </c>
      <c r="AU19" s="14">
        <f t="shared" si="31"/>
        <v>2745.63744</v>
      </c>
      <c r="AV19" s="31">
        <f t="shared" si="32"/>
        <v>3035.7026784</v>
      </c>
      <c r="AW19" s="31">
        <f t="shared" si="33"/>
        <v>1178.1932735999999</v>
      </c>
      <c r="AX19" s="31"/>
      <c r="AY19" s="14"/>
      <c r="AZ19" s="14">
        <f t="shared" si="35"/>
        <v>422.31566000000004</v>
      </c>
      <c r="BA19" s="14">
        <f t="shared" si="36"/>
        <v>422.31566000000004</v>
      </c>
      <c r="BB19" s="31">
        <f t="shared" si="37"/>
        <v>466.9315626</v>
      </c>
      <c r="BC19" s="31">
        <f t="shared" si="38"/>
        <v>181.2218404</v>
      </c>
      <c r="BD19" s="31"/>
      <c r="BE19" s="14"/>
      <c r="BF19" s="14">
        <f t="shared" si="40"/>
        <v>966.8048</v>
      </c>
      <c r="BG19" s="14">
        <f t="shared" si="41"/>
        <v>966.8048</v>
      </c>
      <c r="BH19" s="31">
        <f t="shared" si="42"/>
        <v>1068.943728</v>
      </c>
      <c r="BI19" s="31">
        <f t="shared" si="43"/>
        <v>414.870112</v>
      </c>
      <c r="BJ19" s="31"/>
      <c r="BK19" s="14"/>
      <c r="BL19" s="14">
        <f t="shared" si="45"/>
        <v>162.10103</v>
      </c>
      <c r="BM19" s="14">
        <f t="shared" si="46"/>
        <v>162.10103</v>
      </c>
      <c r="BN19" s="31">
        <f t="shared" si="47"/>
        <v>179.22633330000002</v>
      </c>
      <c r="BO19" s="31">
        <f t="shared" si="48"/>
        <v>69.5599282</v>
      </c>
      <c r="BP19" s="31"/>
      <c r="BQ19" s="14"/>
      <c r="BR19" s="14">
        <f t="shared" si="50"/>
        <v>175.34361</v>
      </c>
      <c r="BS19" s="14">
        <f t="shared" si="51"/>
        <v>175.34361</v>
      </c>
      <c r="BT19" s="31">
        <f t="shared" si="52"/>
        <v>193.8679371</v>
      </c>
      <c r="BU19" s="31">
        <f t="shared" si="53"/>
        <v>75.2425134</v>
      </c>
      <c r="BV19" s="31"/>
      <c r="BW19" s="14"/>
      <c r="BX19" s="14">
        <f t="shared" si="55"/>
        <v>334.84710999999993</v>
      </c>
      <c r="BY19" s="14">
        <f t="shared" si="56"/>
        <v>334.84710999999993</v>
      </c>
      <c r="BZ19" s="31">
        <f t="shared" si="57"/>
        <v>370.22232210000004</v>
      </c>
      <c r="CA19" s="31">
        <f t="shared" si="58"/>
        <v>143.6878034</v>
      </c>
      <c r="CB19" s="14"/>
      <c r="CC19" s="14"/>
      <c r="CD19" s="14">
        <f t="shared" si="60"/>
        <v>55.60919</v>
      </c>
      <c r="CE19" s="14">
        <f t="shared" si="61"/>
        <v>55.60919</v>
      </c>
      <c r="CF19" s="31">
        <f t="shared" si="62"/>
        <v>61.484070900000006</v>
      </c>
      <c r="CG19" s="31">
        <f t="shared" si="63"/>
        <v>23.8627186</v>
      </c>
      <c r="CH19" s="31"/>
      <c r="CI19" s="14"/>
      <c r="CJ19" s="14">
        <f t="shared" si="65"/>
        <v>0.9645999999999999</v>
      </c>
      <c r="CK19" s="14">
        <f t="shared" si="66"/>
        <v>0.9645999999999999</v>
      </c>
      <c r="CL19" s="31">
        <f t="shared" si="67"/>
        <v>1.066506</v>
      </c>
      <c r="CM19" s="31">
        <f t="shared" si="68"/>
        <v>0.413924</v>
      </c>
      <c r="CN19" s="31"/>
      <c r="CO19" s="14"/>
      <c r="CP19" s="14">
        <f t="shared" si="70"/>
        <v>353.95997000000006</v>
      </c>
      <c r="CQ19" s="14">
        <f t="shared" si="71"/>
        <v>353.95997000000006</v>
      </c>
      <c r="CR19" s="31">
        <f t="shared" si="72"/>
        <v>391.3543767</v>
      </c>
      <c r="CS19" s="31">
        <f t="shared" si="73"/>
        <v>151.8894118</v>
      </c>
      <c r="CT19" s="31"/>
      <c r="CU19" s="14"/>
      <c r="CV19" s="14">
        <f t="shared" si="75"/>
        <v>512.86404</v>
      </c>
      <c r="CW19" s="14">
        <f t="shared" si="76"/>
        <v>512.86404</v>
      </c>
      <c r="CX19" s="31">
        <f t="shared" si="77"/>
        <v>567.0460044</v>
      </c>
      <c r="CY19" s="31">
        <f t="shared" si="78"/>
        <v>220.0774776</v>
      </c>
      <c r="CZ19" s="31"/>
      <c r="DA19" s="14"/>
      <c r="DB19" s="14">
        <f t="shared" si="80"/>
        <v>648.92087</v>
      </c>
      <c r="DC19" s="14">
        <f t="shared" si="81"/>
        <v>648.92087</v>
      </c>
      <c r="DD19" s="31">
        <f t="shared" si="82"/>
        <v>717.4766757</v>
      </c>
      <c r="DE19" s="31">
        <f t="shared" si="83"/>
        <v>278.4614578</v>
      </c>
      <c r="DF19" s="31"/>
      <c r="DG19" s="14"/>
      <c r="DH19" s="14">
        <f t="shared" si="85"/>
        <v>60.356399999999994</v>
      </c>
      <c r="DI19" s="14">
        <f t="shared" si="86"/>
        <v>60.356399999999994</v>
      </c>
      <c r="DJ19" s="31">
        <f t="shared" si="87"/>
        <v>66.732804</v>
      </c>
      <c r="DK19" s="31">
        <f t="shared" si="88"/>
        <v>25.899816</v>
      </c>
      <c r="DL19" s="31"/>
      <c r="DM19" s="14"/>
      <c r="DN19" s="31">
        <f t="shared" si="90"/>
        <v>1140.4672500000001</v>
      </c>
      <c r="DO19" s="14">
        <f t="shared" si="91"/>
        <v>1140.4672500000001</v>
      </c>
      <c r="DP19" s="31">
        <f t="shared" si="92"/>
        <v>1260.9528975</v>
      </c>
      <c r="DQ19" s="31">
        <f t="shared" si="93"/>
        <v>489.39121500000005</v>
      </c>
      <c r="DR19" s="31"/>
      <c r="DS19" s="14"/>
      <c r="DT19" s="14">
        <f t="shared" si="95"/>
        <v>2958.85538</v>
      </c>
      <c r="DU19" s="14">
        <f t="shared" si="96"/>
        <v>2958.85538</v>
      </c>
      <c r="DV19" s="31">
        <f t="shared" si="97"/>
        <v>3271.4462118</v>
      </c>
      <c r="DW19" s="31">
        <f t="shared" si="98"/>
        <v>1269.6882172</v>
      </c>
      <c r="DX19" s="31"/>
      <c r="DY19" s="14"/>
      <c r="DZ19" s="14">
        <f t="shared" si="100"/>
        <v>217.96515000000002</v>
      </c>
      <c r="EA19" s="14">
        <f t="shared" si="101"/>
        <v>217.96515000000002</v>
      </c>
      <c r="EB19" s="31">
        <f t="shared" si="102"/>
        <v>240.9922665</v>
      </c>
      <c r="EC19" s="31">
        <f t="shared" si="103"/>
        <v>93.532041</v>
      </c>
      <c r="ED19" s="31"/>
    </row>
    <row r="20" spans="1:134" s="33" customFormat="1" ht="12.75">
      <c r="A20" s="2">
        <v>45566</v>
      </c>
      <c r="B20"/>
      <c r="C20" s="15">
        <f>'2012D'!C20</f>
        <v>3445000</v>
      </c>
      <c r="D20" s="15">
        <f>'2012D'!D20</f>
        <v>68900</v>
      </c>
      <c r="E20" s="15">
        <f t="shared" si="0"/>
        <v>3513900</v>
      </c>
      <c r="F20" s="15">
        <f>'2012D'!F20</f>
        <v>76179</v>
      </c>
      <c r="G20" s="15">
        <f>'2012D'!G20</f>
        <v>29566</v>
      </c>
      <c r="H20" s="31"/>
      <c r="I20" s="46">
        <f t="shared" si="1"/>
        <v>1931241.5070000004</v>
      </c>
      <c r="J20" s="46">
        <f t="shared" si="1"/>
        <v>38624.830140000005</v>
      </c>
      <c r="K20" s="46">
        <f t="shared" si="2"/>
        <v>1969866.3371400004</v>
      </c>
      <c r="L20" s="46">
        <f t="shared" si="3"/>
        <v>42705.38367540001</v>
      </c>
      <c r="M20" s="46">
        <f t="shared" si="3"/>
        <v>16574.4808116</v>
      </c>
      <c r="N20" s="31"/>
      <c r="O20" s="14">
        <f t="shared" si="4"/>
        <v>310820.99100000004</v>
      </c>
      <c r="P20" s="31">
        <f t="shared" si="5"/>
        <v>6216.419819999999</v>
      </c>
      <c r="Q20" s="31">
        <f t="shared" si="6"/>
        <v>317037.41082000005</v>
      </c>
      <c r="R20" s="31">
        <f t="shared" si="7"/>
        <v>6873.1588602</v>
      </c>
      <c r="S20" s="31">
        <f t="shared" si="8"/>
        <v>2667.5568708</v>
      </c>
      <c r="T20" s="31"/>
      <c r="U20" s="14">
        <f t="shared" si="9"/>
        <v>2920.671</v>
      </c>
      <c r="V20" s="14">
        <f t="shared" si="10"/>
        <v>58.413419999999995</v>
      </c>
      <c r="W20" s="14">
        <f t="shared" si="11"/>
        <v>2979.0844199999997</v>
      </c>
      <c r="X20" s="31">
        <f t="shared" si="12"/>
        <v>64.5845562</v>
      </c>
      <c r="Y20" s="31">
        <f t="shared" si="13"/>
        <v>25.0660548</v>
      </c>
      <c r="Z20" s="31"/>
      <c r="AA20" s="14">
        <f t="shared" si="14"/>
        <v>93536.573</v>
      </c>
      <c r="AB20" s="14">
        <f t="shared" si="15"/>
        <v>1870.7314599999997</v>
      </c>
      <c r="AC20" s="14">
        <f t="shared" si="16"/>
        <v>95407.30446</v>
      </c>
      <c r="AD20" s="31">
        <f t="shared" si="17"/>
        <v>2068.3665006</v>
      </c>
      <c r="AE20" s="31">
        <f t="shared" si="18"/>
        <v>802.7582924</v>
      </c>
      <c r="AF20" s="31"/>
      <c r="AG20" s="14">
        <f t="shared" si="19"/>
        <v>783356.8275</v>
      </c>
      <c r="AH20" s="14">
        <f t="shared" si="20"/>
        <v>15667.136550000001</v>
      </c>
      <c r="AI20" s="14">
        <f t="shared" si="21"/>
        <v>799023.9640500001</v>
      </c>
      <c r="AJ20" s="31">
        <f t="shared" si="22"/>
        <v>17322.3047205</v>
      </c>
      <c r="AK20" s="31">
        <f t="shared" si="23"/>
        <v>6722.997957</v>
      </c>
      <c r="AL20" s="31"/>
      <c r="AM20" s="14">
        <f t="shared" si="24"/>
        <v>202755.8195</v>
      </c>
      <c r="AN20" s="14">
        <f t="shared" si="25"/>
        <v>4055.11639</v>
      </c>
      <c r="AO20" s="14">
        <f t="shared" si="26"/>
        <v>206810.93589000002</v>
      </c>
      <c r="AP20" s="31">
        <f t="shared" si="27"/>
        <v>4483.5226629</v>
      </c>
      <c r="AQ20" s="31">
        <f t="shared" si="28"/>
        <v>1740.1098866</v>
      </c>
      <c r="AR20" s="14"/>
      <c r="AS20" s="14">
        <f t="shared" si="29"/>
        <v>137281.872</v>
      </c>
      <c r="AT20" s="14">
        <f t="shared" si="30"/>
        <v>2745.63744</v>
      </c>
      <c r="AU20" s="14">
        <f t="shared" si="31"/>
        <v>140027.50944</v>
      </c>
      <c r="AV20" s="31">
        <f t="shared" si="32"/>
        <v>3035.7026784</v>
      </c>
      <c r="AW20" s="31">
        <f t="shared" si="33"/>
        <v>1178.1932735999999</v>
      </c>
      <c r="AX20" s="31"/>
      <c r="AY20" s="14">
        <f t="shared" si="34"/>
        <v>21115.783</v>
      </c>
      <c r="AZ20" s="14">
        <f t="shared" si="35"/>
        <v>422.31566000000004</v>
      </c>
      <c r="BA20" s="14">
        <f t="shared" si="36"/>
        <v>21538.09866</v>
      </c>
      <c r="BB20" s="31">
        <f t="shared" si="37"/>
        <v>466.9315626</v>
      </c>
      <c r="BC20" s="31">
        <f t="shared" si="38"/>
        <v>181.2218404</v>
      </c>
      <c r="BD20" s="31"/>
      <c r="BE20" s="14">
        <f t="shared" si="39"/>
        <v>48340.24</v>
      </c>
      <c r="BF20" s="14">
        <f t="shared" si="40"/>
        <v>966.8048</v>
      </c>
      <c r="BG20" s="14">
        <f t="shared" si="41"/>
        <v>49307.044799999996</v>
      </c>
      <c r="BH20" s="31">
        <f t="shared" si="42"/>
        <v>1068.943728</v>
      </c>
      <c r="BI20" s="31">
        <f t="shared" si="43"/>
        <v>414.870112</v>
      </c>
      <c r="BJ20" s="31"/>
      <c r="BK20" s="14">
        <f t="shared" si="44"/>
        <v>8105.0515000000005</v>
      </c>
      <c r="BL20" s="14">
        <f t="shared" si="45"/>
        <v>162.10103</v>
      </c>
      <c r="BM20" s="14">
        <f t="shared" si="46"/>
        <v>8267.152530000001</v>
      </c>
      <c r="BN20" s="31">
        <f t="shared" si="47"/>
        <v>179.22633330000002</v>
      </c>
      <c r="BO20" s="31">
        <f t="shared" si="48"/>
        <v>69.5599282</v>
      </c>
      <c r="BP20" s="31"/>
      <c r="BQ20" s="14">
        <f t="shared" si="49"/>
        <v>8767.1805</v>
      </c>
      <c r="BR20" s="14">
        <f t="shared" si="50"/>
        <v>175.34361</v>
      </c>
      <c r="BS20" s="14">
        <f t="shared" si="51"/>
        <v>8942.52411</v>
      </c>
      <c r="BT20" s="31">
        <f t="shared" si="52"/>
        <v>193.8679371</v>
      </c>
      <c r="BU20" s="31">
        <f t="shared" si="53"/>
        <v>75.2425134</v>
      </c>
      <c r="BV20" s="31"/>
      <c r="BW20" s="14">
        <f t="shared" si="54"/>
        <v>16742.3555</v>
      </c>
      <c r="BX20" s="14">
        <f t="shared" si="55"/>
        <v>334.84710999999993</v>
      </c>
      <c r="BY20" s="14">
        <f t="shared" si="56"/>
        <v>17077.20261</v>
      </c>
      <c r="BZ20" s="31">
        <f t="shared" si="57"/>
        <v>370.22232210000004</v>
      </c>
      <c r="CA20" s="31">
        <f t="shared" si="58"/>
        <v>143.6878034</v>
      </c>
      <c r="CB20" s="14"/>
      <c r="CC20" s="14">
        <f t="shared" si="59"/>
        <v>2780.4595000000004</v>
      </c>
      <c r="CD20" s="14">
        <f t="shared" si="60"/>
        <v>55.60919</v>
      </c>
      <c r="CE20" s="14">
        <f t="shared" si="61"/>
        <v>2836.0686900000005</v>
      </c>
      <c r="CF20" s="31">
        <f t="shared" si="62"/>
        <v>61.484070900000006</v>
      </c>
      <c r="CG20" s="31">
        <f t="shared" si="63"/>
        <v>23.8627186</v>
      </c>
      <c r="CH20" s="31"/>
      <c r="CI20" s="14">
        <f t="shared" si="64"/>
        <v>48.23</v>
      </c>
      <c r="CJ20" s="14">
        <f t="shared" si="65"/>
        <v>0.9645999999999999</v>
      </c>
      <c r="CK20" s="14">
        <f t="shared" si="66"/>
        <v>49.194599999999994</v>
      </c>
      <c r="CL20" s="31">
        <f t="shared" si="67"/>
        <v>1.066506</v>
      </c>
      <c r="CM20" s="31">
        <f t="shared" si="68"/>
        <v>0.413924</v>
      </c>
      <c r="CN20" s="31"/>
      <c r="CO20" s="14">
        <f t="shared" si="69"/>
        <v>17697.9985</v>
      </c>
      <c r="CP20" s="14">
        <f t="shared" si="70"/>
        <v>353.95997000000006</v>
      </c>
      <c r="CQ20" s="14">
        <f t="shared" si="71"/>
        <v>18051.95847</v>
      </c>
      <c r="CR20" s="31">
        <f t="shared" si="72"/>
        <v>391.3543767</v>
      </c>
      <c r="CS20" s="31">
        <f t="shared" si="73"/>
        <v>151.8894118</v>
      </c>
      <c r="CT20" s="31"/>
      <c r="CU20" s="14">
        <f t="shared" si="74"/>
        <v>25643.202</v>
      </c>
      <c r="CV20" s="14">
        <f t="shared" si="75"/>
        <v>512.86404</v>
      </c>
      <c r="CW20" s="14">
        <f t="shared" si="76"/>
        <v>26156.06604</v>
      </c>
      <c r="CX20" s="31">
        <f t="shared" si="77"/>
        <v>567.0460044</v>
      </c>
      <c r="CY20" s="31">
        <f t="shared" si="78"/>
        <v>220.0774776</v>
      </c>
      <c r="CZ20" s="31"/>
      <c r="DA20" s="14">
        <f t="shared" si="79"/>
        <v>32446.043499999996</v>
      </c>
      <c r="DB20" s="14">
        <f t="shared" si="80"/>
        <v>648.92087</v>
      </c>
      <c r="DC20" s="14">
        <f t="shared" si="81"/>
        <v>33094.964369999994</v>
      </c>
      <c r="DD20" s="31">
        <f t="shared" si="82"/>
        <v>717.4766757</v>
      </c>
      <c r="DE20" s="31">
        <f t="shared" si="83"/>
        <v>278.4614578</v>
      </c>
      <c r="DF20" s="31"/>
      <c r="DG20" s="14">
        <f t="shared" si="84"/>
        <v>3017.82</v>
      </c>
      <c r="DH20" s="14">
        <f t="shared" si="85"/>
        <v>60.356399999999994</v>
      </c>
      <c r="DI20" s="14">
        <f t="shared" si="86"/>
        <v>3078.1764000000003</v>
      </c>
      <c r="DJ20" s="31">
        <f t="shared" si="87"/>
        <v>66.732804</v>
      </c>
      <c r="DK20" s="31">
        <f t="shared" si="88"/>
        <v>25.899816</v>
      </c>
      <c r="DL20" s="31"/>
      <c r="DM20" s="14">
        <f t="shared" si="89"/>
        <v>57023.3625</v>
      </c>
      <c r="DN20" s="31">
        <f t="shared" si="90"/>
        <v>1140.4672500000001</v>
      </c>
      <c r="DO20" s="14">
        <f t="shared" si="91"/>
        <v>58163.829750000004</v>
      </c>
      <c r="DP20" s="31">
        <f t="shared" si="92"/>
        <v>1260.9528975</v>
      </c>
      <c r="DQ20" s="31">
        <f t="shared" si="93"/>
        <v>489.39121500000005</v>
      </c>
      <c r="DR20" s="31"/>
      <c r="DS20" s="14">
        <f t="shared" si="94"/>
        <v>147942.769</v>
      </c>
      <c r="DT20" s="14">
        <f t="shared" si="95"/>
        <v>2958.85538</v>
      </c>
      <c r="DU20" s="14">
        <f t="shared" si="96"/>
        <v>150901.62438</v>
      </c>
      <c r="DV20" s="31">
        <f t="shared" si="97"/>
        <v>3271.4462118</v>
      </c>
      <c r="DW20" s="31">
        <f t="shared" si="98"/>
        <v>1269.6882172</v>
      </c>
      <c r="DX20" s="31"/>
      <c r="DY20" s="14">
        <f t="shared" si="99"/>
        <v>10898.2575</v>
      </c>
      <c r="DZ20" s="14">
        <f t="shared" si="100"/>
        <v>217.96515000000002</v>
      </c>
      <c r="EA20" s="14">
        <f t="shared" si="101"/>
        <v>11116.22265</v>
      </c>
      <c r="EB20" s="31">
        <f t="shared" si="102"/>
        <v>240.9922665</v>
      </c>
      <c r="EC20" s="31">
        <f t="shared" si="103"/>
        <v>93.532041</v>
      </c>
      <c r="ED20" s="31"/>
    </row>
    <row r="21" spans="1:134" s="33" customFormat="1" ht="12.75">
      <c r="A21" s="2">
        <v>45748</v>
      </c>
      <c r="B21"/>
      <c r="C21" s="15">
        <f>'2012D'!C21</f>
        <v>0</v>
      </c>
      <c r="D21" s="15">
        <f>'2012D'!D21</f>
        <v>0</v>
      </c>
      <c r="E21" s="15">
        <f t="shared" si="0"/>
        <v>0</v>
      </c>
      <c r="F21" s="15">
        <f>'2012D'!F21</f>
        <v>0</v>
      </c>
      <c r="G21" s="15">
        <f>'2012D'!G21</f>
        <v>0</v>
      </c>
      <c r="H21" s="31"/>
      <c r="I21" s="46">
        <f t="shared" si="1"/>
        <v>0</v>
      </c>
      <c r="J21" s="46">
        <f t="shared" si="1"/>
        <v>0</v>
      </c>
      <c r="K21" s="46">
        <f t="shared" si="2"/>
        <v>0</v>
      </c>
      <c r="L21" s="46">
        <f t="shared" si="3"/>
        <v>0</v>
      </c>
      <c r="M21" s="46">
        <f t="shared" si="3"/>
        <v>0</v>
      </c>
      <c r="N21" s="31"/>
      <c r="O21" s="14"/>
      <c r="P21" s="31">
        <f t="shared" si="5"/>
        <v>0</v>
      </c>
      <c r="Q21" s="31">
        <f t="shared" si="6"/>
        <v>0</v>
      </c>
      <c r="R21" s="31">
        <f t="shared" si="7"/>
        <v>0</v>
      </c>
      <c r="S21" s="31">
        <f t="shared" si="8"/>
        <v>0</v>
      </c>
      <c r="T21" s="31"/>
      <c r="U21" s="14"/>
      <c r="V21" s="14">
        <f t="shared" si="10"/>
        <v>0</v>
      </c>
      <c r="W21" s="14">
        <f t="shared" si="11"/>
        <v>0</v>
      </c>
      <c r="X21" s="31">
        <f t="shared" si="12"/>
        <v>0</v>
      </c>
      <c r="Y21" s="31">
        <f t="shared" si="13"/>
        <v>0</v>
      </c>
      <c r="Z21" s="31"/>
      <c r="AA21" s="14"/>
      <c r="AB21" s="14">
        <f t="shared" si="15"/>
        <v>0</v>
      </c>
      <c r="AC21" s="14">
        <f t="shared" si="16"/>
        <v>0</v>
      </c>
      <c r="AD21" s="31">
        <f t="shared" si="17"/>
        <v>0</v>
      </c>
      <c r="AE21" s="31">
        <f t="shared" si="18"/>
        <v>0</v>
      </c>
      <c r="AF21" s="31"/>
      <c r="AG21" s="14"/>
      <c r="AH21" s="14">
        <f t="shared" si="20"/>
        <v>0</v>
      </c>
      <c r="AI21" s="14">
        <f t="shared" si="21"/>
        <v>0</v>
      </c>
      <c r="AJ21" s="31">
        <f t="shared" si="22"/>
        <v>0</v>
      </c>
      <c r="AK21" s="31">
        <f t="shared" si="23"/>
        <v>0</v>
      </c>
      <c r="AL21" s="31"/>
      <c r="AM21" s="14"/>
      <c r="AN21" s="14">
        <f t="shared" si="25"/>
        <v>0</v>
      </c>
      <c r="AO21" s="14">
        <f t="shared" si="26"/>
        <v>0</v>
      </c>
      <c r="AP21" s="31">
        <f t="shared" si="27"/>
        <v>0</v>
      </c>
      <c r="AQ21" s="31">
        <f t="shared" si="28"/>
        <v>0</v>
      </c>
      <c r="AR21" s="14"/>
      <c r="AS21" s="14"/>
      <c r="AT21" s="14">
        <f t="shared" si="30"/>
        <v>0</v>
      </c>
      <c r="AU21" s="14">
        <f t="shared" si="31"/>
        <v>0</v>
      </c>
      <c r="AV21" s="31">
        <f t="shared" si="32"/>
        <v>0</v>
      </c>
      <c r="AW21" s="31">
        <f t="shared" si="33"/>
        <v>0</v>
      </c>
      <c r="AX21" s="31"/>
      <c r="AY21" s="14"/>
      <c r="AZ21" s="14">
        <f t="shared" si="35"/>
        <v>0</v>
      </c>
      <c r="BA21" s="14">
        <f t="shared" si="36"/>
        <v>0</v>
      </c>
      <c r="BB21" s="31">
        <f t="shared" si="37"/>
        <v>0</v>
      </c>
      <c r="BC21" s="31">
        <f t="shared" si="38"/>
        <v>0</v>
      </c>
      <c r="BD21" s="31"/>
      <c r="BE21" s="14"/>
      <c r="BF21" s="14">
        <f t="shared" si="40"/>
        <v>0</v>
      </c>
      <c r="BG21" s="14">
        <f t="shared" si="41"/>
        <v>0</v>
      </c>
      <c r="BH21" s="31">
        <f t="shared" si="42"/>
        <v>0</v>
      </c>
      <c r="BI21" s="31">
        <f t="shared" si="43"/>
        <v>0</v>
      </c>
      <c r="BJ21" s="31"/>
      <c r="BK21" s="14"/>
      <c r="BL21" s="14">
        <f t="shared" si="45"/>
        <v>0</v>
      </c>
      <c r="BM21" s="14">
        <f t="shared" si="46"/>
        <v>0</v>
      </c>
      <c r="BN21" s="31">
        <f t="shared" si="47"/>
        <v>0</v>
      </c>
      <c r="BO21" s="31">
        <f t="shared" si="48"/>
        <v>0</v>
      </c>
      <c r="BP21" s="31"/>
      <c r="BQ21" s="14"/>
      <c r="BR21" s="14">
        <f t="shared" si="50"/>
        <v>0</v>
      </c>
      <c r="BS21" s="14">
        <f t="shared" si="51"/>
        <v>0</v>
      </c>
      <c r="BT21" s="31">
        <f t="shared" si="52"/>
        <v>0</v>
      </c>
      <c r="BU21" s="31">
        <f t="shared" si="53"/>
        <v>0</v>
      </c>
      <c r="BV21" s="31"/>
      <c r="BW21" s="14"/>
      <c r="BX21" s="14">
        <f t="shared" si="55"/>
        <v>0</v>
      </c>
      <c r="BY21" s="14">
        <f t="shared" si="56"/>
        <v>0</v>
      </c>
      <c r="BZ21" s="31">
        <f t="shared" si="57"/>
        <v>0</v>
      </c>
      <c r="CA21" s="31">
        <f t="shared" si="58"/>
        <v>0</v>
      </c>
      <c r="CB21" s="14"/>
      <c r="CC21" s="14"/>
      <c r="CD21" s="14">
        <f t="shared" si="60"/>
        <v>0</v>
      </c>
      <c r="CE21" s="14">
        <f t="shared" si="61"/>
        <v>0</v>
      </c>
      <c r="CF21" s="31">
        <f t="shared" si="62"/>
        <v>0</v>
      </c>
      <c r="CG21" s="31">
        <f t="shared" si="63"/>
        <v>0</v>
      </c>
      <c r="CH21" s="31"/>
      <c r="CI21" s="14"/>
      <c r="CJ21" s="14">
        <f t="shared" si="65"/>
        <v>0</v>
      </c>
      <c r="CK21" s="14">
        <f t="shared" si="66"/>
        <v>0</v>
      </c>
      <c r="CL21" s="31">
        <f t="shared" si="67"/>
        <v>0</v>
      </c>
      <c r="CM21" s="31">
        <f t="shared" si="68"/>
        <v>0</v>
      </c>
      <c r="CN21" s="31"/>
      <c r="CO21" s="14"/>
      <c r="CP21" s="14">
        <f t="shared" si="70"/>
        <v>0</v>
      </c>
      <c r="CQ21" s="14">
        <f t="shared" si="71"/>
        <v>0</v>
      </c>
      <c r="CR21" s="31">
        <f t="shared" si="72"/>
        <v>0</v>
      </c>
      <c r="CS21" s="31">
        <f t="shared" si="73"/>
        <v>0</v>
      </c>
      <c r="CT21" s="31"/>
      <c r="CU21" s="14"/>
      <c r="CV21" s="14">
        <f t="shared" si="75"/>
        <v>0</v>
      </c>
      <c r="CW21" s="14">
        <f t="shared" si="76"/>
        <v>0</v>
      </c>
      <c r="CX21" s="31">
        <f t="shared" si="77"/>
        <v>0</v>
      </c>
      <c r="CY21" s="31">
        <f t="shared" si="78"/>
        <v>0</v>
      </c>
      <c r="CZ21" s="31"/>
      <c r="DA21" s="14"/>
      <c r="DB21" s="14">
        <f t="shared" si="80"/>
        <v>0</v>
      </c>
      <c r="DC21" s="14">
        <f t="shared" si="81"/>
        <v>0</v>
      </c>
      <c r="DD21" s="31">
        <f t="shared" si="82"/>
        <v>0</v>
      </c>
      <c r="DE21" s="31">
        <f t="shared" si="83"/>
        <v>0</v>
      </c>
      <c r="DF21" s="31"/>
      <c r="DG21" s="14"/>
      <c r="DH21" s="14">
        <f t="shared" si="85"/>
        <v>0</v>
      </c>
      <c r="DI21" s="14">
        <f t="shared" si="86"/>
        <v>0</v>
      </c>
      <c r="DJ21" s="31">
        <f t="shared" si="87"/>
        <v>0</v>
      </c>
      <c r="DK21" s="31">
        <f t="shared" si="88"/>
        <v>0</v>
      </c>
      <c r="DL21" s="31"/>
      <c r="DM21" s="14"/>
      <c r="DN21" s="31">
        <f t="shared" si="90"/>
        <v>0</v>
      </c>
      <c r="DO21" s="14">
        <f t="shared" si="91"/>
        <v>0</v>
      </c>
      <c r="DP21" s="31">
        <f t="shared" si="92"/>
        <v>0</v>
      </c>
      <c r="DQ21" s="31">
        <f t="shared" si="93"/>
        <v>0</v>
      </c>
      <c r="DR21" s="31"/>
      <c r="DS21" s="14"/>
      <c r="DT21" s="14">
        <f t="shared" si="95"/>
        <v>0</v>
      </c>
      <c r="DU21" s="14">
        <f t="shared" si="96"/>
        <v>0</v>
      </c>
      <c r="DV21" s="31">
        <f t="shared" si="97"/>
        <v>0</v>
      </c>
      <c r="DW21" s="31">
        <f t="shared" si="98"/>
        <v>0</v>
      </c>
      <c r="DX21" s="31"/>
      <c r="DY21" s="14"/>
      <c r="DZ21" s="14">
        <f t="shared" si="100"/>
        <v>0</v>
      </c>
      <c r="EA21" s="14">
        <f t="shared" si="101"/>
        <v>0</v>
      </c>
      <c r="EB21" s="31">
        <f t="shared" si="102"/>
        <v>0</v>
      </c>
      <c r="EC21" s="31">
        <f t="shared" si="103"/>
        <v>0</v>
      </c>
      <c r="ED21" s="31"/>
    </row>
    <row r="22" spans="3:27" ht="12.75">
      <c r="C22" s="21"/>
      <c r="D22" s="21"/>
      <c r="E22" s="21"/>
      <c r="F22" s="21"/>
      <c r="G22" s="21"/>
      <c r="I22" s="45"/>
      <c r="J22" s="46"/>
      <c r="K22" s="45"/>
      <c r="L22" s="45"/>
      <c r="M22" s="45"/>
      <c r="AA22" s="31"/>
    </row>
    <row r="23" spans="1:133" ht="13.5" thickBot="1">
      <c r="A23" s="12" t="s">
        <v>0</v>
      </c>
      <c r="C23" s="30">
        <f>SUM(C8:C22)</f>
        <v>6755000</v>
      </c>
      <c r="D23" s="30">
        <f>SUM(D8:D22)</f>
        <v>1623900</v>
      </c>
      <c r="E23" s="30">
        <f>SUM(E8:E22)</f>
        <v>8378900</v>
      </c>
      <c r="F23" s="30">
        <f>SUM(F8:F22)</f>
        <v>990327</v>
      </c>
      <c r="G23" s="30">
        <f>SUM(G8:G22)</f>
        <v>384358</v>
      </c>
      <c r="I23" s="48">
        <f>SUM(I8:I22)</f>
        <v>3786803.0130000003</v>
      </c>
      <c r="J23" s="48">
        <f>SUM(J8:J22)</f>
        <v>910346.3231399998</v>
      </c>
      <c r="K23" s="48">
        <f>SUM(K8:K22)</f>
        <v>4697149.33614</v>
      </c>
      <c r="L23" s="48">
        <f>SUM(L8:L22)</f>
        <v>555169.9877802</v>
      </c>
      <c r="M23" s="48">
        <f>SUM(M8:M22)</f>
        <v>215468.25055079992</v>
      </c>
      <c r="O23" s="30">
        <f>SUM(O8:O22)</f>
        <v>609461.7690000001</v>
      </c>
      <c r="P23" s="30">
        <f>SUM(P8:P22)</f>
        <v>146514.42882000003</v>
      </c>
      <c r="Q23" s="30">
        <f>SUM(Q8:Q22)</f>
        <v>755976.1978200001</v>
      </c>
      <c r="R23" s="30">
        <f>SUM(R8:R22)</f>
        <v>89351.06518259998</v>
      </c>
      <c r="S23" s="30">
        <f>SUM(S8:S22)</f>
        <v>34678.239320399996</v>
      </c>
      <c r="U23" s="30">
        <f>SUM(U8:U22)</f>
        <v>5726.888999999999</v>
      </c>
      <c r="V23" s="30">
        <f>SUM(V8:V22)</f>
        <v>1376.7424199999998</v>
      </c>
      <c r="W23" s="30">
        <f>SUM(W8:W22)</f>
        <v>7103.63142</v>
      </c>
      <c r="X23" s="30">
        <f>SUM(X8:X22)</f>
        <v>839.5992305999997</v>
      </c>
      <c r="Y23" s="30">
        <f>SUM(Y8:Y22)</f>
        <v>325.8587124</v>
      </c>
      <c r="AA23" s="30">
        <f>SUM(AA8:AA22)</f>
        <v>183407.707</v>
      </c>
      <c r="AB23" s="30">
        <f>SUM(AB8:AB22)</f>
        <v>44091.15846</v>
      </c>
      <c r="AC23" s="30">
        <f>SUM(AC8:AC22)</f>
        <v>227498.86546</v>
      </c>
      <c r="AD23" s="30">
        <f>SUM(AD8:AD22)</f>
        <v>26888.76450780001</v>
      </c>
      <c r="AE23" s="30">
        <f>SUM(AE8:AE22)</f>
        <v>10435.8578012</v>
      </c>
      <c r="AG23" s="30">
        <f>SUM(AG8:AG22)</f>
        <v>1536016.0725</v>
      </c>
      <c r="AH23" s="30">
        <f>SUM(AH8:AH22)</f>
        <v>369257.8090499999</v>
      </c>
      <c r="AI23" s="30">
        <f>SUM(AI8:AI22)</f>
        <v>1905273.88155</v>
      </c>
      <c r="AJ23" s="30">
        <f>SUM(AJ8:AJ22)</f>
        <v>225189.96136649995</v>
      </c>
      <c r="AK23" s="30">
        <f>SUM(AK8:AK22)</f>
        <v>87398.973441</v>
      </c>
      <c r="AM23" s="30">
        <f>SUM(AM8:AM22)</f>
        <v>397566.20050000004</v>
      </c>
      <c r="AN23" s="30">
        <f>SUM(AN8:AN22)</f>
        <v>95574.79688999997</v>
      </c>
      <c r="AO23" s="30">
        <f>SUM(AO8:AO22)</f>
        <v>493140.99739</v>
      </c>
      <c r="AP23" s="30">
        <f>SUM(AP8:AP22)</f>
        <v>58285.79461770001</v>
      </c>
      <c r="AQ23" s="30">
        <f>SUM(AQ8:AQ22)</f>
        <v>22621.428525799995</v>
      </c>
      <c r="AR23" s="30"/>
      <c r="AS23" s="30">
        <f>SUM(AS8:AS22)</f>
        <v>269184.048</v>
      </c>
      <c r="AT23" s="30">
        <f>SUM(AT8:AT22)</f>
        <v>64711.765439999996</v>
      </c>
      <c r="AU23" s="30">
        <f>SUM(AU8:AU22)</f>
        <v>333895.81344</v>
      </c>
      <c r="AV23" s="30">
        <f>SUM(AV8:AV22)</f>
        <v>39464.1348192</v>
      </c>
      <c r="AW23" s="30">
        <f>SUM(AW8:AW22)</f>
        <v>15316.512556799998</v>
      </c>
      <c r="AY23" s="30">
        <f>SUM(AY8:AY22)</f>
        <v>41404.097</v>
      </c>
      <c r="AZ23" s="30">
        <f>SUM(AZ8:AZ22)</f>
        <v>9953.53266</v>
      </c>
      <c r="BA23" s="30">
        <f>SUM(BA8:BA22)</f>
        <v>51357.629660000006</v>
      </c>
      <c r="BB23" s="30">
        <f>SUM(BB8:BB22)</f>
        <v>6070.110313799998</v>
      </c>
      <c r="BC23" s="30">
        <f>SUM(BC8:BC22)</f>
        <v>2355.8839252</v>
      </c>
      <c r="BE23" s="30">
        <f>SUM(BE8:BE22)</f>
        <v>94786.16</v>
      </c>
      <c r="BF23" s="30">
        <f>SUM(BF8:BF22)</f>
        <v>22786.564800000004</v>
      </c>
      <c r="BG23" s="30">
        <f>SUM(BG8:BG22)</f>
        <v>117572.7248</v>
      </c>
      <c r="BH23" s="30">
        <f>SUM(BH8:BH22)</f>
        <v>13896.268464</v>
      </c>
      <c r="BI23" s="30">
        <f>SUM(BI8:BI22)</f>
        <v>5393.3114559999985</v>
      </c>
      <c r="BK23" s="30">
        <f>SUM(BK8:BK22)</f>
        <v>15892.4885</v>
      </c>
      <c r="BL23" s="30">
        <f>SUM(BL8:BL22)</f>
        <v>3820.5495299999993</v>
      </c>
      <c r="BM23" s="30">
        <f>SUM(BM8:BM22)</f>
        <v>19713.03803</v>
      </c>
      <c r="BN23" s="30">
        <f>SUM(BN8:BN22)</f>
        <v>2329.9423329000006</v>
      </c>
      <c r="BO23" s="30">
        <f>SUM(BO8:BO22)</f>
        <v>904.2790666000003</v>
      </c>
      <c r="BQ23" s="30">
        <f>SUM(BQ8:BQ22)</f>
        <v>17190.7995</v>
      </c>
      <c r="BR23" s="30">
        <f>SUM(BR8:BR22)</f>
        <v>4132.66311</v>
      </c>
      <c r="BS23" s="30">
        <f>SUM(BS8:BS22)</f>
        <v>21323.462610000002</v>
      </c>
      <c r="BT23" s="30">
        <f>SUM(BT8:BT22)</f>
        <v>2520.2831823</v>
      </c>
      <c r="BU23" s="30">
        <f>SUM(BU8:BU22)</f>
        <v>978.1526742000001</v>
      </c>
      <c r="BW23" s="30">
        <f>SUM(BW8:BW22)</f>
        <v>32828.624500000005</v>
      </c>
      <c r="BX23" s="30">
        <f>SUM(BX8:BX22)</f>
        <v>7891.991610000001</v>
      </c>
      <c r="BY23" s="30">
        <f>SUM(BY8:BY22)</f>
        <v>40720.61611</v>
      </c>
      <c r="BZ23" s="30">
        <f>SUM(BZ8:BZ22)</f>
        <v>4812.8901873</v>
      </c>
      <c r="CA23" s="30">
        <f>SUM(CA8:CA22)</f>
        <v>1867.9414442000007</v>
      </c>
      <c r="CB23" s="21"/>
      <c r="CC23" s="30">
        <f>SUM(CC8:CC22)</f>
        <v>5451.960500000001</v>
      </c>
      <c r="CD23" s="30">
        <f>SUM(CD8:CD22)</f>
        <v>1310.6496899999997</v>
      </c>
      <c r="CE23" s="30">
        <f>SUM(CE8:CE22)</f>
        <v>6762.610190000001</v>
      </c>
      <c r="CF23" s="30">
        <f>SUM(CF8:CF22)</f>
        <v>799.2929217000001</v>
      </c>
      <c r="CG23" s="30">
        <f>SUM(CG8:CG22)</f>
        <v>310.2153418</v>
      </c>
      <c r="CI23" s="30">
        <f>SUM(CI8:CI22)</f>
        <v>94.57</v>
      </c>
      <c r="CJ23" s="30">
        <f>SUM(CJ8:CJ22)</f>
        <v>22.734600000000007</v>
      </c>
      <c r="CK23" s="30">
        <f>SUM(CK8:CK22)</f>
        <v>117.3046</v>
      </c>
      <c r="CL23" s="30">
        <f>SUM(CL8:CL22)</f>
        <v>13.864578000000003</v>
      </c>
      <c r="CM23" s="30">
        <f>SUM(CM8:CM22)</f>
        <v>5.381012</v>
      </c>
      <c r="CO23" s="30">
        <f>SUM(CO8:CO22)</f>
        <v>34702.461500000005</v>
      </c>
      <c r="CP23" s="30">
        <f>SUM(CP8:CP22)</f>
        <v>8342.461470000002</v>
      </c>
      <c r="CQ23" s="30">
        <f>SUM(CQ8:CQ22)</f>
        <v>43044.92297</v>
      </c>
      <c r="CR23" s="30">
        <f>SUM(CR8:CR22)</f>
        <v>5087.6068971</v>
      </c>
      <c r="CS23" s="30">
        <f>SUM(CS8:CS22)</f>
        <v>1974.5623534000006</v>
      </c>
      <c r="CU23" s="30">
        <f>SUM(CU8:CU22)</f>
        <v>50281.518</v>
      </c>
      <c r="CV23" s="30">
        <f>SUM(CV8:CV22)</f>
        <v>12087.66204</v>
      </c>
      <c r="CW23" s="30">
        <f>SUM(CW8:CW22)</f>
        <v>62369.18004000001</v>
      </c>
      <c r="CX23" s="30">
        <f>SUM(CX8:CX22)</f>
        <v>7371.598057200001</v>
      </c>
      <c r="CY23" s="30">
        <f>SUM(CY8:CY22)</f>
        <v>2861.0072087999997</v>
      </c>
      <c r="DA23" s="30">
        <f>SUM(DA8:DA22)</f>
        <v>63620.61649999999</v>
      </c>
      <c r="DB23" s="30">
        <f>SUM(DB8:DB22)</f>
        <v>15294.377369999997</v>
      </c>
      <c r="DC23" s="30">
        <f>SUM(DC8:DC22)</f>
        <v>78914.99386999999</v>
      </c>
      <c r="DD23" s="30">
        <f>SUM(DD8:DD22)</f>
        <v>9327.196784099999</v>
      </c>
      <c r="DE23" s="30">
        <f>SUM(DE8:DE22)</f>
        <v>3619.9989514000004</v>
      </c>
      <c r="DG23" s="30">
        <f>SUM(DG8:DG22)</f>
        <v>5917.38</v>
      </c>
      <c r="DH23" s="30">
        <f>SUM(DH8:DH22)</f>
        <v>1422.5364000000002</v>
      </c>
      <c r="DI23" s="30">
        <f>SUM(DI8:DI22)</f>
        <v>7339.9164</v>
      </c>
      <c r="DJ23" s="30">
        <f>SUM(DJ8:DJ22)</f>
        <v>867.526452</v>
      </c>
      <c r="DK23" s="30">
        <f>SUM(DK8:DK22)</f>
        <v>336.6976079999999</v>
      </c>
      <c r="DM23" s="30">
        <f>SUM(DM8:DM22)</f>
        <v>111812.13750000001</v>
      </c>
      <c r="DN23" s="30">
        <f>SUM(DN8:DN22)</f>
        <v>26879.604750000013</v>
      </c>
      <c r="DO23" s="30">
        <f>SUM(DO8:DO22)</f>
        <v>138691.74225</v>
      </c>
      <c r="DP23" s="30">
        <f>SUM(DP8:DP22)</f>
        <v>16392.3876675</v>
      </c>
      <c r="DQ23" s="30">
        <f>SUM(DQ8:DQ22)</f>
        <v>6362.085794999999</v>
      </c>
      <c r="DS23" s="30">
        <f>SUM(DS8:DS22)</f>
        <v>290088.071</v>
      </c>
      <c r="DT23" s="30">
        <f>SUM(DT8:DT22)</f>
        <v>69737.08638000001</v>
      </c>
      <c r="DU23" s="30">
        <f>SUM(DU8:DU22)</f>
        <v>359825.15738</v>
      </c>
      <c r="DV23" s="30">
        <f>SUM(DV8:DV22)</f>
        <v>42528.800753400006</v>
      </c>
      <c r="DW23" s="30">
        <f>SUM(DW8:DW22)</f>
        <v>16505.946823600003</v>
      </c>
      <c r="DY23" s="30">
        <f>SUM(DY8:DY22)</f>
        <v>21369.442499999997</v>
      </c>
      <c r="DZ23" s="30">
        <f>SUM(DZ8:DZ22)</f>
        <v>5137.207650000002</v>
      </c>
      <c r="EA23" s="30">
        <f>SUM(EA8:EA22)</f>
        <v>26506.65015</v>
      </c>
      <c r="EB23" s="30">
        <f>SUM(EB8:EB22)</f>
        <v>3132.8994644999993</v>
      </c>
      <c r="EC23" s="30">
        <f>SUM(EC8:EC22)</f>
        <v>1215.916533</v>
      </c>
    </row>
    <row r="24" ht="13.5" thickTop="1"/>
    <row r="37" spans="1:134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1:134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1:1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1:1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1:1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1:1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1:1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1:1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1:1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1:1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1:1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1:1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1:1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1:1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1:1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1:13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1:13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1:13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1:13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  <row r="60" spans="1:134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</row>
    <row r="61" spans="1:134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spans="1:134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34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</sheetData>
  <sheetProtection/>
  <printOptions/>
  <pageMargins left="0.75" right="0.75" top="1" bottom="1" header="0.5" footer="0.5"/>
  <pageSetup orientation="landscape" scale="69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U63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" sqref="C12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6.8515625" style="15" customWidth="1"/>
    <col min="8" max="8" width="3.7109375" style="14" customWidth="1"/>
    <col min="9" max="13" width="13.7109375" style="14" hidden="1" customWidth="1"/>
    <col min="14" max="14" width="3.7109375" style="14" hidden="1" customWidth="1"/>
    <col min="15" max="18" width="13.7109375" style="14" hidden="1" customWidth="1"/>
    <col min="19" max="19" width="15.8515625" style="14" hidden="1" customWidth="1"/>
    <col min="20" max="20" width="3.7109375" style="14" hidden="1" customWidth="1"/>
    <col min="21" max="24" width="13.7109375" style="14" customWidth="1"/>
    <col min="25" max="25" width="16.421875" style="14" customWidth="1"/>
    <col min="26" max="26" width="3.7109375" style="14" customWidth="1"/>
    <col min="27" max="30" width="13.7109375" style="14" customWidth="1"/>
    <col min="31" max="31" width="16.00390625" style="14" customWidth="1"/>
    <col min="32" max="32" width="3.7109375" style="14" customWidth="1"/>
    <col min="33" max="36" width="13.7109375" style="14" customWidth="1"/>
    <col min="37" max="37" width="16.140625" style="14" customWidth="1"/>
    <col min="38" max="38" width="3.7109375" style="14" customWidth="1"/>
    <col min="39" max="42" width="13.7109375" style="14" customWidth="1"/>
    <col min="43" max="43" width="14.8515625" style="14" customWidth="1"/>
    <col min="44" max="44" width="3.7109375" style="14" customWidth="1"/>
    <col min="45" max="48" width="13.7109375" style="14" customWidth="1"/>
    <col min="49" max="49" width="14.421875" style="14" customWidth="1"/>
    <col min="50" max="50" width="3.7109375" style="14" customWidth="1"/>
    <col min="51" max="55" width="13.7109375" style="0" customWidth="1"/>
    <col min="56" max="56" width="3.7109375" style="14" customWidth="1"/>
    <col min="57" max="61" width="13.7109375" style="0" customWidth="1"/>
    <col min="62" max="62" width="3.7109375" style="0" customWidth="1"/>
    <col min="63" max="67" width="13.7109375" style="0" customWidth="1"/>
    <col min="68" max="68" width="3.7109375" style="0" customWidth="1"/>
    <col min="69" max="73" width="13.7109375" style="0" customWidth="1"/>
    <col min="74" max="74" width="3.7109375" style="0" customWidth="1"/>
    <col min="75" max="79" width="13.7109375" style="0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3" width="13.7109375" style="3" customWidth="1"/>
    <col min="164" max="164" width="3.7109375" style="3" customWidth="1"/>
    <col min="165" max="169" width="13.7109375" style="3" customWidth="1"/>
    <col min="170" max="170" width="3.7109375" style="3" customWidth="1"/>
    <col min="171" max="175" width="13.7109375" style="3" customWidth="1"/>
    <col min="176" max="176" width="3.7109375" style="0" customWidth="1"/>
  </cols>
  <sheetData>
    <row r="1" spans="1:177" ht="12.75">
      <c r="A1" s="23"/>
      <c r="B1" s="11"/>
      <c r="C1" s="22"/>
      <c r="D1" s="24"/>
      <c r="I1" s="24" t="s">
        <v>6</v>
      </c>
      <c r="AA1" s="24" t="s">
        <v>6</v>
      </c>
      <c r="AM1" s="24" t="s">
        <v>6</v>
      </c>
      <c r="AY1" s="24"/>
      <c r="BE1" s="24" t="s">
        <v>6</v>
      </c>
      <c r="BQ1" s="24"/>
      <c r="BW1" s="24" t="s">
        <v>6</v>
      </c>
      <c r="CI1" s="24"/>
      <c r="CO1" s="24" t="s">
        <v>6</v>
      </c>
      <c r="DA1" s="24"/>
      <c r="DG1" s="24" t="s">
        <v>6</v>
      </c>
      <c r="DS1" s="24"/>
      <c r="DY1" s="24" t="s">
        <v>6</v>
      </c>
      <c r="EK1" s="24"/>
      <c r="EQ1" s="24" t="s">
        <v>6</v>
      </c>
      <c r="FC1" s="24"/>
      <c r="FI1" s="24" t="s">
        <v>6</v>
      </c>
      <c r="FU1" s="24"/>
    </row>
    <row r="2" spans="1:177" ht="12.75">
      <c r="A2" s="23"/>
      <c r="B2" s="11"/>
      <c r="C2" s="22"/>
      <c r="D2" s="24"/>
      <c r="I2" s="24" t="s">
        <v>5</v>
      </c>
      <c r="AA2" s="24" t="s">
        <v>5</v>
      </c>
      <c r="AM2" s="24" t="s">
        <v>5</v>
      </c>
      <c r="AY2" s="24"/>
      <c r="BE2" s="24" t="s">
        <v>5</v>
      </c>
      <c r="BQ2" s="24"/>
      <c r="BW2" s="24" t="s">
        <v>5</v>
      </c>
      <c r="CI2" s="24"/>
      <c r="CO2" s="24" t="s">
        <v>5</v>
      </c>
      <c r="DA2" s="24"/>
      <c r="DG2" s="24" t="s">
        <v>5</v>
      </c>
      <c r="DS2" s="24"/>
      <c r="DY2" s="24" t="s">
        <v>5</v>
      </c>
      <c r="EK2" s="24"/>
      <c r="EQ2" s="24" t="s">
        <v>5</v>
      </c>
      <c r="FC2" s="24"/>
      <c r="FI2" s="24" t="s">
        <v>5</v>
      </c>
      <c r="FU2" s="24"/>
    </row>
    <row r="3" spans="1:177" ht="12.75">
      <c r="A3" s="23"/>
      <c r="B3" s="11"/>
      <c r="C3" s="22"/>
      <c r="D3" s="22"/>
      <c r="I3" s="24" t="s">
        <v>29</v>
      </c>
      <c r="AA3" s="24" t="s">
        <v>72</v>
      </c>
      <c r="AM3" s="24" t="str">
        <f>AA3</f>
        <v>2005 Series A Bond Funded Projects after 2015A</v>
      </c>
      <c r="AY3" s="24"/>
      <c r="AZ3" s="1"/>
      <c r="BE3" s="24" t="str">
        <f>AM3</f>
        <v>2005 Series A Bond Funded Projects after 2015A</v>
      </c>
      <c r="BQ3" s="24"/>
      <c r="BW3" s="24" t="str">
        <f>BE3</f>
        <v>2005 Series A Bond Funded Projects after 2015A</v>
      </c>
      <c r="CI3" s="24"/>
      <c r="CO3" s="24" t="str">
        <f>BW3</f>
        <v>2005 Series A Bond Funded Projects after 2015A</v>
      </c>
      <c r="DA3" s="24"/>
      <c r="DG3" s="24" t="str">
        <f>CO3</f>
        <v>2005 Series A Bond Funded Projects after 2015A</v>
      </c>
      <c r="DS3" s="24"/>
      <c r="DU3" s="43"/>
      <c r="DY3" s="24" t="str">
        <f>DG3</f>
        <v>2005 Series A Bond Funded Projects after 2015A</v>
      </c>
      <c r="EK3" s="24"/>
      <c r="EQ3" s="24" t="str">
        <f>DY3</f>
        <v>2005 Series A Bond Funded Projects after 2015A</v>
      </c>
      <c r="FC3" s="24"/>
      <c r="FI3" s="24" t="str">
        <f>EQ3</f>
        <v>2005 Series A Bond Funded Projects after 2015A</v>
      </c>
      <c r="FU3" s="24"/>
    </row>
    <row r="4" spans="1:4" ht="12.75">
      <c r="A4" s="23"/>
      <c r="B4" s="11"/>
      <c r="C4" s="22"/>
      <c r="D4" s="24"/>
    </row>
    <row r="5" spans="1:175" ht="12.75">
      <c r="A5" s="4" t="s">
        <v>1</v>
      </c>
      <c r="C5" s="49" t="s">
        <v>71</v>
      </c>
      <c r="D5" s="28"/>
      <c r="E5" s="29"/>
      <c r="F5" s="20"/>
      <c r="G5" s="20"/>
      <c r="I5" s="16" t="s">
        <v>22</v>
      </c>
      <c r="J5" s="17"/>
      <c r="K5" s="18"/>
      <c r="L5" s="20"/>
      <c r="M5" s="20"/>
      <c r="O5" s="16" t="s">
        <v>25</v>
      </c>
      <c r="P5" s="17"/>
      <c r="Q5" s="18"/>
      <c r="R5" s="20"/>
      <c r="S5" s="20"/>
      <c r="U5" s="16" t="s">
        <v>26</v>
      </c>
      <c r="V5" s="17"/>
      <c r="W5" s="18"/>
      <c r="X5" s="20"/>
      <c r="Y5" s="20"/>
      <c r="AA5" s="16" t="s">
        <v>27</v>
      </c>
      <c r="AB5" s="17"/>
      <c r="AC5" s="18"/>
      <c r="AD5" s="20"/>
      <c r="AE5" s="20"/>
      <c r="AG5" s="16" t="s">
        <v>28</v>
      </c>
      <c r="AH5" s="17"/>
      <c r="AI5" s="18"/>
      <c r="AJ5" s="20"/>
      <c r="AK5" s="20"/>
      <c r="AM5" s="16" t="s">
        <v>75</v>
      </c>
      <c r="AN5" s="17"/>
      <c r="AO5" s="18"/>
      <c r="AP5" s="20"/>
      <c r="AQ5" s="20"/>
      <c r="AS5" s="16" t="s">
        <v>23</v>
      </c>
      <c r="AT5" s="17"/>
      <c r="AU5" s="18"/>
      <c r="AV5" s="20"/>
      <c r="AW5" s="20"/>
      <c r="AY5" s="16" t="s">
        <v>24</v>
      </c>
      <c r="AZ5" s="17"/>
      <c r="BA5" s="18"/>
      <c r="BB5" s="20"/>
      <c r="BC5" s="20"/>
      <c r="BE5" s="5" t="s">
        <v>11</v>
      </c>
      <c r="BF5" s="6"/>
      <c r="BG5" s="7"/>
      <c r="BH5" s="20"/>
      <c r="BI5" s="20"/>
      <c r="BK5" s="5" t="s">
        <v>13</v>
      </c>
      <c r="BL5" s="6"/>
      <c r="BM5" s="7"/>
      <c r="BN5" s="20"/>
      <c r="BO5" s="20"/>
      <c r="BQ5" s="5" t="s">
        <v>12</v>
      </c>
      <c r="BR5" s="6"/>
      <c r="BS5" s="7"/>
      <c r="BT5" s="20"/>
      <c r="BU5" s="20"/>
      <c r="BW5" s="5" t="s">
        <v>40</v>
      </c>
      <c r="BX5" s="6"/>
      <c r="BY5" s="7"/>
      <c r="BZ5" s="20"/>
      <c r="CA5" s="20"/>
      <c r="CC5" s="5" t="s">
        <v>41</v>
      </c>
      <c r="CD5" s="6"/>
      <c r="CE5" s="7"/>
      <c r="CF5" s="20"/>
      <c r="CG5" s="20"/>
      <c r="CI5" s="5" t="s">
        <v>42</v>
      </c>
      <c r="CJ5" s="6"/>
      <c r="CK5" s="7"/>
      <c r="CL5" s="20"/>
      <c r="CM5" s="20"/>
      <c r="CO5" s="5" t="s">
        <v>43</v>
      </c>
      <c r="CP5" s="6"/>
      <c r="CQ5" s="7"/>
      <c r="CR5" s="20"/>
      <c r="CS5" s="20"/>
      <c r="CU5" s="5" t="s">
        <v>44</v>
      </c>
      <c r="CV5" s="6"/>
      <c r="CW5" s="7"/>
      <c r="CX5" s="20"/>
      <c r="CY5" s="20"/>
      <c r="DA5" s="5" t="s">
        <v>45</v>
      </c>
      <c r="DB5" s="6"/>
      <c r="DC5" s="7"/>
      <c r="DD5" s="20"/>
      <c r="DE5" s="20"/>
      <c r="DG5" s="5" t="s">
        <v>46</v>
      </c>
      <c r="DH5" s="6"/>
      <c r="DI5" s="7"/>
      <c r="DJ5" s="20"/>
      <c r="DK5" s="20"/>
      <c r="DM5" s="35" t="s">
        <v>47</v>
      </c>
      <c r="DN5" s="6"/>
      <c r="DO5" s="7"/>
      <c r="DP5" s="20"/>
      <c r="DQ5" s="20"/>
      <c r="DS5" s="5" t="s">
        <v>48</v>
      </c>
      <c r="DT5" s="6"/>
      <c r="DU5" s="7"/>
      <c r="DV5" s="20"/>
      <c r="DW5" s="20"/>
      <c r="DY5" s="5" t="s">
        <v>49</v>
      </c>
      <c r="DZ5" s="6"/>
      <c r="EA5" s="7"/>
      <c r="EB5" s="20"/>
      <c r="EC5" s="20"/>
      <c r="EE5" s="35" t="s">
        <v>50</v>
      </c>
      <c r="EF5" s="6"/>
      <c r="EG5" s="7"/>
      <c r="EH5" s="20"/>
      <c r="EI5" s="20"/>
      <c r="EK5" s="5" t="s">
        <v>20</v>
      </c>
      <c r="EL5" s="6"/>
      <c r="EM5" s="7"/>
      <c r="EN5" s="20"/>
      <c r="EO5" s="20"/>
      <c r="EQ5" s="5" t="s">
        <v>52</v>
      </c>
      <c r="ER5" s="6"/>
      <c r="ES5" s="7"/>
      <c r="ET5" s="20"/>
      <c r="EU5" s="20"/>
      <c r="EV5" s="41"/>
      <c r="EW5" s="5" t="s">
        <v>53</v>
      </c>
      <c r="EX5" s="6"/>
      <c r="EY5" s="7"/>
      <c r="EZ5" s="20"/>
      <c r="FA5" s="20"/>
      <c r="FC5" s="5" t="s">
        <v>51</v>
      </c>
      <c r="FD5" s="6"/>
      <c r="FE5" s="7"/>
      <c r="FF5" s="20"/>
      <c r="FG5" s="20"/>
      <c r="FI5" s="5" t="s">
        <v>21</v>
      </c>
      <c r="FJ5" s="6"/>
      <c r="FK5" s="7"/>
      <c r="FL5" s="20"/>
      <c r="FM5" s="20"/>
      <c r="FO5" s="35" t="s">
        <v>7</v>
      </c>
      <c r="FP5" s="6"/>
      <c r="FQ5" s="7"/>
      <c r="FR5" s="20"/>
      <c r="FS5" s="20"/>
    </row>
    <row r="6" spans="1:175" s="1" customFormat="1" ht="12.75">
      <c r="A6" s="25" t="s">
        <v>2</v>
      </c>
      <c r="C6" s="37" t="s">
        <v>73</v>
      </c>
      <c r="D6" s="17"/>
      <c r="E6" s="18"/>
      <c r="F6" s="20" t="s">
        <v>55</v>
      </c>
      <c r="G6" s="20" t="s">
        <v>55</v>
      </c>
      <c r="H6" s="14"/>
      <c r="I6" s="19"/>
      <c r="J6" s="17"/>
      <c r="K6" s="18"/>
      <c r="L6" s="20" t="s">
        <v>55</v>
      </c>
      <c r="M6" s="20" t="s">
        <v>55</v>
      </c>
      <c r="N6" s="14"/>
      <c r="O6" s="19"/>
      <c r="P6" s="17"/>
      <c r="Q6" s="18"/>
      <c r="R6" s="20" t="s">
        <v>55</v>
      </c>
      <c r="S6" s="20" t="s">
        <v>55</v>
      </c>
      <c r="T6" s="14"/>
      <c r="U6" s="19"/>
      <c r="V6" s="17"/>
      <c r="W6" s="18"/>
      <c r="X6" s="20" t="s">
        <v>55</v>
      </c>
      <c r="Y6" s="20" t="s">
        <v>55</v>
      </c>
      <c r="Z6" s="14"/>
      <c r="AA6" s="19"/>
      <c r="AB6" s="17"/>
      <c r="AC6" s="18"/>
      <c r="AD6" s="20" t="s">
        <v>55</v>
      </c>
      <c r="AE6" s="20" t="s">
        <v>55</v>
      </c>
      <c r="AF6" s="14"/>
      <c r="AG6" s="19"/>
      <c r="AH6" s="17"/>
      <c r="AI6" s="18"/>
      <c r="AJ6" s="20" t="s">
        <v>55</v>
      </c>
      <c r="AK6" s="20" t="s">
        <v>55</v>
      </c>
      <c r="AL6" s="14"/>
      <c r="AM6" s="19"/>
      <c r="AN6" s="36"/>
      <c r="AO6" s="18"/>
      <c r="AP6" s="20" t="s">
        <v>55</v>
      </c>
      <c r="AQ6" s="20" t="s">
        <v>55</v>
      </c>
      <c r="AR6" s="14"/>
      <c r="AS6" s="19"/>
      <c r="AT6" s="40">
        <v>0.5605926</v>
      </c>
      <c r="AU6" s="18"/>
      <c r="AV6" s="20" t="s">
        <v>55</v>
      </c>
      <c r="AW6" s="20" t="s">
        <v>55</v>
      </c>
      <c r="AX6" s="14"/>
      <c r="AY6" s="19"/>
      <c r="AZ6" s="34">
        <f>BF6+BL6+BR6+BX6+CD6+CJ6+CP6+CV6+DB6+DH6+DN6+DT6+DZ6+EF6+EL6+ER6+EX6+FP6+FD6+FJ6</f>
        <v>0.4394074</v>
      </c>
      <c r="BA6" s="18"/>
      <c r="BB6" s="20" t="s">
        <v>55</v>
      </c>
      <c r="BC6" s="20" t="s">
        <v>55</v>
      </c>
      <c r="BD6" s="14"/>
      <c r="BE6" s="26"/>
      <c r="BF6" s="13">
        <v>0.0074748</v>
      </c>
      <c r="BG6" s="27"/>
      <c r="BH6" s="20" t="s">
        <v>55</v>
      </c>
      <c r="BI6" s="20" t="s">
        <v>55</v>
      </c>
      <c r="BK6" s="26"/>
      <c r="BL6" s="13">
        <v>0.0034282</v>
      </c>
      <c r="BM6" s="27"/>
      <c r="BN6" s="20" t="s">
        <v>55</v>
      </c>
      <c r="BO6" s="20" t="s">
        <v>55</v>
      </c>
      <c r="BQ6" s="26"/>
      <c r="BR6" s="13">
        <v>0.0007099</v>
      </c>
      <c r="BS6" s="27"/>
      <c r="BT6" s="20" t="s">
        <v>55</v>
      </c>
      <c r="BU6" s="20" t="s">
        <v>55</v>
      </c>
      <c r="BW6" s="26"/>
      <c r="BX6" s="13">
        <v>0.0758946</v>
      </c>
      <c r="BY6" s="27"/>
      <c r="BZ6" s="20" t="s">
        <v>55</v>
      </c>
      <c r="CA6" s="20" t="s">
        <v>55</v>
      </c>
      <c r="CC6" s="26"/>
      <c r="CD6" s="13">
        <v>0.0004174</v>
      </c>
      <c r="CE6" s="27"/>
      <c r="CF6" s="20" t="s">
        <v>55</v>
      </c>
      <c r="CG6" s="20" t="s">
        <v>55</v>
      </c>
      <c r="CI6" s="26"/>
      <c r="CJ6" s="13">
        <v>0.0004407</v>
      </c>
      <c r="CK6" s="27"/>
      <c r="CL6" s="20" t="s">
        <v>55</v>
      </c>
      <c r="CM6" s="20" t="s">
        <v>55</v>
      </c>
      <c r="CO6" s="26"/>
      <c r="CP6" s="13">
        <v>0.0001236</v>
      </c>
      <c r="CQ6" s="27"/>
      <c r="CR6" s="20" t="s">
        <v>55</v>
      </c>
      <c r="CS6" s="20" t="s">
        <v>55</v>
      </c>
      <c r="CU6" s="26"/>
      <c r="CV6" s="13">
        <v>0.0022776</v>
      </c>
      <c r="CW6" s="27"/>
      <c r="CX6" s="20" t="s">
        <v>55</v>
      </c>
      <c r="CY6" s="20" t="s">
        <v>55</v>
      </c>
      <c r="DA6" s="26"/>
      <c r="DB6" s="13">
        <v>0.003395</v>
      </c>
      <c r="DC6" s="27"/>
      <c r="DD6" s="20" t="s">
        <v>55</v>
      </c>
      <c r="DE6" s="20" t="s">
        <v>55</v>
      </c>
      <c r="DG6" s="26"/>
      <c r="DH6" s="13">
        <v>0.04</v>
      </c>
      <c r="DI6" s="27"/>
      <c r="DJ6" s="20" t="s">
        <v>55</v>
      </c>
      <c r="DK6" s="20" t="s">
        <v>55</v>
      </c>
      <c r="DM6" s="26"/>
      <c r="DN6" s="13">
        <v>0.0019842</v>
      </c>
      <c r="DO6" s="27"/>
      <c r="DP6" s="20" t="s">
        <v>55</v>
      </c>
      <c r="DQ6" s="20" t="s">
        <v>55</v>
      </c>
      <c r="DS6" s="26"/>
      <c r="DT6" s="13">
        <v>0.0158629</v>
      </c>
      <c r="DU6" s="27"/>
      <c r="DV6" s="20" t="s">
        <v>55</v>
      </c>
      <c r="DW6" s="20" t="s">
        <v>55</v>
      </c>
      <c r="DY6" s="26"/>
      <c r="DZ6" s="13">
        <v>0.0086838</v>
      </c>
      <c r="EA6" s="27"/>
      <c r="EB6" s="20" t="s">
        <v>55</v>
      </c>
      <c r="EC6" s="20" t="s">
        <v>55</v>
      </c>
      <c r="EE6" s="26"/>
      <c r="EF6" s="13">
        <v>0.0008615</v>
      </c>
      <c r="EG6" s="27"/>
      <c r="EH6" s="20" t="s">
        <v>55</v>
      </c>
      <c r="EI6" s="20" t="s">
        <v>55</v>
      </c>
      <c r="EK6" s="26"/>
      <c r="EL6" s="13">
        <v>0.061203</v>
      </c>
      <c r="EM6" s="27"/>
      <c r="EN6" s="20" t="s">
        <v>55</v>
      </c>
      <c r="EO6" s="20" t="s">
        <v>55</v>
      </c>
      <c r="EQ6" s="26"/>
      <c r="ER6" s="13">
        <v>0.0144306</v>
      </c>
      <c r="ES6" s="27"/>
      <c r="ET6" s="20" t="s">
        <v>55</v>
      </c>
      <c r="EU6" s="20" t="s">
        <v>55</v>
      </c>
      <c r="EV6" s="10"/>
      <c r="EW6" s="26"/>
      <c r="EX6" s="13">
        <v>0.0024027</v>
      </c>
      <c r="EY6" s="27"/>
      <c r="EZ6" s="20" t="s">
        <v>55</v>
      </c>
      <c r="FA6" s="20" t="s">
        <v>55</v>
      </c>
      <c r="FC6" s="26"/>
      <c r="FD6" s="13">
        <v>0.0025862</v>
      </c>
      <c r="FE6" s="27"/>
      <c r="FF6" s="20" t="s">
        <v>55</v>
      </c>
      <c r="FG6" s="20" t="s">
        <v>55</v>
      </c>
      <c r="FI6" s="26"/>
      <c r="FJ6" s="13">
        <v>0.1972307</v>
      </c>
      <c r="FK6" s="27"/>
      <c r="FL6" s="20" t="s">
        <v>55</v>
      </c>
      <c r="FM6" s="20" t="s">
        <v>55</v>
      </c>
      <c r="FO6" s="26"/>
      <c r="FP6" s="13"/>
      <c r="FQ6" s="27"/>
      <c r="FR6" s="20" t="s">
        <v>55</v>
      </c>
      <c r="FS6" s="20" t="s">
        <v>55</v>
      </c>
    </row>
    <row r="7" spans="1:175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57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57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57</v>
      </c>
      <c r="U7" s="20" t="s">
        <v>3</v>
      </c>
      <c r="V7" s="20" t="s">
        <v>4</v>
      </c>
      <c r="W7" s="20" t="s">
        <v>0</v>
      </c>
      <c r="X7" s="20" t="s">
        <v>56</v>
      </c>
      <c r="Y7" s="20" t="s">
        <v>57</v>
      </c>
      <c r="AA7" s="20" t="s">
        <v>3</v>
      </c>
      <c r="AB7" s="20" t="s">
        <v>4</v>
      </c>
      <c r="AC7" s="20" t="s">
        <v>0</v>
      </c>
      <c r="AD7" s="20" t="s">
        <v>56</v>
      </c>
      <c r="AE7" s="20" t="s">
        <v>57</v>
      </c>
      <c r="AG7" s="20" t="s">
        <v>3</v>
      </c>
      <c r="AH7" s="20" t="s">
        <v>4</v>
      </c>
      <c r="AI7" s="20" t="s">
        <v>0</v>
      </c>
      <c r="AJ7" s="20" t="s">
        <v>56</v>
      </c>
      <c r="AK7" s="20" t="s">
        <v>57</v>
      </c>
      <c r="AM7" s="20" t="s">
        <v>3</v>
      </c>
      <c r="AN7" s="20" t="s">
        <v>4</v>
      </c>
      <c r="AO7" s="20" t="s">
        <v>0</v>
      </c>
      <c r="AP7" s="20" t="s">
        <v>56</v>
      </c>
      <c r="AQ7" s="50" t="s">
        <v>74</v>
      </c>
      <c r="AS7" s="20" t="s">
        <v>3</v>
      </c>
      <c r="AT7" s="20" t="s">
        <v>4</v>
      </c>
      <c r="AU7" s="20" t="s">
        <v>0</v>
      </c>
      <c r="AV7" s="20" t="s">
        <v>56</v>
      </c>
      <c r="AW7" s="50" t="s">
        <v>74</v>
      </c>
      <c r="AY7" s="20" t="s">
        <v>3</v>
      </c>
      <c r="AZ7" s="20" t="s">
        <v>4</v>
      </c>
      <c r="BA7" s="20" t="s">
        <v>0</v>
      </c>
      <c r="BB7" s="20" t="s">
        <v>56</v>
      </c>
      <c r="BC7" s="50" t="s">
        <v>74</v>
      </c>
      <c r="BE7" s="9" t="s">
        <v>3</v>
      </c>
      <c r="BF7" s="9" t="s">
        <v>4</v>
      </c>
      <c r="BG7" s="9" t="s">
        <v>0</v>
      </c>
      <c r="BH7" s="20" t="s">
        <v>56</v>
      </c>
      <c r="BI7" s="50" t="s">
        <v>74</v>
      </c>
      <c r="BK7" s="9" t="s">
        <v>3</v>
      </c>
      <c r="BL7" s="9" t="s">
        <v>4</v>
      </c>
      <c r="BM7" s="9" t="s">
        <v>0</v>
      </c>
      <c r="BN7" s="20" t="s">
        <v>56</v>
      </c>
      <c r="BO7" s="50" t="s">
        <v>74</v>
      </c>
      <c r="BQ7" s="9" t="s">
        <v>3</v>
      </c>
      <c r="BR7" s="9" t="s">
        <v>4</v>
      </c>
      <c r="BS7" s="9" t="s">
        <v>0</v>
      </c>
      <c r="BT7" s="20" t="s">
        <v>56</v>
      </c>
      <c r="BU7" s="50" t="s">
        <v>74</v>
      </c>
      <c r="BW7" s="9" t="s">
        <v>3</v>
      </c>
      <c r="BX7" s="9" t="s">
        <v>4</v>
      </c>
      <c r="BY7" s="9" t="s">
        <v>0</v>
      </c>
      <c r="BZ7" s="20" t="s">
        <v>56</v>
      </c>
      <c r="CA7" s="50" t="s">
        <v>74</v>
      </c>
      <c r="CC7" s="9" t="s">
        <v>3</v>
      </c>
      <c r="CD7" s="9" t="s">
        <v>4</v>
      </c>
      <c r="CE7" s="9" t="s">
        <v>0</v>
      </c>
      <c r="CF7" s="20" t="s">
        <v>56</v>
      </c>
      <c r="CG7" s="50" t="s">
        <v>74</v>
      </c>
      <c r="CI7" s="9" t="s">
        <v>3</v>
      </c>
      <c r="CJ7" s="9" t="s">
        <v>4</v>
      </c>
      <c r="CK7" s="9" t="s">
        <v>0</v>
      </c>
      <c r="CL7" s="20" t="s">
        <v>56</v>
      </c>
      <c r="CM7" s="50" t="s">
        <v>74</v>
      </c>
      <c r="CO7" s="9" t="s">
        <v>3</v>
      </c>
      <c r="CP7" s="9" t="s">
        <v>4</v>
      </c>
      <c r="CQ7" s="9" t="s">
        <v>0</v>
      </c>
      <c r="CR7" s="20" t="s">
        <v>56</v>
      </c>
      <c r="CS7" s="50" t="s">
        <v>74</v>
      </c>
      <c r="CU7" s="9" t="s">
        <v>3</v>
      </c>
      <c r="CV7" s="9" t="s">
        <v>4</v>
      </c>
      <c r="CW7" s="9" t="s">
        <v>0</v>
      </c>
      <c r="CX7" s="20" t="s">
        <v>56</v>
      </c>
      <c r="CY7" s="50" t="s">
        <v>74</v>
      </c>
      <c r="DA7" s="9" t="s">
        <v>3</v>
      </c>
      <c r="DB7" s="9" t="s">
        <v>4</v>
      </c>
      <c r="DC7" s="9" t="s">
        <v>0</v>
      </c>
      <c r="DD7" s="20" t="s">
        <v>56</v>
      </c>
      <c r="DE7" s="50" t="s">
        <v>74</v>
      </c>
      <c r="DG7" s="9" t="s">
        <v>3</v>
      </c>
      <c r="DH7" s="9" t="s">
        <v>4</v>
      </c>
      <c r="DI7" s="9" t="s">
        <v>0</v>
      </c>
      <c r="DJ7" s="20" t="s">
        <v>56</v>
      </c>
      <c r="DK7" s="50" t="s">
        <v>74</v>
      </c>
      <c r="DM7" s="9" t="s">
        <v>3</v>
      </c>
      <c r="DN7" s="9" t="s">
        <v>4</v>
      </c>
      <c r="DO7" s="9" t="s">
        <v>0</v>
      </c>
      <c r="DP7" s="20" t="s">
        <v>56</v>
      </c>
      <c r="DQ7" s="50" t="s">
        <v>74</v>
      </c>
      <c r="DS7" s="9" t="s">
        <v>3</v>
      </c>
      <c r="DT7" s="9" t="s">
        <v>4</v>
      </c>
      <c r="DU7" s="9" t="s">
        <v>0</v>
      </c>
      <c r="DV7" s="20" t="s">
        <v>56</v>
      </c>
      <c r="DW7" s="50" t="s">
        <v>74</v>
      </c>
      <c r="DY7" s="9" t="s">
        <v>3</v>
      </c>
      <c r="DZ7" s="9" t="s">
        <v>4</v>
      </c>
      <c r="EA7" s="9" t="s">
        <v>0</v>
      </c>
      <c r="EB7" s="20" t="s">
        <v>56</v>
      </c>
      <c r="EC7" s="50" t="s">
        <v>74</v>
      </c>
      <c r="EE7" s="9" t="s">
        <v>3</v>
      </c>
      <c r="EF7" s="9" t="s">
        <v>4</v>
      </c>
      <c r="EG7" s="9" t="s">
        <v>0</v>
      </c>
      <c r="EH7" s="20" t="s">
        <v>56</v>
      </c>
      <c r="EI7" s="50" t="s">
        <v>74</v>
      </c>
      <c r="EK7" s="9" t="s">
        <v>3</v>
      </c>
      <c r="EL7" s="9" t="s">
        <v>4</v>
      </c>
      <c r="EM7" s="9" t="s">
        <v>0</v>
      </c>
      <c r="EN7" s="20" t="s">
        <v>56</v>
      </c>
      <c r="EO7" s="50" t="s">
        <v>74</v>
      </c>
      <c r="EQ7" s="9" t="s">
        <v>3</v>
      </c>
      <c r="ER7" s="9" t="s">
        <v>4</v>
      </c>
      <c r="ES7" s="9" t="s">
        <v>0</v>
      </c>
      <c r="ET7" s="20" t="s">
        <v>56</v>
      </c>
      <c r="EU7" s="50" t="s">
        <v>74</v>
      </c>
      <c r="EV7" s="42"/>
      <c r="EW7" s="9" t="s">
        <v>3</v>
      </c>
      <c r="EX7" s="9" t="s">
        <v>4</v>
      </c>
      <c r="EY7" s="9" t="s">
        <v>0</v>
      </c>
      <c r="EZ7" s="20" t="s">
        <v>56</v>
      </c>
      <c r="FA7" s="50" t="s">
        <v>74</v>
      </c>
      <c r="FC7" s="9" t="s">
        <v>3</v>
      </c>
      <c r="FD7" s="9" t="s">
        <v>4</v>
      </c>
      <c r="FE7" s="9" t="s">
        <v>0</v>
      </c>
      <c r="FF7" s="20" t="s">
        <v>56</v>
      </c>
      <c r="FG7" s="50" t="s">
        <v>74</v>
      </c>
      <c r="FI7" s="9" t="s">
        <v>3</v>
      </c>
      <c r="FJ7" s="9" t="s">
        <v>4</v>
      </c>
      <c r="FK7" s="9" t="s">
        <v>0</v>
      </c>
      <c r="FL7" s="20" t="s">
        <v>56</v>
      </c>
      <c r="FM7" s="50" t="s">
        <v>74</v>
      </c>
      <c r="FO7" s="9" t="s">
        <v>3</v>
      </c>
      <c r="FP7" s="9" t="s">
        <v>4</v>
      </c>
      <c r="FQ7" s="9" t="s">
        <v>0</v>
      </c>
      <c r="FR7" s="20" t="s">
        <v>56</v>
      </c>
      <c r="FS7" s="50" t="s">
        <v>74</v>
      </c>
    </row>
    <row r="8" spans="1:176" ht="12.75">
      <c r="A8" s="32">
        <v>43374</v>
      </c>
      <c r="D8" s="15">
        <v>387750</v>
      </c>
      <c r="E8" s="44">
        <f aca="true" t="shared" si="0" ref="E8:E21">C8+D8</f>
        <v>387750</v>
      </c>
      <c r="F8" s="44">
        <f aca="true" t="shared" si="1" ref="F8:F21">X8+AD8+AJ8+AP8</f>
        <v>497487</v>
      </c>
      <c r="G8" s="44">
        <f aca="true" t="shared" si="2" ref="G8:G21">Y8+AE8+AK8-AQ8</f>
        <v>79700</v>
      </c>
      <c r="H8" s="45"/>
      <c r="I8" s="44"/>
      <c r="J8" s="44"/>
      <c r="K8" s="44"/>
      <c r="L8" s="44"/>
      <c r="M8" s="44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15"/>
      <c r="AB8" s="15">
        <v>92500</v>
      </c>
      <c r="AC8" s="15">
        <f>AA8+AB8</f>
        <v>92500</v>
      </c>
      <c r="AD8" s="15">
        <v>249990</v>
      </c>
      <c r="AE8" s="15">
        <f>5732</f>
        <v>5732</v>
      </c>
      <c r="AF8" s="45"/>
      <c r="AG8" s="21"/>
      <c r="AH8" s="21">
        <v>295250</v>
      </c>
      <c r="AI8" s="15">
        <f aca="true" t="shared" si="3" ref="AI8:AI13">AG8+AH8</f>
        <v>295250</v>
      </c>
      <c r="AJ8" s="15">
        <v>247497</v>
      </c>
      <c r="AK8" s="15">
        <f aca="true" t="shared" si="4" ref="AK8:AK13">73968</f>
        <v>73968</v>
      </c>
      <c r="AL8" s="45"/>
      <c r="AM8" s="44">
        <f aca="true" t="shared" si="5" ref="AM8:AM21">C8-U8-AA8-AG8</f>
        <v>0</v>
      </c>
      <c r="AN8" s="44">
        <f aca="true" t="shared" si="6" ref="AN8:AN21">D8-V8-AB8-AH8</f>
        <v>0</v>
      </c>
      <c r="AO8" s="44">
        <f aca="true" t="shared" si="7" ref="AO8:AO21">AM8+AN8</f>
        <v>0</v>
      </c>
      <c r="AP8" s="44"/>
      <c r="AQ8" s="44"/>
      <c r="AR8" s="45"/>
      <c r="AS8" s="46"/>
      <c r="AT8" s="46" t="e">
        <f>#REF!+#REF!+#REF!+#REF!+#REF!+#REF!+#REF!+#REF!+#REF!+#REF!+#REF!+#REF!+#REF!+#REF!+#REF!+#REF!+#REF!+#REF!+#REF!+#REF!</f>
        <v>#REF!</v>
      </c>
      <c r="AU8" s="46" t="e">
        <f aca="true" t="shared" si="8" ref="AU8:AU21">AS8+AT8</f>
        <v>#REF!</v>
      </c>
      <c r="AV8" s="46" t="e">
        <f>#REF!+#REF!+#REF!+#REF!+#REF!+#REF!+#REF!+#REF!+#REF!+#REF!+#REF!+#REF!+#REF!+#REF!+#REF!+#REF!+#REF!+#REF!+#REF!+#REF!</f>
        <v>#REF!</v>
      </c>
      <c r="AW8" s="46" t="e">
        <f>#REF!+#REF!+#REF!+#REF!+#REF!+#REF!+#REF!+#REF!+#REF!+#REF!+#REF!+#REF!+#REF!+#REF!+#REF!+#REF!+#REF!+#REF!+#REF!+#REF!</f>
        <v>#REF!</v>
      </c>
      <c r="AX8" s="45"/>
      <c r="AY8" s="45"/>
      <c r="AZ8" s="47">
        <f aca="true" t="shared" si="9" ref="AZ8:AZ21">BF8+BL8+BR8+BX8+CD8+CJ8+CP8+CV8+DB8+DH8+DN8+DT8+DZ8+EF8+EL8+ER8+EX8+FP8+FD8+FJ8</f>
        <v>0</v>
      </c>
      <c r="BA8" s="45">
        <f aca="true" t="shared" si="10" ref="BA8:BA21">AY8+AZ8</f>
        <v>0</v>
      </c>
      <c r="BB8" s="45">
        <f aca="true" t="shared" si="11" ref="BB8:BC21">BH8+BN8+BT8+BZ8+CF8+CL8+CR8+CX8+DD8+DJ8+DP8+DV8+EB8+EH8+EN8+ET8+EZ8+FF8+FL8+FR8</f>
        <v>0</v>
      </c>
      <c r="BC8" s="45">
        <f t="shared" si="11"/>
        <v>0</v>
      </c>
      <c r="BD8" s="45"/>
      <c r="BE8" s="46"/>
      <c r="BF8" s="47">
        <f aca="true" t="shared" si="12" ref="BF8:BF21">BF$6*$AN8</f>
        <v>0</v>
      </c>
      <c r="BG8" s="46">
        <f aca="true" t="shared" si="13" ref="BG8:BG21">BE8+BF8</f>
        <v>0</v>
      </c>
      <c r="BH8" s="46">
        <f aca="true" t="shared" si="14" ref="BH8:BH21">BF$6*$AP8</f>
        <v>0</v>
      </c>
      <c r="BI8" s="46">
        <f aca="true" t="shared" si="15" ref="BI8:BI21">BF$6*$AQ8</f>
        <v>0</v>
      </c>
      <c r="BJ8" s="45"/>
      <c r="BK8" s="46"/>
      <c r="BL8" s="47">
        <f aca="true" t="shared" si="16" ref="BL8:BL21">BL$6*$AN8</f>
        <v>0</v>
      </c>
      <c r="BM8" s="46">
        <f aca="true" t="shared" si="17" ref="BM8:BM21">BK8+BL8</f>
        <v>0</v>
      </c>
      <c r="BN8" s="46">
        <f aca="true" t="shared" si="18" ref="BN8:BN21">BL$6*$AP8</f>
        <v>0</v>
      </c>
      <c r="BO8" s="46">
        <f aca="true" t="shared" si="19" ref="BO8:BO21">BL$6*$AQ8</f>
        <v>0</v>
      </c>
      <c r="BP8" s="45"/>
      <c r="BQ8" s="46"/>
      <c r="BR8" s="47">
        <f aca="true" t="shared" si="20" ref="BR8:BR21">BR$6*$AN8</f>
        <v>0</v>
      </c>
      <c r="BS8" s="46">
        <f aca="true" t="shared" si="21" ref="BS8:BS21">BQ8+BR8</f>
        <v>0</v>
      </c>
      <c r="BT8" s="46">
        <f aca="true" t="shared" si="22" ref="BT8:BT21">BR$6*$AP8</f>
        <v>0</v>
      </c>
      <c r="BU8" s="46">
        <f aca="true" t="shared" si="23" ref="BU8:BU21">BR$6*$AQ8</f>
        <v>0</v>
      </c>
      <c r="BV8" s="45"/>
      <c r="BW8" s="46"/>
      <c r="BX8" s="47">
        <f aca="true" t="shared" si="24" ref="BX8:BX21">BX$6*$AN8</f>
        <v>0</v>
      </c>
      <c r="BY8" s="46">
        <f aca="true" t="shared" si="25" ref="BY8:BY21">BW8+BX8</f>
        <v>0</v>
      </c>
      <c r="BZ8" s="46">
        <f aca="true" t="shared" si="26" ref="BZ8:BZ21">BX$6*$AP8</f>
        <v>0</v>
      </c>
      <c r="CA8" s="46">
        <f aca="true" t="shared" si="27" ref="CA8:CA21">BX$6*$AQ8</f>
        <v>0</v>
      </c>
      <c r="CB8" s="45"/>
      <c r="CC8" s="46"/>
      <c r="CD8" s="47">
        <f aca="true" t="shared" si="28" ref="CD8:CD21">CD$6*$AN8</f>
        <v>0</v>
      </c>
      <c r="CE8" s="46">
        <f aca="true" t="shared" si="29" ref="CE8:CE21">CC8+CD8</f>
        <v>0</v>
      </c>
      <c r="CF8" s="46">
        <f aca="true" t="shared" si="30" ref="CF8:CF21">CD$6*$AP8</f>
        <v>0</v>
      </c>
      <c r="CG8" s="46">
        <f aca="true" t="shared" si="31" ref="CG8:CG21">CD$6*$AQ8</f>
        <v>0</v>
      </c>
      <c r="CH8" s="45"/>
      <c r="CI8" s="46"/>
      <c r="CJ8" s="47">
        <f aca="true" t="shared" si="32" ref="CJ8:CJ21">CJ$6*$AN8</f>
        <v>0</v>
      </c>
      <c r="CK8" s="46">
        <f aca="true" t="shared" si="33" ref="CK8:CK21">CI8+CJ8</f>
        <v>0</v>
      </c>
      <c r="CL8" s="46">
        <f aca="true" t="shared" si="34" ref="CL8:CL21">CJ$6*$AP8</f>
        <v>0</v>
      </c>
      <c r="CM8" s="46">
        <f aca="true" t="shared" si="35" ref="CM8:CM21">CJ$6*$AQ8</f>
        <v>0</v>
      </c>
      <c r="CN8" s="45"/>
      <c r="CO8" s="46"/>
      <c r="CP8" s="47">
        <f aca="true" t="shared" si="36" ref="CP8:CP21">CP$6*$AN8</f>
        <v>0</v>
      </c>
      <c r="CQ8" s="46">
        <f aca="true" t="shared" si="37" ref="CQ8:CQ21">CO8+CP8</f>
        <v>0</v>
      </c>
      <c r="CR8" s="46">
        <f aca="true" t="shared" si="38" ref="CR8:CR21">CP$6*$AP8</f>
        <v>0</v>
      </c>
      <c r="CS8" s="46">
        <f aca="true" t="shared" si="39" ref="CS8:CS21">CP$6*$AQ8</f>
        <v>0</v>
      </c>
      <c r="CT8" s="45"/>
      <c r="CU8" s="46"/>
      <c r="CV8" s="47">
        <f aca="true" t="shared" si="40" ref="CV8:CV21">CV$6*$AN8</f>
        <v>0</v>
      </c>
      <c r="CW8" s="46">
        <f aca="true" t="shared" si="41" ref="CW8:CW21">CU8+CV8</f>
        <v>0</v>
      </c>
      <c r="CX8" s="46">
        <f aca="true" t="shared" si="42" ref="CX8:CX21">CV$6*$AP8</f>
        <v>0</v>
      </c>
      <c r="CY8" s="46">
        <f aca="true" t="shared" si="43" ref="CY8:CY21">CV$6*$AQ8</f>
        <v>0</v>
      </c>
      <c r="CZ8" s="45"/>
      <c r="DA8" s="46"/>
      <c r="DB8" s="47">
        <f aca="true" t="shared" si="44" ref="DB8:DB21">DB$6*$AN8</f>
        <v>0</v>
      </c>
      <c r="DC8" s="46">
        <f aca="true" t="shared" si="45" ref="DC8:DC21">DA8+DB8</f>
        <v>0</v>
      </c>
      <c r="DD8" s="46">
        <f aca="true" t="shared" si="46" ref="DD8:DD21">DB$6*$AP8</f>
        <v>0</v>
      </c>
      <c r="DE8" s="46">
        <f aca="true" t="shared" si="47" ref="DE8:DE21">DB$6*$AQ8</f>
        <v>0</v>
      </c>
      <c r="DF8" s="45"/>
      <c r="DG8" s="46"/>
      <c r="DH8" s="47">
        <f aca="true" t="shared" si="48" ref="DH8:DH21">DH$6*$AN8</f>
        <v>0</v>
      </c>
      <c r="DI8" s="46">
        <f aca="true" t="shared" si="49" ref="DI8:DI21">DG8+DH8</f>
        <v>0</v>
      </c>
      <c r="DJ8" s="46">
        <f aca="true" t="shared" si="50" ref="DJ8:DJ21">DH$6*$AP8</f>
        <v>0</v>
      </c>
      <c r="DK8" s="46">
        <f aca="true" t="shared" si="51" ref="DK8:DK21">DH$6*$AQ8</f>
        <v>0</v>
      </c>
      <c r="DL8" s="45"/>
      <c r="DM8" s="46"/>
      <c r="DN8" s="47">
        <f aca="true" t="shared" si="52" ref="DN8:DN21">DN$6*$AN8</f>
        <v>0</v>
      </c>
      <c r="DO8" s="46">
        <f aca="true" t="shared" si="53" ref="DO8:DO21">DM8+DN8</f>
        <v>0</v>
      </c>
      <c r="DP8" s="46">
        <f aca="true" t="shared" si="54" ref="DP8:DP21">DN$6*$AP8</f>
        <v>0</v>
      </c>
      <c r="DQ8" s="46">
        <f aca="true" t="shared" si="55" ref="DQ8:DQ21">DN$6*$AQ8</f>
        <v>0</v>
      </c>
      <c r="DR8" s="45"/>
      <c r="DS8" s="46"/>
      <c r="DT8" s="47">
        <f aca="true" t="shared" si="56" ref="DT8:DT21">DT$6*$AN8</f>
        <v>0</v>
      </c>
      <c r="DU8" s="46">
        <f aca="true" t="shared" si="57" ref="DU8:DU21">DS8+DT8</f>
        <v>0</v>
      </c>
      <c r="DV8" s="46">
        <f aca="true" t="shared" si="58" ref="DV8:DV21">DT$6*$AP8</f>
        <v>0</v>
      </c>
      <c r="DW8" s="46">
        <f aca="true" t="shared" si="59" ref="DW8:DW21">DT$6*$AQ8</f>
        <v>0</v>
      </c>
      <c r="DX8" s="45"/>
      <c r="DY8" s="46"/>
      <c r="DZ8" s="47">
        <f aca="true" t="shared" si="60" ref="DZ8:DZ21">DZ$6*$AN8</f>
        <v>0</v>
      </c>
      <c r="EA8" s="46">
        <f aca="true" t="shared" si="61" ref="EA8:EA21">DY8+DZ8</f>
        <v>0</v>
      </c>
      <c r="EB8" s="46">
        <f aca="true" t="shared" si="62" ref="EB8:EB21">DZ$6*$AP8</f>
        <v>0</v>
      </c>
      <c r="EC8" s="46">
        <f aca="true" t="shared" si="63" ref="EC8:EC21">DZ$6*$AQ8</f>
        <v>0</v>
      </c>
      <c r="ED8" s="45"/>
      <c r="EE8" s="46"/>
      <c r="EF8" s="47">
        <f aca="true" t="shared" si="64" ref="EF8:EF21">EF$6*$AN8</f>
        <v>0</v>
      </c>
      <c r="EG8" s="46">
        <f aca="true" t="shared" si="65" ref="EG8:EG21">EE8+EF8</f>
        <v>0</v>
      </c>
      <c r="EH8" s="46">
        <f aca="true" t="shared" si="66" ref="EH8:EH21">EF$6*$AP8</f>
        <v>0</v>
      </c>
      <c r="EI8" s="46">
        <f aca="true" t="shared" si="67" ref="EI8:EI21">EF$6*$AQ8</f>
        <v>0</v>
      </c>
      <c r="EJ8" s="45"/>
      <c r="EK8" s="46"/>
      <c r="EL8" s="47">
        <f aca="true" t="shared" si="68" ref="EL8:EL21">EL$6*$AN8</f>
        <v>0</v>
      </c>
      <c r="EM8" s="46">
        <f aca="true" t="shared" si="69" ref="EM8:EM21">EK8+EL8</f>
        <v>0</v>
      </c>
      <c r="EN8" s="46">
        <f aca="true" t="shared" si="70" ref="EN8:EN21">EL$6*$AP8</f>
        <v>0</v>
      </c>
      <c r="EO8" s="46">
        <f aca="true" t="shared" si="71" ref="EO8:EO21">EL$6*$AQ8</f>
        <v>0</v>
      </c>
      <c r="EP8" s="45"/>
      <c r="EQ8" s="46"/>
      <c r="ER8" s="47">
        <f aca="true" t="shared" si="72" ref="ER8:ER21">ER$6*$AN8</f>
        <v>0</v>
      </c>
      <c r="ES8" s="46">
        <f aca="true" t="shared" si="73" ref="ES8:ES21">EQ8+ER8</f>
        <v>0</v>
      </c>
      <c r="ET8" s="46">
        <f aca="true" t="shared" si="74" ref="ET8:ET21">ER$6*$AP8</f>
        <v>0</v>
      </c>
      <c r="EU8" s="46">
        <f aca="true" t="shared" si="75" ref="EU8:EU21">ER$6*$AQ8</f>
        <v>0</v>
      </c>
      <c r="EV8" s="45"/>
      <c r="EW8" s="46"/>
      <c r="EX8" s="47">
        <f aca="true" t="shared" si="76" ref="EX8:EX21">EX$6*$AN8</f>
        <v>0</v>
      </c>
      <c r="EY8" s="46">
        <f aca="true" t="shared" si="77" ref="EY8:EY21">EW8+EX8</f>
        <v>0</v>
      </c>
      <c r="EZ8" s="46">
        <f aca="true" t="shared" si="78" ref="EZ8:EZ21">EX$6*$AP8</f>
        <v>0</v>
      </c>
      <c r="FA8" s="46">
        <f aca="true" t="shared" si="79" ref="FA8:FA21">EX$6*$AQ8</f>
        <v>0</v>
      </c>
      <c r="FB8" s="45"/>
      <c r="FC8" s="46"/>
      <c r="FD8" s="47">
        <f aca="true" t="shared" si="80" ref="FD8:FD21">FD$6*$AN8</f>
        <v>0</v>
      </c>
      <c r="FE8" s="46">
        <f aca="true" t="shared" si="81" ref="FE8:FE21">FC8+FD8</f>
        <v>0</v>
      </c>
      <c r="FF8" s="46">
        <f aca="true" t="shared" si="82" ref="FF8:FF21">FD$6*$AP8</f>
        <v>0</v>
      </c>
      <c r="FG8" s="46">
        <f aca="true" t="shared" si="83" ref="FG8:FG21">FD$6*$AQ8</f>
        <v>0</v>
      </c>
      <c r="FH8" s="45"/>
      <c r="FI8" s="46"/>
      <c r="FJ8" s="47">
        <f aca="true" t="shared" si="84" ref="FJ8:FJ21">FJ$6*$AN8</f>
        <v>0</v>
      </c>
      <c r="FK8" s="46">
        <f aca="true" t="shared" si="85" ref="FK8:FK21">FI8+FJ8</f>
        <v>0</v>
      </c>
      <c r="FL8" s="46">
        <f aca="true" t="shared" si="86" ref="FL8:FL21">FJ$6*$AP8</f>
        <v>0</v>
      </c>
      <c r="FM8" s="46">
        <f aca="true" t="shared" si="87" ref="FM8:FM21">FJ$6*$AQ8</f>
        <v>0</v>
      </c>
      <c r="FN8" s="45"/>
      <c r="FO8" s="46"/>
      <c r="FP8" s="47">
        <f aca="true" t="shared" si="88" ref="FP8:FP21">FP$6*$AN8</f>
        <v>0</v>
      </c>
      <c r="FQ8" s="46">
        <f aca="true" t="shared" si="89" ref="FQ8:FQ21">FO8+FP8</f>
        <v>0</v>
      </c>
      <c r="FR8" s="46">
        <f aca="true" t="shared" si="90" ref="FR8:FR21">FP$6*$AP8</f>
        <v>0</v>
      </c>
      <c r="FS8" s="46">
        <f aca="true" t="shared" si="91" ref="FS8:FS21">FP$6*$AQ8</f>
        <v>0</v>
      </c>
      <c r="FT8" s="45"/>
    </row>
    <row r="9" spans="1:176" s="33" customFormat="1" ht="12.75">
      <c r="A9" s="32">
        <v>43556</v>
      </c>
      <c r="C9" s="21">
        <v>3700000</v>
      </c>
      <c r="D9" s="21">
        <v>387750</v>
      </c>
      <c r="E9" s="44">
        <f t="shared" si="0"/>
        <v>4087750</v>
      </c>
      <c r="F9" s="44">
        <f t="shared" si="1"/>
        <v>497487</v>
      </c>
      <c r="G9" s="44">
        <f t="shared" si="2"/>
        <v>79700</v>
      </c>
      <c r="H9" s="46"/>
      <c r="I9" s="47"/>
      <c r="J9" s="47"/>
      <c r="K9" s="44"/>
      <c r="L9" s="44"/>
      <c r="M9" s="44"/>
      <c r="N9" s="46"/>
      <c r="O9" s="46"/>
      <c r="P9" s="46"/>
      <c r="Q9" s="46"/>
      <c r="R9" s="46"/>
      <c r="S9" s="46"/>
      <c r="T9" s="46"/>
      <c r="U9" s="46"/>
      <c r="V9" s="46"/>
      <c r="W9" s="45"/>
      <c r="X9" s="45"/>
      <c r="Y9" s="45"/>
      <c r="Z9" s="46"/>
      <c r="AA9" s="15">
        <v>3700000</v>
      </c>
      <c r="AB9" s="15">
        <v>92500</v>
      </c>
      <c r="AC9" s="15">
        <f>AA9+AB9</f>
        <v>3792500</v>
      </c>
      <c r="AD9" s="15">
        <v>249990</v>
      </c>
      <c r="AE9" s="15">
        <f>5732</f>
        <v>5732</v>
      </c>
      <c r="AF9" s="46"/>
      <c r="AG9" s="21">
        <v>0</v>
      </c>
      <c r="AH9" s="21">
        <v>295250</v>
      </c>
      <c r="AI9" s="15">
        <f t="shared" si="3"/>
        <v>295250</v>
      </c>
      <c r="AJ9" s="15">
        <v>247497</v>
      </c>
      <c r="AK9" s="15">
        <f t="shared" si="4"/>
        <v>73968</v>
      </c>
      <c r="AL9" s="46"/>
      <c r="AM9" s="44">
        <f t="shared" si="5"/>
        <v>0</v>
      </c>
      <c r="AN9" s="44">
        <f t="shared" si="6"/>
        <v>0</v>
      </c>
      <c r="AO9" s="44">
        <f t="shared" si="7"/>
        <v>0</v>
      </c>
      <c r="AP9" s="44"/>
      <c r="AQ9" s="44"/>
      <c r="AR9" s="46"/>
      <c r="AS9" s="46" t="e">
        <f>#REF!+#REF!+#REF!+#REF!+#REF!+#REF!+#REF!+#REF!+#REF!+#REF!+#REF!+#REF!+#REF!+#REF!+#REF!+#REF!+#REF!+#REF!+#REF!+#REF!</f>
        <v>#REF!</v>
      </c>
      <c r="AT9" s="46" t="e">
        <f>#REF!+#REF!+#REF!+#REF!+#REF!+#REF!+#REF!+#REF!+#REF!+#REF!+#REF!+#REF!+#REF!+#REF!+#REF!+#REF!+#REF!+#REF!+#REF!+#REF!</f>
        <v>#REF!</v>
      </c>
      <c r="AU9" s="46" t="e">
        <f t="shared" si="8"/>
        <v>#REF!</v>
      </c>
      <c r="AV9" s="46" t="e">
        <f>#REF!+#REF!+#REF!+#REF!+#REF!+#REF!+#REF!+#REF!+#REF!+#REF!+#REF!+#REF!+#REF!+#REF!+#REF!+#REF!+#REF!+#REF!+#REF!+#REF!</f>
        <v>#REF!</v>
      </c>
      <c r="AW9" s="46" t="e">
        <f>#REF!+#REF!+#REF!+#REF!+#REF!+#REF!+#REF!+#REF!+#REF!+#REF!+#REF!+#REF!+#REF!+#REF!+#REF!+#REF!+#REF!+#REF!+#REF!+#REF!</f>
        <v>#REF!</v>
      </c>
      <c r="AX9" s="46"/>
      <c r="AY9" s="45">
        <f aca="true" t="shared" si="92" ref="AY9:AY21">BE9+BK9+BQ9+BW9+CC9+CI9+CO9+CU9+DA9+DG9+DM9+DS9+DY9+EE9+EK9+EQ9+EW9+FO9+FC9+FI9</f>
        <v>0</v>
      </c>
      <c r="AZ9" s="47">
        <f t="shared" si="9"/>
        <v>0</v>
      </c>
      <c r="BA9" s="45">
        <f t="shared" si="10"/>
        <v>0</v>
      </c>
      <c r="BB9" s="45">
        <f t="shared" si="11"/>
        <v>0</v>
      </c>
      <c r="BC9" s="45">
        <f t="shared" si="11"/>
        <v>0</v>
      </c>
      <c r="BD9" s="46"/>
      <c r="BE9" s="46">
        <f aca="true" t="shared" si="93" ref="BE9:BE21">BF$6*$AM9</f>
        <v>0</v>
      </c>
      <c r="BF9" s="47">
        <f t="shared" si="12"/>
        <v>0</v>
      </c>
      <c r="BG9" s="46">
        <f t="shared" si="13"/>
        <v>0</v>
      </c>
      <c r="BH9" s="46">
        <f t="shared" si="14"/>
        <v>0</v>
      </c>
      <c r="BI9" s="46">
        <f t="shared" si="15"/>
        <v>0</v>
      </c>
      <c r="BJ9" s="46"/>
      <c r="BK9" s="46">
        <f aca="true" t="shared" si="94" ref="BK9:BK21">BL$6*$AM9</f>
        <v>0</v>
      </c>
      <c r="BL9" s="47">
        <f t="shared" si="16"/>
        <v>0</v>
      </c>
      <c r="BM9" s="46">
        <f t="shared" si="17"/>
        <v>0</v>
      </c>
      <c r="BN9" s="46">
        <f t="shared" si="18"/>
        <v>0</v>
      </c>
      <c r="BO9" s="46">
        <f t="shared" si="19"/>
        <v>0</v>
      </c>
      <c r="BP9" s="46"/>
      <c r="BQ9" s="46">
        <f aca="true" t="shared" si="95" ref="BQ9:BQ21">BR$6*$AM9</f>
        <v>0</v>
      </c>
      <c r="BR9" s="47">
        <f t="shared" si="20"/>
        <v>0</v>
      </c>
      <c r="BS9" s="46">
        <f t="shared" si="21"/>
        <v>0</v>
      </c>
      <c r="BT9" s="46">
        <f t="shared" si="22"/>
        <v>0</v>
      </c>
      <c r="BU9" s="46">
        <f t="shared" si="23"/>
        <v>0</v>
      </c>
      <c r="BV9" s="46"/>
      <c r="BW9" s="46">
        <f aca="true" t="shared" si="96" ref="BW9:BW21">BX$6*$AM9</f>
        <v>0</v>
      </c>
      <c r="BX9" s="47">
        <f t="shared" si="24"/>
        <v>0</v>
      </c>
      <c r="BY9" s="46">
        <f t="shared" si="25"/>
        <v>0</v>
      </c>
      <c r="BZ9" s="46">
        <f t="shared" si="26"/>
        <v>0</v>
      </c>
      <c r="CA9" s="46">
        <f t="shared" si="27"/>
        <v>0</v>
      </c>
      <c r="CB9" s="46"/>
      <c r="CC9" s="46">
        <f aca="true" t="shared" si="97" ref="CC9:CC21">CD$6*$AM9</f>
        <v>0</v>
      </c>
      <c r="CD9" s="47">
        <f t="shared" si="28"/>
        <v>0</v>
      </c>
      <c r="CE9" s="46">
        <f t="shared" si="29"/>
        <v>0</v>
      </c>
      <c r="CF9" s="46">
        <f t="shared" si="30"/>
        <v>0</v>
      </c>
      <c r="CG9" s="46">
        <f t="shared" si="31"/>
        <v>0</v>
      </c>
      <c r="CH9" s="46"/>
      <c r="CI9" s="46">
        <f aca="true" t="shared" si="98" ref="CI9:CI21">CJ$6*$AM9</f>
        <v>0</v>
      </c>
      <c r="CJ9" s="47">
        <f t="shared" si="32"/>
        <v>0</v>
      </c>
      <c r="CK9" s="46">
        <f t="shared" si="33"/>
        <v>0</v>
      </c>
      <c r="CL9" s="46">
        <f t="shared" si="34"/>
        <v>0</v>
      </c>
      <c r="CM9" s="46">
        <f t="shared" si="35"/>
        <v>0</v>
      </c>
      <c r="CN9" s="46"/>
      <c r="CO9" s="46">
        <f aca="true" t="shared" si="99" ref="CO9:CO21">CP$6*$AM9</f>
        <v>0</v>
      </c>
      <c r="CP9" s="47">
        <f t="shared" si="36"/>
        <v>0</v>
      </c>
      <c r="CQ9" s="46">
        <f t="shared" si="37"/>
        <v>0</v>
      </c>
      <c r="CR9" s="46">
        <f t="shared" si="38"/>
        <v>0</v>
      </c>
      <c r="CS9" s="46">
        <f t="shared" si="39"/>
        <v>0</v>
      </c>
      <c r="CT9" s="46"/>
      <c r="CU9" s="46">
        <f aca="true" t="shared" si="100" ref="CU9:CU21">CV$6*$AM9</f>
        <v>0</v>
      </c>
      <c r="CV9" s="47">
        <f t="shared" si="40"/>
        <v>0</v>
      </c>
      <c r="CW9" s="46">
        <f t="shared" si="41"/>
        <v>0</v>
      </c>
      <c r="CX9" s="46">
        <f t="shared" si="42"/>
        <v>0</v>
      </c>
      <c r="CY9" s="46">
        <f t="shared" si="43"/>
        <v>0</v>
      </c>
      <c r="CZ9" s="46"/>
      <c r="DA9" s="46">
        <f aca="true" t="shared" si="101" ref="DA9:DA21">DB$6*$AM9</f>
        <v>0</v>
      </c>
      <c r="DB9" s="47">
        <f t="shared" si="44"/>
        <v>0</v>
      </c>
      <c r="DC9" s="46">
        <f t="shared" si="45"/>
        <v>0</v>
      </c>
      <c r="DD9" s="46">
        <f t="shared" si="46"/>
        <v>0</v>
      </c>
      <c r="DE9" s="46">
        <f t="shared" si="47"/>
        <v>0</v>
      </c>
      <c r="DF9" s="46"/>
      <c r="DG9" s="46">
        <f aca="true" t="shared" si="102" ref="DG9:DG21">DH$6*$AM9</f>
        <v>0</v>
      </c>
      <c r="DH9" s="47">
        <f t="shared" si="48"/>
        <v>0</v>
      </c>
      <c r="DI9" s="46">
        <f t="shared" si="49"/>
        <v>0</v>
      </c>
      <c r="DJ9" s="46">
        <f t="shared" si="50"/>
        <v>0</v>
      </c>
      <c r="DK9" s="46">
        <f t="shared" si="51"/>
        <v>0</v>
      </c>
      <c r="DL9" s="46"/>
      <c r="DM9" s="46">
        <f aca="true" t="shared" si="103" ref="DM9:DM21">DN$6*$AM9</f>
        <v>0</v>
      </c>
      <c r="DN9" s="47">
        <f t="shared" si="52"/>
        <v>0</v>
      </c>
      <c r="DO9" s="46">
        <f t="shared" si="53"/>
        <v>0</v>
      </c>
      <c r="DP9" s="46">
        <f t="shared" si="54"/>
        <v>0</v>
      </c>
      <c r="DQ9" s="46">
        <f t="shared" si="55"/>
        <v>0</v>
      </c>
      <c r="DR9" s="46"/>
      <c r="DS9" s="46">
        <f aca="true" t="shared" si="104" ref="DS9:DS21">DT$6*$AM9</f>
        <v>0</v>
      </c>
      <c r="DT9" s="47">
        <f t="shared" si="56"/>
        <v>0</v>
      </c>
      <c r="DU9" s="46">
        <f t="shared" si="57"/>
        <v>0</v>
      </c>
      <c r="DV9" s="46">
        <f t="shared" si="58"/>
        <v>0</v>
      </c>
      <c r="DW9" s="46">
        <f t="shared" si="59"/>
        <v>0</v>
      </c>
      <c r="DX9" s="46"/>
      <c r="DY9" s="46">
        <f aca="true" t="shared" si="105" ref="DY9:DY21">DZ$6*$AM9</f>
        <v>0</v>
      </c>
      <c r="DZ9" s="47">
        <f t="shared" si="60"/>
        <v>0</v>
      </c>
      <c r="EA9" s="46">
        <f t="shared" si="61"/>
        <v>0</v>
      </c>
      <c r="EB9" s="46">
        <f t="shared" si="62"/>
        <v>0</v>
      </c>
      <c r="EC9" s="46">
        <f t="shared" si="63"/>
        <v>0</v>
      </c>
      <c r="ED9" s="46"/>
      <c r="EE9" s="46">
        <f aca="true" t="shared" si="106" ref="EE9:EE21">EF$6*$AM9</f>
        <v>0</v>
      </c>
      <c r="EF9" s="47">
        <f t="shared" si="64"/>
        <v>0</v>
      </c>
      <c r="EG9" s="46">
        <f t="shared" si="65"/>
        <v>0</v>
      </c>
      <c r="EH9" s="46">
        <f t="shared" si="66"/>
        <v>0</v>
      </c>
      <c r="EI9" s="46">
        <f t="shared" si="67"/>
        <v>0</v>
      </c>
      <c r="EJ9" s="46"/>
      <c r="EK9" s="46">
        <f aca="true" t="shared" si="107" ref="EK9:EK21">EL$6*$AM9</f>
        <v>0</v>
      </c>
      <c r="EL9" s="47">
        <f t="shared" si="68"/>
        <v>0</v>
      </c>
      <c r="EM9" s="46">
        <f t="shared" si="69"/>
        <v>0</v>
      </c>
      <c r="EN9" s="46">
        <f t="shared" si="70"/>
        <v>0</v>
      </c>
      <c r="EO9" s="46">
        <f t="shared" si="71"/>
        <v>0</v>
      </c>
      <c r="EP9" s="46"/>
      <c r="EQ9" s="46">
        <f aca="true" t="shared" si="108" ref="EQ9:EQ21">ER$6*$AM9</f>
        <v>0</v>
      </c>
      <c r="ER9" s="47">
        <f t="shared" si="72"/>
        <v>0</v>
      </c>
      <c r="ES9" s="46">
        <f t="shared" si="73"/>
        <v>0</v>
      </c>
      <c r="ET9" s="46">
        <f t="shared" si="74"/>
        <v>0</v>
      </c>
      <c r="EU9" s="46">
        <f t="shared" si="75"/>
        <v>0</v>
      </c>
      <c r="EV9" s="45"/>
      <c r="EW9" s="46">
        <f aca="true" t="shared" si="109" ref="EW9:EW21">EX$6*$AM9</f>
        <v>0</v>
      </c>
      <c r="EX9" s="47">
        <f t="shared" si="76"/>
        <v>0</v>
      </c>
      <c r="EY9" s="46">
        <f t="shared" si="77"/>
        <v>0</v>
      </c>
      <c r="EZ9" s="46">
        <f t="shared" si="78"/>
        <v>0</v>
      </c>
      <c r="FA9" s="46">
        <f t="shared" si="79"/>
        <v>0</v>
      </c>
      <c r="FB9" s="46"/>
      <c r="FC9" s="46">
        <f aca="true" t="shared" si="110" ref="FC9:FC21">FD$6*$AM9</f>
        <v>0</v>
      </c>
      <c r="FD9" s="47">
        <f t="shared" si="80"/>
        <v>0</v>
      </c>
      <c r="FE9" s="46">
        <f t="shared" si="81"/>
        <v>0</v>
      </c>
      <c r="FF9" s="46">
        <f t="shared" si="82"/>
        <v>0</v>
      </c>
      <c r="FG9" s="46">
        <f t="shared" si="83"/>
        <v>0</v>
      </c>
      <c r="FH9" s="46"/>
      <c r="FI9" s="46">
        <f aca="true" t="shared" si="111" ref="FI9:FI21">FJ$6*$AM9</f>
        <v>0</v>
      </c>
      <c r="FJ9" s="47">
        <f t="shared" si="84"/>
        <v>0</v>
      </c>
      <c r="FK9" s="46">
        <f t="shared" si="85"/>
        <v>0</v>
      </c>
      <c r="FL9" s="46">
        <f t="shared" si="86"/>
        <v>0</v>
      </c>
      <c r="FM9" s="46">
        <f t="shared" si="87"/>
        <v>0</v>
      </c>
      <c r="FN9" s="46"/>
      <c r="FO9" s="46">
        <f aca="true" t="shared" si="112" ref="FO9:FO21">FP$6*$AM9</f>
        <v>0</v>
      </c>
      <c r="FP9" s="47">
        <f t="shared" si="88"/>
        <v>0</v>
      </c>
      <c r="FQ9" s="46">
        <f t="shared" si="89"/>
        <v>0</v>
      </c>
      <c r="FR9" s="46">
        <f t="shared" si="90"/>
        <v>0</v>
      </c>
      <c r="FS9" s="46">
        <f t="shared" si="91"/>
        <v>0</v>
      </c>
      <c r="FT9" s="46"/>
    </row>
    <row r="10" spans="1:176" s="33" customFormat="1" ht="12.75">
      <c r="A10" s="32">
        <v>43739</v>
      </c>
      <c r="C10" s="21"/>
      <c r="D10" s="21">
        <v>295250</v>
      </c>
      <c r="E10" s="44">
        <f t="shared" si="0"/>
        <v>295250</v>
      </c>
      <c r="F10" s="44">
        <f t="shared" si="1"/>
        <v>247497</v>
      </c>
      <c r="G10" s="44">
        <f t="shared" si="2"/>
        <v>73968</v>
      </c>
      <c r="H10" s="46"/>
      <c r="I10" s="47"/>
      <c r="J10" s="47"/>
      <c r="K10" s="44"/>
      <c r="L10" s="44"/>
      <c r="M10" s="44"/>
      <c r="N10" s="46"/>
      <c r="O10" s="46"/>
      <c r="P10" s="46"/>
      <c r="Q10" s="46"/>
      <c r="R10" s="46"/>
      <c r="S10" s="46"/>
      <c r="T10" s="46"/>
      <c r="U10" s="46"/>
      <c r="V10" s="46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21"/>
      <c r="AH10" s="21">
        <v>295250</v>
      </c>
      <c r="AI10" s="15">
        <f t="shared" si="3"/>
        <v>295250</v>
      </c>
      <c r="AJ10" s="15">
        <v>247497</v>
      </c>
      <c r="AK10" s="15">
        <f t="shared" si="4"/>
        <v>73968</v>
      </c>
      <c r="AL10" s="46"/>
      <c r="AM10" s="44">
        <f t="shared" si="5"/>
        <v>0</v>
      </c>
      <c r="AN10" s="44">
        <f t="shared" si="6"/>
        <v>0</v>
      </c>
      <c r="AO10" s="44">
        <f t="shared" si="7"/>
        <v>0</v>
      </c>
      <c r="AP10" s="44"/>
      <c r="AQ10" s="44"/>
      <c r="AR10" s="46"/>
      <c r="AS10" s="46"/>
      <c r="AT10" s="46" t="e">
        <f>#REF!+#REF!+#REF!+#REF!+#REF!+#REF!+#REF!+#REF!+#REF!+#REF!+#REF!+#REF!+#REF!+#REF!+#REF!+#REF!+#REF!+#REF!+#REF!+#REF!</f>
        <v>#REF!</v>
      </c>
      <c r="AU10" s="46" t="e">
        <f t="shared" si="8"/>
        <v>#REF!</v>
      </c>
      <c r="AV10" s="46" t="e">
        <f>#REF!+#REF!+#REF!+#REF!+#REF!+#REF!+#REF!+#REF!+#REF!+#REF!+#REF!+#REF!+#REF!+#REF!+#REF!+#REF!+#REF!+#REF!+#REF!+#REF!</f>
        <v>#REF!</v>
      </c>
      <c r="AW10" s="46" t="e">
        <f>#REF!+#REF!+#REF!+#REF!+#REF!+#REF!+#REF!+#REF!+#REF!+#REF!+#REF!+#REF!+#REF!+#REF!+#REF!+#REF!+#REF!+#REF!+#REF!+#REF!</f>
        <v>#REF!</v>
      </c>
      <c r="AX10" s="46"/>
      <c r="AY10" s="45"/>
      <c r="AZ10" s="47">
        <f t="shared" si="9"/>
        <v>0</v>
      </c>
      <c r="BA10" s="45">
        <f t="shared" si="10"/>
        <v>0</v>
      </c>
      <c r="BB10" s="45">
        <f t="shared" si="11"/>
        <v>0</v>
      </c>
      <c r="BC10" s="45">
        <f t="shared" si="11"/>
        <v>0</v>
      </c>
      <c r="BD10" s="46"/>
      <c r="BE10" s="46"/>
      <c r="BF10" s="47">
        <f t="shared" si="12"/>
        <v>0</v>
      </c>
      <c r="BG10" s="46">
        <f t="shared" si="13"/>
        <v>0</v>
      </c>
      <c r="BH10" s="46">
        <f t="shared" si="14"/>
        <v>0</v>
      </c>
      <c r="BI10" s="46">
        <f t="shared" si="15"/>
        <v>0</v>
      </c>
      <c r="BJ10" s="46"/>
      <c r="BK10" s="46"/>
      <c r="BL10" s="47">
        <f t="shared" si="16"/>
        <v>0</v>
      </c>
      <c r="BM10" s="46">
        <f t="shared" si="17"/>
        <v>0</v>
      </c>
      <c r="BN10" s="46">
        <f t="shared" si="18"/>
        <v>0</v>
      </c>
      <c r="BO10" s="46">
        <f t="shared" si="19"/>
        <v>0</v>
      </c>
      <c r="BP10" s="46"/>
      <c r="BQ10" s="46"/>
      <c r="BR10" s="47">
        <f t="shared" si="20"/>
        <v>0</v>
      </c>
      <c r="BS10" s="46">
        <f t="shared" si="21"/>
        <v>0</v>
      </c>
      <c r="BT10" s="46">
        <f t="shared" si="22"/>
        <v>0</v>
      </c>
      <c r="BU10" s="46">
        <f t="shared" si="23"/>
        <v>0</v>
      </c>
      <c r="BV10" s="46"/>
      <c r="BW10" s="46"/>
      <c r="BX10" s="47">
        <f t="shared" si="24"/>
        <v>0</v>
      </c>
      <c r="BY10" s="46">
        <f t="shared" si="25"/>
        <v>0</v>
      </c>
      <c r="BZ10" s="46">
        <f t="shared" si="26"/>
        <v>0</v>
      </c>
      <c r="CA10" s="46">
        <f t="shared" si="27"/>
        <v>0</v>
      </c>
      <c r="CB10" s="46"/>
      <c r="CC10" s="46"/>
      <c r="CD10" s="47">
        <f t="shared" si="28"/>
        <v>0</v>
      </c>
      <c r="CE10" s="46">
        <f t="shared" si="29"/>
        <v>0</v>
      </c>
      <c r="CF10" s="46">
        <f t="shared" si="30"/>
        <v>0</v>
      </c>
      <c r="CG10" s="46">
        <f t="shared" si="31"/>
        <v>0</v>
      </c>
      <c r="CH10" s="46"/>
      <c r="CI10" s="46"/>
      <c r="CJ10" s="47">
        <f t="shared" si="32"/>
        <v>0</v>
      </c>
      <c r="CK10" s="46">
        <f t="shared" si="33"/>
        <v>0</v>
      </c>
      <c r="CL10" s="46">
        <f t="shared" si="34"/>
        <v>0</v>
      </c>
      <c r="CM10" s="46">
        <f t="shared" si="35"/>
        <v>0</v>
      </c>
      <c r="CN10" s="46"/>
      <c r="CO10" s="46"/>
      <c r="CP10" s="47">
        <f t="shared" si="36"/>
        <v>0</v>
      </c>
      <c r="CQ10" s="46">
        <f t="shared" si="37"/>
        <v>0</v>
      </c>
      <c r="CR10" s="46">
        <f t="shared" si="38"/>
        <v>0</v>
      </c>
      <c r="CS10" s="46">
        <f t="shared" si="39"/>
        <v>0</v>
      </c>
      <c r="CT10" s="46"/>
      <c r="CU10" s="46"/>
      <c r="CV10" s="47">
        <f t="shared" si="40"/>
        <v>0</v>
      </c>
      <c r="CW10" s="46">
        <f t="shared" si="41"/>
        <v>0</v>
      </c>
      <c r="CX10" s="46">
        <f t="shared" si="42"/>
        <v>0</v>
      </c>
      <c r="CY10" s="46">
        <f t="shared" si="43"/>
        <v>0</v>
      </c>
      <c r="CZ10" s="46"/>
      <c r="DA10" s="46"/>
      <c r="DB10" s="47">
        <f t="shared" si="44"/>
        <v>0</v>
      </c>
      <c r="DC10" s="46">
        <f t="shared" si="45"/>
        <v>0</v>
      </c>
      <c r="DD10" s="46">
        <f t="shared" si="46"/>
        <v>0</v>
      </c>
      <c r="DE10" s="46">
        <f t="shared" si="47"/>
        <v>0</v>
      </c>
      <c r="DF10" s="46"/>
      <c r="DG10" s="46"/>
      <c r="DH10" s="47">
        <f t="shared" si="48"/>
        <v>0</v>
      </c>
      <c r="DI10" s="46">
        <f t="shared" si="49"/>
        <v>0</v>
      </c>
      <c r="DJ10" s="46">
        <f t="shared" si="50"/>
        <v>0</v>
      </c>
      <c r="DK10" s="46">
        <f t="shared" si="51"/>
        <v>0</v>
      </c>
      <c r="DL10" s="46"/>
      <c r="DM10" s="46"/>
      <c r="DN10" s="47">
        <f t="shared" si="52"/>
        <v>0</v>
      </c>
      <c r="DO10" s="46">
        <f t="shared" si="53"/>
        <v>0</v>
      </c>
      <c r="DP10" s="46">
        <f t="shared" si="54"/>
        <v>0</v>
      </c>
      <c r="DQ10" s="46">
        <f t="shared" si="55"/>
        <v>0</v>
      </c>
      <c r="DR10" s="46"/>
      <c r="DS10" s="46"/>
      <c r="DT10" s="47">
        <f t="shared" si="56"/>
        <v>0</v>
      </c>
      <c r="DU10" s="46">
        <f t="shared" si="57"/>
        <v>0</v>
      </c>
      <c r="DV10" s="46">
        <f t="shared" si="58"/>
        <v>0</v>
      </c>
      <c r="DW10" s="46">
        <f t="shared" si="59"/>
        <v>0</v>
      </c>
      <c r="DX10" s="46"/>
      <c r="DY10" s="46"/>
      <c r="DZ10" s="47">
        <f t="shared" si="60"/>
        <v>0</v>
      </c>
      <c r="EA10" s="46">
        <f t="shared" si="61"/>
        <v>0</v>
      </c>
      <c r="EB10" s="46">
        <f t="shared" si="62"/>
        <v>0</v>
      </c>
      <c r="EC10" s="46">
        <f t="shared" si="63"/>
        <v>0</v>
      </c>
      <c r="ED10" s="46"/>
      <c r="EE10" s="46"/>
      <c r="EF10" s="47">
        <f t="shared" si="64"/>
        <v>0</v>
      </c>
      <c r="EG10" s="46">
        <f t="shared" si="65"/>
        <v>0</v>
      </c>
      <c r="EH10" s="46">
        <f t="shared" si="66"/>
        <v>0</v>
      </c>
      <c r="EI10" s="46">
        <f t="shared" si="67"/>
        <v>0</v>
      </c>
      <c r="EJ10" s="46"/>
      <c r="EK10" s="46"/>
      <c r="EL10" s="47">
        <f t="shared" si="68"/>
        <v>0</v>
      </c>
      <c r="EM10" s="46">
        <f t="shared" si="69"/>
        <v>0</v>
      </c>
      <c r="EN10" s="46">
        <f t="shared" si="70"/>
        <v>0</v>
      </c>
      <c r="EO10" s="46">
        <f t="shared" si="71"/>
        <v>0</v>
      </c>
      <c r="EP10" s="46"/>
      <c r="EQ10" s="46"/>
      <c r="ER10" s="47">
        <f t="shared" si="72"/>
        <v>0</v>
      </c>
      <c r="ES10" s="46">
        <f t="shared" si="73"/>
        <v>0</v>
      </c>
      <c r="ET10" s="46">
        <f t="shared" si="74"/>
        <v>0</v>
      </c>
      <c r="EU10" s="46">
        <f t="shared" si="75"/>
        <v>0</v>
      </c>
      <c r="EV10" s="45"/>
      <c r="EW10" s="46"/>
      <c r="EX10" s="47">
        <f t="shared" si="76"/>
        <v>0</v>
      </c>
      <c r="EY10" s="46">
        <f t="shared" si="77"/>
        <v>0</v>
      </c>
      <c r="EZ10" s="46">
        <f t="shared" si="78"/>
        <v>0</v>
      </c>
      <c r="FA10" s="46">
        <f t="shared" si="79"/>
        <v>0</v>
      </c>
      <c r="FB10" s="46"/>
      <c r="FC10" s="46"/>
      <c r="FD10" s="47">
        <f t="shared" si="80"/>
        <v>0</v>
      </c>
      <c r="FE10" s="46">
        <f t="shared" si="81"/>
        <v>0</v>
      </c>
      <c r="FF10" s="46">
        <f t="shared" si="82"/>
        <v>0</v>
      </c>
      <c r="FG10" s="46">
        <f t="shared" si="83"/>
        <v>0</v>
      </c>
      <c r="FH10" s="46"/>
      <c r="FI10" s="46"/>
      <c r="FJ10" s="47">
        <f t="shared" si="84"/>
        <v>0</v>
      </c>
      <c r="FK10" s="46">
        <f t="shared" si="85"/>
        <v>0</v>
      </c>
      <c r="FL10" s="46">
        <f t="shared" si="86"/>
        <v>0</v>
      </c>
      <c r="FM10" s="46">
        <f t="shared" si="87"/>
        <v>0</v>
      </c>
      <c r="FN10" s="46"/>
      <c r="FO10" s="46"/>
      <c r="FP10" s="47">
        <f t="shared" si="88"/>
        <v>0</v>
      </c>
      <c r="FQ10" s="46">
        <f t="shared" si="89"/>
        <v>0</v>
      </c>
      <c r="FR10" s="46">
        <f t="shared" si="90"/>
        <v>0</v>
      </c>
      <c r="FS10" s="46">
        <f t="shared" si="91"/>
        <v>0</v>
      </c>
      <c r="FT10" s="46"/>
    </row>
    <row r="11" spans="1:176" s="33" customFormat="1" ht="12.75">
      <c r="A11" s="32">
        <v>43922</v>
      </c>
      <c r="C11" s="21">
        <v>5765000</v>
      </c>
      <c r="D11" s="21">
        <v>295250</v>
      </c>
      <c r="E11" s="44">
        <f t="shared" si="0"/>
        <v>6060250</v>
      </c>
      <c r="F11" s="44">
        <f t="shared" si="1"/>
        <v>247497</v>
      </c>
      <c r="G11" s="44">
        <f t="shared" si="2"/>
        <v>73968</v>
      </c>
      <c r="H11" s="46"/>
      <c r="I11" s="47"/>
      <c r="J11" s="47"/>
      <c r="K11" s="44"/>
      <c r="L11" s="44"/>
      <c r="M11" s="44"/>
      <c r="N11" s="46"/>
      <c r="O11" s="46"/>
      <c r="P11" s="46"/>
      <c r="Q11" s="46"/>
      <c r="R11" s="46"/>
      <c r="S11" s="46"/>
      <c r="T11" s="46"/>
      <c r="U11" s="46"/>
      <c r="V11" s="46"/>
      <c r="W11" s="45"/>
      <c r="X11" s="45"/>
      <c r="Y11" s="45"/>
      <c r="Z11" s="46"/>
      <c r="AA11" s="46"/>
      <c r="AB11" s="46"/>
      <c r="AC11" s="46"/>
      <c r="AD11" s="46"/>
      <c r="AE11" s="46"/>
      <c r="AF11" s="46"/>
      <c r="AG11" s="21">
        <v>5765000</v>
      </c>
      <c r="AH11" s="21">
        <v>295250</v>
      </c>
      <c r="AI11" s="15">
        <f t="shared" si="3"/>
        <v>6060250</v>
      </c>
      <c r="AJ11" s="15">
        <v>247497</v>
      </c>
      <c r="AK11" s="15">
        <f t="shared" si="4"/>
        <v>73968</v>
      </c>
      <c r="AL11" s="46"/>
      <c r="AM11" s="44">
        <f t="shared" si="5"/>
        <v>0</v>
      </c>
      <c r="AN11" s="44">
        <f t="shared" si="6"/>
        <v>0</v>
      </c>
      <c r="AO11" s="44">
        <f t="shared" si="7"/>
        <v>0</v>
      </c>
      <c r="AP11" s="44"/>
      <c r="AQ11" s="44"/>
      <c r="AR11" s="46"/>
      <c r="AS11" s="46" t="e">
        <f>#REF!+#REF!+#REF!+#REF!+#REF!+#REF!+#REF!+#REF!+#REF!+#REF!+#REF!+#REF!+#REF!+#REF!+#REF!+#REF!+#REF!+#REF!+#REF!+#REF!</f>
        <v>#REF!</v>
      </c>
      <c r="AT11" s="46" t="e">
        <f>#REF!+#REF!+#REF!+#REF!+#REF!+#REF!+#REF!+#REF!+#REF!+#REF!+#REF!+#REF!+#REF!+#REF!+#REF!+#REF!+#REF!+#REF!+#REF!+#REF!</f>
        <v>#REF!</v>
      </c>
      <c r="AU11" s="46" t="e">
        <f t="shared" si="8"/>
        <v>#REF!</v>
      </c>
      <c r="AV11" s="46" t="e">
        <f>#REF!+#REF!+#REF!+#REF!+#REF!+#REF!+#REF!+#REF!+#REF!+#REF!+#REF!+#REF!+#REF!+#REF!+#REF!+#REF!+#REF!+#REF!+#REF!+#REF!</f>
        <v>#REF!</v>
      </c>
      <c r="AW11" s="46" t="e">
        <f>#REF!+#REF!+#REF!+#REF!+#REF!+#REF!+#REF!+#REF!+#REF!+#REF!+#REF!+#REF!+#REF!+#REF!+#REF!+#REF!+#REF!+#REF!+#REF!+#REF!</f>
        <v>#REF!</v>
      </c>
      <c r="AX11" s="46"/>
      <c r="AY11" s="45">
        <f t="shared" si="92"/>
        <v>0</v>
      </c>
      <c r="AZ11" s="47">
        <f t="shared" si="9"/>
        <v>0</v>
      </c>
      <c r="BA11" s="45">
        <f t="shared" si="10"/>
        <v>0</v>
      </c>
      <c r="BB11" s="45">
        <f t="shared" si="11"/>
        <v>0</v>
      </c>
      <c r="BC11" s="45">
        <f t="shared" si="11"/>
        <v>0</v>
      </c>
      <c r="BD11" s="46"/>
      <c r="BE11" s="46">
        <f t="shared" si="93"/>
        <v>0</v>
      </c>
      <c r="BF11" s="47">
        <f t="shared" si="12"/>
        <v>0</v>
      </c>
      <c r="BG11" s="46">
        <f t="shared" si="13"/>
        <v>0</v>
      </c>
      <c r="BH11" s="46">
        <f t="shared" si="14"/>
        <v>0</v>
      </c>
      <c r="BI11" s="46">
        <f t="shared" si="15"/>
        <v>0</v>
      </c>
      <c r="BJ11" s="46"/>
      <c r="BK11" s="46">
        <f t="shared" si="94"/>
        <v>0</v>
      </c>
      <c r="BL11" s="47">
        <f t="shared" si="16"/>
        <v>0</v>
      </c>
      <c r="BM11" s="46">
        <f t="shared" si="17"/>
        <v>0</v>
      </c>
      <c r="BN11" s="46">
        <f t="shared" si="18"/>
        <v>0</v>
      </c>
      <c r="BO11" s="46">
        <f t="shared" si="19"/>
        <v>0</v>
      </c>
      <c r="BP11" s="46"/>
      <c r="BQ11" s="46">
        <f t="shared" si="95"/>
        <v>0</v>
      </c>
      <c r="BR11" s="47">
        <f t="shared" si="20"/>
        <v>0</v>
      </c>
      <c r="BS11" s="46">
        <f t="shared" si="21"/>
        <v>0</v>
      </c>
      <c r="BT11" s="46">
        <f t="shared" si="22"/>
        <v>0</v>
      </c>
      <c r="BU11" s="46">
        <f t="shared" si="23"/>
        <v>0</v>
      </c>
      <c r="BV11" s="46"/>
      <c r="BW11" s="46">
        <f t="shared" si="96"/>
        <v>0</v>
      </c>
      <c r="BX11" s="47">
        <f t="shared" si="24"/>
        <v>0</v>
      </c>
      <c r="BY11" s="46">
        <f t="shared" si="25"/>
        <v>0</v>
      </c>
      <c r="BZ11" s="46">
        <f t="shared" si="26"/>
        <v>0</v>
      </c>
      <c r="CA11" s="46">
        <f t="shared" si="27"/>
        <v>0</v>
      </c>
      <c r="CB11" s="46"/>
      <c r="CC11" s="46">
        <f t="shared" si="97"/>
        <v>0</v>
      </c>
      <c r="CD11" s="47">
        <f t="shared" si="28"/>
        <v>0</v>
      </c>
      <c r="CE11" s="46">
        <f t="shared" si="29"/>
        <v>0</v>
      </c>
      <c r="CF11" s="46">
        <f t="shared" si="30"/>
        <v>0</v>
      </c>
      <c r="CG11" s="46">
        <f t="shared" si="31"/>
        <v>0</v>
      </c>
      <c r="CH11" s="46"/>
      <c r="CI11" s="46">
        <f t="shared" si="98"/>
        <v>0</v>
      </c>
      <c r="CJ11" s="47">
        <f t="shared" si="32"/>
        <v>0</v>
      </c>
      <c r="CK11" s="46">
        <f t="shared" si="33"/>
        <v>0</v>
      </c>
      <c r="CL11" s="46">
        <f t="shared" si="34"/>
        <v>0</v>
      </c>
      <c r="CM11" s="46">
        <f t="shared" si="35"/>
        <v>0</v>
      </c>
      <c r="CN11" s="46"/>
      <c r="CO11" s="46">
        <f t="shared" si="99"/>
        <v>0</v>
      </c>
      <c r="CP11" s="47">
        <f t="shared" si="36"/>
        <v>0</v>
      </c>
      <c r="CQ11" s="46">
        <f t="shared" si="37"/>
        <v>0</v>
      </c>
      <c r="CR11" s="46">
        <f t="shared" si="38"/>
        <v>0</v>
      </c>
      <c r="CS11" s="46">
        <f t="shared" si="39"/>
        <v>0</v>
      </c>
      <c r="CT11" s="46"/>
      <c r="CU11" s="46">
        <f t="shared" si="100"/>
        <v>0</v>
      </c>
      <c r="CV11" s="47">
        <f t="shared" si="40"/>
        <v>0</v>
      </c>
      <c r="CW11" s="46">
        <f t="shared" si="41"/>
        <v>0</v>
      </c>
      <c r="CX11" s="46">
        <f t="shared" si="42"/>
        <v>0</v>
      </c>
      <c r="CY11" s="46">
        <f t="shared" si="43"/>
        <v>0</v>
      </c>
      <c r="CZ11" s="46"/>
      <c r="DA11" s="46">
        <f t="shared" si="101"/>
        <v>0</v>
      </c>
      <c r="DB11" s="47">
        <f t="shared" si="44"/>
        <v>0</v>
      </c>
      <c r="DC11" s="46">
        <f t="shared" si="45"/>
        <v>0</v>
      </c>
      <c r="DD11" s="46">
        <f t="shared" si="46"/>
        <v>0</v>
      </c>
      <c r="DE11" s="46">
        <f t="shared" si="47"/>
        <v>0</v>
      </c>
      <c r="DF11" s="46"/>
      <c r="DG11" s="46">
        <f t="shared" si="102"/>
        <v>0</v>
      </c>
      <c r="DH11" s="47">
        <f t="shared" si="48"/>
        <v>0</v>
      </c>
      <c r="DI11" s="46">
        <f t="shared" si="49"/>
        <v>0</v>
      </c>
      <c r="DJ11" s="46">
        <f t="shared" si="50"/>
        <v>0</v>
      </c>
      <c r="DK11" s="46">
        <f t="shared" si="51"/>
        <v>0</v>
      </c>
      <c r="DL11" s="46"/>
      <c r="DM11" s="46">
        <f t="shared" si="103"/>
        <v>0</v>
      </c>
      <c r="DN11" s="47">
        <f t="shared" si="52"/>
        <v>0</v>
      </c>
      <c r="DO11" s="46">
        <f t="shared" si="53"/>
        <v>0</v>
      </c>
      <c r="DP11" s="46">
        <f t="shared" si="54"/>
        <v>0</v>
      </c>
      <c r="DQ11" s="46">
        <f t="shared" si="55"/>
        <v>0</v>
      </c>
      <c r="DR11" s="46"/>
      <c r="DS11" s="46">
        <f t="shared" si="104"/>
        <v>0</v>
      </c>
      <c r="DT11" s="47">
        <f t="shared" si="56"/>
        <v>0</v>
      </c>
      <c r="DU11" s="46">
        <f t="shared" si="57"/>
        <v>0</v>
      </c>
      <c r="DV11" s="46">
        <f t="shared" si="58"/>
        <v>0</v>
      </c>
      <c r="DW11" s="46">
        <f t="shared" si="59"/>
        <v>0</v>
      </c>
      <c r="DX11" s="46"/>
      <c r="DY11" s="46">
        <f t="shared" si="105"/>
        <v>0</v>
      </c>
      <c r="DZ11" s="47">
        <f t="shared" si="60"/>
        <v>0</v>
      </c>
      <c r="EA11" s="46">
        <f t="shared" si="61"/>
        <v>0</v>
      </c>
      <c r="EB11" s="46">
        <f t="shared" si="62"/>
        <v>0</v>
      </c>
      <c r="EC11" s="46">
        <f t="shared" si="63"/>
        <v>0</v>
      </c>
      <c r="ED11" s="46"/>
      <c r="EE11" s="46">
        <f t="shared" si="106"/>
        <v>0</v>
      </c>
      <c r="EF11" s="47">
        <f t="shared" si="64"/>
        <v>0</v>
      </c>
      <c r="EG11" s="46">
        <f t="shared" si="65"/>
        <v>0</v>
      </c>
      <c r="EH11" s="46">
        <f t="shared" si="66"/>
        <v>0</v>
      </c>
      <c r="EI11" s="46">
        <f t="shared" si="67"/>
        <v>0</v>
      </c>
      <c r="EJ11" s="46"/>
      <c r="EK11" s="46">
        <f t="shared" si="107"/>
        <v>0</v>
      </c>
      <c r="EL11" s="47">
        <f t="shared" si="68"/>
        <v>0</v>
      </c>
      <c r="EM11" s="46">
        <f t="shared" si="69"/>
        <v>0</v>
      </c>
      <c r="EN11" s="46">
        <f t="shared" si="70"/>
        <v>0</v>
      </c>
      <c r="EO11" s="46">
        <f t="shared" si="71"/>
        <v>0</v>
      </c>
      <c r="EP11" s="46"/>
      <c r="EQ11" s="46">
        <f t="shared" si="108"/>
        <v>0</v>
      </c>
      <c r="ER11" s="47">
        <f t="shared" si="72"/>
        <v>0</v>
      </c>
      <c r="ES11" s="46">
        <f t="shared" si="73"/>
        <v>0</v>
      </c>
      <c r="ET11" s="46">
        <f t="shared" si="74"/>
        <v>0</v>
      </c>
      <c r="EU11" s="46">
        <f t="shared" si="75"/>
        <v>0</v>
      </c>
      <c r="EV11" s="45"/>
      <c r="EW11" s="46">
        <f t="shared" si="109"/>
        <v>0</v>
      </c>
      <c r="EX11" s="47">
        <f t="shared" si="76"/>
        <v>0</v>
      </c>
      <c r="EY11" s="46">
        <f t="shared" si="77"/>
        <v>0</v>
      </c>
      <c r="EZ11" s="46">
        <f t="shared" si="78"/>
        <v>0</v>
      </c>
      <c r="FA11" s="46">
        <f t="shared" si="79"/>
        <v>0</v>
      </c>
      <c r="FB11" s="46"/>
      <c r="FC11" s="46">
        <f t="shared" si="110"/>
        <v>0</v>
      </c>
      <c r="FD11" s="47">
        <f t="shared" si="80"/>
        <v>0</v>
      </c>
      <c r="FE11" s="46">
        <f t="shared" si="81"/>
        <v>0</v>
      </c>
      <c r="FF11" s="46">
        <f t="shared" si="82"/>
        <v>0</v>
      </c>
      <c r="FG11" s="46">
        <f t="shared" si="83"/>
        <v>0</v>
      </c>
      <c r="FH11" s="46"/>
      <c r="FI11" s="46">
        <f t="shared" si="111"/>
        <v>0</v>
      </c>
      <c r="FJ11" s="47">
        <f t="shared" si="84"/>
        <v>0</v>
      </c>
      <c r="FK11" s="46">
        <f t="shared" si="85"/>
        <v>0</v>
      </c>
      <c r="FL11" s="46">
        <f t="shared" si="86"/>
        <v>0</v>
      </c>
      <c r="FM11" s="46">
        <f t="shared" si="87"/>
        <v>0</v>
      </c>
      <c r="FN11" s="46"/>
      <c r="FO11" s="46">
        <f t="shared" si="112"/>
        <v>0</v>
      </c>
      <c r="FP11" s="47">
        <f t="shared" si="88"/>
        <v>0</v>
      </c>
      <c r="FQ11" s="46">
        <f t="shared" si="89"/>
        <v>0</v>
      </c>
      <c r="FR11" s="46">
        <f t="shared" si="90"/>
        <v>0</v>
      </c>
      <c r="FS11" s="46">
        <f t="shared" si="91"/>
        <v>0</v>
      </c>
      <c r="FT11" s="46"/>
    </row>
    <row r="12" spans="1:176" s="33" customFormat="1" ht="12.75">
      <c r="A12" s="32">
        <v>44105</v>
      </c>
      <c r="C12" s="21"/>
      <c r="D12" s="21">
        <v>151125</v>
      </c>
      <c r="E12" s="44">
        <f t="shared" si="0"/>
        <v>151125</v>
      </c>
      <c r="F12" s="44">
        <f t="shared" si="1"/>
        <v>247497</v>
      </c>
      <c r="G12" s="44">
        <f t="shared" si="2"/>
        <v>73968</v>
      </c>
      <c r="H12" s="46"/>
      <c r="I12" s="47"/>
      <c r="J12" s="47"/>
      <c r="K12" s="44"/>
      <c r="L12" s="44"/>
      <c r="M12" s="44"/>
      <c r="N12" s="46"/>
      <c r="O12" s="46"/>
      <c r="P12" s="46"/>
      <c r="Q12" s="46"/>
      <c r="R12" s="46"/>
      <c r="S12" s="46"/>
      <c r="T12" s="46"/>
      <c r="U12" s="46"/>
      <c r="V12" s="46"/>
      <c r="W12" s="45"/>
      <c r="X12" s="45"/>
      <c r="Y12" s="45"/>
      <c r="Z12" s="46"/>
      <c r="AA12" s="46"/>
      <c r="AB12" s="46"/>
      <c r="AC12" s="46"/>
      <c r="AD12" s="46"/>
      <c r="AE12" s="46"/>
      <c r="AF12" s="46"/>
      <c r="AG12" s="21"/>
      <c r="AH12" s="21">
        <v>151125</v>
      </c>
      <c r="AI12" s="15">
        <f t="shared" si="3"/>
        <v>151125</v>
      </c>
      <c r="AJ12" s="15">
        <v>247497</v>
      </c>
      <c r="AK12" s="15">
        <f t="shared" si="4"/>
        <v>73968</v>
      </c>
      <c r="AL12" s="46"/>
      <c r="AM12" s="44">
        <f t="shared" si="5"/>
        <v>0</v>
      </c>
      <c r="AN12" s="44">
        <f t="shared" si="6"/>
        <v>0</v>
      </c>
      <c r="AO12" s="44">
        <f t="shared" si="7"/>
        <v>0</v>
      </c>
      <c r="AP12" s="44"/>
      <c r="AQ12" s="44"/>
      <c r="AR12" s="46"/>
      <c r="AS12" s="46"/>
      <c r="AT12" s="46" t="e">
        <f>#REF!+#REF!+#REF!+#REF!+#REF!+#REF!+#REF!+#REF!+#REF!+#REF!+#REF!+#REF!+#REF!+#REF!+#REF!+#REF!+#REF!+#REF!+#REF!+#REF!</f>
        <v>#REF!</v>
      </c>
      <c r="AU12" s="46" t="e">
        <f t="shared" si="8"/>
        <v>#REF!</v>
      </c>
      <c r="AV12" s="46" t="e">
        <f>#REF!+#REF!+#REF!+#REF!+#REF!+#REF!+#REF!+#REF!+#REF!+#REF!+#REF!+#REF!+#REF!+#REF!+#REF!+#REF!+#REF!+#REF!+#REF!+#REF!</f>
        <v>#REF!</v>
      </c>
      <c r="AW12" s="46" t="e">
        <f>#REF!+#REF!+#REF!+#REF!+#REF!+#REF!+#REF!+#REF!+#REF!+#REF!+#REF!+#REF!+#REF!+#REF!+#REF!+#REF!+#REF!+#REF!+#REF!+#REF!</f>
        <v>#REF!</v>
      </c>
      <c r="AX12" s="46"/>
      <c r="AY12" s="45"/>
      <c r="AZ12" s="47">
        <f t="shared" si="9"/>
        <v>0</v>
      </c>
      <c r="BA12" s="45">
        <f t="shared" si="10"/>
        <v>0</v>
      </c>
      <c r="BB12" s="45">
        <f t="shared" si="11"/>
        <v>0</v>
      </c>
      <c r="BC12" s="45">
        <f t="shared" si="11"/>
        <v>0</v>
      </c>
      <c r="BD12" s="46"/>
      <c r="BE12" s="46"/>
      <c r="BF12" s="47">
        <f t="shared" si="12"/>
        <v>0</v>
      </c>
      <c r="BG12" s="46">
        <f t="shared" si="13"/>
        <v>0</v>
      </c>
      <c r="BH12" s="46">
        <f t="shared" si="14"/>
        <v>0</v>
      </c>
      <c r="BI12" s="46">
        <f t="shared" si="15"/>
        <v>0</v>
      </c>
      <c r="BJ12" s="46"/>
      <c r="BK12" s="46"/>
      <c r="BL12" s="47">
        <f t="shared" si="16"/>
        <v>0</v>
      </c>
      <c r="BM12" s="46">
        <f t="shared" si="17"/>
        <v>0</v>
      </c>
      <c r="BN12" s="46">
        <f t="shared" si="18"/>
        <v>0</v>
      </c>
      <c r="BO12" s="46">
        <f t="shared" si="19"/>
        <v>0</v>
      </c>
      <c r="BP12" s="46"/>
      <c r="BQ12" s="46"/>
      <c r="BR12" s="47">
        <f t="shared" si="20"/>
        <v>0</v>
      </c>
      <c r="BS12" s="46">
        <f t="shared" si="21"/>
        <v>0</v>
      </c>
      <c r="BT12" s="46">
        <f t="shared" si="22"/>
        <v>0</v>
      </c>
      <c r="BU12" s="46">
        <f t="shared" si="23"/>
        <v>0</v>
      </c>
      <c r="BV12" s="46"/>
      <c r="BW12" s="46"/>
      <c r="BX12" s="47">
        <f t="shared" si="24"/>
        <v>0</v>
      </c>
      <c r="BY12" s="46">
        <f t="shared" si="25"/>
        <v>0</v>
      </c>
      <c r="BZ12" s="46">
        <f t="shared" si="26"/>
        <v>0</v>
      </c>
      <c r="CA12" s="46">
        <f t="shared" si="27"/>
        <v>0</v>
      </c>
      <c r="CB12" s="46"/>
      <c r="CC12" s="46"/>
      <c r="CD12" s="47">
        <f t="shared" si="28"/>
        <v>0</v>
      </c>
      <c r="CE12" s="46">
        <f t="shared" si="29"/>
        <v>0</v>
      </c>
      <c r="CF12" s="46">
        <f t="shared" si="30"/>
        <v>0</v>
      </c>
      <c r="CG12" s="46">
        <f t="shared" si="31"/>
        <v>0</v>
      </c>
      <c r="CH12" s="46"/>
      <c r="CI12" s="46"/>
      <c r="CJ12" s="47">
        <f t="shared" si="32"/>
        <v>0</v>
      </c>
      <c r="CK12" s="46">
        <f t="shared" si="33"/>
        <v>0</v>
      </c>
      <c r="CL12" s="46">
        <f t="shared" si="34"/>
        <v>0</v>
      </c>
      <c r="CM12" s="46">
        <f t="shared" si="35"/>
        <v>0</v>
      </c>
      <c r="CN12" s="46"/>
      <c r="CO12" s="46"/>
      <c r="CP12" s="47">
        <f t="shared" si="36"/>
        <v>0</v>
      </c>
      <c r="CQ12" s="46">
        <f t="shared" si="37"/>
        <v>0</v>
      </c>
      <c r="CR12" s="46">
        <f t="shared" si="38"/>
        <v>0</v>
      </c>
      <c r="CS12" s="46">
        <f t="shared" si="39"/>
        <v>0</v>
      </c>
      <c r="CT12" s="46"/>
      <c r="CU12" s="46"/>
      <c r="CV12" s="47">
        <f t="shared" si="40"/>
        <v>0</v>
      </c>
      <c r="CW12" s="46">
        <f t="shared" si="41"/>
        <v>0</v>
      </c>
      <c r="CX12" s="46">
        <f t="shared" si="42"/>
        <v>0</v>
      </c>
      <c r="CY12" s="46">
        <f t="shared" si="43"/>
        <v>0</v>
      </c>
      <c r="CZ12" s="46"/>
      <c r="DA12" s="46"/>
      <c r="DB12" s="47">
        <f t="shared" si="44"/>
        <v>0</v>
      </c>
      <c r="DC12" s="46">
        <f t="shared" si="45"/>
        <v>0</v>
      </c>
      <c r="DD12" s="46">
        <f t="shared" si="46"/>
        <v>0</v>
      </c>
      <c r="DE12" s="46">
        <f t="shared" si="47"/>
        <v>0</v>
      </c>
      <c r="DF12" s="46"/>
      <c r="DG12" s="46"/>
      <c r="DH12" s="47">
        <f t="shared" si="48"/>
        <v>0</v>
      </c>
      <c r="DI12" s="46">
        <f t="shared" si="49"/>
        <v>0</v>
      </c>
      <c r="DJ12" s="46">
        <f t="shared" si="50"/>
        <v>0</v>
      </c>
      <c r="DK12" s="46">
        <f t="shared" si="51"/>
        <v>0</v>
      </c>
      <c r="DL12" s="46"/>
      <c r="DM12" s="46"/>
      <c r="DN12" s="47">
        <f t="shared" si="52"/>
        <v>0</v>
      </c>
      <c r="DO12" s="46">
        <f t="shared" si="53"/>
        <v>0</v>
      </c>
      <c r="DP12" s="46">
        <f t="shared" si="54"/>
        <v>0</v>
      </c>
      <c r="DQ12" s="46">
        <f t="shared" si="55"/>
        <v>0</v>
      </c>
      <c r="DR12" s="46"/>
      <c r="DS12" s="46"/>
      <c r="DT12" s="47">
        <f t="shared" si="56"/>
        <v>0</v>
      </c>
      <c r="DU12" s="46">
        <f t="shared" si="57"/>
        <v>0</v>
      </c>
      <c r="DV12" s="46">
        <f t="shared" si="58"/>
        <v>0</v>
      </c>
      <c r="DW12" s="46">
        <f t="shared" si="59"/>
        <v>0</v>
      </c>
      <c r="DX12" s="46"/>
      <c r="DY12" s="46"/>
      <c r="DZ12" s="47">
        <f t="shared" si="60"/>
        <v>0</v>
      </c>
      <c r="EA12" s="46">
        <f t="shared" si="61"/>
        <v>0</v>
      </c>
      <c r="EB12" s="46">
        <f t="shared" si="62"/>
        <v>0</v>
      </c>
      <c r="EC12" s="46">
        <f t="shared" si="63"/>
        <v>0</v>
      </c>
      <c r="ED12" s="46"/>
      <c r="EE12" s="46"/>
      <c r="EF12" s="47">
        <f t="shared" si="64"/>
        <v>0</v>
      </c>
      <c r="EG12" s="46">
        <f t="shared" si="65"/>
        <v>0</v>
      </c>
      <c r="EH12" s="46">
        <f t="shared" si="66"/>
        <v>0</v>
      </c>
      <c r="EI12" s="46">
        <f t="shared" si="67"/>
        <v>0</v>
      </c>
      <c r="EJ12" s="46"/>
      <c r="EK12" s="46"/>
      <c r="EL12" s="47">
        <f t="shared" si="68"/>
        <v>0</v>
      </c>
      <c r="EM12" s="46">
        <f t="shared" si="69"/>
        <v>0</v>
      </c>
      <c r="EN12" s="46">
        <f t="shared" si="70"/>
        <v>0</v>
      </c>
      <c r="EO12" s="46">
        <f t="shared" si="71"/>
        <v>0</v>
      </c>
      <c r="EP12" s="46"/>
      <c r="EQ12" s="46"/>
      <c r="ER12" s="47">
        <f t="shared" si="72"/>
        <v>0</v>
      </c>
      <c r="ES12" s="46">
        <f t="shared" si="73"/>
        <v>0</v>
      </c>
      <c r="ET12" s="46">
        <f t="shared" si="74"/>
        <v>0</v>
      </c>
      <c r="EU12" s="46">
        <f t="shared" si="75"/>
        <v>0</v>
      </c>
      <c r="EV12" s="45"/>
      <c r="EW12" s="46"/>
      <c r="EX12" s="47">
        <f t="shared" si="76"/>
        <v>0</v>
      </c>
      <c r="EY12" s="46">
        <f t="shared" si="77"/>
        <v>0</v>
      </c>
      <c r="EZ12" s="46">
        <f t="shared" si="78"/>
        <v>0</v>
      </c>
      <c r="FA12" s="46">
        <f t="shared" si="79"/>
        <v>0</v>
      </c>
      <c r="FB12" s="46"/>
      <c r="FC12" s="46"/>
      <c r="FD12" s="47">
        <f t="shared" si="80"/>
        <v>0</v>
      </c>
      <c r="FE12" s="46">
        <f t="shared" si="81"/>
        <v>0</v>
      </c>
      <c r="FF12" s="46">
        <f t="shared" si="82"/>
        <v>0</v>
      </c>
      <c r="FG12" s="46">
        <f t="shared" si="83"/>
        <v>0</v>
      </c>
      <c r="FH12" s="46"/>
      <c r="FI12" s="46"/>
      <c r="FJ12" s="47">
        <f t="shared" si="84"/>
        <v>0</v>
      </c>
      <c r="FK12" s="46">
        <f t="shared" si="85"/>
        <v>0</v>
      </c>
      <c r="FL12" s="46">
        <f t="shared" si="86"/>
        <v>0</v>
      </c>
      <c r="FM12" s="46">
        <f t="shared" si="87"/>
        <v>0</v>
      </c>
      <c r="FN12" s="46"/>
      <c r="FO12" s="46"/>
      <c r="FP12" s="47">
        <f t="shared" si="88"/>
        <v>0</v>
      </c>
      <c r="FQ12" s="46">
        <f t="shared" si="89"/>
        <v>0</v>
      </c>
      <c r="FR12" s="46">
        <f t="shared" si="90"/>
        <v>0</v>
      </c>
      <c r="FS12" s="46">
        <f t="shared" si="91"/>
        <v>0</v>
      </c>
      <c r="FT12" s="46"/>
    </row>
    <row r="13" spans="1:176" s="33" customFormat="1" ht="12.75">
      <c r="A13" s="32">
        <v>44287</v>
      </c>
      <c r="C13" s="21">
        <v>6045000</v>
      </c>
      <c r="D13" s="21">
        <v>151125</v>
      </c>
      <c r="E13" s="44">
        <f t="shared" si="0"/>
        <v>6196125</v>
      </c>
      <c r="F13" s="44">
        <f t="shared" si="1"/>
        <v>247497</v>
      </c>
      <c r="G13" s="44">
        <f t="shared" si="2"/>
        <v>73968</v>
      </c>
      <c r="H13" s="46"/>
      <c r="I13" s="47"/>
      <c r="J13" s="47"/>
      <c r="K13" s="44"/>
      <c r="L13" s="44"/>
      <c r="M13" s="44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21">
        <v>6045000</v>
      </c>
      <c r="AH13" s="21">
        <v>151125</v>
      </c>
      <c r="AI13" s="15">
        <f t="shared" si="3"/>
        <v>6196125</v>
      </c>
      <c r="AJ13" s="15">
        <v>247497</v>
      </c>
      <c r="AK13" s="15">
        <f t="shared" si="4"/>
        <v>73968</v>
      </c>
      <c r="AL13" s="46"/>
      <c r="AM13" s="44">
        <f t="shared" si="5"/>
        <v>0</v>
      </c>
      <c r="AN13" s="44">
        <f t="shared" si="6"/>
        <v>0</v>
      </c>
      <c r="AO13" s="44">
        <f t="shared" si="7"/>
        <v>0</v>
      </c>
      <c r="AP13" s="44"/>
      <c r="AQ13" s="44"/>
      <c r="AR13" s="46"/>
      <c r="AS13" s="46" t="e">
        <f>#REF!+#REF!+#REF!+#REF!+#REF!+#REF!+#REF!+#REF!+#REF!+#REF!+#REF!+#REF!+#REF!+#REF!+#REF!+#REF!+#REF!+#REF!+#REF!+#REF!</f>
        <v>#REF!</v>
      </c>
      <c r="AT13" s="46" t="e">
        <f>#REF!+#REF!+#REF!+#REF!+#REF!+#REF!+#REF!+#REF!+#REF!+#REF!+#REF!+#REF!+#REF!+#REF!+#REF!+#REF!+#REF!+#REF!+#REF!+#REF!</f>
        <v>#REF!</v>
      </c>
      <c r="AU13" s="46" t="e">
        <f t="shared" si="8"/>
        <v>#REF!</v>
      </c>
      <c r="AV13" s="46" t="e">
        <f>#REF!+#REF!+#REF!+#REF!+#REF!+#REF!+#REF!+#REF!+#REF!+#REF!+#REF!+#REF!+#REF!+#REF!+#REF!+#REF!+#REF!+#REF!+#REF!+#REF!</f>
        <v>#REF!</v>
      </c>
      <c r="AW13" s="46" t="e">
        <f>#REF!+#REF!+#REF!+#REF!+#REF!+#REF!+#REF!+#REF!+#REF!+#REF!+#REF!+#REF!+#REF!+#REF!+#REF!+#REF!+#REF!+#REF!+#REF!+#REF!</f>
        <v>#REF!</v>
      </c>
      <c r="AX13" s="46"/>
      <c r="AY13" s="45">
        <f t="shared" si="92"/>
        <v>0</v>
      </c>
      <c r="AZ13" s="47">
        <f t="shared" si="9"/>
        <v>0</v>
      </c>
      <c r="BA13" s="45">
        <f t="shared" si="10"/>
        <v>0</v>
      </c>
      <c r="BB13" s="45">
        <f t="shared" si="11"/>
        <v>0</v>
      </c>
      <c r="BC13" s="45">
        <f t="shared" si="11"/>
        <v>0</v>
      </c>
      <c r="BD13" s="46"/>
      <c r="BE13" s="46">
        <f t="shared" si="93"/>
        <v>0</v>
      </c>
      <c r="BF13" s="47">
        <f t="shared" si="12"/>
        <v>0</v>
      </c>
      <c r="BG13" s="46">
        <f t="shared" si="13"/>
        <v>0</v>
      </c>
      <c r="BH13" s="46">
        <f t="shared" si="14"/>
        <v>0</v>
      </c>
      <c r="BI13" s="46">
        <f t="shared" si="15"/>
        <v>0</v>
      </c>
      <c r="BJ13" s="46"/>
      <c r="BK13" s="46">
        <f t="shared" si="94"/>
        <v>0</v>
      </c>
      <c r="BL13" s="47">
        <f t="shared" si="16"/>
        <v>0</v>
      </c>
      <c r="BM13" s="46">
        <f t="shared" si="17"/>
        <v>0</v>
      </c>
      <c r="BN13" s="46">
        <f t="shared" si="18"/>
        <v>0</v>
      </c>
      <c r="BO13" s="46">
        <f t="shared" si="19"/>
        <v>0</v>
      </c>
      <c r="BP13" s="46"/>
      <c r="BQ13" s="46">
        <f t="shared" si="95"/>
        <v>0</v>
      </c>
      <c r="BR13" s="47">
        <f t="shared" si="20"/>
        <v>0</v>
      </c>
      <c r="BS13" s="46">
        <f t="shared" si="21"/>
        <v>0</v>
      </c>
      <c r="BT13" s="46">
        <f t="shared" si="22"/>
        <v>0</v>
      </c>
      <c r="BU13" s="46">
        <f t="shared" si="23"/>
        <v>0</v>
      </c>
      <c r="BV13" s="46"/>
      <c r="BW13" s="46">
        <f t="shared" si="96"/>
        <v>0</v>
      </c>
      <c r="BX13" s="47">
        <f t="shared" si="24"/>
        <v>0</v>
      </c>
      <c r="BY13" s="46">
        <f t="shared" si="25"/>
        <v>0</v>
      </c>
      <c r="BZ13" s="46">
        <f t="shared" si="26"/>
        <v>0</v>
      </c>
      <c r="CA13" s="46">
        <f t="shared" si="27"/>
        <v>0</v>
      </c>
      <c r="CB13" s="46"/>
      <c r="CC13" s="46">
        <f t="shared" si="97"/>
        <v>0</v>
      </c>
      <c r="CD13" s="47">
        <f t="shared" si="28"/>
        <v>0</v>
      </c>
      <c r="CE13" s="46">
        <f t="shared" si="29"/>
        <v>0</v>
      </c>
      <c r="CF13" s="46">
        <f t="shared" si="30"/>
        <v>0</v>
      </c>
      <c r="CG13" s="46">
        <f t="shared" si="31"/>
        <v>0</v>
      </c>
      <c r="CH13" s="46"/>
      <c r="CI13" s="46">
        <f t="shared" si="98"/>
        <v>0</v>
      </c>
      <c r="CJ13" s="47">
        <f t="shared" si="32"/>
        <v>0</v>
      </c>
      <c r="CK13" s="46">
        <f t="shared" si="33"/>
        <v>0</v>
      </c>
      <c r="CL13" s="46">
        <f t="shared" si="34"/>
        <v>0</v>
      </c>
      <c r="CM13" s="46">
        <f t="shared" si="35"/>
        <v>0</v>
      </c>
      <c r="CN13" s="46"/>
      <c r="CO13" s="46">
        <f t="shared" si="99"/>
        <v>0</v>
      </c>
      <c r="CP13" s="47">
        <f t="shared" si="36"/>
        <v>0</v>
      </c>
      <c r="CQ13" s="46">
        <f t="shared" si="37"/>
        <v>0</v>
      </c>
      <c r="CR13" s="46">
        <f t="shared" si="38"/>
        <v>0</v>
      </c>
      <c r="CS13" s="46">
        <f t="shared" si="39"/>
        <v>0</v>
      </c>
      <c r="CT13" s="46"/>
      <c r="CU13" s="46">
        <f t="shared" si="100"/>
        <v>0</v>
      </c>
      <c r="CV13" s="47">
        <f t="shared" si="40"/>
        <v>0</v>
      </c>
      <c r="CW13" s="46">
        <f t="shared" si="41"/>
        <v>0</v>
      </c>
      <c r="CX13" s="46">
        <f t="shared" si="42"/>
        <v>0</v>
      </c>
      <c r="CY13" s="46">
        <f t="shared" si="43"/>
        <v>0</v>
      </c>
      <c r="CZ13" s="46"/>
      <c r="DA13" s="46">
        <f t="shared" si="101"/>
        <v>0</v>
      </c>
      <c r="DB13" s="47">
        <f t="shared" si="44"/>
        <v>0</v>
      </c>
      <c r="DC13" s="46">
        <f t="shared" si="45"/>
        <v>0</v>
      </c>
      <c r="DD13" s="46">
        <f t="shared" si="46"/>
        <v>0</v>
      </c>
      <c r="DE13" s="46">
        <f t="shared" si="47"/>
        <v>0</v>
      </c>
      <c r="DF13" s="46"/>
      <c r="DG13" s="46">
        <f t="shared" si="102"/>
        <v>0</v>
      </c>
      <c r="DH13" s="47">
        <f t="shared" si="48"/>
        <v>0</v>
      </c>
      <c r="DI13" s="46">
        <f t="shared" si="49"/>
        <v>0</v>
      </c>
      <c r="DJ13" s="46">
        <f t="shared" si="50"/>
        <v>0</v>
      </c>
      <c r="DK13" s="46">
        <f t="shared" si="51"/>
        <v>0</v>
      </c>
      <c r="DL13" s="46"/>
      <c r="DM13" s="46">
        <f t="shared" si="103"/>
        <v>0</v>
      </c>
      <c r="DN13" s="47">
        <f t="shared" si="52"/>
        <v>0</v>
      </c>
      <c r="DO13" s="46">
        <f t="shared" si="53"/>
        <v>0</v>
      </c>
      <c r="DP13" s="46">
        <f t="shared" si="54"/>
        <v>0</v>
      </c>
      <c r="DQ13" s="46">
        <f t="shared" si="55"/>
        <v>0</v>
      </c>
      <c r="DR13" s="46"/>
      <c r="DS13" s="46">
        <f t="shared" si="104"/>
        <v>0</v>
      </c>
      <c r="DT13" s="47">
        <f t="shared" si="56"/>
        <v>0</v>
      </c>
      <c r="DU13" s="46">
        <f t="shared" si="57"/>
        <v>0</v>
      </c>
      <c r="DV13" s="46">
        <f t="shared" si="58"/>
        <v>0</v>
      </c>
      <c r="DW13" s="46">
        <f t="shared" si="59"/>
        <v>0</v>
      </c>
      <c r="DX13" s="46"/>
      <c r="DY13" s="46">
        <f t="shared" si="105"/>
        <v>0</v>
      </c>
      <c r="DZ13" s="47">
        <f t="shared" si="60"/>
        <v>0</v>
      </c>
      <c r="EA13" s="46">
        <f t="shared" si="61"/>
        <v>0</v>
      </c>
      <c r="EB13" s="46">
        <f t="shared" si="62"/>
        <v>0</v>
      </c>
      <c r="EC13" s="46">
        <f t="shared" si="63"/>
        <v>0</v>
      </c>
      <c r="ED13" s="46"/>
      <c r="EE13" s="46">
        <f t="shared" si="106"/>
        <v>0</v>
      </c>
      <c r="EF13" s="47">
        <f t="shared" si="64"/>
        <v>0</v>
      </c>
      <c r="EG13" s="46">
        <f t="shared" si="65"/>
        <v>0</v>
      </c>
      <c r="EH13" s="46">
        <f t="shared" si="66"/>
        <v>0</v>
      </c>
      <c r="EI13" s="46">
        <f t="shared" si="67"/>
        <v>0</v>
      </c>
      <c r="EJ13" s="46"/>
      <c r="EK13" s="46">
        <f t="shared" si="107"/>
        <v>0</v>
      </c>
      <c r="EL13" s="47">
        <f t="shared" si="68"/>
        <v>0</v>
      </c>
      <c r="EM13" s="46">
        <f t="shared" si="69"/>
        <v>0</v>
      </c>
      <c r="EN13" s="46">
        <f t="shared" si="70"/>
        <v>0</v>
      </c>
      <c r="EO13" s="46">
        <f t="shared" si="71"/>
        <v>0</v>
      </c>
      <c r="EP13" s="46"/>
      <c r="EQ13" s="46">
        <f t="shared" si="108"/>
        <v>0</v>
      </c>
      <c r="ER13" s="47">
        <f t="shared" si="72"/>
        <v>0</v>
      </c>
      <c r="ES13" s="46">
        <f t="shared" si="73"/>
        <v>0</v>
      </c>
      <c r="ET13" s="46">
        <f t="shared" si="74"/>
        <v>0</v>
      </c>
      <c r="EU13" s="46">
        <f t="shared" si="75"/>
        <v>0</v>
      </c>
      <c r="EV13" s="45"/>
      <c r="EW13" s="46">
        <f t="shared" si="109"/>
        <v>0</v>
      </c>
      <c r="EX13" s="47">
        <f t="shared" si="76"/>
        <v>0</v>
      </c>
      <c r="EY13" s="46">
        <f t="shared" si="77"/>
        <v>0</v>
      </c>
      <c r="EZ13" s="46">
        <f t="shared" si="78"/>
        <v>0</v>
      </c>
      <c r="FA13" s="46">
        <f t="shared" si="79"/>
        <v>0</v>
      </c>
      <c r="FB13" s="46"/>
      <c r="FC13" s="46">
        <f t="shared" si="110"/>
        <v>0</v>
      </c>
      <c r="FD13" s="47">
        <f t="shared" si="80"/>
        <v>0</v>
      </c>
      <c r="FE13" s="46">
        <f t="shared" si="81"/>
        <v>0</v>
      </c>
      <c r="FF13" s="46">
        <f t="shared" si="82"/>
        <v>0</v>
      </c>
      <c r="FG13" s="46">
        <f t="shared" si="83"/>
        <v>0</v>
      </c>
      <c r="FH13" s="46"/>
      <c r="FI13" s="46">
        <f t="shared" si="111"/>
        <v>0</v>
      </c>
      <c r="FJ13" s="47">
        <f t="shared" si="84"/>
        <v>0</v>
      </c>
      <c r="FK13" s="46">
        <f t="shared" si="85"/>
        <v>0</v>
      </c>
      <c r="FL13" s="46">
        <f t="shared" si="86"/>
        <v>0</v>
      </c>
      <c r="FM13" s="46">
        <f t="shared" si="87"/>
        <v>0</v>
      </c>
      <c r="FN13" s="46"/>
      <c r="FO13" s="46">
        <f t="shared" si="112"/>
        <v>0</v>
      </c>
      <c r="FP13" s="47">
        <f t="shared" si="88"/>
        <v>0</v>
      </c>
      <c r="FQ13" s="46">
        <f t="shared" si="89"/>
        <v>0</v>
      </c>
      <c r="FR13" s="46">
        <f t="shared" si="90"/>
        <v>0</v>
      </c>
      <c r="FS13" s="46">
        <f t="shared" si="91"/>
        <v>0</v>
      </c>
      <c r="FT13" s="46"/>
    </row>
    <row r="14" spans="1:176" s="33" customFormat="1" ht="12.75">
      <c r="A14" s="32">
        <v>44470</v>
      </c>
      <c r="C14" s="21"/>
      <c r="D14" s="21"/>
      <c r="E14" s="44">
        <f t="shared" si="0"/>
        <v>0</v>
      </c>
      <c r="F14" s="44">
        <f t="shared" si="1"/>
        <v>0</v>
      </c>
      <c r="G14" s="44">
        <f t="shared" si="2"/>
        <v>0</v>
      </c>
      <c r="H14" s="46"/>
      <c r="I14" s="47"/>
      <c r="J14" s="47"/>
      <c r="K14" s="44"/>
      <c r="L14" s="44"/>
      <c r="M14" s="44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5"/>
      <c r="AJ14" s="45"/>
      <c r="AK14" s="45"/>
      <c r="AL14" s="46"/>
      <c r="AM14" s="44">
        <f t="shared" si="5"/>
        <v>0</v>
      </c>
      <c r="AN14" s="44">
        <f t="shared" si="6"/>
        <v>0</v>
      </c>
      <c r="AO14" s="44">
        <f t="shared" si="7"/>
        <v>0</v>
      </c>
      <c r="AP14" s="44"/>
      <c r="AQ14" s="44"/>
      <c r="AR14" s="46"/>
      <c r="AS14" s="46"/>
      <c r="AT14" s="46" t="e">
        <f>#REF!+#REF!+#REF!+#REF!+#REF!+#REF!+#REF!+#REF!+#REF!+#REF!+#REF!+#REF!+#REF!+#REF!+#REF!+#REF!+#REF!+#REF!+#REF!+#REF!</f>
        <v>#REF!</v>
      </c>
      <c r="AU14" s="46" t="e">
        <f t="shared" si="8"/>
        <v>#REF!</v>
      </c>
      <c r="AV14" s="46" t="e">
        <f>#REF!+#REF!+#REF!+#REF!+#REF!+#REF!+#REF!+#REF!+#REF!+#REF!+#REF!+#REF!+#REF!+#REF!+#REF!+#REF!+#REF!+#REF!+#REF!+#REF!</f>
        <v>#REF!</v>
      </c>
      <c r="AW14" s="46" t="e">
        <f>#REF!+#REF!+#REF!+#REF!+#REF!+#REF!+#REF!+#REF!+#REF!+#REF!+#REF!+#REF!+#REF!+#REF!+#REF!+#REF!+#REF!+#REF!+#REF!+#REF!</f>
        <v>#REF!</v>
      </c>
      <c r="AX14" s="46"/>
      <c r="AY14" s="45"/>
      <c r="AZ14" s="47">
        <f t="shared" si="9"/>
        <v>0</v>
      </c>
      <c r="BA14" s="45">
        <f t="shared" si="10"/>
        <v>0</v>
      </c>
      <c r="BB14" s="45">
        <f t="shared" si="11"/>
        <v>0</v>
      </c>
      <c r="BC14" s="45">
        <f t="shared" si="11"/>
        <v>0</v>
      </c>
      <c r="BD14" s="46"/>
      <c r="BE14" s="46"/>
      <c r="BF14" s="47">
        <f t="shared" si="12"/>
        <v>0</v>
      </c>
      <c r="BG14" s="46">
        <f t="shared" si="13"/>
        <v>0</v>
      </c>
      <c r="BH14" s="46">
        <f t="shared" si="14"/>
        <v>0</v>
      </c>
      <c r="BI14" s="46">
        <f t="shared" si="15"/>
        <v>0</v>
      </c>
      <c r="BJ14" s="46"/>
      <c r="BK14" s="46"/>
      <c r="BL14" s="47">
        <f t="shared" si="16"/>
        <v>0</v>
      </c>
      <c r="BM14" s="46">
        <f t="shared" si="17"/>
        <v>0</v>
      </c>
      <c r="BN14" s="46">
        <f t="shared" si="18"/>
        <v>0</v>
      </c>
      <c r="BO14" s="46">
        <f t="shared" si="19"/>
        <v>0</v>
      </c>
      <c r="BP14" s="46"/>
      <c r="BQ14" s="46"/>
      <c r="BR14" s="47">
        <f t="shared" si="20"/>
        <v>0</v>
      </c>
      <c r="BS14" s="46">
        <f t="shared" si="21"/>
        <v>0</v>
      </c>
      <c r="BT14" s="46">
        <f t="shared" si="22"/>
        <v>0</v>
      </c>
      <c r="BU14" s="46">
        <f t="shared" si="23"/>
        <v>0</v>
      </c>
      <c r="BV14" s="46"/>
      <c r="BW14" s="46"/>
      <c r="BX14" s="47">
        <f t="shared" si="24"/>
        <v>0</v>
      </c>
      <c r="BY14" s="46">
        <f t="shared" si="25"/>
        <v>0</v>
      </c>
      <c r="BZ14" s="46">
        <f t="shared" si="26"/>
        <v>0</v>
      </c>
      <c r="CA14" s="46">
        <f t="shared" si="27"/>
        <v>0</v>
      </c>
      <c r="CB14" s="46"/>
      <c r="CC14" s="46"/>
      <c r="CD14" s="47">
        <f t="shared" si="28"/>
        <v>0</v>
      </c>
      <c r="CE14" s="46">
        <f t="shared" si="29"/>
        <v>0</v>
      </c>
      <c r="CF14" s="46">
        <f t="shared" si="30"/>
        <v>0</v>
      </c>
      <c r="CG14" s="46">
        <f t="shared" si="31"/>
        <v>0</v>
      </c>
      <c r="CH14" s="46"/>
      <c r="CI14" s="46"/>
      <c r="CJ14" s="47">
        <f t="shared" si="32"/>
        <v>0</v>
      </c>
      <c r="CK14" s="46">
        <f t="shared" si="33"/>
        <v>0</v>
      </c>
      <c r="CL14" s="46">
        <f t="shared" si="34"/>
        <v>0</v>
      </c>
      <c r="CM14" s="46">
        <f t="shared" si="35"/>
        <v>0</v>
      </c>
      <c r="CN14" s="46"/>
      <c r="CO14" s="46"/>
      <c r="CP14" s="47">
        <f t="shared" si="36"/>
        <v>0</v>
      </c>
      <c r="CQ14" s="46">
        <f t="shared" si="37"/>
        <v>0</v>
      </c>
      <c r="CR14" s="46">
        <f t="shared" si="38"/>
        <v>0</v>
      </c>
      <c r="CS14" s="46">
        <f t="shared" si="39"/>
        <v>0</v>
      </c>
      <c r="CT14" s="46"/>
      <c r="CU14" s="46"/>
      <c r="CV14" s="47">
        <f t="shared" si="40"/>
        <v>0</v>
      </c>
      <c r="CW14" s="46">
        <f t="shared" si="41"/>
        <v>0</v>
      </c>
      <c r="CX14" s="46">
        <f t="shared" si="42"/>
        <v>0</v>
      </c>
      <c r="CY14" s="46">
        <f t="shared" si="43"/>
        <v>0</v>
      </c>
      <c r="CZ14" s="46"/>
      <c r="DA14" s="46"/>
      <c r="DB14" s="47">
        <f t="shared" si="44"/>
        <v>0</v>
      </c>
      <c r="DC14" s="46">
        <f t="shared" si="45"/>
        <v>0</v>
      </c>
      <c r="DD14" s="46">
        <f t="shared" si="46"/>
        <v>0</v>
      </c>
      <c r="DE14" s="46">
        <f t="shared" si="47"/>
        <v>0</v>
      </c>
      <c r="DF14" s="46"/>
      <c r="DG14" s="46"/>
      <c r="DH14" s="47">
        <f t="shared" si="48"/>
        <v>0</v>
      </c>
      <c r="DI14" s="46">
        <f t="shared" si="49"/>
        <v>0</v>
      </c>
      <c r="DJ14" s="46">
        <f t="shared" si="50"/>
        <v>0</v>
      </c>
      <c r="DK14" s="46">
        <f t="shared" si="51"/>
        <v>0</v>
      </c>
      <c r="DL14" s="46"/>
      <c r="DM14" s="46"/>
      <c r="DN14" s="47">
        <f t="shared" si="52"/>
        <v>0</v>
      </c>
      <c r="DO14" s="46">
        <f t="shared" si="53"/>
        <v>0</v>
      </c>
      <c r="DP14" s="46">
        <f t="shared" si="54"/>
        <v>0</v>
      </c>
      <c r="DQ14" s="46">
        <f t="shared" si="55"/>
        <v>0</v>
      </c>
      <c r="DR14" s="46"/>
      <c r="DS14" s="46"/>
      <c r="DT14" s="47">
        <f t="shared" si="56"/>
        <v>0</v>
      </c>
      <c r="DU14" s="46">
        <f t="shared" si="57"/>
        <v>0</v>
      </c>
      <c r="DV14" s="46">
        <f t="shared" si="58"/>
        <v>0</v>
      </c>
      <c r="DW14" s="46">
        <f t="shared" si="59"/>
        <v>0</v>
      </c>
      <c r="DX14" s="46"/>
      <c r="DY14" s="46"/>
      <c r="DZ14" s="47">
        <f t="shared" si="60"/>
        <v>0</v>
      </c>
      <c r="EA14" s="46">
        <f t="shared" si="61"/>
        <v>0</v>
      </c>
      <c r="EB14" s="46">
        <f t="shared" si="62"/>
        <v>0</v>
      </c>
      <c r="EC14" s="46">
        <f t="shared" si="63"/>
        <v>0</v>
      </c>
      <c r="ED14" s="46"/>
      <c r="EE14" s="46"/>
      <c r="EF14" s="47">
        <f t="shared" si="64"/>
        <v>0</v>
      </c>
      <c r="EG14" s="46">
        <f t="shared" si="65"/>
        <v>0</v>
      </c>
      <c r="EH14" s="46">
        <f t="shared" si="66"/>
        <v>0</v>
      </c>
      <c r="EI14" s="46">
        <f t="shared" si="67"/>
        <v>0</v>
      </c>
      <c r="EJ14" s="46"/>
      <c r="EK14" s="46"/>
      <c r="EL14" s="47">
        <f t="shared" si="68"/>
        <v>0</v>
      </c>
      <c r="EM14" s="46">
        <f t="shared" si="69"/>
        <v>0</v>
      </c>
      <c r="EN14" s="46">
        <f t="shared" si="70"/>
        <v>0</v>
      </c>
      <c r="EO14" s="46">
        <f t="shared" si="71"/>
        <v>0</v>
      </c>
      <c r="EP14" s="46"/>
      <c r="EQ14" s="46"/>
      <c r="ER14" s="47">
        <f t="shared" si="72"/>
        <v>0</v>
      </c>
      <c r="ES14" s="46">
        <f t="shared" si="73"/>
        <v>0</v>
      </c>
      <c r="ET14" s="46">
        <f t="shared" si="74"/>
        <v>0</v>
      </c>
      <c r="EU14" s="46">
        <f t="shared" si="75"/>
        <v>0</v>
      </c>
      <c r="EV14" s="45"/>
      <c r="EW14" s="46"/>
      <c r="EX14" s="47">
        <f t="shared" si="76"/>
        <v>0</v>
      </c>
      <c r="EY14" s="46">
        <f t="shared" si="77"/>
        <v>0</v>
      </c>
      <c r="EZ14" s="46">
        <f t="shared" si="78"/>
        <v>0</v>
      </c>
      <c r="FA14" s="46">
        <f t="shared" si="79"/>
        <v>0</v>
      </c>
      <c r="FB14" s="46"/>
      <c r="FC14" s="46"/>
      <c r="FD14" s="47">
        <f t="shared" si="80"/>
        <v>0</v>
      </c>
      <c r="FE14" s="46">
        <f t="shared" si="81"/>
        <v>0</v>
      </c>
      <c r="FF14" s="46">
        <f t="shared" si="82"/>
        <v>0</v>
      </c>
      <c r="FG14" s="46">
        <f t="shared" si="83"/>
        <v>0</v>
      </c>
      <c r="FH14" s="46"/>
      <c r="FI14" s="46"/>
      <c r="FJ14" s="47">
        <f t="shared" si="84"/>
        <v>0</v>
      </c>
      <c r="FK14" s="46">
        <f t="shared" si="85"/>
        <v>0</v>
      </c>
      <c r="FL14" s="46">
        <f t="shared" si="86"/>
        <v>0</v>
      </c>
      <c r="FM14" s="46">
        <f t="shared" si="87"/>
        <v>0</v>
      </c>
      <c r="FN14" s="46"/>
      <c r="FO14" s="46"/>
      <c r="FP14" s="47">
        <f t="shared" si="88"/>
        <v>0</v>
      </c>
      <c r="FQ14" s="46">
        <f t="shared" si="89"/>
        <v>0</v>
      </c>
      <c r="FR14" s="46">
        <f t="shared" si="90"/>
        <v>0</v>
      </c>
      <c r="FS14" s="46">
        <f t="shared" si="91"/>
        <v>0</v>
      </c>
      <c r="FT14" s="46"/>
    </row>
    <row r="15" spans="1:176" s="33" customFormat="1" ht="12.75">
      <c r="A15" s="32">
        <v>44652</v>
      </c>
      <c r="C15" s="21"/>
      <c r="D15" s="21"/>
      <c r="E15" s="44">
        <f t="shared" si="0"/>
        <v>0</v>
      </c>
      <c r="F15" s="44">
        <f t="shared" si="1"/>
        <v>0</v>
      </c>
      <c r="G15" s="44">
        <f t="shared" si="2"/>
        <v>0</v>
      </c>
      <c r="H15" s="46"/>
      <c r="I15" s="47"/>
      <c r="J15" s="47"/>
      <c r="K15" s="44"/>
      <c r="L15" s="44"/>
      <c r="M15" s="4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5"/>
      <c r="AJ15" s="45"/>
      <c r="AK15" s="45"/>
      <c r="AL15" s="46"/>
      <c r="AM15" s="44">
        <f t="shared" si="5"/>
        <v>0</v>
      </c>
      <c r="AN15" s="44">
        <f t="shared" si="6"/>
        <v>0</v>
      </c>
      <c r="AO15" s="44">
        <f t="shared" si="7"/>
        <v>0</v>
      </c>
      <c r="AP15" s="44"/>
      <c r="AQ15" s="44"/>
      <c r="AR15" s="46"/>
      <c r="AS15" s="46" t="e">
        <f>#REF!+#REF!+#REF!+#REF!+#REF!+#REF!+#REF!+#REF!+#REF!+#REF!+#REF!+#REF!+#REF!+#REF!+#REF!+#REF!+#REF!+#REF!+#REF!+#REF!</f>
        <v>#REF!</v>
      </c>
      <c r="AT15" s="46" t="e">
        <f>#REF!+#REF!+#REF!+#REF!+#REF!+#REF!+#REF!+#REF!+#REF!+#REF!+#REF!+#REF!+#REF!+#REF!+#REF!+#REF!+#REF!+#REF!+#REF!+#REF!</f>
        <v>#REF!</v>
      </c>
      <c r="AU15" s="46" t="e">
        <f t="shared" si="8"/>
        <v>#REF!</v>
      </c>
      <c r="AV15" s="46" t="e">
        <f>#REF!+#REF!+#REF!+#REF!+#REF!+#REF!+#REF!+#REF!+#REF!+#REF!+#REF!+#REF!+#REF!+#REF!+#REF!+#REF!+#REF!+#REF!+#REF!+#REF!</f>
        <v>#REF!</v>
      </c>
      <c r="AW15" s="46" t="e">
        <f>#REF!+#REF!+#REF!+#REF!+#REF!+#REF!+#REF!+#REF!+#REF!+#REF!+#REF!+#REF!+#REF!+#REF!+#REF!+#REF!+#REF!+#REF!+#REF!+#REF!</f>
        <v>#REF!</v>
      </c>
      <c r="AX15" s="46"/>
      <c r="AY15" s="45">
        <f t="shared" si="92"/>
        <v>0</v>
      </c>
      <c r="AZ15" s="47">
        <f t="shared" si="9"/>
        <v>0</v>
      </c>
      <c r="BA15" s="45">
        <f t="shared" si="10"/>
        <v>0</v>
      </c>
      <c r="BB15" s="45">
        <f t="shared" si="11"/>
        <v>0</v>
      </c>
      <c r="BC15" s="45">
        <f t="shared" si="11"/>
        <v>0</v>
      </c>
      <c r="BD15" s="46"/>
      <c r="BE15" s="46">
        <f t="shared" si="93"/>
        <v>0</v>
      </c>
      <c r="BF15" s="47">
        <f t="shared" si="12"/>
        <v>0</v>
      </c>
      <c r="BG15" s="46">
        <f t="shared" si="13"/>
        <v>0</v>
      </c>
      <c r="BH15" s="46">
        <f t="shared" si="14"/>
        <v>0</v>
      </c>
      <c r="BI15" s="46">
        <f t="shared" si="15"/>
        <v>0</v>
      </c>
      <c r="BJ15" s="46"/>
      <c r="BK15" s="46">
        <f t="shared" si="94"/>
        <v>0</v>
      </c>
      <c r="BL15" s="47">
        <f t="shared" si="16"/>
        <v>0</v>
      </c>
      <c r="BM15" s="46">
        <f t="shared" si="17"/>
        <v>0</v>
      </c>
      <c r="BN15" s="46">
        <f t="shared" si="18"/>
        <v>0</v>
      </c>
      <c r="BO15" s="46">
        <f t="shared" si="19"/>
        <v>0</v>
      </c>
      <c r="BP15" s="46"/>
      <c r="BQ15" s="46">
        <f t="shared" si="95"/>
        <v>0</v>
      </c>
      <c r="BR15" s="47">
        <f t="shared" si="20"/>
        <v>0</v>
      </c>
      <c r="BS15" s="46">
        <f t="shared" si="21"/>
        <v>0</v>
      </c>
      <c r="BT15" s="46">
        <f t="shared" si="22"/>
        <v>0</v>
      </c>
      <c r="BU15" s="46">
        <f t="shared" si="23"/>
        <v>0</v>
      </c>
      <c r="BV15" s="46"/>
      <c r="BW15" s="46">
        <f t="shared" si="96"/>
        <v>0</v>
      </c>
      <c r="BX15" s="47">
        <f t="shared" si="24"/>
        <v>0</v>
      </c>
      <c r="BY15" s="46">
        <f t="shared" si="25"/>
        <v>0</v>
      </c>
      <c r="BZ15" s="46">
        <f t="shared" si="26"/>
        <v>0</v>
      </c>
      <c r="CA15" s="46">
        <f t="shared" si="27"/>
        <v>0</v>
      </c>
      <c r="CB15" s="46"/>
      <c r="CC15" s="46">
        <f t="shared" si="97"/>
        <v>0</v>
      </c>
      <c r="CD15" s="47">
        <f t="shared" si="28"/>
        <v>0</v>
      </c>
      <c r="CE15" s="46">
        <f t="shared" si="29"/>
        <v>0</v>
      </c>
      <c r="CF15" s="46">
        <f t="shared" si="30"/>
        <v>0</v>
      </c>
      <c r="CG15" s="46">
        <f t="shared" si="31"/>
        <v>0</v>
      </c>
      <c r="CH15" s="46"/>
      <c r="CI15" s="46">
        <f t="shared" si="98"/>
        <v>0</v>
      </c>
      <c r="CJ15" s="47">
        <f t="shared" si="32"/>
        <v>0</v>
      </c>
      <c r="CK15" s="46">
        <f t="shared" si="33"/>
        <v>0</v>
      </c>
      <c r="CL15" s="46">
        <f t="shared" si="34"/>
        <v>0</v>
      </c>
      <c r="CM15" s="46">
        <f t="shared" si="35"/>
        <v>0</v>
      </c>
      <c r="CN15" s="46"/>
      <c r="CO15" s="46">
        <f t="shared" si="99"/>
        <v>0</v>
      </c>
      <c r="CP15" s="47">
        <f t="shared" si="36"/>
        <v>0</v>
      </c>
      <c r="CQ15" s="46">
        <f t="shared" si="37"/>
        <v>0</v>
      </c>
      <c r="CR15" s="46">
        <f t="shared" si="38"/>
        <v>0</v>
      </c>
      <c r="CS15" s="46">
        <f t="shared" si="39"/>
        <v>0</v>
      </c>
      <c r="CT15" s="46"/>
      <c r="CU15" s="46">
        <f t="shared" si="100"/>
        <v>0</v>
      </c>
      <c r="CV15" s="47">
        <f t="shared" si="40"/>
        <v>0</v>
      </c>
      <c r="CW15" s="46">
        <f t="shared" si="41"/>
        <v>0</v>
      </c>
      <c r="CX15" s="46">
        <f t="shared" si="42"/>
        <v>0</v>
      </c>
      <c r="CY15" s="46">
        <f t="shared" si="43"/>
        <v>0</v>
      </c>
      <c r="CZ15" s="46"/>
      <c r="DA15" s="46">
        <f t="shared" si="101"/>
        <v>0</v>
      </c>
      <c r="DB15" s="47">
        <f t="shared" si="44"/>
        <v>0</v>
      </c>
      <c r="DC15" s="46">
        <f t="shared" si="45"/>
        <v>0</v>
      </c>
      <c r="DD15" s="46">
        <f t="shared" si="46"/>
        <v>0</v>
      </c>
      <c r="DE15" s="46">
        <f t="shared" si="47"/>
        <v>0</v>
      </c>
      <c r="DF15" s="46"/>
      <c r="DG15" s="46">
        <f t="shared" si="102"/>
        <v>0</v>
      </c>
      <c r="DH15" s="47">
        <f t="shared" si="48"/>
        <v>0</v>
      </c>
      <c r="DI15" s="46">
        <f t="shared" si="49"/>
        <v>0</v>
      </c>
      <c r="DJ15" s="46">
        <f t="shared" si="50"/>
        <v>0</v>
      </c>
      <c r="DK15" s="46">
        <f t="shared" si="51"/>
        <v>0</v>
      </c>
      <c r="DL15" s="46"/>
      <c r="DM15" s="46">
        <f t="shared" si="103"/>
        <v>0</v>
      </c>
      <c r="DN15" s="47">
        <f t="shared" si="52"/>
        <v>0</v>
      </c>
      <c r="DO15" s="46">
        <f t="shared" si="53"/>
        <v>0</v>
      </c>
      <c r="DP15" s="46">
        <f t="shared" si="54"/>
        <v>0</v>
      </c>
      <c r="DQ15" s="46">
        <f t="shared" si="55"/>
        <v>0</v>
      </c>
      <c r="DR15" s="46"/>
      <c r="DS15" s="46">
        <f t="shared" si="104"/>
        <v>0</v>
      </c>
      <c r="DT15" s="47">
        <f t="shared" si="56"/>
        <v>0</v>
      </c>
      <c r="DU15" s="46">
        <f t="shared" si="57"/>
        <v>0</v>
      </c>
      <c r="DV15" s="46">
        <f t="shared" si="58"/>
        <v>0</v>
      </c>
      <c r="DW15" s="46">
        <f t="shared" si="59"/>
        <v>0</v>
      </c>
      <c r="DX15" s="46"/>
      <c r="DY15" s="46">
        <f t="shared" si="105"/>
        <v>0</v>
      </c>
      <c r="DZ15" s="47">
        <f t="shared" si="60"/>
        <v>0</v>
      </c>
      <c r="EA15" s="46">
        <f t="shared" si="61"/>
        <v>0</v>
      </c>
      <c r="EB15" s="46">
        <f t="shared" si="62"/>
        <v>0</v>
      </c>
      <c r="EC15" s="46">
        <f t="shared" si="63"/>
        <v>0</v>
      </c>
      <c r="ED15" s="46"/>
      <c r="EE15" s="46">
        <f t="shared" si="106"/>
        <v>0</v>
      </c>
      <c r="EF15" s="47">
        <f t="shared" si="64"/>
        <v>0</v>
      </c>
      <c r="EG15" s="46">
        <f t="shared" si="65"/>
        <v>0</v>
      </c>
      <c r="EH15" s="46">
        <f t="shared" si="66"/>
        <v>0</v>
      </c>
      <c r="EI15" s="46">
        <f t="shared" si="67"/>
        <v>0</v>
      </c>
      <c r="EJ15" s="46"/>
      <c r="EK15" s="46">
        <f t="shared" si="107"/>
        <v>0</v>
      </c>
      <c r="EL15" s="47">
        <f t="shared" si="68"/>
        <v>0</v>
      </c>
      <c r="EM15" s="46">
        <f t="shared" si="69"/>
        <v>0</v>
      </c>
      <c r="EN15" s="46">
        <f t="shared" si="70"/>
        <v>0</v>
      </c>
      <c r="EO15" s="46">
        <f t="shared" si="71"/>
        <v>0</v>
      </c>
      <c r="EP15" s="46"/>
      <c r="EQ15" s="46">
        <f t="shared" si="108"/>
        <v>0</v>
      </c>
      <c r="ER15" s="47">
        <f t="shared" si="72"/>
        <v>0</v>
      </c>
      <c r="ES15" s="46">
        <f t="shared" si="73"/>
        <v>0</v>
      </c>
      <c r="ET15" s="46">
        <f t="shared" si="74"/>
        <v>0</v>
      </c>
      <c r="EU15" s="46">
        <f t="shared" si="75"/>
        <v>0</v>
      </c>
      <c r="EV15" s="45"/>
      <c r="EW15" s="46">
        <f t="shared" si="109"/>
        <v>0</v>
      </c>
      <c r="EX15" s="47">
        <f t="shared" si="76"/>
        <v>0</v>
      </c>
      <c r="EY15" s="46">
        <f t="shared" si="77"/>
        <v>0</v>
      </c>
      <c r="EZ15" s="46">
        <f t="shared" si="78"/>
        <v>0</v>
      </c>
      <c r="FA15" s="46">
        <f t="shared" si="79"/>
        <v>0</v>
      </c>
      <c r="FB15" s="46"/>
      <c r="FC15" s="46">
        <f t="shared" si="110"/>
        <v>0</v>
      </c>
      <c r="FD15" s="47">
        <f t="shared" si="80"/>
        <v>0</v>
      </c>
      <c r="FE15" s="46">
        <f t="shared" si="81"/>
        <v>0</v>
      </c>
      <c r="FF15" s="46">
        <f t="shared" si="82"/>
        <v>0</v>
      </c>
      <c r="FG15" s="46">
        <f t="shared" si="83"/>
        <v>0</v>
      </c>
      <c r="FH15" s="46"/>
      <c r="FI15" s="46">
        <f t="shared" si="111"/>
        <v>0</v>
      </c>
      <c r="FJ15" s="47">
        <f t="shared" si="84"/>
        <v>0</v>
      </c>
      <c r="FK15" s="46">
        <f t="shared" si="85"/>
        <v>0</v>
      </c>
      <c r="FL15" s="46">
        <f t="shared" si="86"/>
        <v>0</v>
      </c>
      <c r="FM15" s="46">
        <f t="shared" si="87"/>
        <v>0</v>
      </c>
      <c r="FN15" s="46"/>
      <c r="FO15" s="46">
        <f t="shared" si="112"/>
        <v>0</v>
      </c>
      <c r="FP15" s="47">
        <f t="shared" si="88"/>
        <v>0</v>
      </c>
      <c r="FQ15" s="46">
        <f t="shared" si="89"/>
        <v>0</v>
      </c>
      <c r="FR15" s="46">
        <f t="shared" si="90"/>
        <v>0</v>
      </c>
      <c r="FS15" s="46">
        <f t="shared" si="91"/>
        <v>0</v>
      </c>
      <c r="FT15" s="46"/>
    </row>
    <row r="16" spans="1:176" s="33" customFormat="1" ht="12.75">
      <c r="A16" s="32">
        <v>44835</v>
      </c>
      <c r="C16" s="21"/>
      <c r="D16" s="21"/>
      <c r="E16" s="44">
        <f t="shared" si="0"/>
        <v>0</v>
      </c>
      <c r="F16" s="44">
        <f t="shared" si="1"/>
        <v>0</v>
      </c>
      <c r="G16" s="44">
        <f t="shared" si="2"/>
        <v>0</v>
      </c>
      <c r="H16" s="46"/>
      <c r="I16" s="47"/>
      <c r="J16" s="47"/>
      <c r="K16" s="44"/>
      <c r="L16" s="44"/>
      <c r="M16" s="44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5"/>
      <c r="AJ16" s="45"/>
      <c r="AK16" s="45"/>
      <c r="AL16" s="46"/>
      <c r="AM16" s="44">
        <f t="shared" si="5"/>
        <v>0</v>
      </c>
      <c r="AN16" s="44">
        <f t="shared" si="6"/>
        <v>0</v>
      </c>
      <c r="AO16" s="44">
        <f t="shared" si="7"/>
        <v>0</v>
      </c>
      <c r="AP16" s="44"/>
      <c r="AQ16" s="44"/>
      <c r="AR16" s="46"/>
      <c r="AS16" s="46"/>
      <c r="AT16" s="46" t="e">
        <f>#REF!+#REF!+#REF!+#REF!+#REF!+#REF!+#REF!+#REF!+#REF!+#REF!+#REF!+#REF!+#REF!+#REF!+#REF!+#REF!+#REF!+#REF!+#REF!+#REF!</f>
        <v>#REF!</v>
      </c>
      <c r="AU16" s="46" t="e">
        <f t="shared" si="8"/>
        <v>#REF!</v>
      </c>
      <c r="AV16" s="46" t="e">
        <f>#REF!+#REF!+#REF!+#REF!+#REF!+#REF!+#REF!+#REF!+#REF!+#REF!+#REF!+#REF!+#REF!+#REF!+#REF!+#REF!+#REF!+#REF!+#REF!+#REF!</f>
        <v>#REF!</v>
      </c>
      <c r="AW16" s="46" t="e">
        <f>#REF!+#REF!+#REF!+#REF!+#REF!+#REF!+#REF!+#REF!+#REF!+#REF!+#REF!+#REF!+#REF!+#REF!+#REF!+#REF!+#REF!+#REF!+#REF!+#REF!</f>
        <v>#REF!</v>
      </c>
      <c r="AX16" s="46"/>
      <c r="AY16" s="45"/>
      <c r="AZ16" s="47">
        <f t="shared" si="9"/>
        <v>0</v>
      </c>
      <c r="BA16" s="45">
        <f t="shared" si="10"/>
        <v>0</v>
      </c>
      <c r="BB16" s="45">
        <f t="shared" si="11"/>
        <v>0</v>
      </c>
      <c r="BC16" s="45">
        <f t="shared" si="11"/>
        <v>0</v>
      </c>
      <c r="BD16" s="46"/>
      <c r="BE16" s="46"/>
      <c r="BF16" s="47">
        <f t="shared" si="12"/>
        <v>0</v>
      </c>
      <c r="BG16" s="46">
        <f t="shared" si="13"/>
        <v>0</v>
      </c>
      <c r="BH16" s="46">
        <f t="shared" si="14"/>
        <v>0</v>
      </c>
      <c r="BI16" s="46">
        <f t="shared" si="15"/>
        <v>0</v>
      </c>
      <c r="BJ16" s="46"/>
      <c r="BK16" s="46"/>
      <c r="BL16" s="47">
        <f t="shared" si="16"/>
        <v>0</v>
      </c>
      <c r="BM16" s="46">
        <f t="shared" si="17"/>
        <v>0</v>
      </c>
      <c r="BN16" s="46">
        <f t="shared" si="18"/>
        <v>0</v>
      </c>
      <c r="BO16" s="46">
        <f t="shared" si="19"/>
        <v>0</v>
      </c>
      <c r="BP16" s="46"/>
      <c r="BQ16" s="46"/>
      <c r="BR16" s="47">
        <f t="shared" si="20"/>
        <v>0</v>
      </c>
      <c r="BS16" s="46">
        <f t="shared" si="21"/>
        <v>0</v>
      </c>
      <c r="BT16" s="46">
        <f t="shared" si="22"/>
        <v>0</v>
      </c>
      <c r="BU16" s="46">
        <f t="shared" si="23"/>
        <v>0</v>
      </c>
      <c r="BV16" s="46"/>
      <c r="BW16" s="46"/>
      <c r="BX16" s="47">
        <f t="shared" si="24"/>
        <v>0</v>
      </c>
      <c r="BY16" s="46">
        <f t="shared" si="25"/>
        <v>0</v>
      </c>
      <c r="BZ16" s="46">
        <f t="shared" si="26"/>
        <v>0</v>
      </c>
      <c r="CA16" s="46">
        <f t="shared" si="27"/>
        <v>0</v>
      </c>
      <c r="CB16" s="46"/>
      <c r="CC16" s="46"/>
      <c r="CD16" s="47">
        <f t="shared" si="28"/>
        <v>0</v>
      </c>
      <c r="CE16" s="46">
        <f t="shared" si="29"/>
        <v>0</v>
      </c>
      <c r="CF16" s="46">
        <f t="shared" si="30"/>
        <v>0</v>
      </c>
      <c r="CG16" s="46">
        <f t="shared" si="31"/>
        <v>0</v>
      </c>
      <c r="CH16" s="46"/>
      <c r="CI16" s="46"/>
      <c r="CJ16" s="47">
        <f t="shared" si="32"/>
        <v>0</v>
      </c>
      <c r="CK16" s="46">
        <f t="shared" si="33"/>
        <v>0</v>
      </c>
      <c r="CL16" s="46">
        <f t="shared" si="34"/>
        <v>0</v>
      </c>
      <c r="CM16" s="46">
        <f t="shared" si="35"/>
        <v>0</v>
      </c>
      <c r="CN16" s="46"/>
      <c r="CO16" s="46"/>
      <c r="CP16" s="47">
        <f t="shared" si="36"/>
        <v>0</v>
      </c>
      <c r="CQ16" s="46">
        <f t="shared" si="37"/>
        <v>0</v>
      </c>
      <c r="CR16" s="46">
        <f t="shared" si="38"/>
        <v>0</v>
      </c>
      <c r="CS16" s="46">
        <f t="shared" si="39"/>
        <v>0</v>
      </c>
      <c r="CT16" s="46"/>
      <c r="CU16" s="46"/>
      <c r="CV16" s="47">
        <f t="shared" si="40"/>
        <v>0</v>
      </c>
      <c r="CW16" s="46">
        <f t="shared" si="41"/>
        <v>0</v>
      </c>
      <c r="CX16" s="46">
        <f t="shared" si="42"/>
        <v>0</v>
      </c>
      <c r="CY16" s="46">
        <f t="shared" si="43"/>
        <v>0</v>
      </c>
      <c r="CZ16" s="46"/>
      <c r="DA16" s="46"/>
      <c r="DB16" s="47">
        <f t="shared" si="44"/>
        <v>0</v>
      </c>
      <c r="DC16" s="46">
        <f t="shared" si="45"/>
        <v>0</v>
      </c>
      <c r="DD16" s="46">
        <f t="shared" si="46"/>
        <v>0</v>
      </c>
      <c r="DE16" s="46">
        <f t="shared" si="47"/>
        <v>0</v>
      </c>
      <c r="DF16" s="46"/>
      <c r="DG16" s="46"/>
      <c r="DH16" s="47">
        <f t="shared" si="48"/>
        <v>0</v>
      </c>
      <c r="DI16" s="46">
        <f t="shared" si="49"/>
        <v>0</v>
      </c>
      <c r="DJ16" s="46">
        <f t="shared" si="50"/>
        <v>0</v>
      </c>
      <c r="DK16" s="46">
        <f t="shared" si="51"/>
        <v>0</v>
      </c>
      <c r="DL16" s="46"/>
      <c r="DM16" s="46"/>
      <c r="DN16" s="47">
        <f t="shared" si="52"/>
        <v>0</v>
      </c>
      <c r="DO16" s="46">
        <f t="shared" si="53"/>
        <v>0</v>
      </c>
      <c r="DP16" s="46">
        <f t="shared" si="54"/>
        <v>0</v>
      </c>
      <c r="DQ16" s="46">
        <f t="shared" si="55"/>
        <v>0</v>
      </c>
      <c r="DR16" s="46"/>
      <c r="DS16" s="46"/>
      <c r="DT16" s="47">
        <f t="shared" si="56"/>
        <v>0</v>
      </c>
      <c r="DU16" s="46">
        <f t="shared" si="57"/>
        <v>0</v>
      </c>
      <c r="DV16" s="46">
        <f t="shared" si="58"/>
        <v>0</v>
      </c>
      <c r="DW16" s="46">
        <f t="shared" si="59"/>
        <v>0</v>
      </c>
      <c r="DX16" s="46"/>
      <c r="DY16" s="46"/>
      <c r="DZ16" s="47">
        <f t="shared" si="60"/>
        <v>0</v>
      </c>
      <c r="EA16" s="46">
        <f t="shared" si="61"/>
        <v>0</v>
      </c>
      <c r="EB16" s="46">
        <f t="shared" si="62"/>
        <v>0</v>
      </c>
      <c r="EC16" s="46">
        <f t="shared" si="63"/>
        <v>0</v>
      </c>
      <c r="ED16" s="46"/>
      <c r="EE16" s="46"/>
      <c r="EF16" s="47">
        <f t="shared" si="64"/>
        <v>0</v>
      </c>
      <c r="EG16" s="46">
        <f t="shared" si="65"/>
        <v>0</v>
      </c>
      <c r="EH16" s="46">
        <f t="shared" si="66"/>
        <v>0</v>
      </c>
      <c r="EI16" s="46">
        <f t="shared" si="67"/>
        <v>0</v>
      </c>
      <c r="EJ16" s="46"/>
      <c r="EK16" s="46"/>
      <c r="EL16" s="47">
        <f t="shared" si="68"/>
        <v>0</v>
      </c>
      <c r="EM16" s="46">
        <f t="shared" si="69"/>
        <v>0</v>
      </c>
      <c r="EN16" s="46">
        <f t="shared" si="70"/>
        <v>0</v>
      </c>
      <c r="EO16" s="46">
        <f t="shared" si="71"/>
        <v>0</v>
      </c>
      <c r="EP16" s="46"/>
      <c r="EQ16" s="46"/>
      <c r="ER16" s="47">
        <f t="shared" si="72"/>
        <v>0</v>
      </c>
      <c r="ES16" s="46">
        <f t="shared" si="73"/>
        <v>0</v>
      </c>
      <c r="ET16" s="46">
        <f t="shared" si="74"/>
        <v>0</v>
      </c>
      <c r="EU16" s="46">
        <f t="shared" si="75"/>
        <v>0</v>
      </c>
      <c r="EV16" s="45"/>
      <c r="EW16" s="46"/>
      <c r="EX16" s="47">
        <f t="shared" si="76"/>
        <v>0</v>
      </c>
      <c r="EY16" s="46">
        <f t="shared" si="77"/>
        <v>0</v>
      </c>
      <c r="EZ16" s="46">
        <f t="shared" si="78"/>
        <v>0</v>
      </c>
      <c r="FA16" s="46">
        <f t="shared" si="79"/>
        <v>0</v>
      </c>
      <c r="FB16" s="46"/>
      <c r="FC16" s="46"/>
      <c r="FD16" s="47">
        <f t="shared" si="80"/>
        <v>0</v>
      </c>
      <c r="FE16" s="46">
        <f t="shared" si="81"/>
        <v>0</v>
      </c>
      <c r="FF16" s="46">
        <f t="shared" si="82"/>
        <v>0</v>
      </c>
      <c r="FG16" s="46">
        <f t="shared" si="83"/>
        <v>0</v>
      </c>
      <c r="FH16" s="46"/>
      <c r="FI16" s="46"/>
      <c r="FJ16" s="47">
        <f t="shared" si="84"/>
        <v>0</v>
      </c>
      <c r="FK16" s="46">
        <f t="shared" si="85"/>
        <v>0</v>
      </c>
      <c r="FL16" s="46">
        <f t="shared" si="86"/>
        <v>0</v>
      </c>
      <c r="FM16" s="46">
        <f t="shared" si="87"/>
        <v>0</v>
      </c>
      <c r="FN16" s="46"/>
      <c r="FO16" s="46"/>
      <c r="FP16" s="47">
        <f t="shared" si="88"/>
        <v>0</v>
      </c>
      <c r="FQ16" s="46">
        <f t="shared" si="89"/>
        <v>0</v>
      </c>
      <c r="FR16" s="46">
        <f t="shared" si="90"/>
        <v>0</v>
      </c>
      <c r="FS16" s="46">
        <f t="shared" si="91"/>
        <v>0</v>
      </c>
      <c r="FT16" s="46"/>
    </row>
    <row r="17" spans="1:176" s="33" customFormat="1" ht="12.75">
      <c r="A17" s="32">
        <v>45017</v>
      </c>
      <c r="C17" s="21"/>
      <c r="D17" s="21"/>
      <c r="E17" s="44">
        <f t="shared" si="0"/>
        <v>0</v>
      </c>
      <c r="F17" s="44">
        <f t="shared" si="1"/>
        <v>0</v>
      </c>
      <c r="G17" s="44">
        <f t="shared" si="2"/>
        <v>0</v>
      </c>
      <c r="H17" s="46"/>
      <c r="I17" s="47"/>
      <c r="J17" s="47"/>
      <c r="K17" s="44"/>
      <c r="L17" s="44"/>
      <c r="M17" s="44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5"/>
      <c r="AJ17" s="45"/>
      <c r="AK17" s="45"/>
      <c r="AL17" s="46"/>
      <c r="AM17" s="44">
        <f t="shared" si="5"/>
        <v>0</v>
      </c>
      <c r="AN17" s="44">
        <f t="shared" si="6"/>
        <v>0</v>
      </c>
      <c r="AO17" s="44">
        <f t="shared" si="7"/>
        <v>0</v>
      </c>
      <c r="AP17" s="44"/>
      <c r="AQ17" s="44"/>
      <c r="AR17" s="46"/>
      <c r="AS17" s="46" t="e">
        <f>#REF!+#REF!+#REF!+#REF!+#REF!+#REF!+#REF!+#REF!+#REF!+#REF!+#REF!+#REF!+#REF!+#REF!+#REF!+#REF!+#REF!+#REF!+#REF!+#REF!</f>
        <v>#REF!</v>
      </c>
      <c r="AT17" s="46" t="e">
        <f>#REF!+#REF!+#REF!+#REF!+#REF!+#REF!+#REF!+#REF!+#REF!+#REF!+#REF!+#REF!+#REF!+#REF!+#REF!+#REF!+#REF!+#REF!+#REF!+#REF!</f>
        <v>#REF!</v>
      </c>
      <c r="AU17" s="46" t="e">
        <f t="shared" si="8"/>
        <v>#REF!</v>
      </c>
      <c r="AV17" s="46" t="e">
        <f>#REF!+#REF!+#REF!+#REF!+#REF!+#REF!+#REF!+#REF!+#REF!+#REF!+#REF!+#REF!+#REF!+#REF!+#REF!+#REF!+#REF!+#REF!+#REF!+#REF!</f>
        <v>#REF!</v>
      </c>
      <c r="AW17" s="46" t="e">
        <f>#REF!+#REF!+#REF!+#REF!+#REF!+#REF!+#REF!+#REF!+#REF!+#REF!+#REF!+#REF!+#REF!+#REF!+#REF!+#REF!+#REF!+#REF!+#REF!+#REF!</f>
        <v>#REF!</v>
      </c>
      <c r="AX17" s="46"/>
      <c r="AY17" s="45">
        <f t="shared" si="92"/>
        <v>0</v>
      </c>
      <c r="AZ17" s="47">
        <f t="shared" si="9"/>
        <v>0</v>
      </c>
      <c r="BA17" s="45">
        <f t="shared" si="10"/>
        <v>0</v>
      </c>
      <c r="BB17" s="45">
        <f t="shared" si="11"/>
        <v>0</v>
      </c>
      <c r="BC17" s="45">
        <f t="shared" si="11"/>
        <v>0</v>
      </c>
      <c r="BD17" s="46"/>
      <c r="BE17" s="46">
        <f t="shared" si="93"/>
        <v>0</v>
      </c>
      <c r="BF17" s="47">
        <f t="shared" si="12"/>
        <v>0</v>
      </c>
      <c r="BG17" s="46">
        <f t="shared" si="13"/>
        <v>0</v>
      </c>
      <c r="BH17" s="46">
        <f t="shared" si="14"/>
        <v>0</v>
      </c>
      <c r="BI17" s="46">
        <f t="shared" si="15"/>
        <v>0</v>
      </c>
      <c r="BJ17" s="46"/>
      <c r="BK17" s="46">
        <f t="shared" si="94"/>
        <v>0</v>
      </c>
      <c r="BL17" s="47">
        <f t="shared" si="16"/>
        <v>0</v>
      </c>
      <c r="BM17" s="46">
        <f t="shared" si="17"/>
        <v>0</v>
      </c>
      <c r="BN17" s="46">
        <f t="shared" si="18"/>
        <v>0</v>
      </c>
      <c r="BO17" s="46">
        <f t="shared" si="19"/>
        <v>0</v>
      </c>
      <c r="BP17" s="46"/>
      <c r="BQ17" s="46">
        <f t="shared" si="95"/>
        <v>0</v>
      </c>
      <c r="BR17" s="47">
        <f t="shared" si="20"/>
        <v>0</v>
      </c>
      <c r="BS17" s="46">
        <f t="shared" si="21"/>
        <v>0</v>
      </c>
      <c r="BT17" s="46">
        <f t="shared" si="22"/>
        <v>0</v>
      </c>
      <c r="BU17" s="46">
        <f t="shared" si="23"/>
        <v>0</v>
      </c>
      <c r="BV17" s="46"/>
      <c r="BW17" s="46">
        <f t="shared" si="96"/>
        <v>0</v>
      </c>
      <c r="BX17" s="47">
        <f t="shared" si="24"/>
        <v>0</v>
      </c>
      <c r="BY17" s="46">
        <f t="shared" si="25"/>
        <v>0</v>
      </c>
      <c r="BZ17" s="46">
        <f t="shared" si="26"/>
        <v>0</v>
      </c>
      <c r="CA17" s="46">
        <f t="shared" si="27"/>
        <v>0</v>
      </c>
      <c r="CB17" s="46"/>
      <c r="CC17" s="46">
        <f t="shared" si="97"/>
        <v>0</v>
      </c>
      <c r="CD17" s="47">
        <f t="shared" si="28"/>
        <v>0</v>
      </c>
      <c r="CE17" s="46">
        <f t="shared" si="29"/>
        <v>0</v>
      </c>
      <c r="CF17" s="46">
        <f t="shared" si="30"/>
        <v>0</v>
      </c>
      <c r="CG17" s="46">
        <f t="shared" si="31"/>
        <v>0</v>
      </c>
      <c r="CH17" s="46"/>
      <c r="CI17" s="46">
        <f t="shared" si="98"/>
        <v>0</v>
      </c>
      <c r="CJ17" s="47">
        <f t="shared" si="32"/>
        <v>0</v>
      </c>
      <c r="CK17" s="46">
        <f t="shared" si="33"/>
        <v>0</v>
      </c>
      <c r="CL17" s="46">
        <f t="shared" si="34"/>
        <v>0</v>
      </c>
      <c r="CM17" s="46">
        <f t="shared" si="35"/>
        <v>0</v>
      </c>
      <c r="CN17" s="46"/>
      <c r="CO17" s="46">
        <f t="shared" si="99"/>
        <v>0</v>
      </c>
      <c r="CP17" s="47">
        <f t="shared" si="36"/>
        <v>0</v>
      </c>
      <c r="CQ17" s="46">
        <f t="shared" si="37"/>
        <v>0</v>
      </c>
      <c r="CR17" s="46">
        <f t="shared" si="38"/>
        <v>0</v>
      </c>
      <c r="CS17" s="46">
        <f t="shared" si="39"/>
        <v>0</v>
      </c>
      <c r="CT17" s="46"/>
      <c r="CU17" s="46">
        <f t="shared" si="100"/>
        <v>0</v>
      </c>
      <c r="CV17" s="47">
        <f t="shared" si="40"/>
        <v>0</v>
      </c>
      <c r="CW17" s="46">
        <f t="shared" si="41"/>
        <v>0</v>
      </c>
      <c r="CX17" s="46">
        <f t="shared" si="42"/>
        <v>0</v>
      </c>
      <c r="CY17" s="46">
        <f t="shared" si="43"/>
        <v>0</v>
      </c>
      <c r="CZ17" s="46"/>
      <c r="DA17" s="46">
        <f t="shared" si="101"/>
        <v>0</v>
      </c>
      <c r="DB17" s="47">
        <f t="shared" si="44"/>
        <v>0</v>
      </c>
      <c r="DC17" s="46">
        <f t="shared" si="45"/>
        <v>0</v>
      </c>
      <c r="DD17" s="46">
        <f t="shared" si="46"/>
        <v>0</v>
      </c>
      <c r="DE17" s="46">
        <f t="shared" si="47"/>
        <v>0</v>
      </c>
      <c r="DF17" s="46"/>
      <c r="DG17" s="46">
        <f t="shared" si="102"/>
        <v>0</v>
      </c>
      <c r="DH17" s="47">
        <f t="shared" si="48"/>
        <v>0</v>
      </c>
      <c r="DI17" s="46">
        <f t="shared" si="49"/>
        <v>0</v>
      </c>
      <c r="DJ17" s="46">
        <f t="shared" si="50"/>
        <v>0</v>
      </c>
      <c r="DK17" s="46">
        <f t="shared" si="51"/>
        <v>0</v>
      </c>
      <c r="DL17" s="46"/>
      <c r="DM17" s="46">
        <f t="shared" si="103"/>
        <v>0</v>
      </c>
      <c r="DN17" s="47">
        <f t="shared" si="52"/>
        <v>0</v>
      </c>
      <c r="DO17" s="46">
        <f t="shared" si="53"/>
        <v>0</v>
      </c>
      <c r="DP17" s="46">
        <f t="shared" si="54"/>
        <v>0</v>
      </c>
      <c r="DQ17" s="46">
        <f t="shared" si="55"/>
        <v>0</v>
      </c>
      <c r="DR17" s="46"/>
      <c r="DS17" s="46">
        <f t="shared" si="104"/>
        <v>0</v>
      </c>
      <c r="DT17" s="47">
        <f t="shared" si="56"/>
        <v>0</v>
      </c>
      <c r="DU17" s="46">
        <f t="shared" si="57"/>
        <v>0</v>
      </c>
      <c r="DV17" s="46">
        <f t="shared" si="58"/>
        <v>0</v>
      </c>
      <c r="DW17" s="46">
        <f t="shared" si="59"/>
        <v>0</v>
      </c>
      <c r="DX17" s="46"/>
      <c r="DY17" s="46">
        <f t="shared" si="105"/>
        <v>0</v>
      </c>
      <c r="DZ17" s="47">
        <f t="shared" si="60"/>
        <v>0</v>
      </c>
      <c r="EA17" s="46">
        <f t="shared" si="61"/>
        <v>0</v>
      </c>
      <c r="EB17" s="46">
        <f t="shared" si="62"/>
        <v>0</v>
      </c>
      <c r="EC17" s="46">
        <f t="shared" si="63"/>
        <v>0</v>
      </c>
      <c r="ED17" s="46"/>
      <c r="EE17" s="46">
        <f t="shared" si="106"/>
        <v>0</v>
      </c>
      <c r="EF17" s="47">
        <f t="shared" si="64"/>
        <v>0</v>
      </c>
      <c r="EG17" s="46">
        <f t="shared" si="65"/>
        <v>0</v>
      </c>
      <c r="EH17" s="46">
        <f t="shared" si="66"/>
        <v>0</v>
      </c>
      <c r="EI17" s="46">
        <f t="shared" si="67"/>
        <v>0</v>
      </c>
      <c r="EJ17" s="46"/>
      <c r="EK17" s="46">
        <f t="shared" si="107"/>
        <v>0</v>
      </c>
      <c r="EL17" s="47">
        <f t="shared" si="68"/>
        <v>0</v>
      </c>
      <c r="EM17" s="46">
        <f t="shared" si="69"/>
        <v>0</v>
      </c>
      <c r="EN17" s="46">
        <f t="shared" si="70"/>
        <v>0</v>
      </c>
      <c r="EO17" s="46">
        <f t="shared" si="71"/>
        <v>0</v>
      </c>
      <c r="EP17" s="46"/>
      <c r="EQ17" s="46">
        <f t="shared" si="108"/>
        <v>0</v>
      </c>
      <c r="ER17" s="47">
        <f t="shared" si="72"/>
        <v>0</v>
      </c>
      <c r="ES17" s="46">
        <f t="shared" si="73"/>
        <v>0</v>
      </c>
      <c r="ET17" s="46">
        <f t="shared" si="74"/>
        <v>0</v>
      </c>
      <c r="EU17" s="46">
        <f t="shared" si="75"/>
        <v>0</v>
      </c>
      <c r="EV17" s="45"/>
      <c r="EW17" s="46">
        <f t="shared" si="109"/>
        <v>0</v>
      </c>
      <c r="EX17" s="47">
        <f t="shared" si="76"/>
        <v>0</v>
      </c>
      <c r="EY17" s="46">
        <f t="shared" si="77"/>
        <v>0</v>
      </c>
      <c r="EZ17" s="46">
        <f t="shared" si="78"/>
        <v>0</v>
      </c>
      <c r="FA17" s="46">
        <f t="shared" si="79"/>
        <v>0</v>
      </c>
      <c r="FB17" s="46"/>
      <c r="FC17" s="46">
        <f t="shared" si="110"/>
        <v>0</v>
      </c>
      <c r="FD17" s="47">
        <f t="shared" si="80"/>
        <v>0</v>
      </c>
      <c r="FE17" s="46">
        <f t="shared" si="81"/>
        <v>0</v>
      </c>
      <c r="FF17" s="46">
        <f t="shared" si="82"/>
        <v>0</v>
      </c>
      <c r="FG17" s="46">
        <f t="shared" si="83"/>
        <v>0</v>
      </c>
      <c r="FH17" s="46"/>
      <c r="FI17" s="46">
        <f t="shared" si="111"/>
        <v>0</v>
      </c>
      <c r="FJ17" s="47">
        <f t="shared" si="84"/>
        <v>0</v>
      </c>
      <c r="FK17" s="46">
        <f t="shared" si="85"/>
        <v>0</v>
      </c>
      <c r="FL17" s="46">
        <f t="shared" si="86"/>
        <v>0</v>
      </c>
      <c r="FM17" s="46">
        <f t="shared" si="87"/>
        <v>0</v>
      </c>
      <c r="FN17" s="46"/>
      <c r="FO17" s="46">
        <f t="shared" si="112"/>
        <v>0</v>
      </c>
      <c r="FP17" s="47">
        <f t="shared" si="88"/>
        <v>0</v>
      </c>
      <c r="FQ17" s="46">
        <f t="shared" si="89"/>
        <v>0</v>
      </c>
      <c r="FR17" s="46">
        <f t="shared" si="90"/>
        <v>0</v>
      </c>
      <c r="FS17" s="46">
        <f t="shared" si="91"/>
        <v>0</v>
      </c>
      <c r="FT17" s="46"/>
    </row>
    <row r="18" spans="1:176" s="33" customFormat="1" ht="12.75">
      <c r="A18" s="32">
        <v>45200</v>
      </c>
      <c r="C18" s="21"/>
      <c r="D18" s="21"/>
      <c r="E18" s="44">
        <f t="shared" si="0"/>
        <v>0</v>
      </c>
      <c r="F18" s="44">
        <f t="shared" si="1"/>
        <v>0</v>
      </c>
      <c r="G18" s="44">
        <f t="shared" si="2"/>
        <v>0</v>
      </c>
      <c r="H18" s="46"/>
      <c r="I18" s="47"/>
      <c r="J18" s="47"/>
      <c r="K18" s="44"/>
      <c r="L18" s="44"/>
      <c r="M18" s="4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5"/>
      <c r="AJ18" s="45"/>
      <c r="AK18" s="45"/>
      <c r="AL18" s="46"/>
      <c r="AM18" s="44">
        <f t="shared" si="5"/>
        <v>0</v>
      </c>
      <c r="AN18" s="44">
        <f t="shared" si="6"/>
        <v>0</v>
      </c>
      <c r="AO18" s="44">
        <f t="shared" si="7"/>
        <v>0</v>
      </c>
      <c r="AP18" s="44"/>
      <c r="AQ18" s="44"/>
      <c r="AR18" s="46"/>
      <c r="AS18" s="46"/>
      <c r="AT18" s="46" t="e">
        <f>#REF!+#REF!+#REF!+#REF!+#REF!+#REF!+#REF!+#REF!+#REF!+#REF!+#REF!+#REF!+#REF!+#REF!+#REF!+#REF!+#REF!+#REF!+#REF!+#REF!</f>
        <v>#REF!</v>
      </c>
      <c r="AU18" s="46" t="e">
        <f t="shared" si="8"/>
        <v>#REF!</v>
      </c>
      <c r="AV18" s="46" t="e">
        <f>#REF!+#REF!+#REF!+#REF!+#REF!+#REF!+#REF!+#REF!+#REF!+#REF!+#REF!+#REF!+#REF!+#REF!+#REF!+#REF!+#REF!+#REF!+#REF!+#REF!</f>
        <v>#REF!</v>
      </c>
      <c r="AW18" s="46" t="e">
        <f>#REF!+#REF!+#REF!+#REF!+#REF!+#REF!+#REF!+#REF!+#REF!+#REF!+#REF!+#REF!+#REF!+#REF!+#REF!+#REF!+#REF!+#REF!+#REF!+#REF!</f>
        <v>#REF!</v>
      </c>
      <c r="AX18" s="46"/>
      <c r="AY18" s="45"/>
      <c r="AZ18" s="47">
        <f t="shared" si="9"/>
        <v>0</v>
      </c>
      <c r="BA18" s="45">
        <f t="shared" si="10"/>
        <v>0</v>
      </c>
      <c r="BB18" s="45">
        <f t="shared" si="11"/>
        <v>0</v>
      </c>
      <c r="BC18" s="45">
        <f t="shared" si="11"/>
        <v>0</v>
      </c>
      <c r="BD18" s="46"/>
      <c r="BE18" s="46"/>
      <c r="BF18" s="47">
        <f t="shared" si="12"/>
        <v>0</v>
      </c>
      <c r="BG18" s="46">
        <f t="shared" si="13"/>
        <v>0</v>
      </c>
      <c r="BH18" s="46">
        <f t="shared" si="14"/>
        <v>0</v>
      </c>
      <c r="BI18" s="46">
        <f t="shared" si="15"/>
        <v>0</v>
      </c>
      <c r="BJ18" s="46"/>
      <c r="BK18" s="46"/>
      <c r="BL18" s="47">
        <f t="shared" si="16"/>
        <v>0</v>
      </c>
      <c r="BM18" s="46">
        <f t="shared" si="17"/>
        <v>0</v>
      </c>
      <c r="BN18" s="46">
        <f t="shared" si="18"/>
        <v>0</v>
      </c>
      <c r="BO18" s="46">
        <f t="shared" si="19"/>
        <v>0</v>
      </c>
      <c r="BP18" s="46"/>
      <c r="BQ18" s="46"/>
      <c r="BR18" s="47">
        <f t="shared" si="20"/>
        <v>0</v>
      </c>
      <c r="BS18" s="46">
        <f t="shared" si="21"/>
        <v>0</v>
      </c>
      <c r="BT18" s="46">
        <f t="shared" si="22"/>
        <v>0</v>
      </c>
      <c r="BU18" s="46">
        <f t="shared" si="23"/>
        <v>0</v>
      </c>
      <c r="BV18" s="46"/>
      <c r="BW18" s="46"/>
      <c r="BX18" s="47">
        <f t="shared" si="24"/>
        <v>0</v>
      </c>
      <c r="BY18" s="46">
        <f t="shared" si="25"/>
        <v>0</v>
      </c>
      <c r="BZ18" s="46">
        <f t="shared" si="26"/>
        <v>0</v>
      </c>
      <c r="CA18" s="46">
        <f t="shared" si="27"/>
        <v>0</v>
      </c>
      <c r="CB18" s="46"/>
      <c r="CC18" s="46"/>
      <c r="CD18" s="47">
        <f t="shared" si="28"/>
        <v>0</v>
      </c>
      <c r="CE18" s="46">
        <f t="shared" si="29"/>
        <v>0</v>
      </c>
      <c r="CF18" s="46">
        <f t="shared" si="30"/>
        <v>0</v>
      </c>
      <c r="CG18" s="46">
        <f t="shared" si="31"/>
        <v>0</v>
      </c>
      <c r="CH18" s="46"/>
      <c r="CI18" s="46"/>
      <c r="CJ18" s="47">
        <f t="shared" si="32"/>
        <v>0</v>
      </c>
      <c r="CK18" s="46">
        <f t="shared" si="33"/>
        <v>0</v>
      </c>
      <c r="CL18" s="46">
        <f t="shared" si="34"/>
        <v>0</v>
      </c>
      <c r="CM18" s="46">
        <f t="shared" si="35"/>
        <v>0</v>
      </c>
      <c r="CN18" s="46"/>
      <c r="CO18" s="46"/>
      <c r="CP18" s="47">
        <f t="shared" si="36"/>
        <v>0</v>
      </c>
      <c r="CQ18" s="46">
        <f t="shared" si="37"/>
        <v>0</v>
      </c>
      <c r="CR18" s="46">
        <f t="shared" si="38"/>
        <v>0</v>
      </c>
      <c r="CS18" s="46">
        <f t="shared" si="39"/>
        <v>0</v>
      </c>
      <c r="CT18" s="46"/>
      <c r="CU18" s="46"/>
      <c r="CV18" s="47">
        <f t="shared" si="40"/>
        <v>0</v>
      </c>
      <c r="CW18" s="46">
        <f t="shared" si="41"/>
        <v>0</v>
      </c>
      <c r="CX18" s="46">
        <f t="shared" si="42"/>
        <v>0</v>
      </c>
      <c r="CY18" s="46">
        <f t="shared" si="43"/>
        <v>0</v>
      </c>
      <c r="CZ18" s="46"/>
      <c r="DA18" s="46"/>
      <c r="DB18" s="47">
        <f t="shared" si="44"/>
        <v>0</v>
      </c>
      <c r="DC18" s="46">
        <f t="shared" si="45"/>
        <v>0</v>
      </c>
      <c r="DD18" s="46">
        <f t="shared" si="46"/>
        <v>0</v>
      </c>
      <c r="DE18" s="46">
        <f t="shared" si="47"/>
        <v>0</v>
      </c>
      <c r="DF18" s="46"/>
      <c r="DG18" s="46"/>
      <c r="DH18" s="47">
        <f t="shared" si="48"/>
        <v>0</v>
      </c>
      <c r="DI18" s="46">
        <f t="shared" si="49"/>
        <v>0</v>
      </c>
      <c r="DJ18" s="46">
        <f t="shared" si="50"/>
        <v>0</v>
      </c>
      <c r="DK18" s="46">
        <f t="shared" si="51"/>
        <v>0</v>
      </c>
      <c r="DL18" s="46"/>
      <c r="DM18" s="46"/>
      <c r="DN18" s="47">
        <f t="shared" si="52"/>
        <v>0</v>
      </c>
      <c r="DO18" s="46">
        <f t="shared" si="53"/>
        <v>0</v>
      </c>
      <c r="DP18" s="46">
        <f t="shared" si="54"/>
        <v>0</v>
      </c>
      <c r="DQ18" s="46">
        <f t="shared" si="55"/>
        <v>0</v>
      </c>
      <c r="DR18" s="46"/>
      <c r="DS18" s="46"/>
      <c r="DT18" s="47">
        <f t="shared" si="56"/>
        <v>0</v>
      </c>
      <c r="DU18" s="46">
        <f t="shared" si="57"/>
        <v>0</v>
      </c>
      <c r="DV18" s="46">
        <f t="shared" si="58"/>
        <v>0</v>
      </c>
      <c r="DW18" s="46">
        <f t="shared" si="59"/>
        <v>0</v>
      </c>
      <c r="DX18" s="46"/>
      <c r="DY18" s="46"/>
      <c r="DZ18" s="47">
        <f t="shared" si="60"/>
        <v>0</v>
      </c>
      <c r="EA18" s="46">
        <f t="shared" si="61"/>
        <v>0</v>
      </c>
      <c r="EB18" s="46">
        <f t="shared" si="62"/>
        <v>0</v>
      </c>
      <c r="EC18" s="46">
        <f t="shared" si="63"/>
        <v>0</v>
      </c>
      <c r="ED18" s="46"/>
      <c r="EE18" s="46"/>
      <c r="EF18" s="47">
        <f t="shared" si="64"/>
        <v>0</v>
      </c>
      <c r="EG18" s="46">
        <f t="shared" si="65"/>
        <v>0</v>
      </c>
      <c r="EH18" s="46">
        <f t="shared" si="66"/>
        <v>0</v>
      </c>
      <c r="EI18" s="46">
        <f t="shared" si="67"/>
        <v>0</v>
      </c>
      <c r="EJ18" s="46"/>
      <c r="EK18" s="46"/>
      <c r="EL18" s="47">
        <f t="shared" si="68"/>
        <v>0</v>
      </c>
      <c r="EM18" s="46">
        <f t="shared" si="69"/>
        <v>0</v>
      </c>
      <c r="EN18" s="46">
        <f t="shared" si="70"/>
        <v>0</v>
      </c>
      <c r="EO18" s="46">
        <f t="shared" si="71"/>
        <v>0</v>
      </c>
      <c r="EP18" s="46"/>
      <c r="EQ18" s="46"/>
      <c r="ER18" s="47">
        <f t="shared" si="72"/>
        <v>0</v>
      </c>
      <c r="ES18" s="46">
        <f t="shared" si="73"/>
        <v>0</v>
      </c>
      <c r="ET18" s="46">
        <f t="shared" si="74"/>
        <v>0</v>
      </c>
      <c r="EU18" s="46">
        <f t="shared" si="75"/>
        <v>0</v>
      </c>
      <c r="EV18" s="45"/>
      <c r="EW18" s="46"/>
      <c r="EX18" s="47">
        <f t="shared" si="76"/>
        <v>0</v>
      </c>
      <c r="EY18" s="46">
        <f t="shared" si="77"/>
        <v>0</v>
      </c>
      <c r="EZ18" s="46">
        <f t="shared" si="78"/>
        <v>0</v>
      </c>
      <c r="FA18" s="46">
        <f t="shared" si="79"/>
        <v>0</v>
      </c>
      <c r="FB18" s="46"/>
      <c r="FC18" s="46"/>
      <c r="FD18" s="47">
        <f t="shared" si="80"/>
        <v>0</v>
      </c>
      <c r="FE18" s="46">
        <f t="shared" si="81"/>
        <v>0</v>
      </c>
      <c r="FF18" s="46">
        <f t="shared" si="82"/>
        <v>0</v>
      </c>
      <c r="FG18" s="46">
        <f t="shared" si="83"/>
        <v>0</v>
      </c>
      <c r="FH18" s="46"/>
      <c r="FI18" s="46"/>
      <c r="FJ18" s="47">
        <f t="shared" si="84"/>
        <v>0</v>
      </c>
      <c r="FK18" s="46">
        <f t="shared" si="85"/>
        <v>0</v>
      </c>
      <c r="FL18" s="46">
        <f t="shared" si="86"/>
        <v>0</v>
      </c>
      <c r="FM18" s="46">
        <f t="shared" si="87"/>
        <v>0</v>
      </c>
      <c r="FN18" s="46"/>
      <c r="FO18" s="46"/>
      <c r="FP18" s="47">
        <f t="shared" si="88"/>
        <v>0</v>
      </c>
      <c r="FQ18" s="46">
        <f t="shared" si="89"/>
        <v>0</v>
      </c>
      <c r="FR18" s="46">
        <f t="shared" si="90"/>
        <v>0</v>
      </c>
      <c r="FS18" s="46">
        <f t="shared" si="91"/>
        <v>0</v>
      </c>
      <c r="FT18" s="46"/>
    </row>
    <row r="19" spans="1:176" s="33" customFormat="1" ht="12.75">
      <c r="A19" s="32">
        <v>45383</v>
      </c>
      <c r="C19" s="21"/>
      <c r="D19" s="21"/>
      <c r="E19" s="44">
        <f t="shared" si="0"/>
        <v>0</v>
      </c>
      <c r="F19" s="44">
        <f t="shared" si="1"/>
        <v>0</v>
      </c>
      <c r="G19" s="44">
        <f t="shared" si="2"/>
        <v>0</v>
      </c>
      <c r="H19" s="46"/>
      <c r="I19" s="47"/>
      <c r="J19" s="47"/>
      <c r="K19" s="44"/>
      <c r="L19" s="44"/>
      <c r="M19" s="44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5"/>
      <c r="AJ19" s="45"/>
      <c r="AK19" s="45"/>
      <c r="AL19" s="46"/>
      <c r="AM19" s="44">
        <f t="shared" si="5"/>
        <v>0</v>
      </c>
      <c r="AN19" s="44">
        <f t="shared" si="6"/>
        <v>0</v>
      </c>
      <c r="AO19" s="44">
        <f t="shared" si="7"/>
        <v>0</v>
      </c>
      <c r="AP19" s="44"/>
      <c r="AQ19" s="44"/>
      <c r="AR19" s="46"/>
      <c r="AS19" s="46" t="e">
        <f>#REF!+#REF!+#REF!+#REF!+#REF!+#REF!+#REF!+#REF!+#REF!+#REF!+#REF!+#REF!+#REF!+#REF!+#REF!+#REF!+#REF!+#REF!+#REF!+#REF!</f>
        <v>#REF!</v>
      </c>
      <c r="AT19" s="46" t="e">
        <f>#REF!+#REF!+#REF!+#REF!+#REF!+#REF!+#REF!+#REF!+#REF!+#REF!+#REF!+#REF!+#REF!+#REF!+#REF!+#REF!+#REF!+#REF!+#REF!+#REF!</f>
        <v>#REF!</v>
      </c>
      <c r="AU19" s="46" t="e">
        <f t="shared" si="8"/>
        <v>#REF!</v>
      </c>
      <c r="AV19" s="46" t="e">
        <f>#REF!+#REF!+#REF!+#REF!+#REF!+#REF!+#REF!+#REF!+#REF!+#REF!+#REF!+#REF!+#REF!+#REF!+#REF!+#REF!+#REF!+#REF!+#REF!+#REF!</f>
        <v>#REF!</v>
      </c>
      <c r="AW19" s="46" t="e">
        <f>#REF!+#REF!+#REF!+#REF!+#REF!+#REF!+#REF!+#REF!+#REF!+#REF!+#REF!+#REF!+#REF!+#REF!+#REF!+#REF!+#REF!+#REF!+#REF!+#REF!</f>
        <v>#REF!</v>
      </c>
      <c r="AX19" s="46"/>
      <c r="AY19" s="45">
        <f t="shared" si="92"/>
        <v>0</v>
      </c>
      <c r="AZ19" s="47">
        <f t="shared" si="9"/>
        <v>0</v>
      </c>
      <c r="BA19" s="45">
        <f t="shared" si="10"/>
        <v>0</v>
      </c>
      <c r="BB19" s="45">
        <f t="shared" si="11"/>
        <v>0</v>
      </c>
      <c r="BC19" s="45">
        <f t="shared" si="11"/>
        <v>0</v>
      </c>
      <c r="BD19" s="46"/>
      <c r="BE19" s="46">
        <f t="shared" si="93"/>
        <v>0</v>
      </c>
      <c r="BF19" s="47">
        <f t="shared" si="12"/>
        <v>0</v>
      </c>
      <c r="BG19" s="46">
        <f t="shared" si="13"/>
        <v>0</v>
      </c>
      <c r="BH19" s="46">
        <f t="shared" si="14"/>
        <v>0</v>
      </c>
      <c r="BI19" s="46">
        <f t="shared" si="15"/>
        <v>0</v>
      </c>
      <c r="BJ19" s="46"/>
      <c r="BK19" s="46">
        <f t="shared" si="94"/>
        <v>0</v>
      </c>
      <c r="BL19" s="47">
        <f t="shared" si="16"/>
        <v>0</v>
      </c>
      <c r="BM19" s="46">
        <f t="shared" si="17"/>
        <v>0</v>
      </c>
      <c r="BN19" s="46">
        <f t="shared" si="18"/>
        <v>0</v>
      </c>
      <c r="BO19" s="46">
        <f t="shared" si="19"/>
        <v>0</v>
      </c>
      <c r="BP19" s="46"/>
      <c r="BQ19" s="46">
        <f t="shared" si="95"/>
        <v>0</v>
      </c>
      <c r="BR19" s="47">
        <f t="shared" si="20"/>
        <v>0</v>
      </c>
      <c r="BS19" s="46">
        <f t="shared" si="21"/>
        <v>0</v>
      </c>
      <c r="BT19" s="46">
        <f t="shared" si="22"/>
        <v>0</v>
      </c>
      <c r="BU19" s="46">
        <f t="shared" si="23"/>
        <v>0</v>
      </c>
      <c r="BV19" s="46"/>
      <c r="BW19" s="46">
        <f t="shared" si="96"/>
        <v>0</v>
      </c>
      <c r="BX19" s="47">
        <f t="shared" si="24"/>
        <v>0</v>
      </c>
      <c r="BY19" s="46">
        <f t="shared" si="25"/>
        <v>0</v>
      </c>
      <c r="BZ19" s="46">
        <f t="shared" si="26"/>
        <v>0</v>
      </c>
      <c r="CA19" s="46">
        <f t="shared" si="27"/>
        <v>0</v>
      </c>
      <c r="CB19" s="46"/>
      <c r="CC19" s="46">
        <f t="shared" si="97"/>
        <v>0</v>
      </c>
      <c r="CD19" s="47">
        <f t="shared" si="28"/>
        <v>0</v>
      </c>
      <c r="CE19" s="46">
        <f t="shared" si="29"/>
        <v>0</v>
      </c>
      <c r="CF19" s="46">
        <f t="shared" si="30"/>
        <v>0</v>
      </c>
      <c r="CG19" s="46">
        <f t="shared" si="31"/>
        <v>0</v>
      </c>
      <c r="CH19" s="46"/>
      <c r="CI19" s="46">
        <f t="shared" si="98"/>
        <v>0</v>
      </c>
      <c r="CJ19" s="47">
        <f t="shared" si="32"/>
        <v>0</v>
      </c>
      <c r="CK19" s="46">
        <f t="shared" si="33"/>
        <v>0</v>
      </c>
      <c r="CL19" s="46">
        <f t="shared" si="34"/>
        <v>0</v>
      </c>
      <c r="CM19" s="46">
        <f t="shared" si="35"/>
        <v>0</v>
      </c>
      <c r="CN19" s="46"/>
      <c r="CO19" s="46">
        <f t="shared" si="99"/>
        <v>0</v>
      </c>
      <c r="CP19" s="47">
        <f t="shared" si="36"/>
        <v>0</v>
      </c>
      <c r="CQ19" s="46">
        <f t="shared" si="37"/>
        <v>0</v>
      </c>
      <c r="CR19" s="46">
        <f t="shared" si="38"/>
        <v>0</v>
      </c>
      <c r="CS19" s="46">
        <f t="shared" si="39"/>
        <v>0</v>
      </c>
      <c r="CT19" s="46"/>
      <c r="CU19" s="46">
        <f t="shared" si="100"/>
        <v>0</v>
      </c>
      <c r="CV19" s="47">
        <f t="shared" si="40"/>
        <v>0</v>
      </c>
      <c r="CW19" s="46">
        <f t="shared" si="41"/>
        <v>0</v>
      </c>
      <c r="CX19" s="46">
        <f t="shared" si="42"/>
        <v>0</v>
      </c>
      <c r="CY19" s="46">
        <f t="shared" si="43"/>
        <v>0</v>
      </c>
      <c r="CZ19" s="46"/>
      <c r="DA19" s="46">
        <f t="shared" si="101"/>
        <v>0</v>
      </c>
      <c r="DB19" s="47">
        <f t="shared" si="44"/>
        <v>0</v>
      </c>
      <c r="DC19" s="46">
        <f t="shared" si="45"/>
        <v>0</v>
      </c>
      <c r="DD19" s="46">
        <f t="shared" si="46"/>
        <v>0</v>
      </c>
      <c r="DE19" s="46">
        <f t="shared" si="47"/>
        <v>0</v>
      </c>
      <c r="DF19" s="46"/>
      <c r="DG19" s="46">
        <f t="shared" si="102"/>
        <v>0</v>
      </c>
      <c r="DH19" s="47">
        <f t="shared" si="48"/>
        <v>0</v>
      </c>
      <c r="DI19" s="46">
        <f t="shared" si="49"/>
        <v>0</v>
      </c>
      <c r="DJ19" s="46">
        <f t="shared" si="50"/>
        <v>0</v>
      </c>
      <c r="DK19" s="46">
        <f t="shared" si="51"/>
        <v>0</v>
      </c>
      <c r="DL19" s="46"/>
      <c r="DM19" s="46">
        <f t="shared" si="103"/>
        <v>0</v>
      </c>
      <c r="DN19" s="47">
        <f t="shared" si="52"/>
        <v>0</v>
      </c>
      <c r="DO19" s="46">
        <f t="shared" si="53"/>
        <v>0</v>
      </c>
      <c r="DP19" s="46">
        <f t="shared" si="54"/>
        <v>0</v>
      </c>
      <c r="DQ19" s="46">
        <f t="shared" si="55"/>
        <v>0</v>
      </c>
      <c r="DR19" s="46"/>
      <c r="DS19" s="46">
        <f t="shared" si="104"/>
        <v>0</v>
      </c>
      <c r="DT19" s="47">
        <f t="shared" si="56"/>
        <v>0</v>
      </c>
      <c r="DU19" s="46">
        <f t="shared" si="57"/>
        <v>0</v>
      </c>
      <c r="DV19" s="46">
        <f t="shared" si="58"/>
        <v>0</v>
      </c>
      <c r="DW19" s="46">
        <f t="shared" si="59"/>
        <v>0</v>
      </c>
      <c r="DX19" s="46"/>
      <c r="DY19" s="46">
        <f t="shared" si="105"/>
        <v>0</v>
      </c>
      <c r="DZ19" s="47">
        <f t="shared" si="60"/>
        <v>0</v>
      </c>
      <c r="EA19" s="46">
        <f t="shared" si="61"/>
        <v>0</v>
      </c>
      <c r="EB19" s="46">
        <f t="shared" si="62"/>
        <v>0</v>
      </c>
      <c r="EC19" s="46">
        <f t="shared" si="63"/>
        <v>0</v>
      </c>
      <c r="ED19" s="46"/>
      <c r="EE19" s="46">
        <f t="shared" si="106"/>
        <v>0</v>
      </c>
      <c r="EF19" s="47">
        <f t="shared" si="64"/>
        <v>0</v>
      </c>
      <c r="EG19" s="46">
        <f t="shared" si="65"/>
        <v>0</v>
      </c>
      <c r="EH19" s="46">
        <f t="shared" si="66"/>
        <v>0</v>
      </c>
      <c r="EI19" s="46">
        <f t="shared" si="67"/>
        <v>0</v>
      </c>
      <c r="EJ19" s="46"/>
      <c r="EK19" s="46">
        <f t="shared" si="107"/>
        <v>0</v>
      </c>
      <c r="EL19" s="47">
        <f t="shared" si="68"/>
        <v>0</v>
      </c>
      <c r="EM19" s="46">
        <f t="shared" si="69"/>
        <v>0</v>
      </c>
      <c r="EN19" s="46">
        <f t="shared" si="70"/>
        <v>0</v>
      </c>
      <c r="EO19" s="46">
        <f t="shared" si="71"/>
        <v>0</v>
      </c>
      <c r="EP19" s="46"/>
      <c r="EQ19" s="46">
        <f t="shared" si="108"/>
        <v>0</v>
      </c>
      <c r="ER19" s="47">
        <f t="shared" si="72"/>
        <v>0</v>
      </c>
      <c r="ES19" s="46">
        <f t="shared" si="73"/>
        <v>0</v>
      </c>
      <c r="ET19" s="46">
        <f t="shared" si="74"/>
        <v>0</v>
      </c>
      <c r="EU19" s="46">
        <f t="shared" si="75"/>
        <v>0</v>
      </c>
      <c r="EV19" s="45"/>
      <c r="EW19" s="46">
        <f t="shared" si="109"/>
        <v>0</v>
      </c>
      <c r="EX19" s="47">
        <f t="shared" si="76"/>
        <v>0</v>
      </c>
      <c r="EY19" s="46">
        <f t="shared" si="77"/>
        <v>0</v>
      </c>
      <c r="EZ19" s="46">
        <f t="shared" si="78"/>
        <v>0</v>
      </c>
      <c r="FA19" s="46">
        <f t="shared" si="79"/>
        <v>0</v>
      </c>
      <c r="FB19" s="46"/>
      <c r="FC19" s="46">
        <f t="shared" si="110"/>
        <v>0</v>
      </c>
      <c r="FD19" s="47">
        <f t="shared" si="80"/>
        <v>0</v>
      </c>
      <c r="FE19" s="46">
        <f t="shared" si="81"/>
        <v>0</v>
      </c>
      <c r="FF19" s="46">
        <f t="shared" si="82"/>
        <v>0</v>
      </c>
      <c r="FG19" s="46">
        <f t="shared" si="83"/>
        <v>0</v>
      </c>
      <c r="FH19" s="46"/>
      <c r="FI19" s="46">
        <f t="shared" si="111"/>
        <v>0</v>
      </c>
      <c r="FJ19" s="47">
        <f t="shared" si="84"/>
        <v>0</v>
      </c>
      <c r="FK19" s="46">
        <f t="shared" si="85"/>
        <v>0</v>
      </c>
      <c r="FL19" s="46">
        <f t="shared" si="86"/>
        <v>0</v>
      </c>
      <c r="FM19" s="46">
        <f t="shared" si="87"/>
        <v>0</v>
      </c>
      <c r="FN19" s="46"/>
      <c r="FO19" s="46">
        <f t="shared" si="112"/>
        <v>0</v>
      </c>
      <c r="FP19" s="47">
        <f t="shared" si="88"/>
        <v>0</v>
      </c>
      <c r="FQ19" s="46">
        <f t="shared" si="89"/>
        <v>0</v>
      </c>
      <c r="FR19" s="46">
        <f t="shared" si="90"/>
        <v>0</v>
      </c>
      <c r="FS19" s="46">
        <f t="shared" si="91"/>
        <v>0</v>
      </c>
      <c r="FT19" s="46"/>
    </row>
    <row r="20" spans="1:176" ht="12.75">
      <c r="A20" s="2">
        <v>45566</v>
      </c>
      <c r="C20" s="21"/>
      <c r="D20" s="21"/>
      <c r="E20" s="44">
        <f t="shared" si="0"/>
        <v>0</v>
      </c>
      <c r="F20" s="44">
        <f t="shared" si="1"/>
        <v>0</v>
      </c>
      <c r="G20" s="44">
        <f t="shared" si="2"/>
        <v>0</v>
      </c>
      <c r="H20" s="45"/>
      <c r="I20" s="47"/>
      <c r="J20" s="47"/>
      <c r="K20" s="44"/>
      <c r="L20" s="44"/>
      <c r="M20" s="44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4">
        <f t="shared" si="5"/>
        <v>0</v>
      </c>
      <c r="AN20" s="44">
        <f t="shared" si="6"/>
        <v>0</v>
      </c>
      <c r="AO20" s="44">
        <f t="shared" si="7"/>
        <v>0</v>
      </c>
      <c r="AP20" s="44"/>
      <c r="AQ20" s="44"/>
      <c r="AR20" s="45"/>
      <c r="AS20" s="46"/>
      <c r="AT20" s="46" t="e">
        <f>#REF!+#REF!+#REF!+#REF!+#REF!+#REF!+#REF!+#REF!+#REF!+#REF!+#REF!+#REF!+#REF!+#REF!+#REF!+#REF!+#REF!+#REF!+#REF!+#REF!</f>
        <v>#REF!</v>
      </c>
      <c r="AU20" s="46" t="e">
        <f t="shared" si="8"/>
        <v>#REF!</v>
      </c>
      <c r="AV20" s="46" t="e">
        <f>#REF!+#REF!+#REF!+#REF!+#REF!+#REF!+#REF!+#REF!+#REF!+#REF!+#REF!+#REF!+#REF!+#REF!+#REF!+#REF!+#REF!+#REF!+#REF!+#REF!</f>
        <v>#REF!</v>
      </c>
      <c r="AW20" s="46" t="e">
        <f>#REF!+#REF!+#REF!+#REF!+#REF!+#REF!+#REF!+#REF!+#REF!+#REF!+#REF!+#REF!+#REF!+#REF!+#REF!+#REF!+#REF!+#REF!+#REF!+#REF!</f>
        <v>#REF!</v>
      </c>
      <c r="AX20" s="45"/>
      <c r="AY20" s="45"/>
      <c r="AZ20" s="47">
        <f t="shared" si="9"/>
        <v>0</v>
      </c>
      <c r="BA20" s="45">
        <f t="shared" si="10"/>
        <v>0</v>
      </c>
      <c r="BB20" s="45">
        <f t="shared" si="11"/>
        <v>0</v>
      </c>
      <c r="BC20" s="45">
        <f t="shared" si="11"/>
        <v>0</v>
      </c>
      <c r="BD20" s="45"/>
      <c r="BE20" s="46"/>
      <c r="BF20" s="47">
        <f t="shared" si="12"/>
        <v>0</v>
      </c>
      <c r="BG20" s="46">
        <f t="shared" si="13"/>
        <v>0</v>
      </c>
      <c r="BH20" s="46">
        <f t="shared" si="14"/>
        <v>0</v>
      </c>
      <c r="BI20" s="46">
        <f t="shared" si="15"/>
        <v>0</v>
      </c>
      <c r="BJ20" s="45"/>
      <c r="BK20" s="46"/>
      <c r="BL20" s="47">
        <f t="shared" si="16"/>
        <v>0</v>
      </c>
      <c r="BM20" s="46">
        <f t="shared" si="17"/>
        <v>0</v>
      </c>
      <c r="BN20" s="46">
        <f t="shared" si="18"/>
        <v>0</v>
      </c>
      <c r="BO20" s="46">
        <f t="shared" si="19"/>
        <v>0</v>
      </c>
      <c r="BP20" s="45"/>
      <c r="BQ20" s="46"/>
      <c r="BR20" s="47">
        <f t="shared" si="20"/>
        <v>0</v>
      </c>
      <c r="BS20" s="46">
        <f t="shared" si="21"/>
        <v>0</v>
      </c>
      <c r="BT20" s="46">
        <f t="shared" si="22"/>
        <v>0</v>
      </c>
      <c r="BU20" s="46">
        <f t="shared" si="23"/>
        <v>0</v>
      </c>
      <c r="BV20" s="45"/>
      <c r="BW20" s="46"/>
      <c r="BX20" s="47">
        <f t="shared" si="24"/>
        <v>0</v>
      </c>
      <c r="BY20" s="46">
        <f t="shared" si="25"/>
        <v>0</v>
      </c>
      <c r="BZ20" s="46">
        <f t="shared" si="26"/>
        <v>0</v>
      </c>
      <c r="CA20" s="46">
        <f t="shared" si="27"/>
        <v>0</v>
      </c>
      <c r="CB20" s="45"/>
      <c r="CC20" s="46"/>
      <c r="CD20" s="47">
        <f t="shared" si="28"/>
        <v>0</v>
      </c>
      <c r="CE20" s="46">
        <f t="shared" si="29"/>
        <v>0</v>
      </c>
      <c r="CF20" s="46">
        <f t="shared" si="30"/>
        <v>0</v>
      </c>
      <c r="CG20" s="46">
        <f t="shared" si="31"/>
        <v>0</v>
      </c>
      <c r="CH20" s="45"/>
      <c r="CI20" s="46"/>
      <c r="CJ20" s="47">
        <f t="shared" si="32"/>
        <v>0</v>
      </c>
      <c r="CK20" s="46">
        <f t="shared" si="33"/>
        <v>0</v>
      </c>
      <c r="CL20" s="46">
        <f t="shared" si="34"/>
        <v>0</v>
      </c>
      <c r="CM20" s="46">
        <f t="shared" si="35"/>
        <v>0</v>
      </c>
      <c r="CN20" s="45"/>
      <c r="CO20" s="46"/>
      <c r="CP20" s="47">
        <f t="shared" si="36"/>
        <v>0</v>
      </c>
      <c r="CQ20" s="46">
        <f t="shared" si="37"/>
        <v>0</v>
      </c>
      <c r="CR20" s="46">
        <f t="shared" si="38"/>
        <v>0</v>
      </c>
      <c r="CS20" s="46">
        <f t="shared" si="39"/>
        <v>0</v>
      </c>
      <c r="CT20" s="45"/>
      <c r="CU20" s="46"/>
      <c r="CV20" s="47">
        <f t="shared" si="40"/>
        <v>0</v>
      </c>
      <c r="CW20" s="46">
        <f t="shared" si="41"/>
        <v>0</v>
      </c>
      <c r="CX20" s="46">
        <f t="shared" si="42"/>
        <v>0</v>
      </c>
      <c r="CY20" s="46">
        <f t="shared" si="43"/>
        <v>0</v>
      </c>
      <c r="CZ20" s="45"/>
      <c r="DA20" s="46"/>
      <c r="DB20" s="47">
        <f t="shared" si="44"/>
        <v>0</v>
      </c>
      <c r="DC20" s="46">
        <f t="shared" si="45"/>
        <v>0</v>
      </c>
      <c r="DD20" s="46">
        <f t="shared" si="46"/>
        <v>0</v>
      </c>
      <c r="DE20" s="46">
        <f t="shared" si="47"/>
        <v>0</v>
      </c>
      <c r="DF20" s="45"/>
      <c r="DG20" s="46"/>
      <c r="DH20" s="47">
        <f t="shared" si="48"/>
        <v>0</v>
      </c>
      <c r="DI20" s="46">
        <f t="shared" si="49"/>
        <v>0</v>
      </c>
      <c r="DJ20" s="46">
        <f t="shared" si="50"/>
        <v>0</v>
      </c>
      <c r="DK20" s="46">
        <f t="shared" si="51"/>
        <v>0</v>
      </c>
      <c r="DL20" s="45"/>
      <c r="DM20" s="46"/>
      <c r="DN20" s="47">
        <f t="shared" si="52"/>
        <v>0</v>
      </c>
      <c r="DO20" s="46">
        <f t="shared" si="53"/>
        <v>0</v>
      </c>
      <c r="DP20" s="46">
        <f t="shared" si="54"/>
        <v>0</v>
      </c>
      <c r="DQ20" s="46">
        <f t="shared" si="55"/>
        <v>0</v>
      </c>
      <c r="DR20" s="45"/>
      <c r="DS20" s="46"/>
      <c r="DT20" s="47">
        <f t="shared" si="56"/>
        <v>0</v>
      </c>
      <c r="DU20" s="46">
        <f t="shared" si="57"/>
        <v>0</v>
      </c>
      <c r="DV20" s="46">
        <f t="shared" si="58"/>
        <v>0</v>
      </c>
      <c r="DW20" s="46">
        <f t="shared" si="59"/>
        <v>0</v>
      </c>
      <c r="DX20" s="45"/>
      <c r="DY20" s="46"/>
      <c r="DZ20" s="47">
        <f t="shared" si="60"/>
        <v>0</v>
      </c>
      <c r="EA20" s="46">
        <f t="shared" si="61"/>
        <v>0</v>
      </c>
      <c r="EB20" s="46">
        <f t="shared" si="62"/>
        <v>0</v>
      </c>
      <c r="EC20" s="46">
        <f t="shared" si="63"/>
        <v>0</v>
      </c>
      <c r="ED20" s="45"/>
      <c r="EE20" s="46"/>
      <c r="EF20" s="47">
        <f t="shared" si="64"/>
        <v>0</v>
      </c>
      <c r="EG20" s="46">
        <f t="shared" si="65"/>
        <v>0</v>
      </c>
      <c r="EH20" s="46">
        <f t="shared" si="66"/>
        <v>0</v>
      </c>
      <c r="EI20" s="46">
        <f t="shared" si="67"/>
        <v>0</v>
      </c>
      <c r="EJ20" s="45"/>
      <c r="EK20" s="46"/>
      <c r="EL20" s="47">
        <f t="shared" si="68"/>
        <v>0</v>
      </c>
      <c r="EM20" s="46">
        <f t="shared" si="69"/>
        <v>0</v>
      </c>
      <c r="EN20" s="46">
        <f t="shared" si="70"/>
        <v>0</v>
      </c>
      <c r="EO20" s="46">
        <f t="shared" si="71"/>
        <v>0</v>
      </c>
      <c r="EP20" s="45"/>
      <c r="EQ20" s="46"/>
      <c r="ER20" s="47">
        <f t="shared" si="72"/>
        <v>0</v>
      </c>
      <c r="ES20" s="46">
        <f t="shared" si="73"/>
        <v>0</v>
      </c>
      <c r="ET20" s="46">
        <f t="shared" si="74"/>
        <v>0</v>
      </c>
      <c r="EU20" s="46">
        <f t="shared" si="75"/>
        <v>0</v>
      </c>
      <c r="EV20" s="45"/>
      <c r="EW20" s="46"/>
      <c r="EX20" s="47">
        <f t="shared" si="76"/>
        <v>0</v>
      </c>
      <c r="EY20" s="46">
        <f t="shared" si="77"/>
        <v>0</v>
      </c>
      <c r="EZ20" s="46">
        <f t="shared" si="78"/>
        <v>0</v>
      </c>
      <c r="FA20" s="46">
        <f t="shared" si="79"/>
        <v>0</v>
      </c>
      <c r="FB20" s="45"/>
      <c r="FC20" s="46"/>
      <c r="FD20" s="47">
        <f t="shared" si="80"/>
        <v>0</v>
      </c>
      <c r="FE20" s="46">
        <f t="shared" si="81"/>
        <v>0</v>
      </c>
      <c r="FF20" s="46">
        <f t="shared" si="82"/>
        <v>0</v>
      </c>
      <c r="FG20" s="46">
        <f t="shared" si="83"/>
        <v>0</v>
      </c>
      <c r="FH20" s="45"/>
      <c r="FI20" s="46"/>
      <c r="FJ20" s="47">
        <f t="shared" si="84"/>
        <v>0</v>
      </c>
      <c r="FK20" s="46">
        <f t="shared" si="85"/>
        <v>0</v>
      </c>
      <c r="FL20" s="46">
        <f t="shared" si="86"/>
        <v>0</v>
      </c>
      <c r="FM20" s="46">
        <f t="shared" si="87"/>
        <v>0</v>
      </c>
      <c r="FN20" s="45"/>
      <c r="FO20" s="46"/>
      <c r="FP20" s="47">
        <f t="shared" si="88"/>
        <v>0</v>
      </c>
      <c r="FQ20" s="46">
        <f t="shared" si="89"/>
        <v>0</v>
      </c>
      <c r="FR20" s="46">
        <f t="shared" si="90"/>
        <v>0</v>
      </c>
      <c r="FS20" s="46">
        <f t="shared" si="91"/>
        <v>0</v>
      </c>
      <c r="FT20" s="45"/>
    </row>
    <row r="21" spans="1:176" ht="12.75">
      <c r="A21" s="2">
        <v>45748</v>
      </c>
      <c r="C21" s="21"/>
      <c r="D21" s="21"/>
      <c r="E21" s="44">
        <f t="shared" si="0"/>
        <v>0</v>
      </c>
      <c r="F21" s="44">
        <f t="shared" si="1"/>
        <v>0</v>
      </c>
      <c r="G21" s="44">
        <f t="shared" si="2"/>
        <v>0</v>
      </c>
      <c r="H21" s="45"/>
      <c r="I21" s="47"/>
      <c r="J21" s="47"/>
      <c r="K21" s="44"/>
      <c r="L21" s="44"/>
      <c r="M21" s="44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4">
        <f t="shared" si="5"/>
        <v>0</v>
      </c>
      <c r="AN21" s="44">
        <f t="shared" si="6"/>
        <v>0</v>
      </c>
      <c r="AO21" s="44">
        <f t="shared" si="7"/>
        <v>0</v>
      </c>
      <c r="AP21" s="44"/>
      <c r="AQ21" s="44"/>
      <c r="AR21" s="45"/>
      <c r="AS21" s="46" t="e">
        <f>#REF!+#REF!+#REF!+#REF!+#REF!+#REF!+#REF!+#REF!+#REF!+#REF!+#REF!+#REF!+#REF!+#REF!+#REF!+#REF!+#REF!+#REF!+#REF!+#REF!</f>
        <v>#REF!</v>
      </c>
      <c r="AT21" s="46" t="e">
        <f>#REF!+#REF!+#REF!+#REF!+#REF!+#REF!+#REF!+#REF!+#REF!+#REF!+#REF!+#REF!+#REF!+#REF!+#REF!+#REF!+#REF!+#REF!+#REF!+#REF!</f>
        <v>#REF!</v>
      </c>
      <c r="AU21" s="46" t="e">
        <f t="shared" si="8"/>
        <v>#REF!</v>
      </c>
      <c r="AV21" s="46" t="e">
        <f>#REF!+#REF!+#REF!+#REF!+#REF!+#REF!+#REF!+#REF!+#REF!+#REF!+#REF!+#REF!+#REF!+#REF!+#REF!+#REF!+#REF!+#REF!+#REF!+#REF!</f>
        <v>#REF!</v>
      </c>
      <c r="AW21" s="46" t="e">
        <f>#REF!+#REF!+#REF!+#REF!+#REF!+#REF!+#REF!+#REF!+#REF!+#REF!+#REF!+#REF!+#REF!+#REF!+#REF!+#REF!+#REF!+#REF!+#REF!+#REF!</f>
        <v>#REF!</v>
      </c>
      <c r="AX21" s="45"/>
      <c r="AY21" s="45">
        <f t="shared" si="92"/>
        <v>0</v>
      </c>
      <c r="AZ21" s="47">
        <f t="shared" si="9"/>
        <v>0</v>
      </c>
      <c r="BA21" s="45">
        <f t="shared" si="10"/>
        <v>0</v>
      </c>
      <c r="BB21" s="45">
        <f t="shared" si="11"/>
        <v>0</v>
      </c>
      <c r="BC21" s="45">
        <f t="shared" si="11"/>
        <v>0</v>
      </c>
      <c r="BD21" s="45"/>
      <c r="BE21" s="46">
        <f t="shared" si="93"/>
        <v>0</v>
      </c>
      <c r="BF21" s="47">
        <f t="shared" si="12"/>
        <v>0</v>
      </c>
      <c r="BG21" s="46">
        <f t="shared" si="13"/>
        <v>0</v>
      </c>
      <c r="BH21" s="46">
        <f t="shared" si="14"/>
        <v>0</v>
      </c>
      <c r="BI21" s="46">
        <f t="shared" si="15"/>
        <v>0</v>
      </c>
      <c r="BJ21" s="45"/>
      <c r="BK21" s="46">
        <f t="shared" si="94"/>
        <v>0</v>
      </c>
      <c r="BL21" s="47">
        <f t="shared" si="16"/>
        <v>0</v>
      </c>
      <c r="BM21" s="46">
        <f t="shared" si="17"/>
        <v>0</v>
      </c>
      <c r="BN21" s="46">
        <f t="shared" si="18"/>
        <v>0</v>
      </c>
      <c r="BO21" s="46">
        <f t="shared" si="19"/>
        <v>0</v>
      </c>
      <c r="BP21" s="45"/>
      <c r="BQ21" s="46">
        <f t="shared" si="95"/>
        <v>0</v>
      </c>
      <c r="BR21" s="47">
        <f t="shared" si="20"/>
        <v>0</v>
      </c>
      <c r="BS21" s="46">
        <f t="shared" si="21"/>
        <v>0</v>
      </c>
      <c r="BT21" s="46">
        <f t="shared" si="22"/>
        <v>0</v>
      </c>
      <c r="BU21" s="46">
        <f t="shared" si="23"/>
        <v>0</v>
      </c>
      <c r="BV21" s="45"/>
      <c r="BW21" s="46">
        <f t="shared" si="96"/>
        <v>0</v>
      </c>
      <c r="BX21" s="47">
        <f t="shared" si="24"/>
        <v>0</v>
      </c>
      <c r="BY21" s="46">
        <f t="shared" si="25"/>
        <v>0</v>
      </c>
      <c r="BZ21" s="46">
        <f t="shared" si="26"/>
        <v>0</v>
      </c>
      <c r="CA21" s="46">
        <f t="shared" si="27"/>
        <v>0</v>
      </c>
      <c r="CB21" s="45"/>
      <c r="CC21" s="46">
        <f t="shared" si="97"/>
        <v>0</v>
      </c>
      <c r="CD21" s="47">
        <f t="shared" si="28"/>
        <v>0</v>
      </c>
      <c r="CE21" s="46">
        <f t="shared" si="29"/>
        <v>0</v>
      </c>
      <c r="CF21" s="46">
        <f t="shared" si="30"/>
        <v>0</v>
      </c>
      <c r="CG21" s="46">
        <f t="shared" si="31"/>
        <v>0</v>
      </c>
      <c r="CH21" s="45"/>
      <c r="CI21" s="46">
        <f t="shared" si="98"/>
        <v>0</v>
      </c>
      <c r="CJ21" s="47">
        <f t="shared" si="32"/>
        <v>0</v>
      </c>
      <c r="CK21" s="46">
        <f t="shared" si="33"/>
        <v>0</v>
      </c>
      <c r="CL21" s="46">
        <f t="shared" si="34"/>
        <v>0</v>
      </c>
      <c r="CM21" s="46">
        <f t="shared" si="35"/>
        <v>0</v>
      </c>
      <c r="CN21" s="45"/>
      <c r="CO21" s="46">
        <f t="shared" si="99"/>
        <v>0</v>
      </c>
      <c r="CP21" s="47">
        <f t="shared" si="36"/>
        <v>0</v>
      </c>
      <c r="CQ21" s="46">
        <f t="shared" si="37"/>
        <v>0</v>
      </c>
      <c r="CR21" s="46">
        <f t="shared" si="38"/>
        <v>0</v>
      </c>
      <c r="CS21" s="46">
        <f t="shared" si="39"/>
        <v>0</v>
      </c>
      <c r="CT21" s="45"/>
      <c r="CU21" s="46">
        <f t="shared" si="100"/>
        <v>0</v>
      </c>
      <c r="CV21" s="47">
        <f t="shared" si="40"/>
        <v>0</v>
      </c>
      <c r="CW21" s="46">
        <f t="shared" si="41"/>
        <v>0</v>
      </c>
      <c r="CX21" s="46">
        <f t="shared" si="42"/>
        <v>0</v>
      </c>
      <c r="CY21" s="46">
        <f t="shared" si="43"/>
        <v>0</v>
      </c>
      <c r="CZ21" s="45"/>
      <c r="DA21" s="46">
        <f t="shared" si="101"/>
        <v>0</v>
      </c>
      <c r="DB21" s="47">
        <f t="shared" si="44"/>
        <v>0</v>
      </c>
      <c r="DC21" s="46">
        <f t="shared" si="45"/>
        <v>0</v>
      </c>
      <c r="DD21" s="46">
        <f t="shared" si="46"/>
        <v>0</v>
      </c>
      <c r="DE21" s="46">
        <f t="shared" si="47"/>
        <v>0</v>
      </c>
      <c r="DF21" s="45"/>
      <c r="DG21" s="46">
        <f t="shared" si="102"/>
        <v>0</v>
      </c>
      <c r="DH21" s="47">
        <f t="shared" si="48"/>
        <v>0</v>
      </c>
      <c r="DI21" s="46">
        <f t="shared" si="49"/>
        <v>0</v>
      </c>
      <c r="DJ21" s="46">
        <f t="shared" si="50"/>
        <v>0</v>
      </c>
      <c r="DK21" s="46">
        <f t="shared" si="51"/>
        <v>0</v>
      </c>
      <c r="DL21" s="45"/>
      <c r="DM21" s="46">
        <f t="shared" si="103"/>
        <v>0</v>
      </c>
      <c r="DN21" s="47">
        <f t="shared" si="52"/>
        <v>0</v>
      </c>
      <c r="DO21" s="46">
        <f t="shared" si="53"/>
        <v>0</v>
      </c>
      <c r="DP21" s="46">
        <f t="shared" si="54"/>
        <v>0</v>
      </c>
      <c r="DQ21" s="46">
        <f t="shared" si="55"/>
        <v>0</v>
      </c>
      <c r="DR21" s="45"/>
      <c r="DS21" s="46">
        <f t="shared" si="104"/>
        <v>0</v>
      </c>
      <c r="DT21" s="47">
        <f t="shared" si="56"/>
        <v>0</v>
      </c>
      <c r="DU21" s="46">
        <f t="shared" si="57"/>
        <v>0</v>
      </c>
      <c r="DV21" s="46">
        <f t="shared" si="58"/>
        <v>0</v>
      </c>
      <c r="DW21" s="46">
        <f t="shared" si="59"/>
        <v>0</v>
      </c>
      <c r="DX21" s="45"/>
      <c r="DY21" s="46">
        <f t="shared" si="105"/>
        <v>0</v>
      </c>
      <c r="DZ21" s="47">
        <f t="shared" si="60"/>
        <v>0</v>
      </c>
      <c r="EA21" s="46">
        <f t="shared" si="61"/>
        <v>0</v>
      </c>
      <c r="EB21" s="46">
        <f t="shared" si="62"/>
        <v>0</v>
      </c>
      <c r="EC21" s="46">
        <f t="shared" si="63"/>
        <v>0</v>
      </c>
      <c r="ED21" s="45"/>
      <c r="EE21" s="46">
        <f t="shared" si="106"/>
        <v>0</v>
      </c>
      <c r="EF21" s="47">
        <f t="shared" si="64"/>
        <v>0</v>
      </c>
      <c r="EG21" s="46">
        <f t="shared" si="65"/>
        <v>0</v>
      </c>
      <c r="EH21" s="46">
        <f t="shared" si="66"/>
        <v>0</v>
      </c>
      <c r="EI21" s="46">
        <f t="shared" si="67"/>
        <v>0</v>
      </c>
      <c r="EJ21" s="45"/>
      <c r="EK21" s="46">
        <f t="shared" si="107"/>
        <v>0</v>
      </c>
      <c r="EL21" s="47">
        <f t="shared" si="68"/>
        <v>0</v>
      </c>
      <c r="EM21" s="46">
        <f t="shared" si="69"/>
        <v>0</v>
      </c>
      <c r="EN21" s="46">
        <f t="shared" si="70"/>
        <v>0</v>
      </c>
      <c r="EO21" s="46">
        <f t="shared" si="71"/>
        <v>0</v>
      </c>
      <c r="EP21" s="45"/>
      <c r="EQ21" s="46">
        <f t="shared" si="108"/>
        <v>0</v>
      </c>
      <c r="ER21" s="47">
        <f t="shared" si="72"/>
        <v>0</v>
      </c>
      <c r="ES21" s="46">
        <f t="shared" si="73"/>
        <v>0</v>
      </c>
      <c r="ET21" s="46">
        <f t="shared" si="74"/>
        <v>0</v>
      </c>
      <c r="EU21" s="46">
        <f t="shared" si="75"/>
        <v>0</v>
      </c>
      <c r="EV21" s="45"/>
      <c r="EW21" s="46">
        <f t="shared" si="109"/>
        <v>0</v>
      </c>
      <c r="EX21" s="47">
        <f t="shared" si="76"/>
        <v>0</v>
      </c>
      <c r="EY21" s="46">
        <f t="shared" si="77"/>
        <v>0</v>
      </c>
      <c r="EZ21" s="46">
        <f t="shared" si="78"/>
        <v>0</v>
      </c>
      <c r="FA21" s="46">
        <f t="shared" si="79"/>
        <v>0</v>
      </c>
      <c r="FB21" s="45"/>
      <c r="FC21" s="46">
        <f t="shared" si="110"/>
        <v>0</v>
      </c>
      <c r="FD21" s="47">
        <f t="shared" si="80"/>
        <v>0</v>
      </c>
      <c r="FE21" s="46">
        <f t="shared" si="81"/>
        <v>0</v>
      </c>
      <c r="FF21" s="46">
        <f t="shared" si="82"/>
        <v>0</v>
      </c>
      <c r="FG21" s="46">
        <f t="shared" si="83"/>
        <v>0</v>
      </c>
      <c r="FH21" s="45"/>
      <c r="FI21" s="46">
        <f t="shared" si="111"/>
        <v>0</v>
      </c>
      <c r="FJ21" s="47">
        <f t="shared" si="84"/>
        <v>0</v>
      </c>
      <c r="FK21" s="46">
        <f t="shared" si="85"/>
        <v>0</v>
      </c>
      <c r="FL21" s="46">
        <f t="shared" si="86"/>
        <v>0</v>
      </c>
      <c r="FM21" s="46">
        <f t="shared" si="87"/>
        <v>0</v>
      </c>
      <c r="FN21" s="45"/>
      <c r="FO21" s="46">
        <f t="shared" si="112"/>
        <v>0</v>
      </c>
      <c r="FP21" s="47">
        <f t="shared" si="88"/>
        <v>0</v>
      </c>
      <c r="FQ21" s="46">
        <f t="shared" si="89"/>
        <v>0</v>
      </c>
      <c r="FR21" s="46">
        <f t="shared" si="90"/>
        <v>0</v>
      </c>
      <c r="FS21" s="46">
        <f t="shared" si="91"/>
        <v>0</v>
      </c>
      <c r="FT21" s="45"/>
    </row>
    <row r="22" spans="3:176" ht="12.75">
      <c r="C22" s="47"/>
      <c r="D22" s="47"/>
      <c r="E22" s="47"/>
      <c r="F22" s="47"/>
      <c r="G22" s="47"/>
      <c r="H22" s="45"/>
      <c r="I22" s="47"/>
      <c r="J22" s="47"/>
      <c r="K22" s="47"/>
      <c r="L22" s="47"/>
      <c r="M22" s="47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7"/>
      <c r="AN22" s="47"/>
      <c r="AO22" s="47"/>
      <c r="AP22" s="47"/>
      <c r="AQ22" s="47"/>
      <c r="AR22" s="45"/>
      <c r="AS22" s="45"/>
      <c r="AT22" s="46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</row>
    <row r="23" spans="1:176" ht="13.5" thickBot="1">
      <c r="A23" s="12" t="s">
        <v>0</v>
      </c>
      <c r="C23" s="48">
        <f>SUM(C8:C22)</f>
        <v>15510000</v>
      </c>
      <c r="D23" s="48">
        <f>SUM(D8:D22)</f>
        <v>1668250</v>
      </c>
      <c r="E23" s="48">
        <f>SUM(E8:E22)</f>
        <v>17178250</v>
      </c>
      <c r="F23" s="48">
        <f>SUM(F8:F22)</f>
        <v>1984962</v>
      </c>
      <c r="G23" s="48">
        <f>SUM(G8:G22)</f>
        <v>455272</v>
      </c>
      <c r="H23" s="45"/>
      <c r="I23" s="48">
        <f>SUM(I8:I22)</f>
        <v>0</v>
      </c>
      <c r="J23" s="48">
        <f>SUM(J8:J22)</f>
        <v>0</v>
      </c>
      <c r="K23" s="48">
        <f>SUM(K8:K22)</f>
        <v>0</v>
      </c>
      <c r="L23" s="48">
        <f>SUM(L8:L22)</f>
        <v>0</v>
      </c>
      <c r="M23" s="48">
        <f>SUM(M8:M22)</f>
        <v>0</v>
      </c>
      <c r="N23" s="45"/>
      <c r="O23" s="48">
        <f>SUM(O8:O22)</f>
        <v>0</v>
      </c>
      <c r="P23" s="48">
        <f>SUM(P8:P22)</f>
        <v>0</v>
      </c>
      <c r="Q23" s="48">
        <f>SUM(Q8:Q22)</f>
        <v>0</v>
      </c>
      <c r="R23" s="48">
        <f>SUM(R8:R22)</f>
        <v>0</v>
      </c>
      <c r="S23" s="48">
        <f>SUM(S8:S22)</f>
        <v>0</v>
      </c>
      <c r="T23" s="45"/>
      <c r="U23" s="48">
        <f>SUM(U8:U22)</f>
        <v>0</v>
      </c>
      <c r="V23" s="48">
        <f>SUM(V8:V22)</f>
        <v>0</v>
      </c>
      <c r="W23" s="48">
        <f>SUM(W8:W22)</f>
        <v>0</v>
      </c>
      <c r="X23" s="48">
        <f>SUM(X8:X22)</f>
        <v>0</v>
      </c>
      <c r="Y23" s="48">
        <f>SUM(Y8:Y22)</f>
        <v>0</v>
      </c>
      <c r="Z23" s="45"/>
      <c r="AA23" s="48">
        <f>SUM(AA8:AA22)</f>
        <v>3700000</v>
      </c>
      <c r="AB23" s="48">
        <f>SUM(AB8:AB22)</f>
        <v>185000</v>
      </c>
      <c r="AC23" s="48">
        <f>SUM(AC8:AC22)</f>
        <v>3885000</v>
      </c>
      <c r="AD23" s="48">
        <f>SUM(AD8:AD22)</f>
        <v>499980</v>
      </c>
      <c r="AE23" s="48">
        <f>SUM(AE8:AE22)</f>
        <v>11464</v>
      </c>
      <c r="AF23" s="45"/>
      <c r="AG23" s="48">
        <f>SUM(AG8:AG22)</f>
        <v>11810000</v>
      </c>
      <c r="AH23" s="48">
        <f>SUM(AH8:AH22)</f>
        <v>1483250</v>
      </c>
      <c r="AI23" s="48">
        <f>SUM(AI8:AI22)</f>
        <v>13293250</v>
      </c>
      <c r="AJ23" s="48">
        <f>SUM(AJ8:AJ22)</f>
        <v>1484982</v>
      </c>
      <c r="AK23" s="48">
        <f>SUM(AK8:AK22)</f>
        <v>443808</v>
      </c>
      <c r="AL23" s="45"/>
      <c r="AM23" s="48">
        <f>SUM(AM8:AM22)</f>
        <v>0</v>
      </c>
      <c r="AN23" s="48">
        <f>SUM(AN8:AN22)</f>
        <v>0</v>
      </c>
      <c r="AO23" s="48">
        <f>SUM(AO8:AO22)</f>
        <v>0</v>
      </c>
      <c r="AP23" s="48">
        <f>SUM(AP8:AP22)</f>
        <v>0</v>
      </c>
      <c r="AQ23" s="48">
        <f>SUM(AQ8:AQ22)</f>
        <v>0</v>
      </c>
      <c r="AR23" s="45"/>
      <c r="AS23" s="48" t="e">
        <f>SUM(AS8:AS22)</f>
        <v>#REF!</v>
      </c>
      <c r="AT23" s="48" t="e">
        <f>SUM(AT8:AT22)</f>
        <v>#REF!</v>
      </c>
      <c r="AU23" s="48" t="e">
        <f>SUM(AU8:AU22)</f>
        <v>#REF!</v>
      </c>
      <c r="AV23" s="48" t="e">
        <f>SUM(AV8:AV22)</f>
        <v>#REF!</v>
      </c>
      <c r="AW23" s="48" t="e">
        <f>SUM(AW8:AW22)</f>
        <v>#REF!</v>
      </c>
      <c r="AX23" s="45"/>
      <c r="AY23" s="48">
        <f>SUM(AY8:AY22)</f>
        <v>0</v>
      </c>
      <c r="AZ23" s="48">
        <f>SUM(AZ8:AZ22)</f>
        <v>0</v>
      </c>
      <c r="BA23" s="48">
        <f>SUM(BA8:BA22)</f>
        <v>0</v>
      </c>
      <c r="BB23" s="48">
        <f>SUM(BB8:BB22)</f>
        <v>0</v>
      </c>
      <c r="BC23" s="48">
        <f>SUM(BC8:BC22)</f>
        <v>0</v>
      </c>
      <c r="BD23" s="45"/>
      <c r="BE23" s="48">
        <f>SUM(BE8:BE22)</f>
        <v>0</v>
      </c>
      <c r="BF23" s="48">
        <f>SUM(BF8:BF22)</f>
        <v>0</v>
      </c>
      <c r="BG23" s="48">
        <f>SUM(BG8:BG22)</f>
        <v>0</v>
      </c>
      <c r="BH23" s="48">
        <f>SUM(BH8:BH22)</f>
        <v>0</v>
      </c>
      <c r="BI23" s="48">
        <f>SUM(BI8:BI22)</f>
        <v>0</v>
      </c>
      <c r="BJ23" s="45"/>
      <c r="BK23" s="48">
        <f>SUM(BK8:BK22)</f>
        <v>0</v>
      </c>
      <c r="BL23" s="48">
        <f>SUM(BL8:BL22)</f>
        <v>0</v>
      </c>
      <c r="BM23" s="48">
        <f>SUM(BM8:BM22)</f>
        <v>0</v>
      </c>
      <c r="BN23" s="48">
        <f>SUM(BN8:BN22)</f>
        <v>0</v>
      </c>
      <c r="BO23" s="48">
        <f>SUM(BO8:BO22)</f>
        <v>0</v>
      </c>
      <c r="BP23" s="45"/>
      <c r="BQ23" s="48">
        <f>SUM(BQ8:BQ22)</f>
        <v>0</v>
      </c>
      <c r="BR23" s="48">
        <f>SUM(BR8:BR22)</f>
        <v>0</v>
      </c>
      <c r="BS23" s="48">
        <f>SUM(BS8:BS22)</f>
        <v>0</v>
      </c>
      <c r="BT23" s="48">
        <f>SUM(BT8:BT22)</f>
        <v>0</v>
      </c>
      <c r="BU23" s="48">
        <f>SUM(BU8:BU22)</f>
        <v>0</v>
      </c>
      <c r="BV23" s="45"/>
      <c r="BW23" s="48">
        <f>SUM(BW8:BW22)</f>
        <v>0</v>
      </c>
      <c r="BX23" s="48">
        <f>SUM(BX8:BX22)</f>
        <v>0</v>
      </c>
      <c r="BY23" s="48">
        <f>SUM(BY8:BY22)</f>
        <v>0</v>
      </c>
      <c r="BZ23" s="48">
        <f>SUM(BZ8:BZ22)</f>
        <v>0</v>
      </c>
      <c r="CA23" s="48">
        <f>SUM(CA8:CA22)</f>
        <v>0</v>
      </c>
      <c r="CB23" s="45"/>
      <c r="CC23" s="48">
        <f>SUM(CC8:CC22)</f>
        <v>0</v>
      </c>
      <c r="CD23" s="48">
        <f>SUM(CD8:CD22)</f>
        <v>0</v>
      </c>
      <c r="CE23" s="48">
        <f>SUM(CE8:CE22)</f>
        <v>0</v>
      </c>
      <c r="CF23" s="48">
        <f>SUM(CF8:CF22)</f>
        <v>0</v>
      </c>
      <c r="CG23" s="48">
        <f>SUM(CG8:CG22)</f>
        <v>0</v>
      </c>
      <c r="CH23" s="45"/>
      <c r="CI23" s="48">
        <f>SUM(CI8:CI22)</f>
        <v>0</v>
      </c>
      <c r="CJ23" s="48">
        <f>SUM(CJ8:CJ22)</f>
        <v>0</v>
      </c>
      <c r="CK23" s="48">
        <f>SUM(CK8:CK22)</f>
        <v>0</v>
      </c>
      <c r="CL23" s="48">
        <f>SUM(CL8:CL22)</f>
        <v>0</v>
      </c>
      <c r="CM23" s="48">
        <f>SUM(CM8:CM22)</f>
        <v>0</v>
      </c>
      <c r="CN23" s="45"/>
      <c r="CO23" s="48">
        <f>SUM(CO8:CO22)</f>
        <v>0</v>
      </c>
      <c r="CP23" s="48">
        <f>SUM(CP8:CP22)</f>
        <v>0</v>
      </c>
      <c r="CQ23" s="48">
        <f>SUM(CQ8:CQ22)</f>
        <v>0</v>
      </c>
      <c r="CR23" s="48">
        <f>SUM(CR8:CR22)</f>
        <v>0</v>
      </c>
      <c r="CS23" s="48">
        <f>SUM(CS8:CS22)</f>
        <v>0</v>
      </c>
      <c r="CT23" s="45"/>
      <c r="CU23" s="48">
        <f>SUM(CU8:CU22)</f>
        <v>0</v>
      </c>
      <c r="CV23" s="48">
        <f>SUM(CV8:CV22)</f>
        <v>0</v>
      </c>
      <c r="CW23" s="48">
        <f>SUM(CW8:CW22)</f>
        <v>0</v>
      </c>
      <c r="CX23" s="48">
        <f>SUM(CX8:CX22)</f>
        <v>0</v>
      </c>
      <c r="CY23" s="48">
        <f>SUM(CY8:CY22)</f>
        <v>0</v>
      </c>
      <c r="CZ23" s="45"/>
      <c r="DA23" s="48">
        <f>SUM(DA8:DA22)</f>
        <v>0</v>
      </c>
      <c r="DB23" s="48">
        <f>SUM(DB8:DB22)</f>
        <v>0</v>
      </c>
      <c r="DC23" s="48">
        <f>SUM(DC8:DC22)</f>
        <v>0</v>
      </c>
      <c r="DD23" s="48">
        <f>SUM(DD8:DD22)</f>
        <v>0</v>
      </c>
      <c r="DE23" s="48">
        <f>SUM(DE8:DE22)</f>
        <v>0</v>
      </c>
      <c r="DF23" s="45"/>
      <c r="DG23" s="48">
        <f>SUM(DG8:DG22)</f>
        <v>0</v>
      </c>
      <c r="DH23" s="48">
        <f>SUM(DH8:DH22)</f>
        <v>0</v>
      </c>
      <c r="DI23" s="48">
        <f>SUM(DI8:DI22)</f>
        <v>0</v>
      </c>
      <c r="DJ23" s="48">
        <f>SUM(DJ8:DJ22)</f>
        <v>0</v>
      </c>
      <c r="DK23" s="48">
        <f>SUM(DK8:DK22)</f>
        <v>0</v>
      </c>
      <c r="DL23" s="45"/>
      <c r="DM23" s="48">
        <f>SUM(DM8:DM22)</f>
        <v>0</v>
      </c>
      <c r="DN23" s="48">
        <f>SUM(DN8:DN22)</f>
        <v>0</v>
      </c>
      <c r="DO23" s="48">
        <f>SUM(DO8:DO22)</f>
        <v>0</v>
      </c>
      <c r="DP23" s="48">
        <f>SUM(DP8:DP22)</f>
        <v>0</v>
      </c>
      <c r="DQ23" s="48">
        <f>SUM(DQ8:DQ22)</f>
        <v>0</v>
      </c>
      <c r="DR23" s="45"/>
      <c r="DS23" s="48">
        <f>SUM(DS8:DS22)</f>
        <v>0</v>
      </c>
      <c r="DT23" s="48">
        <f>SUM(DT8:DT22)</f>
        <v>0</v>
      </c>
      <c r="DU23" s="48">
        <f>SUM(DU8:DU22)</f>
        <v>0</v>
      </c>
      <c r="DV23" s="48">
        <f>SUM(DV8:DV22)</f>
        <v>0</v>
      </c>
      <c r="DW23" s="48">
        <f>SUM(DW8:DW22)</f>
        <v>0</v>
      </c>
      <c r="DX23" s="45"/>
      <c r="DY23" s="48">
        <f>SUM(DY8:DY22)</f>
        <v>0</v>
      </c>
      <c r="DZ23" s="48">
        <f>SUM(DZ8:DZ22)</f>
        <v>0</v>
      </c>
      <c r="EA23" s="48">
        <f>SUM(EA8:EA22)</f>
        <v>0</v>
      </c>
      <c r="EB23" s="48">
        <f>SUM(EB8:EB22)</f>
        <v>0</v>
      </c>
      <c r="EC23" s="48">
        <f>SUM(EC8:EC22)</f>
        <v>0</v>
      </c>
      <c r="ED23" s="45"/>
      <c r="EE23" s="48">
        <f>SUM(EE8:EE22)</f>
        <v>0</v>
      </c>
      <c r="EF23" s="48">
        <f>SUM(EF8:EF22)</f>
        <v>0</v>
      </c>
      <c r="EG23" s="48">
        <f>SUM(EG8:EG22)</f>
        <v>0</v>
      </c>
      <c r="EH23" s="48">
        <f>SUM(EH8:EH22)</f>
        <v>0</v>
      </c>
      <c r="EI23" s="48">
        <f>SUM(EI8:EI22)</f>
        <v>0</v>
      </c>
      <c r="EJ23" s="45"/>
      <c r="EK23" s="48">
        <f>SUM(EK8:EK22)</f>
        <v>0</v>
      </c>
      <c r="EL23" s="48">
        <f>SUM(EL8:EL22)</f>
        <v>0</v>
      </c>
      <c r="EM23" s="48">
        <f>SUM(EM8:EM22)</f>
        <v>0</v>
      </c>
      <c r="EN23" s="48">
        <f>SUM(EN8:EN22)</f>
        <v>0</v>
      </c>
      <c r="EO23" s="48">
        <f>SUM(EO8:EO22)</f>
        <v>0</v>
      </c>
      <c r="EP23" s="45"/>
      <c r="EQ23" s="48">
        <f>SUM(EQ8:EQ22)</f>
        <v>0</v>
      </c>
      <c r="ER23" s="48">
        <f>SUM(ER8:ER22)</f>
        <v>0</v>
      </c>
      <c r="ES23" s="48">
        <f>SUM(ES8:ES22)</f>
        <v>0</v>
      </c>
      <c r="ET23" s="48">
        <f>SUM(ET8:ET22)</f>
        <v>0</v>
      </c>
      <c r="EU23" s="48">
        <f>SUM(EU8:EU22)</f>
        <v>0</v>
      </c>
      <c r="EV23" s="47"/>
      <c r="EW23" s="48">
        <f>SUM(EW8:EW22)</f>
        <v>0</v>
      </c>
      <c r="EX23" s="48">
        <f>SUM(EX8:EX22)</f>
        <v>0</v>
      </c>
      <c r="EY23" s="48">
        <f>SUM(EY8:EY22)</f>
        <v>0</v>
      </c>
      <c r="EZ23" s="48">
        <f>SUM(EZ8:EZ22)</f>
        <v>0</v>
      </c>
      <c r="FA23" s="48">
        <f>SUM(FA8:FA22)</f>
        <v>0</v>
      </c>
      <c r="FB23" s="45"/>
      <c r="FC23" s="48">
        <f>SUM(FC8:FC22)</f>
        <v>0</v>
      </c>
      <c r="FD23" s="48">
        <f>SUM(FD8:FD22)</f>
        <v>0</v>
      </c>
      <c r="FE23" s="48">
        <f>SUM(FE8:FE22)</f>
        <v>0</v>
      </c>
      <c r="FF23" s="48">
        <f>SUM(FF8:FF22)</f>
        <v>0</v>
      </c>
      <c r="FG23" s="48">
        <f>SUM(FG8:FG22)</f>
        <v>0</v>
      </c>
      <c r="FH23" s="45"/>
      <c r="FI23" s="48">
        <f>SUM(FI8:FI22)</f>
        <v>0</v>
      </c>
      <c r="FJ23" s="48">
        <f>SUM(FJ8:FJ22)</f>
        <v>0</v>
      </c>
      <c r="FK23" s="48">
        <f>SUM(FK8:FK22)</f>
        <v>0</v>
      </c>
      <c r="FL23" s="48">
        <f>SUM(FL8:FL22)</f>
        <v>0</v>
      </c>
      <c r="FM23" s="48">
        <f>SUM(FM8:FM22)</f>
        <v>0</v>
      </c>
      <c r="FN23" s="45"/>
      <c r="FO23" s="48">
        <f>SUM(FO8:FO22)</f>
        <v>0</v>
      </c>
      <c r="FP23" s="48">
        <f>SUM(FP8:FP22)</f>
        <v>0</v>
      </c>
      <c r="FQ23" s="48">
        <f>SUM(FQ8:FQ22)</f>
        <v>0</v>
      </c>
      <c r="FR23" s="48">
        <f>SUM(FR8:FR22)</f>
        <v>0</v>
      </c>
      <c r="FS23" s="48">
        <f>SUM(FS8:FS22)</f>
        <v>0</v>
      </c>
      <c r="FT23" s="45"/>
    </row>
    <row r="24" spans="69:79" ht="13.5" thickTop="1">
      <c r="BQ24" s="14"/>
      <c r="BR24" s="14"/>
      <c r="BS24" s="14"/>
      <c r="BT24" s="14"/>
      <c r="BU24" s="14"/>
      <c r="BW24" s="3"/>
      <c r="BX24" s="3"/>
      <c r="BY24" s="3"/>
      <c r="BZ24" s="3"/>
      <c r="CA24" s="3"/>
    </row>
    <row r="25" spans="39:175" ht="12.75">
      <c r="AM25" s="14" t="e">
        <f>AS23+AY23</f>
        <v>#REF!</v>
      </c>
      <c r="AN25" s="14" t="e">
        <f>AT23+AZ23</f>
        <v>#REF!</v>
      </c>
      <c r="AO25" s="14" t="e">
        <f>AU23+BA23</f>
        <v>#REF!</v>
      </c>
      <c r="AP25" s="14" t="e">
        <f>AV23+BB23</f>
        <v>#REF!</v>
      </c>
      <c r="AQ25" s="14" t="e">
        <f>AW23+BC23</f>
        <v>#REF!</v>
      </c>
      <c r="AZ25" s="14"/>
      <c r="BQ25" s="14"/>
      <c r="BR25" s="14"/>
      <c r="BS25" s="14"/>
      <c r="BT25" s="14"/>
      <c r="BU25" s="14"/>
      <c r="BW25" s="3"/>
      <c r="BX25" s="3"/>
      <c r="BY25" s="3"/>
      <c r="BZ25" s="3"/>
      <c r="CA25" s="3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</row>
    <row r="26" spans="3:175" ht="12.75">
      <c r="C26" s="15">
        <f>U23+AA23+AG23+AM23</f>
        <v>15510000</v>
      </c>
      <c r="D26" s="15">
        <f>V23+AB23+AH23+AN23</f>
        <v>1668250</v>
      </c>
      <c r="E26" s="15">
        <f>W23+AC23+AI23+AO23</f>
        <v>17178250</v>
      </c>
      <c r="F26" s="15">
        <f>X23+AD23+AJ23+AP23</f>
        <v>1984962</v>
      </c>
      <c r="G26" s="15">
        <f>Y23+AE23+AK23-AQ23</f>
        <v>455272</v>
      </c>
      <c r="BQ26" s="14"/>
      <c r="BR26" s="14"/>
      <c r="BS26" s="14"/>
      <c r="BT26" s="14"/>
      <c r="BU26" s="14"/>
      <c r="BW26" s="3"/>
      <c r="BX26" s="3"/>
      <c r="BY26" s="3"/>
      <c r="BZ26" s="3"/>
      <c r="CA26" s="3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</row>
    <row r="27" spans="69:175" ht="12.75">
      <c r="BQ27" s="14"/>
      <c r="BR27" s="14"/>
      <c r="BS27" s="14"/>
      <c r="BT27" s="14"/>
      <c r="BU27" s="14"/>
      <c r="BW27" s="3"/>
      <c r="BX27" s="3"/>
      <c r="BY27" s="3"/>
      <c r="BZ27" s="3"/>
      <c r="CA27" s="3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</row>
    <row r="28" spans="69:175" ht="12.75">
      <c r="BQ28" s="14"/>
      <c r="BR28" s="14"/>
      <c r="BS28" s="14"/>
      <c r="BT28" s="14"/>
      <c r="BU28" s="14"/>
      <c r="BW28" s="3"/>
      <c r="BX28" s="3"/>
      <c r="BY28" s="3"/>
      <c r="BZ28" s="3"/>
      <c r="CA28" s="3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</row>
    <row r="29" spans="69:175" ht="12.75">
      <c r="BQ29" s="14"/>
      <c r="BR29" s="14"/>
      <c r="BS29" s="14"/>
      <c r="BT29" s="14"/>
      <c r="BU29" s="14"/>
      <c r="BW29" s="3"/>
      <c r="BX29" s="3"/>
      <c r="BY29" s="3"/>
      <c r="BZ29" s="3"/>
      <c r="CA29" s="3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</row>
    <row r="30" spans="69:175" ht="12.75">
      <c r="BQ30" s="14"/>
      <c r="BR30" s="14"/>
      <c r="BS30" s="14"/>
      <c r="BT30" s="14"/>
      <c r="BU30" s="14"/>
      <c r="BW30" s="3"/>
      <c r="BX30" s="3"/>
      <c r="BY30" s="3"/>
      <c r="BZ30" s="3"/>
      <c r="CA30" s="3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</row>
    <row r="31" spans="69:175" ht="12.75">
      <c r="BQ31" s="14"/>
      <c r="BR31" s="14"/>
      <c r="BS31" s="14"/>
      <c r="BT31" s="14"/>
      <c r="BU31" s="14"/>
      <c r="BW31" s="3"/>
      <c r="BX31" s="3"/>
      <c r="BY31" s="3"/>
      <c r="BZ31" s="3"/>
      <c r="CA31" s="3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</row>
    <row r="32" spans="69:175" ht="12.75">
      <c r="BQ32" s="14"/>
      <c r="BR32" s="14"/>
      <c r="BS32" s="14"/>
      <c r="BT32" s="14"/>
      <c r="BU32" s="14"/>
      <c r="BW32" s="3"/>
      <c r="BX32" s="3"/>
      <c r="BY32" s="3"/>
      <c r="BZ32" s="3"/>
      <c r="CA32" s="3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</row>
    <row r="33" spans="69:175" ht="12.75">
      <c r="BQ33" s="14"/>
      <c r="BR33" s="14"/>
      <c r="BS33" s="14"/>
      <c r="BT33" s="14"/>
      <c r="BU33" s="14"/>
      <c r="BW33" s="3"/>
      <c r="BX33" s="3"/>
      <c r="BY33" s="3"/>
      <c r="BZ33" s="3"/>
      <c r="CA33" s="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</row>
    <row r="34" spans="69:175" ht="12.75">
      <c r="BQ34" s="14"/>
      <c r="BR34" s="14"/>
      <c r="BS34" s="14"/>
      <c r="BT34" s="14"/>
      <c r="BU34" s="14"/>
      <c r="BW34" s="3"/>
      <c r="BX34" s="3"/>
      <c r="BY34" s="3"/>
      <c r="BZ34" s="3"/>
      <c r="CA34" s="3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</row>
    <row r="35" spans="69:175" ht="12.75">
      <c r="BQ35" s="14"/>
      <c r="BR35" s="14"/>
      <c r="BS35" s="14"/>
      <c r="BT35" s="14"/>
      <c r="BU35" s="14"/>
      <c r="BW35" s="3"/>
      <c r="BX35" s="3"/>
      <c r="BY35" s="3"/>
      <c r="BZ35" s="3"/>
      <c r="CA35" s="3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</row>
    <row r="36" spans="69:175" ht="12.75">
      <c r="BQ36" s="14"/>
      <c r="BR36" s="14"/>
      <c r="BS36" s="14"/>
      <c r="BT36" s="14"/>
      <c r="BU36" s="14"/>
      <c r="BW36" s="3"/>
      <c r="BX36" s="3"/>
      <c r="BY36" s="3"/>
      <c r="BZ36" s="3"/>
      <c r="CA36" s="3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</row>
    <row r="37" spans="1:175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BD37"/>
      <c r="BQ37" s="14"/>
      <c r="BR37" s="14"/>
      <c r="BS37" s="14"/>
      <c r="BT37" s="14"/>
      <c r="BU37" s="14"/>
      <c r="BW37" s="3"/>
      <c r="BX37" s="3"/>
      <c r="BY37" s="3"/>
      <c r="BZ37" s="3"/>
      <c r="CA37" s="3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</row>
    <row r="38" spans="1:175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BD38"/>
      <c r="BQ38" s="14"/>
      <c r="BR38" s="14"/>
      <c r="BS38" s="14"/>
      <c r="BT38" s="14"/>
      <c r="BU38" s="14"/>
      <c r="BW38" s="3"/>
      <c r="BX38" s="3"/>
      <c r="BY38" s="3"/>
      <c r="BZ38" s="3"/>
      <c r="CA38" s="3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</row>
    <row r="39" spans="1:175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BD39"/>
      <c r="BQ39" s="14"/>
      <c r="BR39" s="14"/>
      <c r="BS39" s="14"/>
      <c r="BT39" s="14"/>
      <c r="BU39" s="14"/>
      <c r="BW39" s="3"/>
      <c r="BX39" s="3"/>
      <c r="BY39" s="3"/>
      <c r="BZ39" s="3"/>
      <c r="CA39" s="3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</row>
    <row r="40" spans="1:175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BD40"/>
      <c r="BQ40" s="14"/>
      <c r="BR40" s="14"/>
      <c r="BS40" s="14"/>
      <c r="BT40" s="14"/>
      <c r="BU40" s="14"/>
      <c r="BW40" s="3"/>
      <c r="BX40" s="3"/>
      <c r="BY40" s="3"/>
      <c r="BZ40" s="3"/>
      <c r="CA40" s="3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</row>
    <row r="41" spans="1:175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BD41"/>
      <c r="BQ41" s="14"/>
      <c r="BR41" s="14"/>
      <c r="BS41" s="14"/>
      <c r="BT41" s="14"/>
      <c r="BU41" s="14"/>
      <c r="BW41" s="3"/>
      <c r="BX41" s="3"/>
      <c r="BY41" s="3"/>
      <c r="BZ41" s="3"/>
      <c r="CA41" s="3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</row>
    <row r="42" spans="1:175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BD42"/>
      <c r="BQ42" s="14"/>
      <c r="BR42" s="14"/>
      <c r="BS42" s="14"/>
      <c r="BT42" s="14"/>
      <c r="BU42" s="14"/>
      <c r="BW42" s="3"/>
      <c r="BX42" s="3"/>
      <c r="BY42" s="3"/>
      <c r="BZ42" s="3"/>
      <c r="CA42" s="3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</row>
    <row r="43" spans="1:175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BD43"/>
      <c r="BQ43" s="14"/>
      <c r="BR43" s="14"/>
      <c r="BS43" s="14"/>
      <c r="BT43" s="14"/>
      <c r="BU43" s="14"/>
      <c r="BW43" s="3"/>
      <c r="BX43" s="3"/>
      <c r="BY43" s="3"/>
      <c r="BZ43" s="3"/>
      <c r="CA43" s="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</row>
    <row r="44" spans="1:175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BD44"/>
      <c r="BQ44" s="14"/>
      <c r="BR44" s="14"/>
      <c r="BS44" s="14"/>
      <c r="BT44" s="14"/>
      <c r="BU44" s="14"/>
      <c r="BW44" s="3"/>
      <c r="BX44" s="3"/>
      <c r="BY44" s="3"/>
      <c r="BZ44" s="3"/>
      <c r="CA44" s="3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</row>
    <row r="45" spans="1:175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BD45"/>
      <c r="BQ45" s="14"/>
      <c r="BR45" s="14"/>
      <c r="BS45" s="14"/>
      <c r="BT45" s="14"/>
      <c r="BU45" s="14"/>
      <c r="BW45" s="3"/>
      <c r="BX45" s="3"/>
      <c r="BY45" s="3"/>
      <c r="BZ45" s="3"/>
      <c r="CA45" s="3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</row>
    <row r="46" spans="1:175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BD46"/>
      <c r="BQ46" s="14"/>
      <c r="BR46" s="14"/>
      <c r="BS46" s="14"/>
      <c r="BT46" s="14"/>
      <c r="BU46" s="14"/>
      <c r="BW46" s="3"/>
      <c r="BX46" s="3"/>
      <c r="BY46" s="3"/>
      <c r="BZ46" s="3"/>
      <c r="CA46" s="3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</row>
    <row r="47" spans="1:175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BD47"/>
      <c r="BQ47" s="14"/>
      <c r="BR47" s="14"/>
      <c r="BS47" s="14"/>
      <c r="BT47" s="14"/>
      <c r="BU47" s="14"/>
      <c r="BW47" s="3"/>
      <c r="BX47" s="3"/>
      <c r="BY47" s="3"/>
      <c r="BZ47" s="3"/>
      <c r="CA47" s="3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</row>
    <row r="48" spans="1:175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BD48"/>
      <c r="BQ48" s="14"/>
      <c r="BR48" s="14"/>
      <c r="BS48" s="14"/>
      <c r="BT48" s="14"/>
      <c r="BU48" s="14"/>
      <c r="BW48" s="3"/>
      <c r="BX48" s="3"/>
      <c r="BY48" s="3"/>
      <c r="BZ48" s="3"/>
      <c r="CA48" s="3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</row>
    <row r="49" spans="1:175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BD49"/>
      <c r="BQ49" s="14"/>
      <c r="BR49" s="14"/>
      <c r="BS49" s="14"/>
      <c r="BT49" s="14"/>
      <c r="BU49" s="14"/>
      <c r="BW49" s="3"/>
      <c r="BX49" s="3"/>
      <c r="BY49" s="3"/>
      <c r="BZ49" s="3"/>
      <c r="CA49" s="3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</row>
    <row r="50" spans="1:175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BD50"/>
      <c r="BQ50" s="14"/>
      <c r="BR50" s="14"/>
      <c r="BS50" s="14"/>
      <c r="BT50" s="14"/>
      <c r="BU50" s="14"/>
      <c r="BW50" s="3"/>
      <c r="BX50" s="3"/>
      <c r="BY50" s="3"/>
      <c r="BZ50" s="3"/>
      <c r="CA50" s="3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</row>
    <row r="51" spans="1:175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BD51"/>
      <c r="BQ51" s="14"/>
      <c r="BR51" s="14"/>
      <c r="BS51" s="14"/>
      <c r="BT51" s="14"/>
      <c r="BU51" s="14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</row>
    <row r="52" spans="1:175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BD52"/>
      <c r="BQ52" s="14"/>
      <c r="BR52" s="14"/>
      <c r="BS52" s="14"/>
      <c r="BT52" s="14"/>
      <c r="BU52" s="14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</row>
    <row r="53" spans="1:175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BD53"/>
      <c r="BQ53" s="14"/>
      <c r="BR53" s="14"/>
      <c r="BS53" s="14"/>
      <c r="BT53" s="14"/>
      <c r="BU53" s="14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</row>
    <row r="54" spans="1:175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BD54"/>
      <c r="BQ54" s="14"/>
      <c r="BR54" s="14"/>
      <c r="BS54" s="14"/>
      <c r="BT54" s="14"/>
      <c r="BU54" s="1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</row>
    <row r="55" spans="1:175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BD55"/>
      <c r="BQ55" s="14"/>
      <c r="BR55" s="14"/>
      <c r="BS55" s="14"/>
      <c r="BT55" s="14"/>
      <c r="BU55" s="14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</row>
    <row r="56" spans="1:175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BD56"/>
      <c r="BQ56" s="14"/>
      <c r="BR56" s="14"/>
      <c r="BS56" s="14"/>
      <c r="BT56" s="14"/>
      <c r="BU56" s="14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</row>
    <row r="57" spans="1:175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BD57"/>
      <c r="BQ57" s="14"/>
      <c r="BR57" s="14"/>
      <c r="BS57" s="14"/>
      <c r="BT57" s="14"/>
      <c r="BU57" s="14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</row>
    <row r="58" spans="1:175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BD58"/>
      <c r="BQ58" s="14"/>
      <c r="BR58" s="14"/>
      <c r="BS58" s="14"/>
      <c r="BT58" s="14"/>
      <c r="BU58" s="14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</row>
    <row r="59" spans="1:175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BD59"/>
      <c r="BQ59" s="14"/>
      <c r="BR59" s="14"/>
      <c r="BS59" s="14"/>
      <c r="BT59" s="14"/>
      <c r="BU59" s="14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</row>
    <row r="60" spans="1:175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BD60"/>
      <c r="BQ60" s="14"/>
      <c r="BR60" s="14"/>
      <c r="BS60" s="14"/>
      <c r="BT60" s="14"/>
      <c r="BU60" s="14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</row>
    <row r="61" spans="1:175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BD61"/>
      <c r="BQ61" s="14"/>
      <c r="BR61" s="14"/>
      <c r="BS61" s="14"/>
      <c r="BT61" s="14"/>
      <c r="BU61" s="14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</row>
    <row r="62" spans="1:175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BD62"/>
      <c r="BQ62" s="14"/>
      <c r="BR62" s="14"/>
      <c r="BS62" s="14"/>
      <c r="BT62" s="14"/>
      <c r="BU62" s="14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</row>
    <row r="63" spans="1:175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BD63"/>
      <c r="BQ63" s="14"/>
      <c r="BR63" s="14"/>
      <c r="BS63" s="14"/>
      <c r="BT63" s="14"/>
      <c r="BU63" s="14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</row>
  </sheetData>
  <sheetProtection/>
  <printOptions/>
  <pageMargins left="0.75" right="0.75" top="1" bottom="1" header="0.5" footer="0.5"/>
  <pageSetup orientation="landscape" scale="7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2019-01-31T19:01:44Z</cp:lastPrinted>
  <dcterms:created xsi:type="dcterms:W3CDTF">1998-02-23T20:58:01Z</dcterms:created>
  <dcterms:modified xsi:type="dcterms:W3CDTF">2019-01-31T19:03:07Z</dcterms:modified>
  <cp:category/>
  <cp:version/>
  <cp:contentType/>
  <cp:contentStatus/>
</cp:coreProperties>
</file>