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3" activeTab="0"/>
  </bookViews>
  <sheets>
    <sheet name="2017B" sheetId="1" r:id="rId1"/>
    <sheet name="2017B Academic" sheetId="2" r:id="rId2"/>
    <sheet name="Percentage" sheetId="3" r:id="rId3"/>
  </sheets>
  <definedNames/>
  <calcPr fullCalcOnLoad="1"/>
</workbook>
</file>

<file path=xl/sharedStrings.xml><?xml version="1.0" encoding="utf-8"?>
<sst xmlns="http://schemas.openxmlformats.org/spreadsheetml/2006/main" count="817" uniqueCount="189">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</sst>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7"/>
  <sheetViews>
    <sheetView tabSelected="1" zoomScale="153" zoomScaleNormal="153" zoomScalePageLayoutView="0" workbookViewId="0" topLeftCell="A1">
      <selection activeCell="D12" sqref="D12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710937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710937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710937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187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186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66" t="s">
        <v>185</v>
      </c>
      <c r="EL5" s="67"/>
      <c r="EM5" s="68"/>
      <c r="EN5" s="69"/>
      <c r="EO5" s="69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188</v>
      </c>
      <c r="D6" s="64"/>
      <c r="E6" s="63"/>
      <c r="F6" s="46" t="s">
        <v>179</v>
      </c>
      <c r="G6" s="46" t="s">
        <v>179</v>
      </c>
      <c r="H6" s="38"/>
      <c r="I6" s="45"/>
      <c r="J6" s="58">
        <v>0.1774091</v>
      </c>
      <c r="K6" s="44"/>
      <c r="L6" s="46" t="s">
        <v>179</v>
      </c>
      <c r="M6" s="46" t="s">
        <v>179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179</v>
      </c>
      <c r="S6" s="46" t="s">
        <v>179</v>
      </c>
      <c r="U6" s="52"/>
      <c r="V6" s="37">
        <v>0.0001736</v>
      </c>
      <c r="W6" s="53"/>
      <c r="X6" s="46" t="s">
        <v>179</v>
      </c>
      <c r="Y6" s="46" t="s">
        <v>179</v>
      </c>
      <c r="AA6" s="52"/>
      <c r="AB6" s="37">
        <v>0.0224825</v>
      </c>
      <c r="AC6" s="53"/>
      <c r="AD6" s="46" t="s">
        <v>179</v>
      </c>
      <c r="AE6" s="46" t="s">
        <v>179</v>
      </c>
      <c r="AG6" s="52"/>
      <c r="AH6" s="37">
        <v>0.1389587</v>
      </c>
      <c r="AI6" s="53"/>
      <c r="AJ6" s="46" t="s">
        <v>179</v>
      </c>
      <c r="AK6" s="46" t="s">
        <v>179</v>
      </c>
      <c r="AM6" s="52"/>
      <c r="AN6" s="37">
        <v>0.0014088</v>
      </c>
      <c r="AO6" s="53"/>
      <c r="AP6" s="46" t="s">
        <v>179</v>
      </c>
      <c r="AQ6" s="46" t="s">
        <v>179</v>
      </c>
      <c r="AS6" s="52"/>
      <c r="AT6" s="37">
        <v>0.0392527</v>
      </c>
      <c r="AU6" s="53"/>
      <c r="AV6" s="46" t="s">
        <v>179</v>
      </c>
      <c r="AW6" s="46" t="s">
        <v>179</v>
      </c>
      <c r="AX6" s="31"/>
      <c r="AY6" s="52"/>
      <c r="AZ6" s="37">
        <v>0.0027645</v>
      </c>
      <c r="BA6" s="53"/>
      <c r="BB6" s="46" t="s">
        <v>179</v>
      </c>
      <c r="BC6" s="46" t="s">
        <v>179</v>
      </c>
      <c r="BD6" s="31"/>
      <c r="BE6" s="52"/>
      <c r="BF6" s="37">
        <v>0.063907</v>
      </c>
      <c r="BG6" s="53"/>
      <c r="BH6" s="46" t="s">
        <v>179</v>
      </c>
      <c r="BI6" s="46" t="s">
        <v>179</v>
      </c>
      <c r="BJ6" s="31"/>
      <c r="BK6" s="52"/>
      <c r="BL6" s="37">
        <v>0.0021962</v>
      </c>
      <c r="BM6" s="53"/>
      <c r="BN6" s="46" t="s">
        <v>179</v>
      </c>
      <c r="BO6" s="46" t="s">
        <v>179</v>
      </c>
      <c r="BP6" s="31"/>
      <c r="BQ6" s="52"/>
      <c r="BR6" s="37">
        <v>0.0023679</v>
      </c>
      <c r="BS6" s="53"/>
      <c r="BT6" s="46" t="s">
        <v>179</v>
      </c>
      <c r="BU6" s="46" t="s">
        <v>179</v>
      </c>
      <c r="BV6" s="31"/>
      <c r="BW6" s="52"/>
      <c r="BX6" s="37">
        <v>0.0006255</v>
      </c>
      <c r="BY6" s="53"/>
      <c r="BZ6" s="46" t="s">
        <v>179</v>
      </c>
      <c r="CA6" s="46" t="s">
        <v>179</v>
      </c>
      <c r="CC6" s="52"/>
      <c r="CD6" s="37">
        <v>0.1389834</v>
      </c>
      <c r="CE6" s="53"/>
      <c r="CF6" s="46" t="s">
        <v>179</v>
      </c>
      <c r="CG6" s="46" t="s">
        <v>179</v>
      </c>
      <c r="CI6" s="52"/>
      <c r="CJ6" s="37">
        <v>0.0019064</v>
      </c>
      <c r="CK6" s="53"/>
      <c r="CL6" s="46" t="s">
        <v>179</v>
      </c>
      <c r="CM6" s="46" t="s">
        <v>179</v>
      </c>
      <c r="CO6" s="52"/>
      <c r="CP6" s="37">
        <v>0.0022587</v>
      </c>
      <c r="CQ6" s="53"/>
      <c r="CR6" s="46" t="s">
        <v>179</v>
      </c>
      <c r="CS6" s="46" t="s">
        <v>179</v>
      </c>
      <c r="CU6" s="52"/>
      <c r="CV6" s="37">
        <v>0.0269452</v>
      </c>
      <c r="CW6" s="53"/>
      <c r="CX6" s="46" t="s">
        <v>179</v>
      </c>
      <c r="CY6" s="46" t="s">
        <v>179</v>
      </c>
      <c r="DA6" s="52"/>
      <c r="DB6" s="37">
        <v>0.0024417</v>
      </c>
      <c r="DC6" s="53"/>
      <c r="DD6" s="46" t="s">
        <v>179</v>
      </c>
      <c r="DE6" s="46" t="s">
        <v>179</v>
      </c>
      <c r="DG6" s="52"/>
      <c r="DH6" s="37">
        <v>0.0092028</v>
      </c>
      <c r="DI6" s="53"/>
      <c r="DJ6" s="46" t="s">
        <v>179</v>
      </c>
      <c r="DK6" s="46" t="s">
        <v>179</v>
      </c>
      <c r="DM6" s="52"/>
      <c r="DN6" s="37">
        <v>0.0214249</v>
      </c>
      <c r="DO6" s="53"/>
      <c r="DP6" s="46" t="s">
        <v>179</v>
      </c>
      <c r="DQ6" s="46" t="s">
        <v>179</v>
      </c>
      <c r="DS6" s="52"/>
      <c r="DT6" s="37">
        <v>0.0104086</v>
      </c>
      <c r="DU6" s="53"/>
      <c r="DV6" s="46" t="s">
        <v>179</v>
      </c>
      <c r="DW6" s="46" t="s">
        <v>179</v>
      </c>
      <c r="DY6" s="52"/>
      <c r="DZ6" s="37">
        <v>0.0017922</v>
      </c>
      <c r="EA6" s="53"/>
      <c r="EB6" s="46" t="s">
        <v>179</v>
      </c>
      <c r="EC6" s="46" t="s">
        <v>179</v>
      </c>
      <c r="ED6" s="31"/>
      <c r="EE6" s="52"/>
      <c r="EF6" s="37">
        <v>0.0023104</v>
      </c>
      <c r="EG6" s="53"/>
      <c r="EH6" s="46" t="s">
        <v>179</v>
      </c>
      <c r="EI6" s="46" t="s">
        <v>179</v>
      </c>
      <c r="EK6" s="70"/>
      <c r="EL6" s="71">
        <v>0.0605401</v>
      </c>
      <c r="EM6" s="72"/>
      <c r="EN6" s="69" t="s">
        <v>179</v>
      </c>
      <c r="EO6" s="69" t="s">
        <v>179</v>
      </c>
      <c r="EQ6" s="52"/>
      <c r="ER6" s="37">
        <v>0.0151927</v>
      </c>
      <c r="ES6" s="53"/>
      <c r="ET6" s="46" t="s">
        <v>179</v>
      </c>
      <c r="EU6" s="46" t="s">
        <v>179</v>
      </c>
      <c r="EV6" s="31"/>
      <c r="EW6" s="52"/>
      <c r="EX6" s="37">
        <v>0.0221555</v>
      </c>
      <c r="EY6" s="53"/>
      <c r="EZ6" s="46" t="s">
        <v>179</v>
      </c>
      <c r="FA6" s="46" t="s">
        <v>179</v>
      </c>
      <c r="FB6" s="31"/>
      <c r="FC6" s="52"/>
      <c r="FD6" s="37">
        <v>6.8E-06</v>
      </c>
      <c r="FE6" s="53"/>
      <c r="FF6" s="46" t="s">
        <v>179</v>
      </c>
      <c r="FG6" s="46" t="s">
        <v>179</v>
      </c>
      <c r="FH6" s="31"/>
      <c r="FI6" s="52"/>
      <c r="FJ6" s="37">
        <v>0.0145821</v>
      </c>
      <c r="FK6" s="53"/>
      <c r="FL6" s="46" t="s">
        <v>179</v>
      </c>
      <c r="FM6" s="46" t="s">
        <v>179</v>
      </c>
      <c r="FN6" s="31"/>
      <c r="FO6" s="52"/>
      <c r="FP6" s="37">
        <v>0.018151</v>
      </c>
      <c r="FQ6" s="53"/>
      <c r="FR6" s="46" t="s">
        <v>179</v>
      </c>
      <c r="FS6" s="46" t="s">
        <v>179</v>
      </c>
      <c r="FT6" s="31"/>
      <c r="FU6" s="52"/>
      <c r="FV6" s="37">
        <v>0.0212676</v>
      </c>
      <c r="FW6" s="53"/>
      <c r="FX6" s="46" t="s">
        <v>179</v>
      </c>
      <c r="FY6" s="46" t="s">
        <v>179</v>
      </c>
      <c r="FZ6" s="31"/>
      <c r="GA6" s="52"/>
      <c r="GB6" s="37">
        <v>0.0678414</v>
      </c>
      <c r="GC6" s="53"/>
      <c r="GD6" s="46" t="s">
        <v>179</v>
      </c>
      <c r="GE6" s="46" t="s">
        <v>179</v>
      </c>
      <c r="GF6" s="31"/>
      <c r="GG6" s="52"/>
      <c r="GH6" s="37">
        <v>0.1089131</v>
      </c>
      <c r="GI6" s="53"/>
      <c r="GJ6" s="46" t="s">
        <v>179</v>
      </c>
      <c r="GK6" s="46" t="s">
        <v>179</v>
      </c>
      <c r="GL6" s="31"/>
      <c r="GM6" s="52"/>
      <c r="GN6" s="37">
        <v>0.0003264</v>
      </c>
      <c r="GO6" s="53"/>
      <c r="GP6" s="46" t="s">
        <v>179</v>
      </c>
      <c r="GQ6" s="46" t="s">
        <v>179</v>
      </c>
      <c r="GR6" s="31"/>
      <c r="GS6" s="52"/>
      <c r="GT6" s="37">
        <v>0.0018025</v>
      </c>
      <c r="GU6" s="53"/>
      <c r="GV6" s="46" t="s">
        <v>179</v>
      </c>
      <c r="GW6" s="46" t="s">
        <v>179</v>
      </c>
      <c r="GX6" s="31"/>
      <c r="GY6" s="52"/>
      <c r="GZ6" s="37"/>
      <c r="HA6" s="53"/>
      <c r="HB6" s="46" t="s">
        <v>179</v>
      </c>
      <c r="HC6" s="46" t="s">
        <v>179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46" t="s">
        <v>15</v>
      </c>
      <c r="J7" s="46" t="s">
        <v>16</v>
      </c>
      <c r="K7" s="46" t="s">
        <v>4</v>
      </c>
      <c r="L7" s="46" t="s">
        <v>180</v>
      </c>
      <c r="M7" s="46" t="s">
        <v>181</v>
      </c>
      <c r="O7" s="46" t="s">
        <v>15</v>
      </c>
      <c r="P7" s="46" t="s">
        <v>16</v>
      </c>
      <c r="Q7" s="46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P7" s="35"/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V7" s="35"/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D7" s="35"/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K7" s="73" t="s">
        <v>15</v>
      </c>
      <c r="EL7" s="73" t="s">
        <v>16</v>
      </c>
      <c r="EM7" s="73" t="s">
        <v>4</v>
      </c>
      <c r="EN7" s="69" t="s">
        <v>180</v>
      </c>
      <c r="EO7" s="69" t="s">
        <v>181</v>
      </c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  <c r="GM7" s="30" t="s">
        <v>15</v>
      </c>
      <c r="GN7" s="30" t="s">
        <v>16</v>
      </c>
      <c r="GO7" s="30" t="s">
        <v>4</v>
      </c>
      <c r="GP7" s="46" t="s">
        <v>180</v>
      </c>
      <c r="GQ7" s="46" t="s">
        <v>181</v>
      </c>
      <c r="GR7" s="35"/>
      <c r="GS7" s="30" t="s">
        <v>15</v>
      </c>
      <c r="GT7" s="30" t="s">
        <v>16</v>
      </c>
      <c r="GU7" s="30" t="s">
        <v>4</v>
      </c>
      <c r="GV7" s="46" t="s">
        <v>180</v>
      </c>
      <c r="GW7" s="46" t="s">
        <v>181</v>
      </c>
      <c r="GX7" s="35"/>
      <c r="GY7" s="30" t="s">
        <v>15</v>
      </c>
      <c r="GZ7" s="30" t="s">
        <v>16</v>
      </c>
      <c r="HA7" s="30" t="s">
        <v>4</v>
      </c>
      <c r="HB7" s="46" t="s">
        <v>180</v>
      </c>
      <c r="HC7" s="46" t="s">
        <v>181</v>
      </c>
    </row>
    <row r="8" spans="1:229" s="57" customFormat="1" ht="12.75">
      <c r="A8" s="56">
        <v>44105</v>
      </c>
      <c r="B8" s="55"/>
      <c r="C8" s="55"/>
      <c r="D8" s="55">
        <v>497875</v>
      </c>
      <c r="E8" s="41">
        <f aca="true" t="shared" si="0" ref="E8:E13">C8+D8</f>
        <v>497875</v>
      </c>
      <c r="F8" s="41">
        <v>297945</v>
      </c>
      <c r="G8" s="41">
        <v>32965</v>
      </c>
      <c r="H8" s="55"/>
      <c r="I8" s="41">
        <f>'2017B Academic'!C8</f>
        <v>0</v>
      </c>
      <c r="J8" s="41">
        <f>'2017B Academic'!D8</f>
        <v>88327.5556625</v>
      </c>
      <c r="K8" s="41">
        <f aca="true" t="shared" si="1" ref="K8:K13">I8+J8</f>
        <v>88327.5556625</v>
      </c>
      <c r="L8" s="41">
        <f>'2017B Academic'!F8</f>
        <v>52858.15429949999</v>
      </c>
      <c r="M8" s="41">
        <f>'2017B Academic'!G8</f>
        <v>5848.290981499999</v>
      </c>
      <c r="O8" s="38">
        <f aca="true" t="shared" si="2" ref="O8:O13">U8+AA8+AG8+AM8+AS8+AY8+BE8+BK8+BQ8+BW8+CC8+CI8+CO8+CU8+DA8+DG8+DM8+DS8+DY8+EE8+EK8+EQ8+EW8+FC8+FI8+FO8+FU8+GA8++GG8+GM8+GS8+GY8</f>
        <v>0</v>
      </c>
      <c r="P8" s="47">
        <f aca="true" t="shared" si="3" ref="P8:P13">V8+AB8+AH8+AN8+AT8+AZ8+BF8+BL8+BR8+BX8+CD8+CJ8+CP8+CV8+DB8+DH8+DN8+DT8+DZ8+EF8+EL8+ER8+EX8+FD8+FJ8+FP8+FV8+GB8+GH8+GN8+GT8</f>
        <v>409547.4443375001</v>
      </c>
      <c r="Q8" s="38">
        <f aca="true" t="shared" si="4" ref="Q8:Q13">O8+P8</f>
        <v>409547.4443375001</v>
      </c>
      <c r="R8" s="38">
        <f aca="true" t="shared" si="5" ref="R8:S13">X8+AD8+AJ8+AP8+AV8+BB8+BH8+BN8+BT8+BZ8+CF8+CL8+CR8+CX8+DD8+DJ8+DP8+DV8+EB8+EH8+EN8+ET8+EZ8+FF8+FL8+FR8+FX8+GD8+GJ8+GP8+GV8+HB8</f>
        <v>245086.84570049995</v>
      </c>
      <c r="S8" s="38">
        <f t="shared" si="5"/>
        <v>27116.709018499998</v>
      </c>
      <c r="U8" s="38"/>
      <c r="V8" s="38">
        <f aca="true" t="shared" si="6" ref="V8:V13">D8*0.01736/100</f>
        <v>86.4311</v>
      </c>
      <c r="W8" s="38">
        <f aca="true" t="shared" si="7" ref="W8:W13">U8+V8</f>
        <v>86.4311</v>
      </c>
      <c r="X8" s="38">
        <f aca="true" t="shared" si="8" ref="X8:X13">V$6*$F8</f>
        <v>51.723251999999995</v>
      </c>
      <c r="Y8" s="38">
        <f aca="true" t="shared" si="9" ref="Y8:Y13">V$6*$G8</f>
        <v>5.7227239999999995</v>
      </c>
      <c r="AA8" s="38"/>
      <c r="AB8" s="38">
        <f aca="true" t="shared" si="10" ref="AB8:AB13">D8*2.24825/100</f>
        <v>11193.4746875</v>
      </c>
      <c r="AC8" s="38">
        <f aca="true" t="shared" si="11" ref="AC8:AC13">AA8+AB8</f>
        <v>11193.4746875</v>
      </c>
      <c r="AD8" s="38">
        <f aca="true" t="shared" si="12" ref="AD8:AD13">AB$6*$F8</f>
        <v>6698.5484625</v>
      </c>
      <c r="AE8" s="38">
        <f aca="true" t="shared" si="13" ref="AE8:AE13">AB$6*$G8</f>
        <v>741.1356125</v>
      </c>
      <c r="AF8" s="55"/>
      <c r="AG8" s="38"/>
      <c r="AH8" s="38">
        <f aca="true" t="shared" si="14" ref="AH8:AH13">D8*13.89587/100</f>
        <v>69184.0627625</v>
      </c>
      <c r="AI8" s="38">
        <f aca="true" t="shared" si="15" ref="AI8:AI13">AG8+AH8</f>
        <v>69184.0627625</v>
      </c>
      <c r="AJ8" s="38">
        <f aca="true" t="shared" si="16" ref="AJ8:AJ13">AH$6*$F8</f>
        <v>41402.0498715</v>
      </c>
      <c r="AK8" s="38">
        <f aca="true" t="shared" si="17" ref="AK8:AK13">AH$6*$G8</f>
        <v>4580.773545499999</v>
      </c>
      <c r="AL8" s="55"/>
      <c r="AM8" s="38"/>
      <c r="AN8" s="38">
        <f aca="true" t="shared" si="18" ref="AN8:AN13">D8*0.14088/100</f>
        <v>701.4063000000001</v>
      </c>
      <c r="AO8" s="38">
        <f aca="true" t="shared" si="19" ref="AO8:AO13">AM8+AN8</f>
        <v>701.4063000000001</v>
      </c>
      <c r="AP8" s="38">
        <f aca="true" t="shared" si="20" ref="AP8:AP13">AN$6*$F8</f>
        <v>419.744916</v>
      </c>
      <c r="AQ8" s="38">
        <f aca="true" t="shared" si="21" ref="AQ8:AQ13">AN$6*$G8</f>
        <v>46.441092</v>
      </c>
      <c r="AR8" s="55"/>
      <c r="AS8" s="38"/>
      <c r="AT8" s="38">
        <f aca="true" t="shared" si="22" ref="AT8:AT13">D8*3.92527/100</f>
        <v>19542.9380125</v>
      </c>
      <c r="AU8" s="38">
        <f aca="true" t="shared" si="23" ref="AU8:AU13">AS8+AT8</f>
        <v>19542.9380125</v>
      </c>
      <c r="AV8" s="38">
        <f aca="true" t="shared" si="24" ref="AV8:AV13">AT$6*$F8</f>
        <v>11695.1457015</v>
      </c>
      <c r="AW8" s="38">
        <f aca="true" t="shared" si="25" ref="AW8:AW13">AT$6*$G8</f>
        <v>1293.9652555</v>
      </c>
      <c r="AX8" s="55"/>
      <c r="AY8" s="38"/>
      <c r="AZ8" s="38">
        <f aca="true" t="shared" si="26" ref="AZ8:AZ13">D8*0.27645/100</f>
        <v>1376.3754374999999</v>
      </c>
      <c r="BA8" s="38">
        <f aca="true" t="shared" si="27" ref="BA8:BA13">AY8+AZ8</f>
        <v>1376.3754374999999</v>
      </c>
      <c r="BB8" s="38">
        <f aca="true" t="shared" si="28" ref="BB8:BB13">AZ$6*$F8</f>
        <v>823.6689525</v>
      </c>
      <c r="BC8" s="38">
        <f aca="true" t="shared" si="29" ref="BC8:BC13">AZ$6*$G8</f>
        <v>91.1317425</v>
      </c>
      <c r="BD8" s="55"/>
      <c r="BE8" s="38"/>
      <c r="BF8" s="38">
        <f aca="true" t="shared" si="30" ref="BF8:BF13">D8*6.3907/100</f>
        <v>31817.697624999997</v>
      </c>
      <c r="BG8" s="38">
        <f aca="true" t="shared" si="31" ref="BG8:BG13">BE8+BF8</f>
        <v>31817.697624999997</v>
      </c>
      <c r="BH8" s="38">
        <f aca="true" t="shared" si="32" ref="BH8:BH13">BF$6*$F8</f>
        <v>19040.771115000003</v>
      </c>
      <c r="BI8" s="38">
        <f aca="true" t="shared" si="33" ref="BI8:BI13">BF$6*$G8</f>
        <v>2106.6942550000003</v>
      </c>
      <c r="BJ8" s="55"/>
      <c r="BK8" s="38"/>
      <c r="BL8" s="38">
        <f aca="true" t="shared" si="34" ref="BL8:BL13">D8*0.21962/100</f>
        <v>1093.4330750000001</v>
      </c>
      <c r="BM8" s="38">
        <f aca="true" t="shared" si="35" ref="BM8:BM13">BK8+BL8</f>
        <v>1093.4330750000001</v>
      </c>
      <c r="BN8" s="38">
        <f aca="true" t="shared" si="36" ref="BN8:BN13">BL$6*$F8</f>
        <v>654.346809</v>
      </c>
      <c r="BO8" s="38">
        <f aca="true" t="shared" si="37" ref="BO8:BO13">BL$6*$G8</f>
        <v>72.397733</v>
      </c>
      <c r="BP8" s="55"/>
      <c r="BQ8" s="38"/>
      <c r="BR8" s="38">
        <f aca="true" t="shared" si="38" ref="BR8:BR13">D8*0.23679/100</f>
        <v>1178.9182125</v>
      </c>
      <c r="BS8" s="38">
        <f aca="true" t="shared" si="39" ref="BS8:BS13">BQ8+BR8</f>
        <v>1178.9182125</v>
      </c>
      <c r="BT8" s="38">
        <f aca="true" t="shared" si="40" ref="BT8:BT13">BR$6*$F8</f>
        <v>705.5039655</v>
      </c>
      <c r="BU8" s="38">
        <f aca="true" t="shared" si="41" ref="BU8:BU13">BR$6*$G8</f>
        <v>78.0578235</v>
      </c>
      <c r="BV8" s="55"/>
      <c r="BW8" s="38"/>
      <c r="BX8" s="38">
        <f aca="true" t="shared" si="42" ref="BX8:BX13">D8*0.06255/100</f>
        <v>311.42081249999995</v>
      </c>
      <c r="BY8" s="38">
        <f aca="true" t="shared" si="43" ref="BY8:BY13">BW8+BX8</f>
        <v>311.42081249999995</v>
      </c>
      <c r="BZ8" s="38">
        <f aca="true" t="shared" si="44" ref="BZ8:BZ13">BX$6*$F8</f>
        <v>186.3645975</v>
      </c>
      <c r="CA8" s="38">
        <f aca="true" t="shared" si="45" ref="CA8:CA13">BX$6*$G8</f>
        <v>20.6196075</v>
      </c>
      <c r="CB8" s="55"/>
      <c r="CC8" s="38"/>
      <c r="CD8" s="38">
        <f aca="true" t="shared" si="46" ref="CD8:CD13">D8*13.89834/100</f>
        <v>69196.360275</v>
      </c>
      <c r="CE8" s="38">
        <f aca="true" t="shared" si="47" ref="CE8:CE13">CC8+CD8</f>
        <v>69196.360275</v>
      </c>
      <c r="CF8" s="38">
        <f aca="true" t="shared" si="48" ref="CF8:CF13">CD$6*$F8</f>
        <v>41409.409113</v>
      </c>
      <c r="CG8" s="38">
        <f aca="true" t="shared" si="49" ref="CG8:CG13">CD$6*$G8</f>
        <v>4581.587781</v>
      </c>
      <c r="CH8" s="55"/>
      <c r="CI8" s="38"/>
      <c r="CJ8" s="38">
        <f aca="true" t="shared" si="50" ref="CJ8:CJ13">D8*0.19064/100</f>
        <v>949.1489</v>
      </c>
      <c r="CK8" s="38">
        <f aca="true" t="shared" si="51" ref="CK8:CK13">CI8+CJ8</f>
        <v>949.1489</v>
      </c>
      <c r="CL8" s="38">
        <f aca="true" t="shared" si="52" ref="CL8:CL13">CJ$6*$F8</f>
        <v>568.002348</v>
      </c>
      <c r="CM8" s="38">
        <f aca="true" t="shared" si="53" ref="CM8:CM13">CJ$6*$G8</f>
        <v>62.844476</v>
      </c>
      <c r="CN8" s="55"/>
      <c r="CO8" s="38"/>
      <c r="CP8" s="38">
        <f aca="true" t="shared" si="54" ref="CP8:CP13">D8*0.22587/100</f>
        <v>1124.5502625</v>
      </c>
      <c r="CQ8" s="38">
        <f aca="true" t="shared" si="55" ref="CQ8:CQ13">CO8+CP8</f>
        <v>1124.5502625</v>
      </c>
      <c r="CR8" s="38">
        <f aca="true" t="shared" si="56" ref="CR8:CR13">CP$6*$F8</f>
        <v>672.9683715000001</v>
      </c>
      <c r="CS8" s="38">
        <f aca="true" t="shared" si="57" ref="CS8:CS13">CP$6*$G8</f>
        <v>74.45804550000001</v>
      </c>
      <c r="CT8" s="55"/>
      <c r="CU8" s="38"/>
      <c r="CV8" s="38">
        <f aca="true" t="shared" si="58" ref="CV8:CV13">D8*2.69452/100</f>
        <v>13415.34145</v>
      </c>
      <c r="CW8" s="38">
        <f aca="true" t="shared" si="59" ref="CW8:CW13">CU8+CV8</f>
        <v>13415.34145</v>
      </c>
      <c r="CX8" s="38">
        <f aca="true" t="shared" si="60" ref="CX8:CX13">CV$6*$F8</f>
        <v>8028.1876139999995</v>
      </c>
      <c r="CY8" s="38">
        <f aca="true" t="shared" si="61" ref="CY8:CY13">CV$6*$G8</f>
        <v>888.248518</v>
      </c>
      <c r="CZ8" s="55"/>
      <c r="DA8" s="38"/>
      <c r="DB8" s="38">
        <f aca="true" t="shared" si="62" ref="DB8:DB13">D8*0.24417/100</f>
        <v>1215.6613875</v>
      </c>
      <c r="DC8" s="38">
        <f aca="true" t="shared" si="63" ref="DC8:DC13">DA8+DB8</f>
        <v>1215.6613875</v>
      </c>
      <c r="DD8" s="38">
        <f aca="true" t="shared" si="64" ref="DD8:DD13">DB$6*$F8</f>
        <v>727.4923065</v>
      </c>
      <c r="DE8" s="38">
        <f aca="true" t="shared" si="65" ref="DE8:DE13">DB$6*$G8</f>
        <v>80.49064050000001</v>
      </c>
      <c r="DF8" s="55"/>
      <c r="DG8" s="38"/>
      <c r="DH8" s="38">
        <f aca="true" t="shared" si="66" ref="DH8:DH13">D8*0.92028/100</f>
        <v>4581.84405</v>
      </c>
      <c r="DI8" s="38">
        <f aca="true" t="shared" si="67" ref="DI8:DI13">DG8+DH8</f>
        <v>4581.84405</v>
      </c>
      <c r="DJ8" s="38">
        <f aca="true" t="shared" si="68" ref="DJ8:DJ13">DH$6*$F8</f>
        <v>2741.928246</v>
      </c>
      <c r="DK8" s="38">
        <f aca="true" t="shared" si="69" ref="DK8:DK13">DH$6*$G8</f>
        <v>303.37030200000004</v>
      </c>
      <c r="DL8" s="55"/>
      <c r="DM8" s="38"/>
      <c r="DN8" s="38">
        <f aca="true" t="shared" si="70" ref="DN8:DN13">D8*2.14249/100</f>
        <v>10666.9220875</v>
      </c>
      <c r="DO8" s="38">
        <f aca="true" t="shared" si="71" ref="DO8:DO13">DM8+DN8</f>
        <v>10666.9220875</v>
      </c>
      <c r="DP8" s="38">
        <f aca="true" t="shared" si="72" ref="DP8:DP13">DN$6*$F8</f>
        <v>6383.4418305</v>
      </c>
      <c r="DQ8" s="38">
        <f aca="true" t="shared" si="73" ref="DQ8:DQ13">DN$6*$G8</f>
        <v>706.2718285</v>
      </c>
      <c r="DR8" s="55"/>
      <c r="DS8" s="38"/>
      <c r="DT8" s="38">
        <f aca="true" t="shared" si="74" ref="DT8:DT13">D8*1.04086/100</f>
        <v>5182.1817249999995</v>
      </c>
      <c r="DU8" s="38">
        <f aca="true" t="shared" si="75" ref="DU8:DU13">DS8+DT8</f>
        <v>5182.1817249999995</v>
      </c>
      <c r="DV8" s="38">
        <f aca="true" t="shared" si="76" ref="DV8:DV13">DT$6*$F8</f>
        <v>3101.1903270000003</v>
      </c>
      <c r="DW8" s="38">
        <f aca="true" t="shared" si="77" ref="DW8:DW13">DT$6*$G8</f>
        <v>343.119499</v>
      </c>
      <c r="DX8" s="55"/>
      <c r="DY8" s="38"/>
      <c r="DZ8" s="38">
        <f aca="true" t="shared" si="78" ref="DZ8:DZ13">D8*0.17922/100</f>
        <v>892.291575</v>
      </c>
      <c r="EA8" s="38">
        <f aca="true" t="shared" si="79" ref="EA8:EA13">DY8+DZ8</f>
        <v>892.291575</v>
      </c>
      <c r="EB8" s="38">
        <f aca="true" t="shared" si="80" ref="EB8:EB13">DZ$6*$F8</f>
        <v>533.977029</v>
      </c>
      <c r="EC8" s="38">
        <f aca="true" t="shared" si="81" ref="EC8:EC13">DZ$6*$G8</f>
        <v>59.079873000000006</v>
      </c>
      <c r="ED8" s="55"/>
      <c r="EE8" s="38"/>
      <c r="EF8" s="38">
        <f aca="true" t="shared" si="82" ref="EF8:EF13">D8*0.23104/100</f>
        <v>1150.2903999999999</v>
      </c>
      <c r="EG8" s="38">
        <f aca="true" t="shared" si="83" ref="EG8:EG13">EE8+EF8</f>
        <v>1150.2903999999999</v>
      </c>
      <c r="EH8" s="38">
        <f aca="true" t="shared" si="84" ref="EH8:EH13">EF$6*$F8</f>
        <v>688.3721280000001</v>
      </c>
      <c r="EI8" s="38">
        <f aca="true" t="shared" si="85" ref="EI8:EI13">EF$6*$G8</f>
        <v>76.16233600000001</v>
      </c>
      <c r="EJ8" s="55"/>
      <c r="EK8" s="74"/>
      <c r="EL8" s="74">
        <f aca="true" t="shared" si="86" ref="EL8:EL13">D8*6.05401/100</f>
        <v>30141.402287499997</v>
      </c>
      <c r="EM8" s="74">
        <f aca="true" t="shared" si="87" ref="EM8:EM13">EK8+EL8</f>
        <v>30141.402287499997</v>
      </c>
      <c r="EN8" s="38">
        <f aca="true" t="shared" si="88" ref="EN8:EN13">EL$6*$F8</f>
        <v>18037.6200945</v>
      </c>
      <c r="EO8" s="38">
        <f aca="true" t="shared" si="89" ref="EO8:EO13">EL$6*$G8</f>
        <v>1995.7043965</v>
      </c>
      <c r="EP8" s="55"/>
      <c r="EQ8" s="38"/>
      <c r="ER8" s="38">
        <f aca="true" t="shared" si="90" ref="ER8:ER13">D8*1.51927/100</f>
        <v>7564.065512499999</v>
      </c>
      <c r="ES8" s="38">
        <f aca="true" t="shared" si="91" ref="ES8:ES13">EQ8+ER8</f>
        <v>7564.065512499999</v>
      </c>
      <c r="ET8" s="38">
        <f aca="true" t="shared" si="92" ref="ET8:ET13">ER$6*$F8</f>
        <v>4526.5890014999995</v>
      </c>
      <c r="EU8" s="38">
        <f aca="true" t="shared" si="93" ref="EU8:EU13">ER$6*$G8</f>
        <v>500.8273555</v>
      </c>
      <c r="EV8" s="55"/>
      <c r="EW8" s="38"/>
      <c r="EX8" s="38">
        <f aca="true" t="shared" si="94" ref="EX8:EX13">D8*2.21555/100</f>
        <v>11030.669562500001</v>
      </c>
      <c r="EY8" s="38">
        <f aca="true" t="shared" si="95" ref="EY8:EY13">EW8+EX8</f>
        <v>11030.669562500001</v>
      </c>
      <c r="EZ8" s="38">
        <f aca="true" t="shared" si="96" ref="EZ8:EZ13">EX$6*$F8</f>
        <v>6601.1204475</v>
      </c>
      <c r="FA8" s="38">
        <f aca="true" t="shared" si="97" ref="FA8:FA13">EX$6*$G8</f>
        <v>730.3560575</v>
      </c>
      <c r="FB8" s="55"/>
      <c r="FC8" s="38"/>
      <c r="FD8" s="38">
        <f aca="true" t="shared" si="98" ref="FD8:FD13">D8*0.00068/100</f>
        <v>3.3855500000000003</v>
      </c>
      <c r="FE8" s="38">
        <f aca="true" t="shared" si="99" ref="FE8:FE13">FC8+FD8</f>
        <v>3.3855500000000003</v>
      </c>
      <c r="FF8" s="38">
        <f aca="true" t="shared" si="100" ref="FF8:FF13">FD$6*$F8</f>
        <v>2.026026</v>
      </c>
      <c r="FG8" s="38">
        <f aca="true" t="shared" si="101" ref="FG8:FG13">FD$6*$G8</f>
        <v>0.224162</v>
      </c>
      <c r="FH8" s="55"/>
      <c r="FI8" s="38"/>
      <c r="FJ8" s="38">
        <f aca="true" t="shared" si="102" ref="FJ8:FJ13">D8*1.45821/100</f>
        <v>7260.0630375</v>
      </c>
      <c r="FK8" s="38">
        <f aca="true" t="shared" si="103" ref="FK8:FK13">FI8+FJ8</f>
        <v>7260.0630375</v>
      </c>
      <c r="FL8" s="38">
        <f aca="true" t="shared" si="104" ref="FL8:FL13">FJ$6*$F8</f>
        <v>4344.6637845000005</v>
      </c>
      <c r="FM8" s="38">
        <f aca="true" t="shared" si="105" ref="FM8:FM13">FJ$6*$G8</f>
        <v>480.6989265</v>
      </c>
      <c r="FN8" s="55"/>
      <c r="FO8" s="38"/>
      <c r="FP8" s="38">
        <f aca="true" t="shared" si="106" ref="FP8:FP13">D8*1.8151/100</f>
        <v>9036.929125</v>
      </c>
      <c r="FQ8" s="38">
        <f aca="true" t="shared" si="107" ref="FQ8:FQ13">FO8+FP8</f>
        <v>9036.929125</v>
      </c>
      <c r="FR8" s="38">
        <f aca="true" t="shared" si="108" ref="FR8:FR13">FP$6*$F8</f>
        <v>5407.999695</v>
      </c>
      <c r="FS8" s="38">
        <f aca="true" t="shared" si="109" ref="FS8:FS13">FP$6*$G8</f>
        <v>598.347715</v>
      </c>
      <c r="FT8" s="55"/>
      <c r="FU8" s="38"/>
      <c r="FV8" s="38">
        <f aca="true" t="shared" si="110" ref="FV8:FV13">D8*2.12676/100</f>
        <v>10588.60635</v>
      </c>
      <c r="FW8" s="38">
        <f aca="true" t="shared" si="111" ref="FW8:FW13">FU8+FV8</f>
        <v>10588.60635</v>
      </c>
      <c r="FX8" s="38">
        <f aca="true" t="shared" si="112" ref="FX8:FX13">FV$6*$F8</f>
        <v>6336.575082</v>
      </c>
      <c r="FY8" s="38">
        <f aca="true" t="shared" si="113" ref="FY8:FY13">FV$6*$G8</f>
        <v>701.086434</v>
      </c>
      <c r="FZ8" s="55"/>
      <c r="GA8" s="38"/>
      <c r="GB8" s="38">
        <f aca="true" t="shared" si="114" ref="GB8:GB13">D8*6.78414/100</f>
        <v>33776.537025</v>
      </c>
      <c r="GC8" s="38">
        <f aca="true" t="shared" si="115" ref="GC8:GC13">GA8+GB8</f>
        <v>33776.537025</v>
      </c>
      <c r="GD8" s="38">
        <f aca="true" t="shared" si="116" ref="GD8:GD13">GB$6*$F8</f>
        <v>20213.005923</v>
      </c>
      <c r="GE8" s="38">
        <f aca="true" t="shared" si="117" ref="GE8:GE13">GB$6*$G8</f>
        <v>2236.3917509999997</v>
      </c>
      <c r="GF8" s="55"/>
      <c r="GG8" s="38"/>
      <c r="GH8" s="38">
        <f aca="true" t="shared" si="118" ref="GH8:GH13">D8*10.89131/100</f>
        <v>54225.10966250001</v>
      </c>
      <c r="GI8" s="38">
        <f aca="true" t="shared" si="119" ref="GI8:GI13">GG8+GH8</f>
        <v>54225.10966250001</v>
      </c>
      <c r="GJ8" s="38">
        <f aca="true" t="shared" si="120" ref="GJ8:GJ13">GH$6*$F8</f>
        <v>32450.1135795</v>
      </c>
      <c r="GK8" s="38">
        <f aca="true" t="shared" si="121" ref="GK8:GK13">GH$6*$G8</f>
        <v>3590.3203415</v>
      </c>
      <c r="GL8" s="55"/>
      <c r="GM8" s="38"/>
      <c r="GN8" s="38">
        <f aca="true" t="shared" si="122" ref="GN8:GN13">D8*0.03264/100</f>
        <v>162.5064</v>
      </c>
      <c r="GO8" s="38">
        <f aca="true" t="shared" si="123" ref="GO8:GO13">GM8+GN8</f>
        <v>162.5064</v>
      </c>
      <c r="GP8" s="38">
        <f aca="true" t="shared" si="124" ref="GP8:GP13">GN$6*$F8</f>
        <v>97.24924800000001</v>
      </c>
      <c r="GQ8" s="38">
        <f aca="true" t="shared" si="125" ref="GQ8:GQ13">GN$6*$G8</f>
        <v>10.759776</v>
      </c>
      <c r="GR8" s="55"/>
      <c r="GS8" s="38"/>
      <c r="GT8" s="38">
        <f aca="true" t="shared" si="126" ref="GT8:GT13">D8*0.18025/100</f>
        <v>897.4196875</v>
      </c>
      <c r="GU8" s="38">
        <f aca="true" t="shared" si="127" ref="GU8:GU13">GS8+GT8</f>
        <v>897.4196875</v>
      </c>
      <c r="GV8" s="38">
        <f aca="true" t="shared" si="128" ref="GV8:GV13">GT$6*$F8</f>
        <v>537.0458625</v>
      </c>
      <c r="GW8" s="38">
        <f aca="true" t="shared" si="129" ref="GW8:GW13">GT$6*$G8</f>
        <v>59.4194125</v>
      </c>
      <c r="GX8" s="55"/>
      <c r="GY8" s="47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44287</v>
      </c>
      <c r="B9" s="55"/>
      <c r="C9" s="55">
        <v>6510000</v>
      </c>
      <c r="D9" s="55">
        <v>497875</v>
      </c>
      <c r="E9" s="41">
        <f t="shared" si="0"/>
        <v>7007875</v>
      </c>
      <c r="F9" s="41">
        <v>297945</v>
      </c>
      <c r="G9" s="41">
        <v>32965</v>
      </c>
      <c r="H9" s="55"/>
      <c r="I9" s="41">
        <f>'2017B Academic'!C9</f>
        <v>1154933.241</v>
      </c>
      <c r="J9" s="41">
        <f>'2017B Academic'!D9</f>
        <v>88327.5556625</v>
      </c>
      <c r="K9" s="41">
        <f t="shared" si="1"/>
        <v>1243260.7966625</v>
      </c>
      <c r="L9" s="41">
        <f>'2017B Academic'!F9</f>
        <v>52858.15429949999</v>
      </c>
      <c r="M9" s="41">
        <f>'2017B Academic'!G9</f>
        <v>5848.290981499999</v>
      </c>
      <c r="O9" s="38">
        <f t="shared" si="2"/>
        <v>5355066.759000001</v>
      </c>
      <c r="P9" s="47">
        <f t="shared" si="3"/>
        <v>409547.4443375001</v>
      </c>
      <c r="Q9" s="38">
        <f t="shared" si="4"/>
        <v>5764614.203337501</v>
      </c>
      <c r="R9" s="38">
        <f t="shared" si="5"/>
        <v>245086.84570049995</v>
      </c>
      <c r="S9" s="38">
        <f t="shared" si="5"/>
        <v>27116.709018499998</v>
      </c>
      <c r="U9" s="38">
        <f>C9*0.01736/100</f>
        <v>1130.136</v>
      </c>
      <c r="V9" s="38">
        <f t="shared" si="6"/>
        <v>86.4311</v>
      </c>
      <c r="W9" s="38">
        <f t="shared" si="7"/>
        <v>1216.5671</v>
      </c>
      <c r="X9" s="38">
        <f t="shared" si="8"/>
        <v>51.723251999999995</v>
      </c>
      <c r="Y9" s="38">
        <f t="shared" si="9"/>
        <v>5.7227239999999995</v>
      </c>
      <c r="AA9" s="38">
        <f>C9*2.24825/100</f>
        <v>146361.075</v>
      </c>
      <c r="AB9" s="38">
        <f t="shared" si="10"/>
        <v>11193.4746875</v>
      </c>
      <c r="AC9" s="38">
        <f t="shared" si="11"/>
        <v>157554.54968750002</v>
      </c>
      <c r="AD9" s="38">
        <f t="shared" si="12"/>
        <v>6698.5484625</v>
      </c>
      <c r="AE9" s="38">
        <f t="shared" si="13"/>
        <v>741.1356125</v>
      </c>
      <c r="AF9" s="55"/>
      <c r="AG9" s="38">
        <f>C9*13.89587/100</f>
        <v>904621.137</v>
      </c>
      <c r="AH9" s="38">
        <f t="shared" si="14"/>
        <v>69184.0627625</v>
      </c>
      <c r="AI9" s="38">
        <f t="shared" si="15"/>
        <v>973805.1997625</v>
      </c>
      <c r="AJ9" s="38">
        <f t="shared" si="16"/>
        <v>41402.0498715</v>
      </c>
      <c r="AK9" s="38">
        <f t="shared" si="17"/>
        <v>4580.773545499999</v>
      </c>
      <c r="AL9" s="55"/>
      <c r="AM9" s="38">
        <f>C9*0.14088/100</f>
        <v>9171.288</v>
      </c>
      <c r="AN9" s="38">
        <f t="shared" si="18"/>
        <v>701.4063000000001</v>
      </c>
      <c r="AO9" s="38">
        <f t="shared" si="19"/>
        <v>9872.694300000001</v>
      </c>
      <c r="AP9" s="38">
        <f t="shared" si="20"/>
        <v>419.744916</v>
      </c>
      <c r="AQ9" s="38">
        <f t="shared" si="21"/>
        <v>46.441092</v>
      </c>
      <c r="AR9" s="55"/>
      <c r="AS9" s="38">
        <f>C9*3.92527/100</f>
        <v>255535.077</v>
      </c>
      <c r="AT9" s="38">
        <f t="shared" si="22"/>
        <v>19542.9380125</v>
      </c>
      <c r="AU9" s="38">
        <f t="shared" si="23"/>
        <v>275078.0150125</v>
      </c>
      <c r="AV9" s="38">
        <f t="shared" si="24"/>
        <v>11695.1457015</v>
      </c>
      <c r="AW9" s="38">
        <f t="shared" si="25"/>
        <v>1293.9652555</v>
      </c>
      <c r="AX9" s="55"/>
      <c r="AY9" s="38">
        <f>C9*0.27645/100</f>
        <v>17996.894999999997</v>
      </c>
      <c r="AZ9" s="38">
        <f t="shared" si="26"/>
        <v>1376.3754374999999</v>
      </c>
      <c r="BA9" s="38">
        <f t="shared" si="27"/>
        <v>19373.270437499996</v>
      </c>
      <c r="BB9" s="38">
        <f t="shared" si="28"/>
        <v>823.6689525</v>
      </c>
      <c r="BC9" s="38">
        <f t="shared" si="29"/>
        <v>91.1317425</v>
      </c>
      <c r="BD9" s="55"/>
      <c r="BE9" s="38">
        <f>C9*6.3907/100</f>
        <v>416034.57</v>
      </c>
      <c r="BF9" s="38">
        <f t="shared" si="30"/>
        <v>31817.697624999997</v>
      </c>
      <c r="BG9" s="38">
        <f t="shared" si="31"/>
        <v>447852.267625</v>
      </c>
      <c r="BH9" s="38">
        <f t="shared" si="32"/>
        <v>19040.771115000003</v>
      </c>
      <c r="BI9" s="38">
        <f t="shared" si="33"/>
        <v>2106.6942550000003</v>
      </c>
      <c r="BJ9" s="55"/>
      <c r="BK9" s="38">
        <f>C9*0.21962/100</f>
        <v>14297.261999999999</v>
      </c>
      <c r="BL9" s="38">
        <f t="shared" si="34"/>
        <v>1093.4330750000001</v>
      </c>
      <c r="BM9" s="38">
        <f t="shared" si="35"/>
        <v>15390.695075</v>
      </c>
      <c r="BN9" s="38">
        <f t="shared" si="36"/>
        <v>654.346809</v>
      </c>
      <c r="BO9" s="38">
        <f t="shared" si="37"/>
        <v>72.397733</v>
      </c>
      <c r="BP9" s="55"/>
      <c r="BQ9" s="38">
        <f>C9*0.23679/100</f>
        <v>15415.028999999999</v>
      </c>
      <c r="BR9" s="38">
        <f t="shared" si="38"/>
        <v>1178.9182125</v>
      </c>
      <c r="BS9" s="38">
        <f t="shared" si="39"/>
        <v>16593.9472125</v>
      </c>
      <c r="BT9" s="38">
        <f t="shared" si="40"/>
        <v>705.5039655</v>
      </c>
      <c r="BU9" s="38">
        <f t="shared" si="41"/>
        <v>78.0578235</v>
      </c>
      <c r="BV9" s="55"/>
      <c r="BW9" s="38">
        <f>C9*0.06255/100</f>
        <v>4072.004999999999</v>
      </c>
      <c r="BX9" s="38">
        <f t="shared" si="42"/>
        <v>311.42081249999995</v>
      </c>
      <c r="BY9" s="38">
        <f t="shared" si="43"/>
        <v>4383.425812499999</v>
      </c>
      <c r="BZ9" s="38">
        <f t="shared" si="44"/>
        <v>186.3645975</v>
      </c>
      <c r="CA9" s="38">
        <f t="shared" si="45"/>
        <v>20.6196075</v>
      </c>
      <c r="CB9" s="55"/>
      <c r="CC9" s="38">
        <f>C9*13.89834/100</f>
        <v>904781.9339999999</v>
      </c>
      <c r="CD9" s="38">
        <f t="shared" si="46"/>
        <v>69196.360275</v>
      </c>
      <c r="CE9" s="38">
        <f t="shared" si="47"/>
        <v>973978.2942749999</v>
      </c>
      <c r="CF9" s="38">
        <f t="shared" si="48"/>
        <v>41409.409113</v>
      </c>
      <c r="CG9" s="38">
        <f t="shared" si="49"/>
        <v>4581.587781</v>
      </c>
      <c r="CH9" s="55"/>
      <c r="CI9" s="38">
        <f>C9*0.19064/100</f>
        <v>12410.664</v>
      </c>
      <c r="CJ9" s="38">
        <f t="shared" si="50"/>
        <v>949.1489</v>
      </c>
      <c r="CK9" s="38">
        <f t="shared" si="51"/>
        <v>13359.8129</v>
      </c>
      <c r="CL9" s="38">
        <f t="shared" si="52"/>
        <v>568.002348</v>
      </c>
      <c r="CM9" s="38">
        <f t="shared" si="53"/>
        <v>62.844476</v>
      </c>
      <c r="CN9" s="55"/>
      <c r="CO9" s="38">
        <f>C9*0.22587/100</f>
        <v>14704.136999999999</v>
      </c>
      <c r="CP9" s="38">
        <f t="shared" si="54"/>
        <v>1124.5502625</v>
      </c>
      <c r="CQ9" s="38">
        <f t="shared" si="55"/>
        <v>15828.6872625</v>
      </c>
      <c r="CR9" s="38">
        <f t="shared" si="56"/>
        <v>672.9683715000001</v>
      </c>
      <c r="CS9" s="38">
        <f t="shared" si="57"/>
        <v>74.45804550000001</v>
      </c>
      <c r="CT9" s="55"/>
      <c r="CU9" s="38">
        <f>C9*2.69452/100</f>
        <v>175413.25199999998</v>
      </c>
      <c r="CV9" s="38">
        <f t="shared" si="58"/>
        <v>13415.34145</v>
      </c>
      <c r="CW9" s="38">
        <f t="shared" si="59"/>
        <v>188828.59345</v>
      </c>
      <c r="CX9" s="38">
        <f t="shared" si="60"/>
        <v>8028.1876139999995</v>
      </c>
      <c r="CY9" s="38">
        <f t="shared" si="61"/>
        <v>888.248518</v>
      </c>
      <c r="CZ9" s="55"/>
      <c r="DA9" s="38">
        <f>C9*0.24417/100</f>
        <v>15895.466999999999</v>
      </c>
      <c r="DB9" s="38">
        <f t="shared" si="62"/>
        <v>1215.6613875</v>
      </c>
      <c r="DC9" s="38">
        <f t="shared" si="63"/>
        <v>17111.128387499997</v>
      </c>
      <c r="DD9" s="38">
        <f t="shared" si="64"/>
        <v>727.4923065</v>
      </c>
      <c r="DE9" s="38">
        <f t="shared" si="65"/>
        <v>80.49064050000001</v>
      </c>
      <c r="DF9" s="55"/>
      <c r="DG9" s="38">
        <f>C9*0.92028/100</f>
        <v>59910.227999999996</v>
      </c>
      <c r="DH9" s="38">
        <f t="shared" si="66"/>
        <v>4581.84405</v>
      </c>
      <c r="DI9" s="38">
        <f t="shared" si="67"/>
        <v>64492.072049999995</v>
      </c>
      <c r="DJ9" s="38">
        <f t="shared" si="68"/>
        <v>2741.928246</v>
      </c>
      <c r="DK9" s="38">
        <f t="shared" si="69"/>
        <v>303.37030200000004</v>
      </c>
      <c r="DL9" s="55"/>
      <c r="DM9" s="38">
        <f>C9*2.14249/100</f>
        <v>139476.09900000002</v>
      </c>
      <c r="DN9" s="38">
        <f t="shared" si="70"/>
        <v>10666.9220875</v>
      </c>
      <c r="DO9" s="38">
        <f t="shared" si="71"/>
        <v>150143.0210875</v>
      </c>
      <c r="DP9" s="38">
        <f t="shared" si="72"/>
        <v>6383.4418305</v>
      </c>
      <c r="DQ9" s="38">
        <f t="shared" si="73"/>
        <v>706.2718285</v>
      </c>
      <c r="DR9" s="55"/>
      <c r="DS9" s="38">
        <f>C9*1.04086/100</f>
        <v>67759.98599999999</v>
      </c>
      <c r="DT9" s="38">
        <f t="shared" si="74"/>
        <v>5182.1817249999995</v>
      </c>
      <c r="DU9" s="38">
        <f t="shared" si="75"/>
        <v>72942.16772499999</v>
      </c>
      <c r="DV9" s="38">
        <f t="shared" si="76"/>
        <v>3101.1903270000003</v>
      </c>
      <c r="DW9" s="38">
        <f t="shared" si="77"/>
        <v>343.119499</v>
      </c>
      <c r="DX9" s="55"/>
      <c r="DY9" s="38">
        <f>C9*0.17922/100</f>
        <v>11667.222</v>
      </c>
      <c r="DZ9" s="38">
        <f t="shared" si="78"/>
        <v>892.291575</v>
      </c>
      <c r="EA9" s="38">
        <f t="shared" si="79"/>
        <v>12559.513574999999</v>
      </c>
      <c r="EB9" s="38">
        <f t="shared" si="80"/>
        <v>533.977029</v>
      </c>
      <c r="EC9" s="38">
        <f t="shared" si="81"/>
        <v>59.079873000000006</v>
      </c>
      <c r="ED9" s="55"/>
      <c r="EE9" s="38">
        <f>C9*0.23104/100</f>
        <v>15040.704</v>
      </c>
      <c r="EF9" s="38">
        <f t="shared" si="82"/>
        <v>1150.2903999999999</v>
      </c>
      <c r="EG9" s="38">
        <f t="shared" si="83"/>
        <v>16190.9944</v>
      </c>
      <c r="EH9" s="38">
        <f t="shared" si="84"/>
        <v>688.3721280000001</v>
      </c>
      <c r="EI9" s="38">
        <f t="shared" si="85"/>
        <v>76.16233600000001</v>
      </c>
      <c r="EJ9" s="55"/>
      <c r="EK9" s="74">
        <f>C9*6.05401/100</f>
        <v>394116.05100000004</v>
      </c>
      <c r="EL9" s="74">
        <f t="shared" si="86"/>
        <v>30141.402287499997</v>
      </c>
      <c r="EM9" s="74">
        <f t="shared" si="87"/>
        <v>424257.4532875</v>
      </c>
      <c r="EN9" s="38">
        <f t="shared" si="88"/>
        <v>18037.6200945</v>
      </c>
      <c r="EO9" s="38">
        <f t="shared" si="89"/>
        <v>1995.7043965</v>
      </c>
      <c r="EP9" s="55"/>
      <c r="EQ9" s="38">
        <f>C9*1.51927/100</f>
        <v>98904.477</v>
      </c>
      <c r="ER9" s="38">
        <f t="shared" si="90"/>
        <v>7564.065512499999</v>
      </c>
      <c r="ES9" s="38">
        <f t="shared" si="91"/>
        <v>106468.5425125</v>
      </c>
      <c r="ET9" s="38">
        <f t="shared" si="92"/>
        <v>4526.5890014999995</v>
      </c>
      <c r="EU9" s="38">
        <f t="shared" si="93"/>
        <v>500.8273555</v>
      </c>
      <c r="EV9" s="55"/>
      <c r="EW9" s="38">
        <f>C9*2.21555/100</f>
        <v>144232.305</v>
      </c>
      <c r="EX9" s="38">
        <f t="shared" si="94"/>
        <v>11030.669562500001</v>
      </c>
      <c r="EY9" s="38">
        <f t="shared" si="95"/>
        <v>155262.9745625</v>
      </c>
      <c r="EZ9" s="38">
        <f t="shared" si="96"/>
        <v>6601.1204475</v>
      </c>
      <c r="FA9" s="38">
        <f t="shared" si="97"/>
        <v>730.3560575</v>
      </c>
      <c r="FB9" s="55"/>
      <c r="FC9" s="38">
        <f>C9*0.00068/100</f>
        <v>44.268</v>
      </c>
      <c r="FD9" s="38">
        <f t="shared" si="98"/>
        <v>3.3855500000000003</v>
      </c>
      <c r="FE9" s="38">
        <f t="shared" si="99"/>
        <v>47.65355</v>
      </c>
      <c r="FF9" s="38">
        <f t="shared" si="100"/>
        <v>2.026026</v>
      </c>
      <c r="FG9" s="38">
        <f t="shared" si="101"/>
        <v>0.224162</v>
      </c>
      <c r="FH9" s="55"/>
      <c r="FI9" s="38">
        <f>C9*1.45821/100</f>
        <v>94929.47099999999</v>
      </c>
      <c r="FJ9" s="38">
        <f t="shared" si="102"/>
        <v>7260.0630375</v>
      </c>
      <c r="FK9" s="38">
        <f t="shared" si="103"/>
        <v>102189.5340375</v>
      </c>
      <c r="FL9" s="38">
        <f t="shared" si="104"/>
        <v>4344.6637845000005</v>
      </c>
      <c r="FM9" s="38">
        <f t="shared" si="105"/>
        <v>480.6989265</v>
      </c>
      <c r="FN9" s="55"/>
      <c r="FO9" s="38">
        <f>C9*1.8151/100</f>
        <v>118163.01</v>
      </c>
      <c r="FP9" s="38">
        <f t="shared" si="106"/>
        <v>9036.929125</v>
      </c>
      <c r="FQ9" s="38">
        <f t="shared" si="107"/>
        <v>127199.93912499999</v>
      </c>
      <c r="FR9" s="38">
        <f t="shared" si="108"/>
        <v>5407.999695</v>
      </c>
      <c r="FS9" s="38">
        <f t="shared" si="109"/>
        <v>598.347715</v>
      </c>
      <c r="FT9" s="55"/>
      <c r="FU9" s="38">
        <f>C9*2.12676/100</f>
        <v>138452.076</v>
      </c>
      <c r="FV9" s="38">
        <f t="shared" si="110"/>
        <v>10588.60635</v>
      </c>
      <c r="FW9" s="38">
        <f t="shared" si="111"/>
        <v>149040.68235</v>
      </c>
      <c r="FX9" s="38">
        <f t="shared" si="112"/>
        <v>6336.575082</v>
      </c>
      <c r="FY9" s="38">
        <f t="shared" si="113"/>
        <v>701.086434</v>
      </c>
      <c r="FZ9" s="55"/>
      <c r="GA9" s="38">
        <f>C9*6.78414/100</f>
        <v>441647.51399999997</v>
      </c>
      <c r="GB9" s="38">
        <f t="shared" si="114"/>
        <v>33776.537025</v>
      </c>
      <c r="GC9" s="38">
        <f t="shared" si="115"/>
        <v>475424.05102499994</v>
      </c>
      <c r="GD9" s="38">
        <f t="shared" si="116"/>
        <v>20213.005923</v>
      </c>
      <c r="GE9" s="38">
        <f t="shared" si="117"/>
        <v>2236.3917509999997</v>
      </c>
      <c r="GF9" s="55"/>
      <c r="GG9" s="38">
        <f>C9*10.89131/100</f>
        <v>709024.2810000001</v>
      </c>
      <c r="GH9" s="38">
        <f t="shared" si="118"/>
        <v>54225.10966250001</v>
      </c>
      <c r="GI9" s="38">
        <f t="shared" si="119"/>
        <v>763249.3906625</v>
      </c>
      <c r="GJ9" s="38">
        <f t="shared" si="120"/>
        <v>32450.1135795</v>
      </c>
      <c r="GK9" s="38">
        <f t="shared" si="121"/>
        <v>3590.3203415</v>
      </c>
      <c r="GL9" s="55"/>
      <c r="GM9" s="38">
        <f>C9*0.03264/100</f>
        <v>2124.864</v>
      </c>
      <c r="GN9" s="38">
        <f t="shared" si="122"/>
        <v>162.5064</v>
      </c>
      <c r="GO9" s="38">
        <f t="shared" si="123"/>
        <v>2287.3704000000002</v>
      </c>
      <c r="GP9" s="38">
        <f t="shared" si="124"/>
        <v>97.24924800000001</v>
      </c>
      <c r="GQ9" s="38">
        <f t="shared" si="125"/>
        <v>10.759776</v>
      </c>
      <c r="GR9" s="55"/>
      <c r="GS9" s="38">
        <f>C9*0.18025/100</f>
        <v>11734.275</v>
      </c>
      <c r="GT9" s="38">
        <f t="shared" si="126"/>
        <v>897.4196875</v>
      </c>
      <c r="GU9" s="38">
        <f t="shared" si="127"/>
        <v>12631.6946875</v>
      </c>
      <c r="GV9" s="38">
        <f t="shared" si="128"/>
        <v>537.0458625</v>
      </c>
      <c r="GW9" s="38">
        <f t="shared" si="129"/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44470</v>
      </c>
      <c r="B10" s="55"/>
      <c r="C10" s="55"/>
      <c r="D10" s="55">
        <v>335125</v>
      </c>
      <c r="E10" s="41">
        <f t="shared" si="0"/>
        <v>335125</v>
      </c>
      <c r="F10" s="41">
        <v>297945</v>
      </c>
      <c r="G10" s="41">
        <v>32965</v>
      </c>
      <c r="H10" s="55"/>
      <c r="I10" s="41">
        <f>'2017B Academic'!C10</f>
        <v>0</v>
      </c>
      <c r="J10" s="41">
        <f>'2017B Academic'!D10</f>
        <v>59454.22463750001</v>
      </c>
      <c r="K10" s="41">
        <f t="shared" si="1"/>
        <v>59454.22463750001</v>
      </c>
      <c r="L10" s="41">
        <f>'2017B Academic'!F10</f>
        <v>52858.15429949999</v>
      </c>
      <c r="M10" s="41">
        <f>'2017B Academic'!G10</f>
        <v>5848.290981499999</v>
      </c>
      <c r="O10" s="38">
        <f t="shared" si="2"/>
        <v>0</v>
      </c>
      <c r="P10" s="47">
        <f t="shared" si="3"/>
        <v>275670.7753625</v>
      </c>
      <c r="Q10" s="38">
        <f t="shared" si="4"/>
        <v>275670.7753625</v>
      </c>
      <c r="R10" s="38">
        <f t="shared" si="5"/>
        <v>245086.84570049995</v>
      </c>
      <c r="S10" s="38">
        <f t="shared" si="5"/>
        <v>27116.709018499998</v>
      </c>
      <c r="U10" s="38"/>
      <c r="V10" s="38">
        <f t="shared" si="6"/>
        <v>58.1777</v>
      </c>
      <c r="W10" s="38">
        <f t="shared" si="7"/>
        <v>58.1777</v>
      </c>
      <c r="X10" s="38">
        <f t="shared" si="8"/>
        <v>51.723251999999995</v>
      </c>
      <c r="Y10" s="38">
        <f t="shared" si="9"/>
        <v>5.7227239999999995</v>
      </c>
      <c r="AA10" s="38"/>
      <c r="AB10" s="38">
        <f t="shared" si="10"/>
        <v>7534.4478125</v>
      </c>
      <c r="AC10" s="38">
        <f t="shared" si="11"/>
        <v>7534.4478125</v>
      </c>
      <c r="AD10" s="38">
        <f t="shared" si="12"/>
        <v>6698.5484625</v>
      </c>
      <c r="AE10" s="38">
        <f t="shared" si="13"/>
        <v>741.1356125</v>
      </c>
      <c r="AF10" s="55"/>
      <c r="AG10" s="38"/>
      <c r="AH10" s="38">
        <f t="shared" si="14"/>
        <v>46568.5343375</v>
      </c>
      <c r="AI10" s="38">
        <f t="shared" si="15"/>
        <v>46568.5343375</v>
      </c>
      <c r="AJ10" s="38">
        <f t="shared" si="16"/>
        <v>41402.0498715</v>
      </c>
      <c r="AK10" s="38">
        <f t="shared" si="17"/>
        <v>4580.773545499999</v>
      </c>
      <c r="AL10" s="55"/>
      <c r="AM10" s="38"/>
      <c r="AN10" s="38">
        <f t="shared" si="18"/>
        <v>472.12410000000006</v>
      </c>
      <c r="AO10" s="38">
        <f t="shared" si="19"/>
        <v>472.12410000000006</v>
      </c>
      <c r="AP10" s="38">
        <f t="shared" si="20"/>
        <v>419.744916</v>
      </c>
      <c r="AQ10" s="38">
        <f t="shared" si="21"/>
        <v>46.441092</v>
      </c>
      <c r="AR10" s="55"/>
      <c r="AS10" s="38"/>
      <c r="AT10" s="38">
        <f t="shared" si="22"/>
        <v>13154.561087499998</v>
      </c>
      <c r="AU10" s="38">
        <f t="shared" si="23"/>
        <v>13154.561087499998</v>
      </c>
      <c r="AV10" s="38">
        <f t="shared" si="24"/>
        <v>11695.1457015</v>
      </c>
      <c r="AW10" s="38">
        <f t="shared" si="25"/>
        <v>1293.9652555</v>
      </c>
      <c r="AX10" s="55"/>
      <c r="AY10" s="38"/>
      <c r="AZ10" s="38">
        <f t="shared" si="26"/>
        <v>926.4530625</v>
      </c>
      <c r="BA10" s="38">
        <f t="shared" si="27"/>
        <v>926.4530625</v>
      </c>
      <c r="BB10" s="38">
        <f t="shared" si="28"/>
        <v>823.6689525</v>
      </c>
      <c r="BC10" s="38">
        <f t="shared" si="29"/>
        <v>91.1317425</v>
      </c>
      <c r="BD10" s="55"/>
      <c r="BE10" s="38"/>
      <c r="BF10" s="38">
        <f t="shared" si="30"/>
        <v>21416.833375</v>
      </c>
      <c r="BG10" s="38">
        <f t="shared" si="31"/>
        <v>21416.833375</v>
      </c>
      <c r="BH10" s="38">
        <f t="shared" si="32"/>
        <v>19040.771115000003</v>
      </c>
      <c r="BI10" s="38">
        <f t="shared" si="33"/>
        <v>2106.6942550000003</v>
      </c>
      <c r="BJ10" s="55"/>
      <c r="BK10" s="38"/>
      <c r="BL10" s="38">
        <f t="shared" si="34"/>
        <v>736.001525</v>
      </c>
      <c r="BM10" s="38">
        <f t="shared" si="35"/>
        <v>736.001525</v>
      </c>
      <c r="BN10" s="38">
        <f t="shared" si="36"/>
        <v>654.346809</v>
      </c>
      <c r="BO10" s="38">
        <f t="shared" si="37"/>
        <v>72.397733</v>
      </c>
      <c r="BP10" s="55"/>
      <c r="BQ10" s="38"/>
      <c r="BR10" s="38">
        <f t="shared" si="38"/>
        <v>793.5424875</v>
      </c>
      <c r="BS10" s="38">
        <f t="shared" si="39"/>
        <v>793.5424875</v>
      </c>
      <c r="BT10" s="38">
        <f t="shared" si="40"/>
        <v>705.5039655</v>
      </c>
      <c r="BU10" s="38">
        <f t="shared" si="41"/>
        <v>78.0578235</v>
      </c>
      <c r="BV10" s="55"/>
      <c r="BW10" s="38"/>
      <c r="BX10" s="38">
        <f t="shared" si="42"/>
        <v>209.62068749999997</v>
      </c>
      <c r="BY10" s="38">
        <f t="shared" si="43"/>
        <v>209.62068749999997</v>
      </c>
      <c r="BZ10" s="38">
        <f t="shared" si="44"/>
        <v>186.3645975</v>
      </c>
      <c r="CA10" s="38">
        <f t="shared" si="45"/>
        <v>20.6196075</v>
      </c>
      <c r="CB10" s="55"/>
      <c r="CC10" s="38"/>
      <c r="CD10" s="38">
        <f t="shared" si="46"/>
        <v>46576.811925</v>
      </c>
      <c r="CE10" s="38">
        <f t="shared" si="47"/>
        <v>46576.811925</v>
      </c>
      <c r="CF10" s="38">
        <f t="shared" si="48"/>
        <v>41409.409113</v>
      </c>
      <c r="CG10" s="38">
        <f t="shared" si="49"/>
        <v>4581.587781</v>
      </c>
      <c r="CH10" s="55"/>
      <c r="CI10" s="38"/>
      <c r="CJ10" s="38">
        <f t="shared" si="50"/>
        <v>638.8823</v>
      </c>
      <c r="CK10" s="38">
        <f t="shared" si="51"/>
        <v>638.8823</v>
      </c>
      <c r="CL10" s="38">
        <f t="shared" si="52"/>
        <v>568.002348</v>
      </c>
      <c r="CM10" s="38">
        <f t="shared" si="53"/>
        <v>62.844476</v>
      </c>
      <c r="CN10" s="55"/>
      <c r="CO10" s="38"/>
      <c r="CP10" s="38">
        <f t="shared" si="54"/>
        <v>756.9468375</v>
      </c>
      <c r="CQ10" s="38">
        <f t="shared" si="55"/>
        <v>756.9468375</v>
      </c>
      <c r="CR10" s="38">
        <f t="shared" si="56"/>
        <v>672.9683715000001</v>
      </c>
      <c r="CS10" s="38">
        <f t="shared" si="57"/>
        <v>74.45804550000001</v>
      </c>
      <c r="CT10" s="55"/>
      <c r="CU10" s="38"/>
      <c r="CV10" s="38">
        <f t="shared" si="58"/>
        <v>9030.010149999998</v>
      </c>
      <c r="CW10" s="38">
        <f t="shared" si="59"/>
        <v>9030.010149999998</v>
      </c>
      <c r="CX10" s="38">
        <f t="shared" si="60"/>
        <v>8028.1876139999995</v>
      </c>
      <c r="CY10" s="38">
        <f t="shared" si="61"/>
        <v>888.248518</v>
      </c>
      <c r="CZ10" s="55"/>
      <c r="DA10" s="38"/>
      <c r="DB10" s="38">
        <f t="shared" si="62"/>
        <v>818.2747125000001</v>
      </c>
      <c r="DC10" s="38">
        <f t="shared" si="63"/>
        <v>818.2747125000001</v>
      </c>
      <c r="DD10" s="38">
        <f t="shared" si="64"/>
        <v>727.4923065</v>
      </c>
      <c r="DE10" s="38">
        <f t="shared" si="65"/>
        <v>80.49064050000001</v>
      </c>
      <c r="DF10" s="55"/>
      <c r="DG10" s="38"/>
      <c r="DH10" s="38">
        <f t="shared" si="66"/>
        <v>3084.08835</v>
      </c>
      <c r="DI10" s="38">
        <f t="shared" si="67"/>
        <v>3084.08835</v>
      </c>
      <c r="DJ10" s="38">
        <f t="shared" si="68"/>
        <v>2741.928246</v>
      </c>
      <c r="DK10" s="38">
        <f t="shared" si="69"/>
        <v>303.37030200000004</v>
      </c>
      <c r="DL10" s="55"/>
      <c r="DM10" s="38"/>
      <c r="DN10" s="38">
        <f t="shared" si="70"/>
        <v>7180.0196125</v>
      </c>
      <c r="DO10" s="38">
        <f t="shared" si="71"/>
        <v>7180.0196125</v>
      </c>
      <c r="DP10" s="38">
        <f t="shared" si="72"/>
        <v>6383.4418305</v>
      </c>
      <c r="DQ10" s="38">
        <f t="shared" si="73"/>
        <v>706.2718285</v>
      </c>
      <c r="DR10" s="55"/>
      <c r="DS10" s="38"/>
      <c r="DT10" s="38">
        <f t="shared" si="74"/>
        <v>3488.1820749999997</v>
      </c>
      <c r="DU10" s="38">
        <f t="shared" si="75"/>
        <v>3488.1820749999997</v>
      </c>
      <c r="DV10" s="38">
        <f t="shared" si="76"/>
        <v>3101.1903270000003</v>
      </c>
      <c r="DW10" s="38">
        <f t="shared" si="77"/>
        <v>343.119499</v>
      </c>
      <c r="DX10" s="55"/>
      <c r="DY10" s="38"/>
      <c r="DZ10" s="38">
        <f t="shared" si="78"/>
        <v>600.6110249999999</v>
      </c>
      <c r="EA10" s="38">
        <f t="shared" si="79"/>
        <v>600.6110249999999</v>
      </c>
      <c r="EB10" s="38">
        <f t="shared" si="80"/>
        <v>533.977029</v>
      </c>
      <c r="EC10" s="38">
        <f t="shared" si="81"/>
        <v>59.079873000000006</v>
      </c>
      <c r="ED10" s="55"/>
      <c r="EE10" s="38"/>
      <c r="EF10" s="38">
        <f t="shared" si="82"/>
        <v>774.2728</v>
      </c>
      <c r="EG10" s="38">
        <f t="shared" si="83"/>
        <v>774.2728</v>
      </c>
      <c r="EH10" s="38">
        <f t="shared" si="84"/>
        <v>688.3721280000001</v>
      </c>
      <c r="EI10" s="38">
        <f t="shared" si="85"/>
        <v>76.16233600000001</v>
      </c>
      <c r="EJ10" s="55"/>
      <c r="EK10" s="74"/>
      <c r="EL10" s="74">
        <f t="shared" si="86"/>
        <v>20288.5010125</v>
      </c>
      <c r="EM10" s="74">
        <f t="shared" si="87"/>
        <v>20288.5010125</v>
      </c>
      <c r="EN10" s="38">
        <f t="shared" si="88"/>
        <v>18037.6200945</v>
      </c>
      <c r="EO10" s="38">
        <f t="shared" si="89"/>
        <v>1995.7043965</v>
      </c>
      <c r="EP10" s="55"/>
      <c r="EQ10" s="38"/>
      <c r="ER10" s="38">
        <f t="shared" si="90"/>
        <v>5091.453587499999</v>
      </c>
      <c r="ES10" s="38">
        <f t="shared" si="91"/>
        <v>5091.453587499999</v>
      </c>
      <c r="ET10" s="38">
        <f t="shared" si="92"/>
        <v>4526.5890014999995</v>
      </c>
      <c r="EU10" s="38">
        <f t="shared" si="93"/>
        <v>500.8273555</v>
      </c>
      <c r="EV10" s="55"/>
      <c r="EW10" s="38"/>
      <c r="EX10" s="38">
        <f t="shared" si="94"/>
        <v>7424.8619375</v>
      </c>
      <c r="EY10" s="38">
        <f t="shared" si="95"/>
        <v>7424.8619375</v>
      </c>
      <c r="EZ10" s="38">
        <f t="shared" si="96"/>
        <v>6601.1204475</v>
      </c>
      <c r="FA10" s="38">
        <f t="shared" si="97"/>
        <v>730.3560575</v>
      </c>
      <c r="FB10" s="55"/>
      <c r="FC10" s="38"/>
      <c r="FD10" s="38">
        <f t="shared" si="98"/>
        <v>2.2788500000000003</v>
      </c>
      <c r="FE10" s="38">
        <f t="shared" si="99"/>
        <v>2.2788500000000003</v>
      </c>
      <c r="FF10" s="38">
        <f t="shared" si="100"/>
        <v>2.026026</v>
      </c>
      <c r="FG10" s="38">
        <f t="shared" si="101"/>
        <v>0.224162</v>
      </c>
      <c r="FH10" s="55"/>
      <c r="FI10" s="38"/>
      <c r="FJ10" s="38">
        <f t="shared" si="102"/>
        <v>4886.826262500001</v>
      </c>
      <c r="FK10" s="38">
        <f t="shared" si="103"/>
        <v>4886.826262500001</v>
      </c>
      <c r="FL10" s="38">
        <f t="shared" si="104"/>
        <v>4344.6637845000005</v>
      </c>
      <c r="FM10" s="38">
        <f t="shared" si="105"/>
        <v>480.6989265</v>
      </c>
      <c r="FN10" s="55"/>
      <c r="FO10" s="38"/>
      <c r="FP10" s="38">
        <f t="shared" si="106"/>
        <v>6082.853875</v>
      </c>
      <c r="FQ10" s="38">
        <f t="shared" si="107"/>
        <v>6082.853875</v>
      </c>
      <c r="FR10" s="38">
        <f t="shared" si="108"/>
        <v>5407.999695</v>
      </c>
      <c r="FS10" s="38">
        <f t="shared" si="109"/>
        <v>598.347715</v>
      </c>
      <c r="FT10" s="55"/>
      <c r="FU10" s="38"/>
      <c r="FV10" s="38">
        <f t="shared" si="110"/>
        <v>7127.30445</v>
      </c>
      <c r="FW10" s="38">
        <f t="shared" si="111"/>
        <v>7127.30445</v>
      </c>
      <c r="FX10" s="38">
        <f t="shared" si="112"/>
        <v>6336.575082</v>
      </c>
      <c r="FY10" s="38">
        <f t="shared" si="113"/>
        <v>701.086434</v>
      </c>
      <c r="FZ10" s="55"/>
      <c r="GA10" s="38"/>
      <c r="GB10" s="38">
        <f t="shared" si="114"/>
        <v>22735.349175</v>
      </c>
      <c r="GC10" s="38">
        <f t="shared" si="115"/>
        <v>22735.349175</v>
      </c>
      <c r="GD10" s="38">
        <f t="shared" si="116"/>
        <v>20213.005923</v>
      </c>
      <c r="GE10" s="38">
        <f t="shared" si="117"/>
        <v>2236.3917509999997</v>
      </c>
      <c r="GF10" s="55"/>
      <c r="GG10" s="38"/>
      <c r="GH10" s="38">
        <f t="shared" si="118"/>
        <v>36499.5026375</v>
      </c>
      <c r="GI10" s="38">
        <f t="shared" si="119"/>
        <v>36499.5026375</v>
      </c>
      <c r="GJ10" s="38">
        <f t="shared" si="120"/>
        <v>32450.1135795</v>
      </c>
      <c r="GK10" s="38">
        <f t="shared" si="121"/>
        <v>3590.3203415</v>
      </c>
      <c r="GL10" s="55"/>
      <c r="GM10" s="38"/>
      <c r="GN10" s="38">
        <f t="shared" si="122"/>
        <v>109.38480000000001</v>
      </c>
      <c r="GO10" s="38">
        <f t="shared" si="123"/>
        <v>109.38480000000001</v>
      </c>
      <c r="GP10" s="38">
        <f t="shared" si="124"/>
        <v>97.24924800000001</v>
      </c>
      <c r="GQ10" s="38">
        <f t="shared" si="125"/>
        <v>10.759776</v>
      </c>
      <c r="GR10" s="55"/>
      <c r="GS10" s="38"/>
      <c r="GT10" s="38">
        <f t="shared" si="126"/>
        <v>604.0628125</v>
      </c>
      <c r="GU10" s="38">
        <f t="shared" si="127"/>
        <v>604.0628125</v>
      </c>
      <c r="GV10" s="38">
        <f t="shared" si="128"/>
        <v>537.0458625</v>
      </c>
      <c r="GW10" s="38">
        <f t="shared" si="129"/>
        <v>59.4194125</v>
      </c>
      <c r="GX10" s="55"/>
      <c r="GY10" s="47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44652</v>
      </c>
      <c r="B11" s="55"/>
      <c r="C11" s="55">
        <v>6540000</v>
      </c>
      <c r="D11" s="55">
        <v>335125</v>
      </c>
      <c r="E11" s="41">
        <f t="shared" si="0"/>
        <v>6875125</v>
      </c>
      <c r="F11" s="41">
        <v>297945</v>
      </c>
      <c r="G11" s="41">
        <v>32965</v>
      </c>
      <c r="H11" s="55"/>
      <c r="I11" s="41">
        <f>'2017B Academic'!C11</f>
        <v>1160255.514</v>
      </c>
      <c r="J11" s="41">
        <f>'2017B Academic'!D11</f>
        <v>59454.22463750001</v>
      </c>
      <c r="K11" s="41">
        <f t="shared" si="1"/>
        <v>1219709.7386375</v>
      </c>
      <c r="L11" s="41">
        <f>'2017B Academic'!F11</f>
        <v>52858.15429949999</v>
      </c>
      <c r="M11" s="41">
        <f>'2017B Academic'!G11</f>
        <v>5848.290981499999</v>
      </c>
      <c r="O11" s="38">
        <f t="shared" si="2"/>
        <v>5379744.4860000005</v>
      </c>
      <c r="P11" s="47">
        <f t="shared" si="3"/>
        <v>275670.7753625</v>
      </c>
      <c r="Q11" s="38">
        <f t="shared" si="4"/>
        <v>5655415.2613625005</v>
      </c>
      <c r="R11" s="38">
        <f t="shared" si="5"/>
        <v>245086.84570049995</v>
      </c>
      <c r="S11" s="38">
        <f t="shared" si="5"/>
        <v>27116.709018499998</v>
      </c>
      <c r="U11" s="38">
        <f>C11*0.01736/100</f>
        <v>1135.344</v>
      </c>
      <c r="V11" s="38">
        <f t="shared" si="6"/>
        <v>58.1777</v>
      </c>
      <c r="W11" s="38">
        <f t="shared" si="7"/>
        <v>1193.5217</v>
      </c>
      <c r="X11" s="38">
        <f t="shared" si="8"/>
        <v>51.723251999999995</v>
      </c>
      <c r="Y11" s="38">
        <f t="shared" si="9"/>
        <v>5.7227239999999995</v>
      </c>
      <c r="AA11" s="38">
        <f>C11*2.24825/100</f>
        <v>147035.55</v>
      </c>
      <c r="AB11" s="38">
        <f t="shared" si="10"/>
        <v>7534.4478125</v>
      </c>
      <c r="AC11" s="38">
        <f t="shared" si="11"/>
        <v>154569.9978125</v>
      </c>
      <c r="AD11" s="38">
        <f t="shared" si="12"/>
        <v>6698.5484625</v>
      </c>
      <c r="AE11" s="38">
        <f t="shared" si="13"/>
        <v>741.1356125</v>
      </c>
      <c r="AF11" s="55"/>
      <c r="AG11" s="38">
        <f>C11*13.89587/100</f>
        <v>908789.8979999999</v>
      </c>
      <c r="AH11" s="38">
        <f t="shared" si="14"/>
        <v>46568.5343375</v>
      </c>
      <c r="AI11" s="38">
        <f t="shared" si="15"/>
        <v>955358.4323374999</v>
      </c>
      <c r="AJ11" s="38">
        <f t="shared" si="16"/>
        <v>41402.0498715</v>
      </c>
      <c r="AK11" s="38">
        <f t="shared" si="17"/>
        <v>4580.773545499999</v>
      </c>
      <c r="AL11" s="55"/>
      <c r="AM11" s="38">
        <f>C11*0.14088/100</f>
        <v>9213.552000000001</v>
      </c>
      <c r="AN11" s="38">
        <f t="shared" si="18"/>
        <v>472.12410000000006</v>
      </c>
      <c r="AO11" s="38">
        <f t="shared" si="19"/>
        <v>9685.676100000002</v>
      </c>
      <c r="AP11" s="38">
        <f t="shared" si="20"/>
        <v>419.744916</v>
      </c>
      <c r="AQ11" s="38">
        <f t="shared" si="21"/>
        <v>46.441092</v>
      </c>
      <c r="AR11" s="55"/>
      <c r="AS11" s="38">
        <f>C11*3.92527/100</f>
        <v>256712.65799999997</v>
      </c>
      <c r="AT11" s="38">
        <f t="shared" si="22"/>
        <v>13154.561087499998</v>
      </c>
      <c r="AU11" s="38">
        <f t="shared" si="23"/>
        <v>269867.21908749995</v>
      </c>
      <c r="AV11" s="38">
        <f t="shared" si="24"/>
        <v>11695.1457015</v>
      </c>
      <c r="AW11" s="38">
        <f t="shared" si="25"/>
        <v>1293.9652555</v>
      </c>
      <c r="AX11" s="55"/>
      <c r="AY11" s="38">
        <f>C11*0.27645/100</f>
        <v>18079.829999999998</v>
      </c>
      <c r="AZ11" s="38">
        <f t="shared" si="26"/>
        <v>926.4530625</v>
      </c>
      <c r="BA11" s="38">
        <f t="shared" si="27"/>
        <v>19006.2830625</v>
      </c>
      <c r="BB11" s="38">
        <f t="shared" si="28"/>
        <v>823.6689525</v>
      </c>
      <c r="BC11" s="38">
        <f t="shared" si="29"/>
        <v>91.1317425</v>
      </c>
      <c r="BD11" s="55"/>
      <c r="BE11" s="38">
        <f>C11*6.3907/100</f>
        <v>417951.78</v>
      </c>
      <c r="BF11" s="38">
        <f t="shared" si="30"/>
        <v>21416.833375</v>
      </c>
      <c r="BG11" s="38">
        <f t="shared" si="31"/>
        <v>439368.613375</v>
      </c>
      <c r="BH11" s="38">
        <f t="shared" si="32"/>
        <v>19040.771115000003</v>
      </c>
      <c r="BI11" s="38">
        <f t="shared" si="33"/>
        <v>2106.6942550000003</v>
      </c>
      <c r="BJ11" s="55"/>
      <c r="BK11" s="38">
        <f>C11*0.21962/100</f>
        <v>14363.148000000001</v>
      </c>
      <c r="BL11" s="38">
        <f t="shared" si="34"/>
        <v>736.001525</v>
      </c>
      <c r="BM11" s="38">
        <f t="shared" si="35"/>
        <v>15099.149525</v>
      </c>
      <c r="BN11" s="38">
        <f t="shared" si="36"/>
        <v>654.346809</v>
      </c>
      <c r="BO11" s="38">
        <f t="shared" si="37"/>
        <v>72.397733</v>
      </c>
      <c r="BP11" s="55"/>
      <c r="BQ11" s="38">
        <f>C11*0.23679/100</f>
        <v>15486.066</v>
      </c>
      <c r="BR11" s="38">
        <f t="shared" si="38"/>
        <v>793.5424875</v>
      </c>
      <c r="BS11" s="38">
        <f t="shared" si="39"/>
        <v>16279.608487500002</v>
      </c>
      <c r="BT11" s="38">
        <f t="shared" si="40"/>
        <v>705.5039655</v>
      </c>
      <c r="BU11" s="38">
        <f t="shared" si="41"/>
        <v>78.0578235</v>
      </c>
      <c r="BV11" s="55"/>
      <c r="BW11" s="38">
        <f>C11*0.06255/100</f>
        <v>4090.7699999999995</v>
      </c>
      <c r="BX11" s="38">
        <f t="shared" si="42"/>
        <v>209.62068749999997</v>
      </c>
      <c r="BY11" s="38">
        <f t="shared" si="43"/>
        <v>4300.390687499999</v>
      </c>
      <c r="BZ11" s="38">
        <f t="shared" si="44"/>
        <v>186.3645975</v>
      </c>
      <c r="CA11" s="38">
        <f t="shared" si="45"/>
        <v>20.6196075</v>
      </c>
      <c r="CB11" s="55"/>
      <c r="CC11" s="38">
        <f>C11*13.89834/100</f>
        <v>908951.436</v>
      </c>
      <c r="CD11" s="38">
        <f t="shared" si="46"/>
        <v>46576.811925</v>
      </c>
      <c r="CE11" s="38">
        <f t="shared" si="47"/>
        <v>955528.247925</v>
      </c>
      <c r="CF11" s="38">
        <f t="shared" si="48"/>
        <v>41409.409113</v>
      </c>
      <c r="CG11" s="38">
        <f t="shared" si="49"/>
        <v>4581.587781</v>
      </c>
      <c r="CH11" s="55"/>
      <c r="CI11" s="38">
        <f>C11*0.19064/100</f>
        <v>12467.856000000002</v>
      </c>
      <c r="CJ11" s="38">
        <f t="shared" si="50"/>
        <v>638.8823</v>
      </c>
      <c r="CK11" s="38">
        <f t="shared" si="51"/>
        <v>13106.7383</v>
      </c>
      <c r="CL11" s="38">
        <f t="shared" si="52"/>
        <v>568.002348</v>
      </c>
      <c r="CM11" s="38">
        <f t="shared" si="53"/>
        <v>62.844476</v>
      </c>
      <c r="CN11" s="55"/>
      <c r="CO11" s="38">
        <f>C11*0.22587/100</f>
        <v>14771.897999999997</v>
      </c>
      <c r="CP11" s="38">
        <f t="shared" si="54"/>
        <v>756.9468375</v>
      </c>
      <c r="CQ11" s="38">
        <f t="shared" si="55"/>
        <v>15528.844837499997</v>
      </c>
      <c r="CR11" s="38">
        <f t="shared" si="56"/>
        <v>672.9683715000001</v>
      </c>
      <c r="CS11" s="38">
        <f t="shared" si="57"/>
        <v>74.45804550000001</v>
      </c>
      <c r="CT11" s="55"/>
      <c r="CU11" s="38">
        <f>C11*2.69452/100</f>
        <v>176221.60799999998</v>
      </c>
      <c r="CV11" s="38">
        <f t="shared" si="58"/>
        <v>9030.010149999998</v>
      </c>
      <c r="CW11" s="38">
        <f t="shared" si="59"/>
        <v>185251.61814999997</v>
      </c>
      <c r="CX11" s="38">
        <f t="shared" si="60"/>
        <v>8028.1876139999995</v>
      </c>
      <c r="CY11" s="38">
        <f t="shared" si="61"/>
        <v>888.248518</v>
      </c>
      <c r="CZ11" s="55"/>
      <c r="DA11" s="38">
        <f>C11*0.24417/100</f>
        <v>15968.718</v>
      </c>
      <c r="DB11" s="38">
        <f t="shared" si="62"/>
        <v>818.2747125000001</v>
      </c>
      <c r="DC11" s="38">
        <f t="shared" si="63"/>
        <v>16786.9927125</v>
      </c>
      <c r="DD11" s="38">
        <f t="shared" si="64"/>
        <v>727.4923065</v>
      </c>
      <c r="DE11" s="38">
        <f t="shared" si="65"/>
        <v>80.49064050000001</v>
      </c>
      <c r="DF11" s="55"/>
      <c r="DG11" s="38">
        <f>C11*0.92028/100</f>
        <v>60186.312000000005</v>
      </c>
      <c r="DH11" s="38">
        <f t="shared" si="66"/>
        <v>3084.08835</v>
      </c>
      <c r="DI11" s="38">
        <f t="shared" si="67"/>
        <v>63270.40035</v>
      </c>
      <c r="DJ11" s="38">
        <f t="shared" si="68"/>
        <v>2741.928246</v>
      </c>
      <c r="DK11" s="38">
        <f t="shared" si="69"/>
        <v>303.37030200000004</v>
      </c>
      <c r="DL11" s="55"/>
      <c r="DM11" s="38">
        <f>C11*2.14249/100</f>
        <v>140118.846</v>
      </c>
      <c r="DN11" s="38">
        <f t="shared" si="70"/>
        <v>7180.0196125</v>
      </c>
      <c r="DO11" s="38">
        <f t="shared" si="71"/>
        <v>147298.8656125</v>
      </c>
      <c r="DP11" s="38">
        <f t="shared" si="72"/>
        <v>6383.4418305</v>
      </c>
      <c r="DQ11" s="38">
        <f t="shared" si="73"/>
        <v>706.2718285</v>
      </c>
      <c r="DR11" s="55"/>
      <c r="DS11" s="38">
        <f>C11*1.04086/100</f>
        <v>68072.24399999999</v>
      </c>
      <c r="DT11" s="38">
        <f t="shared" si="74"/>
        <v>3488.1820749999997</v>
      </c>
      <c r="DU11" s="38">
        <f t="shared" si="75"/>
        <v>71560.426075</v>
      </c>
      <c r="DV11" s="38">
        <f t="shared" si="76"/>
        <v>3101.1903270000003</v>
      </c>
      <c r="DW11" s="38">
        <f t="shared" si="77"/>
        <v>343.119499</v>
      </c>
      <c r="DX11" s="55"/>
      <c r="DY11" s="38">
        <f>C11*0.17922/100</f>
        <v>11720.988000000001</v>
      </c>
      <c r="DZ11" s="38">
        <f t="shared" si="78"/>
        <v>600.6110249999999</v>
      </c>
      <c r="EA11" s="38">
        <f t="shared" si="79"/>
        <v>12321.599025000001</v>
      </c>
      <c r="EB11" s="38">
        <f t="shared" si="80"/>
        <v>533.977029</v>
      </c>
      <c r="EC11" s="38">
        <f t="shared" si="81"/>
        <v>59.079873000000006</v>
      </c>
      <c r="ED11" s="55"/>
      <c r="EE11" s="38">
        <f>C11*0.23104/100</f>
        <v>15110.015999999998</v>
      </c>
      <c r="EF11" s="38">
        <f t="shared" si="82"/>
        <v>774.2728</v>
      </c>
      <c r="EG11" s="38">
        <f t="shared" si="83"/>
        <v>15884.288799999998</v>
      </c>
      <c r="EH11" s="38">
        <f t="shared" si="84"/>
        <v>688.3721280000001</v>
      </c>
      <c r="EI11" s="38">
        <f t="shared" si="85"/>
        <v>76.16233600000001</v>
      </c>
      <c r="EJ11" s="55"/>
      <c r="EK11" s="74">
        <f>C11*6.05401/100</f>
        <v>395932.25399999996</v>
      </c>
      <c r="EL11" s="74">
        <f t="shared" si="86"/>
        <v>20288.5010125</v>
      </c>
      <c r="EM11" s="74">
        <f t="shared" si="87"/>
        <v>416220.7550125</v>
      </c>
      <c r="EN11" s="38">
        <f t="shared" si="88"/>
        <v>18037.6200945</v>
      </c>
      <c r="EO11" s="38">
        <f t="shared" si="89"/>
        <v>1995.7043965</v>
      </c>
      <c r="EP11" s="55"/>
      <c r="EQ11" s="38">
        <f>C11*1.51927/100</f>
        <v>99360.25799999999</v>
      </c>
      <c r="ER11" s="38">
        <f t="shared" si="90"/>
        <v>5091.453587499999</v>
      </c>
      <c r="ES11" s="38">
        <f t="shared" si="91"/>
        <v>104451.71158749999</v>
      </c>
      <c r="ET11" s="38">
        <f t="shared" si="92"/>
        <v>4526.5890014999995</v>
      </c>
      <c r="EU11" s="38">
        <f t="shared" si="93"/>
        <v>500.8273555</v>
      </c>
      <c r="EV11" s="55"/>
      <c r="EW11" s="38">
        <f>C11*2.21555/100</f>
        <v>144896.97</v>
      </c>
      <c r="EX11" s="38">
        <f t="shared" si="94"/>
        <v>7424.8619375</v>
      </c>
      <c r="EY11" s="38">
        <f t="shared" si="95"/>
        <v>152321.8319375</v>
      </c>
      <c r="EZ11" s="38">
        <f t="shared" si="96"/>
        <v>6601.1204475</v>
      </c>
      <c r="FA11" s="38">
        <f t="shared" si="97"/>
        <v>730.3560575</v>
      </c>
      <c r="FB11" s="55"/>
      <c r="FC11" s="38">
        <f>C11*0.00068/100</f>
        <v>44.47200000000001</v>
      </c>
      <c r="FD11" s="38">
        <f t="shared" si="98"/>
        <v>2.2788500000000003</v>
      </c>
      <c r="FE11" s="38">
        <f t="shared" si="99"/>
        <v>46.75085000000001</v>
      </c>
      <c r="FF11" s="38">
        <f t="shared" si="100"/>
        <v>2.026026</v>
      </c>
      <c r="FG11" s="38">
        <f t="shared" si="101"/>
        <v>0.224162</v>
      </c>
      <c r="FH11" s="55"/>
      <c r="FI11" s="38">
        <f>C11*1.45821/100</f>
        <v>95366.93400000001</v>
      </c>
      <c r="FJ11" s="38">
        <f t="shared" si="102"/>
        <v>4886.826262500001</v>
      </c>
      <c r="FK11" s="38">
        <f t="shared" si="103"/>
        <v>100253.76026250001</v>
      </c>
      <c r="FL11" s="38">
        <f t="shared" si="104"/>
        <v>4344.6637845000005</v>
      </c>
      <c r="FM11" s="38">
        <f t="shared" si="105"/>
        <v>480.6989265</v>
      </c>
      <c r="FN11" s="55"/>
      <c r="FO11" s="38">
        <f>C11*1.8151/100</f>
        <v>118707.54</v>
      </c>
      <c r="FP11" s="38">
        <f t="shared" si="106"/>
        <v>6082.853875</v>
      </c>
      <c r="FQ11" s="38">
        <f t="shared" si="107"/>
        <v>124790.393875</v>
      </c>
      <c r="FR11" s="38">
        <f t="shared" si="108"/>
        <v>5407.999695</v>
      </c>
      <c r="FS11" s="38">
        <f t="shared" si="109"/>
        <v>598.347715</v>
      </c>
      <c r="FT11" s="55"/>
      <c r="FU11" s="38">
        <f>C11*2.12676/100</f>
        <v>139090.104</v>
      </c>
      <c r="FV11" s="38">
        <f t="shared" si="110"/>
        <v>7127.30445</v>
      </c>
      <c r="FW11" s="38">
        <f t="shared" si="111"/>
        <v>146217.40845</v>
      </c>
      <c r="FX11" s="38">
        <f t="shared" si="112"/>
        <v>6336.575082</v>
      </c>
      <c r="FY11" s="38">
        <f t="shared" si="113"/>
        <v>701.086434</v>
      </c>
      <c r="FZ11" s="55"/>
      <c r="GA11" s="38">
        <f>C11*6.78414/100</f>
        <v>443682.756</v>
      </c>
      <c r="GB11" s="38">
        <f t="shared" si="114"/>
        <v>22735.349175</v>
      </c>
      <c r="GC11" s="38">
        <f t="shared" si="115"/>
        <v>466418.105175</v>
      </c>
      <c r="GD11" s="38">
        <f t="shared" si="116"/>
        <v>20213.005923</v>
      </c>
      <c r="GE11" s="38">
        <f t="shared" si="117"/>
        <v>2236.3917509999997</v>
      </c>
      <c r="GF11" s="55"/>
      <c r="GG11" s="38">
        <f>C11*10.89131/100</f>
        <v>712291.6740000001</v>
      </c>
      <c r="GH11" s="38">
        <f t="shared" si="118"/>
        <v>36499.5026375</v>
      </c>
      <c r="GI11" s="38">
        <f t="shared" si="119"/>
        <v>748791.1766375001</v>
      </c>
      <c r="GJ11" s="38">
        <f t="shared" si="120"/>
        <v>32450.1135795</v>
      </c>
      <c r="GK11" s="38">
        <f t="shared" si="121"/>
        <v>3590.3203415</v>
      </c>
      <c r="GL11" s="55"/>
      <c r="GM11" s="38">
        <f>C11*0.03264/100</f>
        <v>2134.656</v>
      </c>
      <c r="GN11" s="38">
        <f t="shared" si="122"/>
        <v>109.38480000000001</v>
      </c>
      <c r="GO11" s="38">
        <f t="shared" si="123"/>
        <v>2244.0407999999998</v>
      </c>
      <c r="GP11" s="38">
        <f t="shared" si="124"/>
        <v>97.24924800000001</v>
      </c>
      <c r="GQ11" s="38">
        <f t="shared" si="125"/>
        <v>10.759776</v>
      </c>
      <c r="GR11" s="55"/>
      <c r="GS11" s="38">
        <f>C11*0.18025/100</f>
        <v>11788.35</v>
      </c>
      <c r="GT11" s="38">
        <f t="shared" si="126"/>
        <v>604.0628125</v>
      </c>
      <c r="GU11" s="38">
        <f t="shared" si="127"/>
        <v>12392.4128125</v>
      </c>
      <c r="GV11" s="38">
        <f t="shared" si="128"/>
        <v>537.0458625</v>
      </c>
      <c r="GW11" s="38">
        <f t="shared" si="129"/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44856</v>
      </c>
      <c r="B12" s="55"/>
      <c r="C12" s="55"/>
      <c r="D12" s="55">
        <v>171625</v>
      </c>
      <c r="E12" s="41">
        <f t="shared" si="0"/>
        <v>171625</v>
      </c>
      <c r="F12" s="41">
        <v>297945</v>
      </c>
      <c r="G12" s="41">
        <v>32965</v>
      </c>
      <c r="H12" s="55"/>
      <c r="I12" s="41">
        <f>'2017B Academic'!C12</f>
        <v>0</v>
      </c>
      <c r="J12" s="41">
        <f>'2017B Academic'!D12</f>
        <v>30447.836787500008</v>
      </c>
      <c r="K12" s="41">
        <f t="shared" si="1"/>
        <v>30447.836787500008</v>
      </c>
      <c r="L12" s="41">
        <f>'2017B Academic'!F12</f>
        <v>52858.15429949999</v>
      </c>
      <c r="M12" s="41">
        <f>'2017B Academic'!G12</f>
        <v>5848.290981499999</v>
      </c>
      <c r="O12" s="38">
        <f t="shared" si="2"/>
        <v>0</v>
      </c>
      <c r="P12" s="47">
        <f t="shared" si="3"/>
        <v>141177.1632125</v>
      </c>
      <c r="Q12" s="38">
        <f t="shared" si="4"/>
        <v>141177.1632125</v>
      </c>
      <c r="R12" s="38">
        <f t="shared" si="5"/>
        <v>245086.84570049995</v>
      </c>
      <c r="S12" s="38">
        <f t="shared" si="5"/>
        <v>27116.709018499998</v>
      </c>
      <c r="U12" s="38"/>
      <c r="V12" s="38">
        <f t="shared" si="6"/>
        <v>29.7941</v>
      </c>
      <c r="W12" s="38">
        <f t="shared" si="7"/>
        <v>29.7941</v>
      </c>
      <c r="X12" s="38">
        <f t="shared" si="8"/>
        <v>51.723251999999995</v>
      </c>
      <c r="Y12" s="38">
        <f t="shared" si="9"/>
        <v>5.7227239999999995</v>
      </c>
      <c r="AA12" s="38"/>
      <c r="AB12" s="38">
        <f t="shared" si="10"/>
        <v>3858.5590625</v>
      </c>
      <c r="AC12" s="38">
        <f t="shared" si="11"/>
        <v>3858.5590625</v>
      </c>
      <c r="AD12" s="38">
        <f t="shared" si="12"/>
        <v>6698.5484625</v>
      </c>
      <c r="AE12" s="38">
        <f t="shared" si="13"/>
        <v>741.1356125</v>
      </c>
      <c r="AF12" s="55"/>
      <c r="AG12" s="38"/>
      <c r="AH12" s="38">
        <f t="shared" si="14"/>
        <v>23848.786887500002</v>
      </c>
      <c r="AI12" s="38">
        <f t="shared" si="15"/>
        <v>23848.786887500002</v>
      </c>
      <c r="AJ12" s="38">
        <f t="shared" si="16"/>
        <v>41402.0498715</v>
      </c>
      <c r="AK12" s="38">
        <f t="shared" si="17"/>
        <v>4580.773545499999</v>
      </c>
      <c r="AL12" s="55"/>
      <c r="AM12" s="38"/>
      <c r="AN12" s="38">
        <f t="shared" si="18"/>
        <v>241.78530000000003</v>
      </c>
      <c r="AO12" s="38">
        <f t="shared" si="19"/>
        <v>241.78530000000003</v>
      </c>
      <c r="AP12" s="38">
        <f t="shared" si="20"/>
        <v>419.744916</v>
      </c>
      <c r="AQ12" s="38">
        <f t="shared" si="21"/>
        <v>46.441092</v>
      </c>
      <c r="AR12" s="55"/>
      <c r="AS12" s="38"/>
      <c r="AT12" s="38">
        <f t="shared" si="22"/>
        <v>6736.7446375</v>
      </c>
      <c r="AU12" s="38">
        <f t="shared" si="23"/>
        <v>6736.7446375</v>
      </c>
      <c r="AV12" s="38">
        <f t="shared" si="24"/>
        <v>11695.1457015</v>
      </c>
      <c r="AW12" s="38">
        <f t="shared" si="25"/>
        <v>1293.9652555</v>
      </c>
      <c r="AX12" s="55"/>
      <c r="AY12" s="38"/>
      <c r="AZ12" s="38">
        <f t="shared" si="26"/>
        <v>474.45731249999994</v>
      </c>
      <c r="BA12" s="38">
        <f t="shared" si="27"/>
        <v>474.45731249999994</v>
      </c>
      <c r="BB12" s="38">
        <f t="shared" si="28"/>
        <v>823.6689525</v>
      </c>
      <c r="BC12" s="38">
        <f t="shared" si="29"/>
        <v>91.1317425</v>
      </c>
      <c r="BD12" s="55"/>
      <c r="BE12" s="38"/>
      <c r="BF12" s="38">
        <f t="shared" si="30"/>
        <v>10968.038875</v>
      </c>
      <c r="BG12" s="38">
        <f t="shared" si="31"/>
        <v>10968.038875</v>
      </c>
      <c r="BH12" s="38">
        <f t="shared" si="32"/>
        <v>19040.771115000003</v>
      </c>
      <c r="BI12" s="38">
        <f t="shared" si="33"/>
        <v>2106.6942550000003</v>
      </c>
      <c r="BJ12" s="55"/>
      <c r="BK12" s="38"/>
      <c r="BL12" s="38">
        <f t="shared" si="34"/>
        <v>376.922825</v>
      </c>
      <c r="BM12" s="38">
        <f t="shared" si="35"/>
        <v>376.922825</v>
      </c>
      <c r="BN12" s="38">
        <f t="shared" si="36"/>
        <v>654.346809</v>
      </c>
      <c r="BO12" s="38">
        <f t="shared" si="37"/>
        <v>72.397733</v>
      </c>
      <c r="BP12" s="55"/>
      <c r="BQ12" s="38"/>
      <c r="BR12" s="38">
        <f t="shared" si="38"/>
        <v>406.3908375</v>
      </c>
      <c r="BS12" s="38">
        <f t="shared" si="39"/>
        <v>406.3908375</v>
      </c>
      <c r="BT12" s="38">
        <f t="shared" si="40"/>
        <v>705.5039655</v>
      </c>
      <c r="BU12" s="38">
        <f t="shared" si="41"/>
        <v>78.0578235</v>
      </c>
      <c r="BV12" s="55"/>
      <c r="BW12" s="38"/>
      <c r="BX12" s="38">
        <f t="shared" si="42"/>
        <v>107.35143749999999</v>
      </c>
      <c r="BY12" s="38">
        <f t="shared" si="43"/>
        <v>107.35143749999999</v>
      </c>
      <c r="BZ12" s="38">
        <f t="shared" si="44"/>
        <v>186.3645975</v>
      </c>
      <c r="CA12" s="38">
        <f t="shared" si="45"/>
        <v>20.6196075</v>
      </c>
      <c r="CB12" s="55"/>
      <c r="CC12" s="38"/>
      <c r="CD12" s="38">
        <f t="shared" si="46"/>
        <v>23853.026025</v>
      </c>
      <c r="CE12" s="38">
        <f t="shared" si="47"/>
        <v>23853.026025</v>
      </c>
      <c r="CF12" s="38">
        <f t="shared" si="48"/>
        <v>41409.409113</v>
      </c>
      <c r="CG12" s="38">
        <f t="shared" si="49"/>
        <v>4581.587781</v>
      </c>
      <c r="CH12" s="55"/>
      <c r="CI12" s="38"/>
      <c r="CJ12" s="38">
        <f t="shared" si="50"/>
        <v>327.1859</v>
      </c>
      <c r="CK12" s="38">
        <f t="shared" si="51"/>
        <v>327.1859</v>
      </c>
      <c r="CL12" s="38">
        <f t="shared" si="52"/>
        <v>568.002348</v>
      </c>
      <c r="CM12" s="38">
        <f t="shared" si="53"/>
        <v>62.844476</v>
      </c>
      <c r="CN12" s="55"/>
      <c r="CO12" s="38"/>
      <c r="CP12" s="38">
        <f t="shared" si="54"/>
        <v>387.6493875</v>
      </c>
      <c r="CQ12" s="38">
        <f t="shared" si="55"/>
        <v>387.6493875</v>
      </c>
      <c r="CR12" s="38">
        <f t="shared" si="56"/>
        <v>672.9683715000001</v>
      </c>
      <c r="CS12" s="38">
        <f t="shared" si="57"/>
        <v>74.45804550000001</v>
      </c>
      <c r="CT12" s="55"/>
      <c r="CU12" s="38"/>
      <c r="CV12" s="38">
        <f t="shared" si="58"/>
        <v>4624.46995</v>
      </c>
      <c r="CW12" s="38">
        <f t="shared" si="59"/>
        <v>4624.46995</v>
      </c>
      <c r="CX12" s="38">
        <f t="shared" si="60"/>
        <v>8028.1876139999995</v>
      </c>
      <c r="CY12" s="38">
        <f t="shared" si="61"/>
        <v>888.248518</v>
      </c>
      <c r="CZ12" s="55"/>
      <c r="DA12" s="38"/>
      <c r="DB12" s="38">
        <f t="shared" si="62"/>
        <v>419.0567625</v>
      </c>
      <c r="DC12" s="38">
        <f t="shared" si="63"/>
        <v>419.0567625</v>
      </c>
      <c r="DD12" s="38">
        <f t="shared" si="64"/>
        <v>727.4923065</v>
      </c>
      <c r="DE12" s="38">
        <f t="shared" si="65"/>
        <v>80.49064050000001</v>
      </c>
      <c r="DF12" s="55"/>
      <c r="DG12" s="38"/>
      <c r="DH12" s="38">
        <f t="shared" si="66"/>
        <v>1579.43055</v>
      </c>
      <c r="DI12" s="38">
        <f t="shared" si="67"/>
        <v>1579.43055</v>
      </c>
      <c r="DJ12" s="38">
        <f t="shared" si="68"/>
        <v>2741.928246</v>
      </c>
      <c r="DK12" s="38">
        <f t="shared" si="69"/>
        <v>303.37030200000004</v>
      </c>
      <c r="DL12" s="55"/>
      <c r="DM12" s="38"/>
      <c r="DN12" s="38">
        <f t="shared" si="70"/>
        <v>3677.0484625</v>
      </c>
      <c r="DO12" s="38">
        <f t="shared" si="71"/>
        <v>3677.0484625</v>
      </c>
      <c r="DP12" s="38">
        <f t="shared" si="72"/>
        <v>6383.4418305</v>
      </c>
      <c r="DQ12" s="38">
        <f t="shared" si="73"/>
        <v>706.2718285</v>
      </c>
      <c r="DR12" s="55"/>
      <c r="DS12" s="38"/>
      <c r="DT12" s="38">
        <f t="shared" si="74"/>
        <v>1786.3759749999997</v>
      </c>
      <c r="DU12" s="38">
        <f t="shared" si="75"/>
        <v>1786.3759749999997</v>
      </c>
      <c r="DV12" s="38">
        <f t="shared" si="76"/>
        <v>3101.1903270000003</v>
      </c>
      <c r="DW12" s="38">
        <f t="shared" si="77"/>
        <v>343.119499</v>
      </c>
      <c r="DX12" s="55"/>
      <c r="DY12" s="38"/>
      <c r="DZ12" s="38">
        <f t="shared" si="78"/>
        <v>307.586325</v>
      </c>
      <c r="EA12" s="38">
        <f t="shared" si="79"/>
        <v>307.586325</v>
      </c>
      <c r="EB12" s="38">
        <f t="shared" si="80"/>
        <v>533.977029</v>
      </c>
      <c r="EC12" s="38">
        <f t="shared" si="81"/>
        <v>59.079873000000006</v>
      </c>
      <c r="ED12" s="55"/>
      <c r="EE12" s="38"/>
      <c r="EF12" s="38">
        <f t="shared" si="82"/>
        <v>396.5224</v>
      </c>
      <c r="EG12" s="38">
        <f t="shared" si="83"/>
        <v>396.5224</v>
      </c>
      <c r="EH12" s="38">
        <f t="shared" si="84"/>
        <v>688.3721280000001</v>
      </c>
      <c r="EI12" s="38">
        <f t="shared" si="85"/>
        <v>76.16233600000001</v>
      </c>
      <c r="EJ12" s="55"/>
      <c r="EK12" s="74"/>
      <c r="EL12" s="74">
        <f t="shared" si="86"/>
        <v>10390.1946625</v>
      </c>
      <c r="EM12" s="74">
        <f t="shared" si="87"/>
        <v>10390.1946625</v>
      </c>
      <c r="EN12" s="38">
        <f t="shared" si="88"/>
        <v>18037.6200945</v>
      </c>
      <c r="EO12" s="38">
        <f t="shared" si="89"/>
        <v>1995.7043965</v>
      </c>
      <c r="EP12" s="55"/>
      <c r="EQ12" s="38"/>
      <c r="ER12" s="38">
        <f t="shared" si="90"/>
        <v>2607.4471375</v>
      </c>
      <c r="ES12" s="38">
        <f t="shared" si="91"/>
        <v>2607.4471375</v>
      </c>
      <c r="ET12" s="38">
        <f t="shared" si="92"/>
        <v>4526.5890014999995</v>
      </c>
      <c r="EU12" s="38">
        <f t="shared" si="93"/>
        <v>500.8273555</v>
      </c>
      <c r="EV12" s="55"/>
      <c r="EW12" s="38"/>
      <c r="EX12" s="38">
        <f t="shared" si="94"/>
        <v>3802.4376875</v>
      </c>
      <c r="EY12" s="38">
        <f t="shared" si="95"/>
        <v>3802.4376875</v>
      </c>
      <c r="EZ12" s="38">
        <f t="shared" si="96"/>
        <v>6601.1204475</v>
      </c>
      <c r="FA12" s="38">
        <f t="shared" si="97"/>
        <v>730.3560575</v>
      </c>
      <c r="FB12" s="55"/>
      <c r="FC12" s="38"/>
      <c r="FD12" s="38">
        <f t="shared" si="98"/>
        <v>1.1670500000000001</v>
      </c>
      <c r="FE12" s="38">
        <f t="shared" si="99"/>
        <v>1.1670500000000001</v>
      </c>
      <c r="FF12" s="38">
        <f t="shared" si="100"/>
        <v>2.026026</v>
      </c>
      <c r="FG12" s="38">
        <f t="shared" si="101"/>
        <v>0.224162</v>
      </c>
      <c r="FH12" s="55"/>
      <c r="FI12" s="38"/>
      <c r="FJ12" s="38">
        <f t="shared" si="102"/>
        <v>2502.6529125</v>
      </c>
      <c r="FK12" s="38">
        <f t="shared" si="103"/>
        <v>2502.6529125</v>
      </c>
      <c r="FL12" s="38">
        <f t="shared" si="104"/>
        <v>4344.6637845000005</v>
      </c>
      <c r="FM12" s="38">
        <f t="shared" si="105"/>
        <v>480.6989265</v>
      </c>
      <c r="FN12" s="55"/>
      <c r="FO12" s="38"/>
      <c r="FP12" s="38">
        <f t="shared" si="106"/>
        <v>3115.1653749999996</v>
      </c>
      <c r="FQ12" s="38">
        <f t="shared" si="107"/>
        <v>3115.1653749999996</v>
      </c>
      <c r="FR12" s="38">
        <f t="shared" si="108"/>
        <v>5407.999695</v>
      </c>
      <c r="FS12" s="38">
        <f t="shared" si="109"/>
        <v>598.347715</v>
      </c>
      <c r="FT12" s="55"/>
      <c r="FU12" s="38"/>
      <c r="FV12" s="38">
        <f t="shared" si="110"/>
        <v>3650.05185</v>
      </c>
      <c r="FW12" s="38">
        <f t="shared" si="111"/>
        <v>3650.05185</v>
      </c>
      <c r="FX12" s="38">
        <f t="shared" si="112"/>
        <v>6336.575082</v>
      </c>
      <c r="FY12" s="38">
        <f t="shared" si="113"/>
        <v>701.086434</v>
      </c>
      <c r="FZ12" s="55"/>
      <c r="GA12" s="38"/>
      <c r="GB12" s="38">
        <f t="shared" si="114"/>
        <v>11643.280275000001</v>
      </c>
      <c r="GC12" s="38">
        <f t="shared" si="115"/>
        <v>11643.280275000001</v>
      </c>
      <c r="GD12" s="38">
        <f t="shared" si="116"/>
        <v>20213.005923</v>
      </c>
      <c r="GE12" s="38">
        <f t="shared" si="117"/>
        <v>2236.3917509999997</v>
      </c>
      <c r="GF12" s="55"/>
      <c r="GG12" s="38"/>
      <c r="GH12" s="38">
        <f t="shared" si="118"/>
        <v>18692.2107875</v>
      </c>
      <c r="GI12" s="38">
        <f t="shared" si="119"/>
        <v>18692.2107875</v>
      </c>
      <c r="GJ12" s="38">
        <f t="shared" si="120"/>
        <v>32450.1135795</v>
      </c>
      <c r="GK12" s="38">
        <f t="shared" si="121"/>
        <v>3590.3203415</v>
      </c>
      <c r="GL12" s="55"/>
      <c r="GM12" s="38"/>
      <c r="GN12" s="38">
        <f t="shared" si="122"/>
        <v>56.0184</v>
      </c>
      <c r="GO12" s="38">
        <f t="shared" si="123"/>
        <v>56.0184</v>
      </c>
      <c r="GP12" s="38">
        <f t="shared" si="124"/>
        <v>97.24924800000001</v>
      </c>
      <c r="GQ12" s="38">
        <f t="shared" si="125"/>
        <v>10.759776</v>
      </c>
      <c r="GR12" s="55"/>
      <c r="GS12" s="38"/>
      <c r="GT12" s="38">
        <f t="shared" si="126"/>
        <v>309.3540625</v>
      </c>
      <c r="GU12" s="38">
        <f t="shared" si="127"/>
        <v>309.3540625</v>
      </c>
      <c r="GV12" s="38">
        <f t="shared" si="128"/>
        <v>537.0458625</v>
      </c>
      <c r="GW12" s="38">
        <f t="shared" si="129"/>
        <v>59.4194125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45017</v>
      </c>
      <c r="B13" s="55"/>
      <c r="C13" s="55">
        <v>6865000</v>
      </c>
      <c r="D13" s="55">
        <v>171625</v>
      </c>
      <c r="E13" s="41">
        <f t="shared" si="0"/>
        <v>7036625</v>
      </c>
      <c r="F13" s="41">
        <v>297945</v>
      </c>
      <c r="G13" s="41">
        <v>32965</v>
      </c>
      <c r="H13" s="55"/>
      <c r="I13" s="41">
        <f>'2017B Academic'!C13</f>
        <v>1217913.4715000005</v>
      </c>
      <c r="J13" s="41">
        <f>'2017B Academic'!D13</f>
        <v>30447.836787500008</v>
      </c>
      <c r="K13" s="41">
        <f t="shared" si="1"/>
        <v>1248361.3082875004</v>
      </c>
      <c r="L13" s="41">
        <f>'2017B Academic'!F13</f>
        <v>52858.15429949999</v>
      </c>
      <c r="M13" s="41">
        <f>'2017B Academic'!G13</f>
        <v>5848.290981499999</v>
      </c>
      <c r="O13" s="38">
        <f t="shared" si="2"/>
        <v>5647086.5285</v>
      </c>
      <c r="P13" s="47">
        <f t="shared" si="3"/>
        <v>141177.1632125</v>
      </c>
      <c r="Q13" s="38">
        <f t="shared" si="4"/>
        <v>5788263.6917125</v>
      </c>
      <c r="R13" s="38">
        <f t="shared" si="5"/>
        <v>245086.84570049995</v>
      </c>
      <c r="S13" s="38">
        <f t="shared" si="5"/>
        <v>27116.709018499998</v>
      </c>
      <c r="U13" s="38">
        <f>C13*0.01736/100</f>
        <v>1191.7640000000001</v>
      </c>
      <c r="V13" s="38">
        <f t="shared" si="6"/>
        <v>29.7941</v>
      </c>
      <c r="W13" s="38">
        <f t="shared" si="7"/>
        <v>1221.5581000000002</v>
      </c>
      <c r="X13" s="38">
        <f t="shared" si="8"/>
        <v>51.723251999999995</v>
      </c>
      <c r="Y13" s="38">
        <f t="shared" si="9"/>
        <v>5.7227239999999995</v>
      </c>
      <c r="AA13" s="38">
        <f>C13*2.24825/100</f>
        <v>154342.3625</v>
      </c>
      <c r="AB13" s="38">
        <f t="shared" si="10"/>
        <v>3858.5590625</v>
      </c>
      <c r="AC13" s="38">
        <f t="shared" si="11"/>
        <v>158200.92156249998</v>
      </c>
      <c r="AD13" s="38">
        <f t="shared" si="12"/>
        <v>6698.5484625</v>
      </c>
      <c r="AE13" s="38">
        <f t="shared" si="13"/>
        <v>741.1356125</v>
      </c>
      <c r="AF13" s="55"/>
      <c r="AG13" s="38">
        <f>C13*13.89587/100</f>
        <v>953951.4755</v>
      </c>
      <c r="AH13" s="38">
        <f t="shared" si="14"/>
        <v>23848.786887500002</v>
      </c>
      <c r="AI13" s="38">
        <f t="shared" si="15"/>
        <v>977800.2623874999</v>
      </c>
      <c r="AJ13" s="38">
        <f t="shared" si="16"/>
        <v>41402.0498715</v>
      </c>
      <c r="AK13" s="38">
        <f t="shared" si="17"/>
        <v>4580.773545499999</v>
      </c>
      <c r="AL13" s="55"/>
      <c r="AM13" s="38">
        <f>C13*0.14088/100</f>
        <v>9671.412</v>
      </c>
      <c r="AN13" s="38">
        <f t="shared" si="18"/>
        <v>241.78530000000003</v>
      </c>
      <c r="AO13" s="38">
        <f t="shared" si="19"/>
        <v>9913.1973</v>
      </c>
      <c r="AP13" s="38">
        <f t="shared" si="20"/>
        <v>419.744916</v>
      </c>
      <c r="AQ13" s="38">
        <f t="shared" si="21"/>
        <v>46.441092</v>
      </c>
      <c r="AR13" s="55"/>
      <c r="AS13" s="38">
        <f>C13*3.92527/100</f>
        <v>269469.7855</v>
      </c>
      <c r="AT13" s="38">
        <f t="shared" si="22"/>
        <v>6736.7446375</v>
      </c>
      <c r="AU13" s="38">
        <f t="shared" si="23"/>
        <v>276206.5301375</v>
      </c>
      <c r="AV13" s="38">
        <f t="shared" si="24"/>
        <v>11695.1457015</v>
      </c>
      <c r="AW13" s="38">
        <f t="shared" si="25"/>
        <v>1293.9652555</v>
      </c>
      <c r="AX13" s="55"/>
      <c r="AY13" s="38">
        <f>C13*0.27645/100</f>
        <v>18978.292499999996</v>
      </c>
      <c r="AZ13" s="38">
        <f t="shared" si="26"/>
        <v>474.45731249999994</v>
      </c>
      <c r="BA13" s="38">
        <f t="shared" si="27"/>
        <v>19452.749812499995</v>
      </c>
      <c r="BB13" s="38">
        <f t="shared" si="28"/>
        <v>823.6689525</v>
      </c>
      <c r="BC13" s="38">
        <f t="shared" si="29"/>
        <v>91.1317425</v>
      </c>
      <c r="BD13" s="55"/>
      <c r="BE13" s="38">
        <f>C13*6.3907/100</f>
        <v>438721.555</v>
      </c>
      <c r="BF13" s="38">
        <f t="shared" si="30"/>
        <v>10968.038875</v>
      </c>
      <c r="BG13" s="38">
        <f t="shared" si="31"/>
        <v>449689.593875</v>
      </c>
      <c r="BH13" s="38">
        <f t="shared" si="32"/>
        <v>19040.771115000003</v>
      </c>
      <c r="BI13" s="38">
        <f t="shared" si="33"/>
        <v>2106.6942550000003</v>
      </c>
      <c r="BJ13" s="55"/>
      <c r="BK13" s="38">
        <f>C13*0.21962/100</f>
        <v>15076.913</v>
      </c>
      <c r="BL13" s="38">
        <f t="shared" si="34"/>
        <v>376.922825</v>
      </c>
      <c r="BM13" s="38">
        <f t="shared" si="35"/>
        <v>15453.835825</v>
      </c>
      <c r="BN13" s="38">
        <f t="shared" si="36"/>
        <v>654.346809</v>
      </c>
      <c r="BO13" s="38">
        <f t="shared" si="37"/>
        <v>72.397733</v>
      </c>
      <c r="BP13" s="55"/>
      <c r="BQ13" s="38">
        <f>C13*0.23679/100</f>
        <v>16255.633500000002</v>
      </c>
      <c r="BR13" s="38">
        <f t="shared" si="38"/>
        <v>406.3908375</v>
      </c>
      <c r="BS13" s="38">
        <f t="shared" si="39"/>
        <v>16662.024337500003</v>
      </c>
      <c r="BT13" s="38">
        <f t="shared" si="40"/>
        <v>705.5039655</v>
      </c>
      <c r="BU13" s="38">
        <f t="shared" si="41"/>
        <v>78.0578235</v>
      </c>
      <c r="BV13" s="55"/>
      <c r="BW13" s="38">
        <f>C13*0.06255/100</f>
        <v>4294.057499999999</v>
      </c>
      <c r="BX13" s="38">
        <f t="shared" si="42"/>
        <v>107.35143749999999</v>
      </c>
      <c r="BY13" s="38">
        <f t="shared" si="43"/>
        <v>4401.408937499999</v>
      </c>
      <c r="BZ13" s="38">
        <f t="shared" si="44"/>
        <v>186.3645975</v>
      </c>
      <c r="CA13" s="38">
        <f t="shared" si="45"/>
        <v>20.6196075</v>
      </c>
      <c r="CB13" s="55"/>
      <c r="CC13" s="38">
        <f>C13*13.89834/100</f>
        <v>954121.041</v>
      </c>
      <c r="CD13" s="38">
        <f t="shared" si="46"/>
        <v>23853.026025</v>
      </c>
      <c r="CE13" s="38">
        <f t="shared" si="47"/>
        <v>977974.067025</v>
      </c>
      <c r="CF13" s="38">
        <f t="shared" si="48"/>
        <v>41409.409113</v>
      </c>
      <c r="CG13" s="38">
        <f t="shared" si="49"/>
        <v>4581.587781</v>
      </c>
      <c r="CH13" s="55"/>
      <c r="CI13" s="38">
        <f>C13*0.19064/100</f>
        <v>13087.436000000002</v>
      </c>
      <c r="CJ13" s="38">
        <f t="shared" si="50"/>
        <v>327.1859</v>
      </c>
      <c r="CK13" s="38">
        <f t="shared" si="51"/>
        <v>13414.621900000002</v>
      </c>
      <c r="CL13" s="38">
        <f t="shared" si="52"/>
        <v>568.002348</v>
      </c>
      <c r="CM13" s="38">
        <f t="shared" si="53"/>
        <v>62.844476</v>
      </c>
      <c r="CN13" s="55"/>
      <c r="CO13" s="38">
        <f>C13*0.22587/100</f>
        <v>15505.975499999999</v>
      </c>
      <c r="CP13" s="38">
        <f t="shared" si="54"/>
        <v>387.6493875</v>
      </c>
      <c r="CQ13" s="38">
        <f t="shared" si="55"/>
        <v>15893.624887499998</v>
      </c>
      <c r="CR13" s="38">
        <f t="shared" si="56"/>
        <v>672.9683715000001</v>
      </c>
      <c r="CS13" s="38">
        <f t="shared" si="57"/>
        <v>74.45804550000001</v>
      </c>
      <c r="CT13" s="55"/>
      <c r="CU13" s="38">
        <f>C13*2.69452/100</f>
        <v>184978.79799999998</v>
      </c>
      <c r="CV13" s="38">
        <f t="shared" si="58"/>
        <v>4624.46995</v>
      </c>
      <c r="CW13" s="38">
        <f t="shared" si="59"/>
        <v>189603.26794999998</v>
      </c>
      <c r="CX13" s="38">
        <f t="shared" si="60"/>
        <v>8028.1876139999995</v>
      </c>
      <c r="CY13" s="38">
        <f t="shared" si="61"/>
        <v>888.248518</v>
      </c>
      <c r="CZ13" s="55"/>
      <c r="DA13" s="38">
        <f>C13*0.24417/100</f>
        <v>16762.2705</v>
      </c>
      <c r="DB13" s="38">
        <f t="shared" si="62"/>
        <v>419.0567625</v>
      </c>
      <c r="DC13" s="38">
        <f t="shared" si="63"/>
        <v>17181.3272625</v>
      </c>
      <c r="DD13" s="38">
        <f t="shared" si="64"/>
        <v>727.4923065</v>
      </c>
      <c r="DE13" s="38">
        <f t="shared" si="65"/>
        <v>80.49064050000001</v>
      </c>
      <c r="DF13" s="55"/>
      <c r="DG13" s="38">
        <f>C13*0.92028/100</f>
        <v>63177.222</v>
      </c>
      <c r="DH13" s="38">
        <f t="shared" si="66"/>
        <v>1579.43055</v>
      </c>
      <c r="DI13" s="38">
        <f t="shared" si="67"/>
        <v>64756.65255</v>
      </c>
      <c r="DJ13" s="38">
        <f t="shared" si="68"/>
        <v>2741.928246</v>
      </c>
      <c r="DK13" s="38">
        <f t="shared" si="69"/>
        <v>303.37030200000004</v>
      </c>
      <c r="DL13" s="55"/>
      <c r="DM13" s="38">
        <f>C13*2.14249/100</f>
        <v>147081.9385</v>
      </c>
      <c r="DN13" s="38">
        <f t="shared" si="70"/>
        <v>3677.0484625</v>
      </c>
      <c r="DO13" s="38">
        <f t="shared" si="71"/>
        <v>150758.9869625</v>
      </c>
      <c r="DP13" s="38">
        <f t="shared" si="72"/>
        <v>6383.4418305</v>
      </c>
      <c r="DQ13" s="38">
        <f t="shared" si="73"/>
        <v>706.2718285</v>
      </c>
      <c r="DR13" s="55"/>
      <c r="DS13" s="38">
        <f>C13*1.04086/100</f>
        <v>71455.03899999999</v>
      </c>
      <c r="DT13" s="38">
        <f t="shared" si="74"/>
        <v>1786.3759749999997</v>
      </c>
      <c r="DU13" s="38">
        <f t="shared" si="75"/>
        <v>73241.41497499999</v>
      </c>
      <c r="DV13" s="38">
        <f t="shared" si="76"/>
        <v>3101.1903270000003</v>
      </c>
      <c r="DW13" s="38">
        <f t="shared" si="77"/>
        <v>343.119499</v>
      </c>
      <c r="DX13" s="55"/>
      <c r="DY13" s="38">
        <f>C13*0.17922/100</f>
        <v>12303.453000000001</v>
      </c>
      <c r="DZ13" s="38">
        <f t="shared" si="78"/>
        <v>307.586325</v>
      </c>
      <c r="EA13" s="38">
        <f t="shared" si="79"/>
        <v>12611.039325000002</v>
      </c>
      <c r="EB13" s="38">
        <f t="shared" si="80"/>
        <v>533.977029</v>
      </c>
      <c r="EC13" s="38">
        <f t="shared" si="81"/>
        <v>59.079873000000006</v>
      </c>
      <c r="ED13" s="55"/>
      <c r="EE13" s="38">
        <f>C13*0.23104/100</f>
        <v>15860.895999999999</v>
      </c>
      <c r="EF13" s="38">
        <f t="shared" si="82"/>
        <v>396.5224</v>
      </c>
      <c r="EG13" s="38">
        <f t="shared" si="83"/>
        <v>16257.418399999999</v>
      </c>
      <c r="EH13" s="38">
        <f t="shared" si="84"/>
        <v>688.3721280000001</v>
      </c>
      <c r="EI13" s="38">
        <f t="shared" si="85"/>
        <v>76.16233600000001</v>
      </c>
      <c r="EJ13" s="55"/>
      <c r="EK13" s="74">
        <f>C13*6.05401/100</f>
        <v>415607.7865</v>
      </c>
      <c r="EL13" s="74">
        <f t="shared" si="86"/>
        <v>10390.1946625</v>
      </c>
      <c r="EM13" s="74">
        <f t="shared" si="87"/>
        <v>425997.9811625</v>
      </c>
      <c r="EN13" s="38">
        <f t="shared" si="88"/>
        <v>18037.6200945</v>
      </c>
      <c r="EO13" s="38">
        <f t="shared" si="89"/>
        <v>1995.7043965</v>
      </c>
      <c r="EP13" s="55"/>
      <c r="EQ13" s="38">
        <f>C13*1.51927/100</f>
        <v>104297.88549999999</v>
      </c>
      <c r="ER13" s="38">
        <f t="shared" si="90"/>
        <v>2607.4471375</v>
      </c>
      <c r="ES13" s="38">
        <f t="shared" si="91"/>
        <v>106905.33263749999</v>
      </c>
      <c r="ET13" s="38">
        <f t="shared" si="92"/>
        <v>4526.5890014999995</v>
      </c>
      <c r="EU13" s="38">
        <f t="shared" si="93"/>
        <v>500.8273555</v>
      </c>
      <c r="EV13" s="55"/>
      <c r="EW13" s="38">
        <f>C13*2.21555/100</f>
        <v>152097.5075</v>
      </c>
      <c r="EX13" s="38">
        <f t="shared" si="94"/>
        <v>3802.4376875</v>
      </c>
      <c r="EY13" s="38">
        <f t="shared" si="95"/>
        <v>155899.9451875</v>
      </c>
      <c r="EZ13" s="38">
        <f t="shared" si="96"/>
        <v>6601.1204475</v>
      </c>
      <c r="FA13" s="38">
        <f t="shared" si="97"/>
        <v>730.3560575</v>
      </c>
      <c r="FB13" s="55"/>
      <c r="FC13" s="38">
        <f>C13*0.00068/100</f>
        <v>46.68200000000001</v>
      </c>
      <c r="FD13" s="38">
        <f t="shared" si="98"/>
        <v>1.1670500000000001</v>
      </c>
      <c r="FE13" s="38">
        <f t="shared" si="99"/>
        <v>47.84905000000001</v>
      </c>
      <c r="FF13" s="38">
        <f t="shared" si="100"/>
        <v>2.026026</v>
      </c>
      <c r="FG13" s="38">
        <f t="shared" si="101"/>
        <v>0.224162</v>
      </c>
      <c r="FH13" s="55"/>
      <c r="FI13" s="38">
        <f>C13*1.45821/100</f>
        <v>100106.1165</v>
      </c>
      <c r="FJ13" s="38">
        <f t="shared" si="102"/>
        <v>2502.6529125</v>
      </c>
      <c r="FK13" s="38">
        <f t="shared" si="103"/>
        <v>102608.7694125</v>
      </c>
      <c r="FL13" s="38">
        <f t="shared" si="104"/>
        <v>4344.6637845000005</v>
      </c>
      <c r="FM13" s="38">
        <f t="shared" si="105"/>
        <v>480.6989265</v>
      </c>
      <c r="FN13" s="55"/>
      <c r="FO13" s="38">
        <f>C13*1.8151/100</f>
        <v>124606.615</v>
      </c>
      <c r="FP13" s="38">
        <f t="shared" si="106"/>
        <v>3115.1653749999996</v>
      </c>
      <c r="FQ13" s="38">
        <f t="shared" si="107"/>
        <v>127721.780375</v>
      </c>
      <c r="FR13" s="38">
        <f t="shared" si="108"/>
        <v>5407.999695</v>
      </c>
      <c r="FS13" s="38">
        <f t="shared" si="109"/>
        <v>598.347715</v>
      </c>
      <c r="FT13" s="55"/>
      <c r="FU13" s="38">
        <f>C13*2.12676/100</f>
        <v>146002.074</v>
      </c>
      <c r="FV13" s="38">
        <f t="shared" si="110"/>
        <v>3650.05185</v>
      </c>
      <c r="FW13" s="38">
        <f t="shared" si="111"/>
        <v>149652.12584999998</v>
      </c>
      <c r="FX13" s="38">
        <f t="shared" si="112"/>
        <v>6336.575082</v>
      </c>
      <c r="FY13" s="38">
        <f t="shared" si="113"/>
        <v>701.086434</v>
      </c>
      <c r="FZ13" s="55"/>
      <c r="GA13" s="38">
        <f>C13*6.78414/100</f>
        <v>465731.211</v>
      </c>
      <c r="GB13" s="38">
        <f t="shared" si="114"/>
        <v>11643.280275000001</v>
      </c>
      <c r="GC13" s="38">
        <f t="shared" si="115"/>
        <v>477374.49127500004</v>
      </c>
      <c r="GD13" s="38">
        <f t="shared" si="116"/>
        <v>20213.005923</v>
      </c>
      <c r="GE13" s="38">
        <f t="shared" si="117"/>
        <v>2236.3917509999997</v>
      </c>
      <c r="GF13" s="55"/>
      <c r="GG13" s="38">
        <f>C13*10.89131/100</f>
        <v>747688.4315000001</v>
      </c>
      <c r="GH13" s="38">
        <f t="shared" si="118"/>
        <v>18692.2107875</v>
      </c>
      <c r="GI13" s="38">
        <f t="shared" si="119"/>
        <v>766380.6422875001</v>
      </c>
      <c r="GJ13" s="38">
        <f t="shared" si="120"/>
        <v>32450.1135795</v>
      </c>
      <c r="GK13" s="38">
        <f t="shared" si="121"/>
        <v>3590.3203415</v>
      </c>
      <c r="GL13" s="55"/>
      <c r="GM13" s="38">
        <f>C13*0.03264/100</f>
        <v>2240.736</v>
      </c>
      <c r="GN13" s="38">
        <f t="shared" si="122"/>
        <v>56.0184</v>
      </c>
      <c r="GO13" s="38">
        <f t="shared" si="123"/>
        <v>2296.7544</v>
      </c>
      <c r="GP13" s="38">
        <f t="shared" si="124"/>
        <v>97.24924800000001</v>
      </c>
      <c r="GQ13" s="38">
        <f t="shared" si="125"/>
        <v>10.759776</v>
      </c>
      <c r="GR13" s="55"/>
      <c r="GS13" s="38">
        <f>C13*0.18025/100</f>
        <v>12374.1625</v>
      </c>
      <c r="GT13" s="38">
        <f t="shared" si="126"/>
        <v>309.3540625</v>
      </c>
      <c r="GU13" s="38">
        <f t="shared" si="127"/>
        <v>12683.5165625</v>
      </c>
      <c r="GV13" s="38">
        <f t="shared" si="128"/>
        <v>537.0458625</v>
      </c>
      <c r="GW13" s="38">
        <f t="shared" si="129"/>
        <v>59.4194125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3:229" ht="12.75">
      <c r="C14" s="47"/>
      <c r="D14" s="47"/>
      <c r="E14" s="47"/>
      <c r="F14" s="47"/>
      <c r="G14" s="47"/>
      <c r="I14" s="47"/>
      <c r="J14" s="47"/>
      <c r="K14" s="47"/>
      <c r="L14" s="47"/>
      <c r="M14" s="47"/>
      <c r="AA14" s="55"/>
      <c r="AB14" s="55"/>
      <c r="AC14" s="55"/>
      <c r="AD14" s="55"/>
      <c r="AE14" s="55"/>
      <c r="AF14" s="38"/>
      <c r="AG14" s="55"/>
      <c r="AH14" s="55"/>
      <c r="AI14" s="55"/>
      <c r="AJ14" s="55"/>
      <c r="AK14" s="55"/>
      <c r="AL14" s="38"/>
      <c r="AM14" s="55"/>
      <c r="AN14" s="55"/>
      <c r="AO14" s="55"/>
      <c r="AP14" s="55"/>
      <c r="AQ14" s="55"/>
      <c r="AR14" s="38"/>
      <c r="AS14" s="55"/>
      <c r="AT14" s="55"/>
      <c r="AU14" s="55"/>
      <c r="AV14" s="55"/>
      <c r="AW14" s="55"/>
      <c r="AX14" s="38"/>
      <c r="AY14" s="38"/>
      <c r="AZ14" s="38"/>
      <c r="BA14" s="38"/>
      <c r="BB14" s="38"/>
      <c r="BC14" s="38"/>
      <c r="BD14" s="38"/>
      <c r="BE14" s="55"/>
      <c r="BF14" s="55"/>
      <c r="BG14" s="55"/>
      <c r="BH14" s="55"/>
      <c r="BI14" s="55"/>
      <c r="BJ14" s="38"/>
      <c r="BK14" s="38"/>
      <c r="BL14" s="38"/>
      <c r="BM14" s="55"/>
      <c r="BN14" s="55"/>
      <c r="BO14" s="55"/>
      <c r="BP14" s="38"/>
      <c r="BQ14" s="38"/>
      <c r="BR14" s="38"/>
      <c r="BS14" s="38"/>
      <c r="BT14" s="38"/>
      <c r="BU14" s="38"/>
      <c r="BV14" s="38"/>
      <c r="BW14" s="55"/>
      <c r="BX14" s="55"/>
      <c r="BY14" s="55"/>
      <c r="BZ14" s="55"/>
      <c r="CA14" s="55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55"/>
      <c r="DZ14" s="55"/>
      <c r="EA14" s="55"/>
      <c r="EB14" s="55"/>
      <c r="EC14" s="55"/>
      <c r="ED14" s="55"/>
      <c r="EE14" s="38"/>
      <c r="EF14" s="38"/>
      <c r="EG14" s="38"/>
      <c r="EH14" s="38"/>
      <c r="EI14" s="38"/>
      <c r="EJ14" s="38"/>
      <c r="EK14" s="74"/>
      <c r="EL14" s="74"/>
      <c r="EM14" s="74"/>
      <c r="EN14" s="74"/>
      <c r="EO14" s="74"/>
      <c r="EP14" s="38"/>
      <c r="EQ14" s="55"/>
      <c r="ER14" s="38"/>
      <c r="ES14" s="55"/>
      <c r="ET14" s="55"/>
      <c r="EU14" s="55"/>
      <c r="EV14" s="38"/>
      <c r="EW14" s="38"/>
      <c r="EX14" s="38"/>
      <c r="EY14" s="38"/>
      <c r="EZ14" s="38"/>
      <c r="FA14" s="38"/>
      <c r="FB14" s="38"/>
      <c r="FC14" s="55"/>
      <c r="FD14" s="55"/>
      <c r="FE14" s="55"/>
      <c r="FF14" s="55"/>
      <c r="FG14" s="55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55"/>
      <c r="GZ14" s="55"/>
      <c r="HA14" s="55"/>
      <c r="HB14" s="55"/>
      <c r="HC14" s="55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</row>
    <row r="15" spans="1:229" ht="13.5" thickBot="1">
      <c r="A15" s="36" t="s">
        <v>4</v>
      </c>
      <c r="C15" s="54">
        <f>SUM(C8:C14)</f>
        <v>19915000</v>
      </c>
      <c r="D15" s="54">
        <f>SUM(D8:D14)</f>
        <v>2009250</v>
      </c>
      <c r="E15" s="54">
        <f>SUM(E8:E14)</f>
        <v>21924250</v>
      </c>
      <c r="F15" s="54">
        <f>SUM(F8:F14)</f>
        <v>1787670</v>
      </c>
      <c r="G15" s="54">
        <f>SUM(G8:G14)</f>
        <v>197790</v>
      </c>
      <c r="I15" s="54">
        <f>SUM(I8:I14)</f>
        <v>3533102.2265000003</v>
      </c>
      <c r="J15" s="54">
        <f>SUM(J8:J14)</f>
        <v>356459.23417500005</v>
      </c>
      <c r="K15" s="54">
        <f>SUM(K8:K14)</f>
        <v>3889561.460675</v>
      </c>
      <c r="L15" s="54">
        <f>SUM(L8:L14)</f>
        <v>317148.92579699995</v>
      </c>
      <c r="M15" s="54">
        <f>SUM(M8:M14)</f>
        <v>35089.745889</v>
      </c>
      <c r="O15" s="54">
        <f>SUM(O8:O14)</f>
        <v>16381897.773500001</v>
      </c>
      <c r="P15" s="54">
        <f>SUM(P8:P14)</f>
        <v>1652790.7658250001</v>
      </c>
      <c r="Q15" s="54">
        <f>SUM(Q8:Q14)</f>
        <v>18034688.539325003</v>
      </c>
      <c r="R15" s="54">
        <f>SUM(R8:R14)</f>
        <v>1470521.074203</v>
      </c>
      <c r="S15" s="54">
        <f>SUM(S8:S14)</f>
        <v>162700.254111</v>
      </c>
      <c r="U15" s="54">
        <f>SUM(U8:U14)</f>
        <v>3457.244</v>
      </c>
      <c r="V15" s="54">
        <f>SUM(V8:V14)</f>
        <v>348.80580000000003</v>
      </c>
      <c r="W15" s="54">
        <f>SUM(W8:W14)</f>
        <v>3806.0498000000002</v>
      </c>
      <c r="X15" s="54">
        <f>SUM(X8:X14)</f>
        <v>310.33951199999996</v>
      </c>
      <c r="Y15" s="54">
        <f>SUM(Y8:Y14)</f>
        <v>34.336344</v>
      </c>
      <c r="AA15" s="54">
        <f>SUM(AA8:AA14)</f>
        <v>447738.9875</v>
      </c>
      <c r="AB15" s="54">
        <f>SUM(AB8:AB14)</f>
        <v>45172.963124999995</v>
      </c>
      <c r="AC15" s="54">
        <f>SUM(AC8:AC14)</f>
        <v>492911.95062500006</v>
      </c>
      <c r="AD15" s="54">
        <f>SUM(AD8:AD14)</f>
        <v>40191.290775</v>
      </c>
      <c r="AE15" s="54">
        <f>SUM(AE8:AE14)</f>
        <v>4446.813675</v>
      </c>
      <c r="AF15" s="38"/>
      <c r="AG15" s="54">
        <f>SUM(AG8:AG14)</f>
        <v>2767362.5105</v>
      </c>
      <c r="AH15" s="54">
        <f>SUM(AH8:AH14)</f>
        <v>279202.767975</v>
      </c>
      <c r="AI15" s="54">
        <f>SUM(AI8:AI14)</f>
        <v>3046565.2784749996</v>
      </c>
      <c r="AJ15" s="54">
        <f>SUM(AJ8:AJ14)</f>
        <v>248412.299229</v>
      </c>
      <c r="AK15" s="54">
        <f>SUM(AK8:AK14)</f>
        <v>27484.641272999997</v>
      </c>
      <c r="AL15" s="38"/>
      <c r="AM15" s="54">
        <f>SUM(AM8:AM14)</f>
        <v>28056.252000000004</v>
      </c>
      <c r="AN15" s="54">
        <f>SUM(AN8:AN14)</f>
        <v>2830.6314</v>
      </c>
      <c r="AO15" s="54">
        <f>SUM(AO8:AO14)</f>
        <v>30886.883400000002</v>
      </c>
      <c r="AP15" s="54">
        <f>SUM(AP8:AP14)</f>
        <v>2518.469496</v>
      </c>
      <c r="AQ15" s="54">
        <f>SUM(AQ8:AQ14)</f>
        <v>278.646552</v>
      </c>
      <c r="AR15" s="38"/>
      <c r="AS15" s="54">
        <f>SUM(AS8:AS14)</f>
        <v>781717.5205</v>
      </c>
      <c r="AT15" s="54">
        <f>SUM(AT8:AT14)</f>
        <v>78868.487475</v>
      </c>
      <c r="AU15" s="54">
        <f>SUM(AU8:AU14)</f>
        <v>860586.007975</v>
      </c>
      <c r="AV15" s="54">
        <f>SUM(AV8:AV14)</f>
        <v>70170.874209</v>
      </c>
      <c r="AW15" s="54">
        <f>SUM(AW8:AW14)</f>
        <v>7763.7915330000005</v>
      </c>
      <c r="AX15" s="38"/>
      <c r="AY15" s="54">
        <f>SUM(AY8:AY14)</f>
        <v>55055.01749999999</v>
      </c>
      <c r="AZ15" s="54">
        <f>SUM(AZ8:AZ14)</f>
        <v>5554.571624999999</v>
      </c>
      <c r="BA15" s="54">
        <f>SUM(BA8:BA14)</f>
        <v>60609.589125</v>
      </c>
      <c r="BB15" s="54">
        <f>SUM(BB8:BB14)</f>
        <v>4942.013715</v>
      </c>
      <c r="BC15" s="54">
        <f>SUM(BC8:BC14)</f>
        <v>546.790455</v>
      </c>
      <c r="BD15" s="38"/>
      <c r="BE15" s="54">
        <f>SUM(BE8:BE14)</f>
        <v>1272707.905</v>
      </c>
      <c r="BF15" s="54">
        <f>SUM(BF8:BF14)</f>
        <v>128405.13974999999</v>
      </c>
      <c r="BG15" s="54">
        <f>SUM(BG8:BG14)</f>
        <v>1401113.04475</v>
      </c>
      <c r="BH15" s="54">
        <f>SUM(BH8:BH14)</f>
        <v>114244.62669000003</v>
      </c>
      <c r="BI15" s="54">
        <f>SUM(BI8:BI14)</f>
        <v>12640.165530000002</v>
      </c>
      <c r="BJ15" s="38"/>
      <c r="BK15" s="54">
        <f>SUM(BK8:BK14)</f>
        <v>43737.323000000004</v>
      </c>
      <c r="BL15" s="54">
        <f>SUM(BL8:BL14)</f>
        <v>4412.71485</v>
      </c>
      <c r="BM15" s="54">
        <f>SUM(BM8:BM14)</f>
        <v>48150.03785</v>
      </c>
      <c r="BN15" s="54">
        <f>SUM(BN8:BN14)</f>
        <v>3926.0808540000003</v>
      </c>
      <c r="BO15" s="54">
        <f>SUM(BO8:BO14)</f>
        <v>434.38639800000004</v>
      </c>
      <c r="BP15" s="38"/>
      <c r="BQ15" s="54">
        <f>SUM(BQ8:BQ14)</f>
        <v>47156.728500000005</v>
      </c>
      <c r="BR15" s="54">
        <f>SUM(BR8:BR14)</f>
        <v>4757.703074999999</v>
      </c>
      <c r="BS15" s="54">
        <f>SUM(BS8:BS14)</f>
        <v>51914.43157500001</v>
      </c>
      <c r="BT15" s="54">
        <f>SUM(BT8:BT14)</f>
        <v>4233.023793</v>
      </c>
      <c r="BU15" s="54">
        <f>SUM(BU8:BU14)</f>
        <v>468.34694099999996</v>
      </c>
      <c r="BV15" s="38"/>
      <c r="BW15" s="54">
        <f>SUM(BW8:BW14)</f>
        <v>12456.832499999997</v>
      </c>
      <c r="BX15" s="54">
        <f>SUM(BX8:BX14)</f>
        <v>1256.7858749999998</v>
      </c>
      <c r="BY15" s="54">
        <f>SUM(BY8:BY14)</f>
        <v>13713.618374999995</v>
      </c>
      <c r="BZ15" s="54">
        <f>SUM(BZ8:BZ14)</f>
        <v>1118.187585</v>
      </c>
      <c r="CA15" s="54">
        <f>SUM(CA8:CA14)</f>
        <v>123.717645</v>
      </c>
      <c r="CB15" s="38"/>
      <c r="CC15" s="54">
        <f>SUM(CC8:CC14)</f>
        <v>2767854.411</v>
      </c>
      <c r="CD15" s="54">
        <f>SUM(CD8:CD14)</f>
        <v>279252.39645</v>
      </c>
      <c r="CE15" s="54">
        <f>SUM(CE8:CE14)</f>
        <v>3047106.80745</v>
      </c>
      <c r="CF15" s="54">
        <f>SUM(CF8:CF14)</f>
        <v>248456.454678</v>
      </c>
      <c r="CG15" s="54">
        <f>SUM(CG8:CG14)</f>
        <v>27489.526686000005</v>
      </c>
      <c r="CH15" s="38"/>
      <c r="CI15" s="54">
        <f>SUM(CI8:CI14)</f>
        <v>37965.956000000006</v>
      </c>
      <c r="CJ15" s="54">
        <f>SUM(CJ8:CJ14)</f>
        <v>3830.4341999999997</v>
      </c>
      <c r="CK15" s="54">
        <f>SUM(CK8:CK14)</f>
        <v>41796.3902</v>
      </c>
      <c r="CL15" s="54">
        <f>SUM(CL8:CL14)</f>
        <v>3408.014088</v>
      </c>
      <c r="CM15" s="54">
        <f>SUM(CM8:CM14)</f>
        <v>377.066856</v>
      </c>
      <c r="CN15" s="38"/>
      <c r="CO15" s="54">
        <f>SUM(CO8:CO14)</f>
        <v>44982.0105</v>
      </c>
      <c r="CP15" s="54">
        <f>SUM(CP8:CP14)</f>
        <v>4538.292974999999</v>
      </c>
      <c r="CQ15" s="54">
        <f>SUM(CQ8:CQ14)</f>
        <v>49520.30347499999</v>
      </c>
      <c r="CR15" s="54">
        <f>SUM(CR8:CR14)</f>
        <v>4037.8102290000006</v>
      </c>
      <c r="CS15" s="54">
        <f>SUM(CS8:CS14)</f>
        <v>446.7482730000001</v>
      </c>
      <c r="CT15" s="38"/>
      <c r="CU15" s="54">
        <f>SUM(CU8:CU14)</f>
        <v>536613.6579999999</v>
      </c>
      <c r="CV15" s="54">
        <f>SUM(CV8:CV14)</f>
        <v>54139.6431</v>
      </c>
      <c r="CW15" s="54">
        <f>SUM(CW8:CW14)</f>
        <v>590753.3010999999</v>
      </c>
      <c r="CX15" s="54">
        <f>SUM(CX8:CX14)</f>
        <v>48169.125684</v>
      </c>
      <c r="CY15" s="54">
        <f>SUM(CY8:CY14)</f>
        <v>5329.491108</v>
      </c>
      <c r="CZ15" s="38"/>
      <c r="DA15" s="54">
        <f>SUM(DA8:DA14)</f>
        <v>48626.4555</v>
      </c>
      <c r="DB15" s="54">
        <f>SUM(DB8:DB14)</f>
        <v>4905.9857250000005</v>
      </c>
      <c r="DC15" s="54">
        <f>SUM(DC8:DC14)</f>
        <v>53532.44122499999</v>
      </c>
      <c r="DD15" s="54">
        <f>SUM(DD8:DD14)</f>
        <v>4364.953839000001</v>
      </c>
      <c r="DE15" s="54">
        <f>SUM(DE8:DE14)</f>
        <v>482.94384300000013</v>
      </c>
      <c r="DF15" s="38"/>
      <c r="DG15" s="54">
        <f>SUM(DG8:DG14)</f>
        <v>183273.76200000002</v>
      </c>
      <c r="DH15" s="54">
        <f>SUM(DH8:DH14)</f>
        <v>18490.7259</v>
      </c>
      <c r="DI15" s="54">
        <f>SUM(DI8:DI14)</f>
        <v>201764.4879</v>
      </c>
      <c r="DJ15" s="54">
        <f>SUM(DJ8:DJ14)</f>
        <v>16451.569476</v>
      </c>
      <c r="DK15" s="54">
        <f>SUM(DK8:DK14)</f>
        <v>1820.2218120000002</v>
      </c>
      <c r="DL15" s="38"/>
      <c r="DM15" s="54">
        <f>SUM(DM8:DM14)</f>
        <v>426676.8835</v>
      </c>
      <c r="DN15" s="54">
        <f>SUM(DN8:DN14)</f>
        <v>43047.980325000004</v>
      </c>
      <c r="DO15" s="54">
        <f>SUM(DO8:DO14)</f>
        <v>469724.863825</v>
      </c>
      <c r="DP15" s="54">
        <f>SUM(DP8:DP14)</f>
        <v>38300.650983</v>
      </c>
      <c r="DQ15" s="54">
        <f>SUM(DQ8:DQ14)</f>
        <v>4237.630971</v>
      </c>
      <c r="DR15" s="38"/>
      <c r="DS15" s="54">
        <f>SUM(DS8:DS14)</f>
        <v>207287.26899999997</v>
      </c>
      <c r="DT15" s="54">
        <f>SUM(DT8:DT14)</f>
        <v>20913.479549999996</v>
      </c>
      <c r="DU15" s="54">
        <f>SUM(DU8:DU14)</f>
        <v>228200.74855</v>
      </c>
      <c r="DV15" s="54">
        <f>SUM(DV8:DV14)</f>
        <v>18607.141962</v>
      </c>
      <c r="DW15" s="54">
        <f>SUM(DW8:DW14)</f>
        <v>2058.716994</v>
      </c>
      <c r="DX15" s="38"/>
      <c r="DY15" s="54">
        <f>SUM(DY8:DY14)</f>
        <v>35691.663</v>
      </c>
      <c r="DZ15" s="54">
        <f>SUM(DZ8:DZ14)</f>
        <v>3600.97785</v>
      </c>
      <c r="EA15" s="54">
        <f>SUM(EA8:EA14)</f>
        <v>39292.64085</v>
      </c>
      <c r="EB15" s="54">
        <f>SUM(EB8:EB14)</f>
        <v>3203.8621740000003</v>
      </c>
      <c r="EC15" s="54">
        <f>SUM(EC8:EC14)</f>
        <v>354.47923800000007</v>
      </c>
      <c r="ED15" s="47"/>
      <c r="EE15" s="54">
        <f>SUM(EE8:EE14)</f>
        <v>46011.615999999995</v>
      </c>
      <c r="EF15" s="54">
        <f>SUM(EF8:EF14)</f>
        <v>4642.171199999999</v>
      </c>
      <c r="EG15" s="54">
        <f>SUM(EG8:EG14)</f>
        <v>50653.78719999999</v>
      </c>
      <c r="EH15" s="54">
        <f>SUM(EH8:EH14)</f>
        <v>4130.232768000001</v>
      </c>
      <c r="EI15" s="54">
        <f>SUM(EI8:EI14)</f>
        <v>456.974016</v>
      </c>
      <c r="EJ15" s="38"/>
      <c r="EK15" s="75">
        <f>SUM(EK8:EK14)</f>
        <v>1205656.0914999999</v>
      </c>
      <c r="EL15" s="75">
        <f>SUM(EL8:EL14)</f>
        <v>121640.19592499999</v>
      </c>
      <c r="EM15" s="75">
        <f>SUM(EM8:EM14)</f>
        <v>1327296.287425</v>
      </c>
      <c r="EN15" s="75">
        <f>SUM(EN8:EN14)</f>
        <v>108225.720567</v>
      </c>
      <c r="EO15" s="75">
        <f>SUM(EO8:EO14)</f>
        <v>11974.226379</v>
      </c>
      <c r="EP15" s="38"/>
      <c r="EQ15" s="54">
        <f>SUM(EQ8:EQ14)</f>
        <v>302562.62049999996</v>
      </c>
      <c r="ER15" s="54">
        <f>SUM(ER8:ER14)</f>
        <v>30525.932474999998</v>
      </c>
      <c r="ES15" s="54">
        <f>SUM(ES8:ES14)</f>
        <v>333088.552975</v>
      </c>
      <c r="ET15" s="54">
        <f>SUM(ET8:ET14)</f>
        <v>27159.534009</v>
      </c>
      <c r="EU15" s="54">
        <f>SUM(EU8:EU14)</f>
        <v>3004.964133</v>
      </c>
      <c r="EV15" s="38"/>
      <c r="EW15" s="54">
        <f>SUM(EW8:EW14)</f>
        <v>441226.78250000003</v>
      </c>
      <c r="EX15" s="54">
        <f>SUM(EX8:EX14)</f>
        <v>44515.938375000005</v>
      </c>
      <c r="EY15" s="54">
        <f>SUM(EY8:EY14)</f>
        <v>485742.720875</v>
      </c>
      <c r="EZ15" s="54">
        <f>SUM(EZ8:EZ14)</f>
        <v>39606.722685</v>
      </c>
      <c r="FA15" s="54">
        <f>SUM(FA8:FA14)</f>
        <v>4382.136345</v>
      </c>
      <c r="FB15" s="38"/>
      <c r="FC15" s="54">
        <f>SUM(FC8:FC14)</f>
        <v>135.42200000000003</v>
      </c>
      <c r="FD15" s="54">
        <f>SUM(FD8:FD14)</f>
        <v>13.6629</v>
      </c>
      <c r="FE15" s="54">
        <f>SUM(FE8:FE14)</f>
        <v>149.08490000000003</v>
      </c>
      <c r="FF15" s="54">
        <f>SUM(FF8:FF14)</f>
        <v>12.156156</v>
      </c>
      <c r="FG15" s="54">
        <f>SUM(FG8:FG14)</f>
        <v>1.344972</v>
      </c>
      <c r="FH15" s="38"/>
      <c r="FI15" s="54">
        <f>SUM(FI8:FI14)</f>
        <v>290402.52150000003</v>
      </c>
      <c r="FJ15" s="54">
        <f>SUM(FJ8:FJ14)</f>
        <v>29299.084425</v>
      </c>
      <c r="FK15" s="54">
        <f>SUM(FK8:FK14)</f>
        <v>319701.60592500004</v>
      </c>
      <c r="FL15" s="54">
        <f>SUM(FL8:FL14)</f>
        <v>26067.982707000003</v>
      </c>
      <c r="FM15" s="54">
        <f>SUM(FM8:FM14)</f>
        <v>2884.1935590000003</v>
      </c>
      <c r="FN15" s="38"/>
      <c r="FO15" s="54">
        <f>SUM(FO8:FO14)</f>
        <v>361477.165</v>
      </c>
      <c r="FP15" s="54">
        <f>SUM(FP8:FP14)</f>
        <v>36469.89675</v>
      </c>
      <c r="FQ15" s="54">
        <f>SUM(FQ8:FQ14)</f>
        <v>397947.06175</v>
      </c>
      <c r="FR15" s="54">
        <f>SUM(FR8:FR14)</f>
        <v>32447.99817</v>
      </c>
      <c r="FS15" s="54">
        <f>SUM(FS8:FS14)</f>
        <v>3590.0862899999997</v>
      </c>
      <c r="FT15" s="38"/>
      <c r="FU15" s="54">
        <f>SUM(FU8:FU14)</f>
        <v>423544.25399999996</v>
      </c>
      <c r="FV15" s="54">
        <f>SUM(FV8:FV14)</f>
        <v>42731.9253</v>
      </c>
      <c r="FW15" s="54">
        <f>SUM(FW8:FW14)</f>
        <v>466276.17929999996</v>
      </c>
      <c r="FX15" s="54">
        <f>SUM(FX8:FX14)</f>
        <v>38019.450492</v>
      </c>
      <c r="FY15" s="54">
        <f>SUM(FY8:FY14)</f>
        <v>4206.518604</v>
      </c>
      <c r="FZ15" s="38"/>
      <c r="GA15" s="54">
        <f>SUM(GA8:GA14)</f>
        <v>1351061.4810000001</v>
      </c>
      <c r="GB15" s="54">
        <f>SUM(GB8:GB14)</f>
        <v>136310.33294999998</v>
      </c>
      <c r="GC15" s="54">
        <f>SUM(GC8:GC14)</f>
        <v>1487371.8139499999</v>
      </c>
      <c r="GD15" s="54">
        <f>SUM(GD8:GD14)</f>
        <v>121278.03553800001</v>
      </c>
      <c r="GE15" s="54">
        <f>SUM(GE8:GE14)</f>
        <v>13418.350505999997</v>
      </c>
      <c r="GF15" s="38"/>
      <c r="GG15" s="54">
        <f>SUM(GG8:GG14)</f>
        <v>2169004.3865</v>
      </c>
      <c r="GH15" s="54">
        <f>SUM(GH8:GH14)</f>
        <v>218833.646175</v>
      </c>
      <c r="GI15" s="54">
        <f>SUM(GI8:GI14)</f>
        <v>2387838.0326750004</v>
      </c>
      <c r="GJ15" s="54">
        <f>SUM(GJ8:GJ14)</f>
        <v>194700.681477</v>
      </c>
      <c r="GK15" s="54">
        <f>SUM(GK8:GK14)</f>
        <v>21541.922048999997</v>
      </c>
      <c r="GL15" s="38"/>
      <c r="GM15" s="54">
        <f>SUM(GM8:GM14)</f>
        <v>6500.256</v>
      </c>
      <c r="GN15" s="54">
        <f>SUM(GN8:GN14)</f>
        <v>655.8192000000001</v>
      </c>
      <c r="GO15" s="54">
        <f>SUM(GO8:GO14)</f>
        <v>7156.0752</v>
      </c>
      <c r="GP15" s="54">
        <f>SUM(GP8:GP14)</f>
        <v>583.495488</v>
      </c>
      <c r="GQ15" s="54">
        <f>SUM(GQ8:GQ14)</f>
        <v>64.558656</v>
      </c>
      <c r="GR15" s="38"/>
      <c r="GS15" s="54">
        <f>SUM(GS8:GS14)</f>
        <v>35896.7875</v>
      </c>
      <c r="GT15" s="54">
        <f>SUM(GT8:GT14)</f>
        <v>3621.673125</v>
      </c>
      <c r="GU15" s="54">
        <f>SUM(GU8:GU14)</f>
        <v>39518.460625</v>
      </c>
      <c r="GV15" s="54">
        <f>SUM(GV8:GV14)</f>
        <v>3222.275175</v>
      </c>
      <c r="GW15" s="54">
        <f>SUM(GW8:GW14)</f>
        <v>356.516475</v>
      </c>
      <c r="GX15" s="38"/>
      <c r="GY15" s="54">
        <f>SUM(GY8:GY14)</f>
        <v>0</v>
      </c>
      <c r="GZ15" s="54">
        <f>SUM(GZ8:GZ14)</f>
        <v>0</v>
      </c>
      <c r="HA15" s="54">
        <f>SUM(HA8:HA14)</f>
        <v>0</v>
      </c>
      <c r="HB15" s="47"/>
      <c r="HC15" s="47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</row>
    <row r="16" spans="141:145" ht="13.5" thickTop="1">
      <c r="EK16" s="76"/>
      <c r="EL16" s="76"/>
      <c r="EM16" s="76"/>
      <c r="EN16" s="76"/>
      <c r="EO16" s="76"/>
    </row>
    <row r="17" spans="3:27" ht="12.75">
      <c r="C17" s="38">
        <f>I15+O15</f>
        <v>19915000</v>
      </c>
      <c r="D17" s="38">
        <f>J15+P15</f>
        <v>2009250.0000000002</v>
      </c>
      <c r="F17" s="38">
        <f>L15+R15</f>
        <v>1787670</v>
      </c>
      <c r="G17" s="38">
        <f>M15+S15</f>
        <v>197790</v>
      </c>
      <c r="U17" s="38"/>
      <c r="AA17" s="38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15"/>
  <sheetViews>
    <sheetView zoomScale="159" zoomScaleNormal="159" zoomScalePageLayoutView="0" workbookViewId="0" topLeftCell="A1">
      <selection activeCell="D13" sqref="D13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710937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710937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710937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710937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710937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187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182</v>
      </c>
      <c r="CJ5" s="27"/>
      <c r="CK5" s="28"/>
      <c r="CL5" s="46"/>
      <c r="CM5" s="46"/>
      <c r="CO5" s="61" t="s">
        <v>164</v>
      </c>
      <c r="CP5" s="27"/>
      <c r="CQ5" s="28"/>
      <c r="CR5" s="46"/>
      <c r="CS5" s="46"/>
      <c r="CU5" s="26" t="s">
        <v>166</v>
      </c>
      <c r="CV5" s="27"/>
      <c r="CW5" s="28"/>
      <c r="CX5" s="46"/>
      <c r="CY5" s="46"/>
      <c r="DA5" s="26" t="s">
        <v>165</v>
      </c>
      <c r="DB5" s="27"/>
      <c r="DC5" s="28"/>
      <c r="DD5" s="46"/>
      <c r="DE5" s="46"/>
      <c r="DG5" s="26" t="s">
        <v>167</v>
      </c>
      <c r="DH5" s="27"/>
      <c r="DI5" s="28"/>
      <c r="DJ5" s="46"/>
      <c r="DK5" s="46"/>
      <c r="DM5" s="61" t="s">
        <v>168</v>
      </c>
      <c r="DN5" s="27"/>
      <c r="DO5" s="28"/>
      <c r="DP5" s="46"/>
      <c r="DQ5" s="46"/>
      <c r="DR5" s="34"/>
      <c r="DS5" s="26" t="s">
        <v>169</v>
      </c>
      <c r="DT5" s="27"/>
      <c r="DU5" s="28"/>
      <c r="DV5" s="46"/>
      <c r="DW5" s="46"/>
      <c r="DY5" s="26" t="s">
        <v>170</v>
      </c>
      <c r="DZ5" s="27"/>
      <c r="EA5" s="28"/>
      <c r="EB5" s="46"/>
      <c r="EC5" s="46"/>
      <c r="EE5" s="26" t="s">
        <v>171</v>
      </c>
      <c r="EF5" s="27"/>
      <c r="EG5" s="28"/>
      <c r="EH5" s="46"/>
      <c r="EI5" s="46"/>
      <c r="EJ5" s="34"/>
      <c r="EK5" s="26" t="s">
        <v>183</v>
      </c>
      <c r="EL5" s="27"/>
      <c r="EM5" s="28"/>
      <c r="EN5" s="46"/>
      <c r="EO5" s="46"/>
      <c r="EP5" s="34"/>
      <c r="EQ5" s="26" t="s">
        <v>172</v>
      </c>
      <c r="ER5" s="27"/>
      <c r="ES5" s="28"/>
      <c r="ET5" s="46"/>
      <c r="EU5" s="46"/>
      <c r="EV5" s="34"/>
      <c r="EW5" s="26" t="s">
        <v>173</v>
      </c>
      <c r="EX5" s="27"/>
      <c r="EY5" s="28"/>
      <c r="EZ5" s="46"/>
      <c r="FA5" s="46"/>
      <c r="FB5" s="34"/>
      <c r="FC5" s="26" t="s">
        <v>174</v>
      </c>
      <c r="FD5" s="27"/>
      <c r="FE5" s="28"/>
      <c r="FF5" s="46"/>
      <c r="FG5" s="46"/>
      <c r="FH5" s="34"/>
      <c r="FI5" s="26" t="s">
        <v>175</v>
      </c>
      <c r="FJ5" s="27"/>
      <c r="FK5" s="28"/>
      <c r="FL5" s="46"/>
      <c r="FM5" s="46"/>
      <c r="FN5" s="34"/>
      <c r="FO5" s="26" t="s">
        <v>176</v>
      </c>
      <c r="FP5" s="27"/>
      <c r="FQ5" s="28"/>
      <c r="FR5" s="46"/>
      <c r="FS5" s="46"/>
      <c r="FT5" s="34"/>
      <c r="FU5" s="26" t="s">
        <v>177</v>
      </c>
      <c r="FV5" s="27"/>
      <c r="FW5" s="28"/>
      <c r="FX5" s="46"/>
      <c r="FY5" s="46"/>
      <c r="FZ5" s="34"/>
      <c r="GA5" s="26" t="s">
        <v>178</v>
      </c>
      <c r="GB5" s="27"/>
      <c r="GC5" s="28"/>
      <c r="GD5" s="46"/>
      <c r="GE5" s="46"/>
      <c r="GF5" s="34"/>
      <c r="GG5" s="26" t="s">
        <v>184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179</v>
      </c>
      <c r="G6" s="46" t="s">
        <v>179</v>
      </c>
      <c r="I6" s="16" t="s">
        <v>148</v>
      </c>
      <c r="J6" s="37">
        <v>0.0071293</v>
      </c>
      <c r="K6" s="53"/>
      <c r="L6" s="46" t="s">
        <v>179</v>
      </c>
      <c r="M6" s="46" t="s">
        <v>179</v>
      </c>
      <c r="O6" s="16" t="s">
        <v>150</v>
      </c>
      <c r="P6" s="37">
        <v>0.0230884</v>
      </c>
      <c r="Q6" s="53"/>
      <c r="R6" s="46" t="s">
        <v>179</v>
      </c>
      <c r="S6" s="46" t="s">
        <v>179</v>
      </c>
      <c r="U6" s="16" t="s">
        <v>152</v>
      </c>
      <c r="V6" s="37">
        <v>0.0013209</v>
      </c>
      <c r="W6" s="53"/>
      <c r="X6" s="46" t="s">
        <v>179</v>
      </c>
      <c r="Y6" s="46" t="s">
        <v>179</v>
      </c>
      <c r="AA6" s="16" t="s">
        <v>154</v>
      </c>
      <c r="AB6" s="37">
        <v>0.0051261</v>
      </c>
      <c r="AC6" s="53"/>
      <c r="AD6" s="46" t="s">
        <v>179</v>
      </c>
      <c r="AE6" s="46" t="s">
        <v>179</v>
      </c>
      <c r="AG6" s="52"/>
      <c r="AH6" s="37">
        <v>0.0132841</v>
      </c>
      <c r="AI6" s="53"/>
      <c r="AJ6" s="46" t="s">
        <v>179</v>
      </c>
      <c r="AK6" s="46" t="s">
        <v>179</v>
      </c>
      <c r="AL6" s="31"/>
      <c r="AM6" s="52"/>
      <c r="AN6" s="37">
        <v>0.0030359</v>
      </c>
      <c r="AO6" s="53"/>
      <c r="AP6" s="46" t="s">
        <v>179</v>
      </c>
      <c r="AQ6" s="46" t="s">
        <v>179</v>
      </c>
      <c r="AR6" s="31"/>
      <c r="AS6" s="52"/>
      <c r="AT6" s="37">
        <v>0.0395322</v>
      </c>
      <c r="AU6" s="53"/>
      <c r="AV6" s="46" t="s">
        <v>179</v>
      </c>
      <c r="AW6" s="46" t="s">
        <v>179</v>
      </c>
      <c r="AX6" s="31"/>
      <c r="AY6" s="52"/>
      <c r="AZ6" s="37">
        <v>0.0012272</v>
      </c>
      <c r="BA6" s="53"/>
      <c r="BB6" s="46" t="s">
        <v>179</v>
      </c>
      <c r="BC6" s="46" t="s">
        <v>179</v>
      </c>
      <c r="BD6" s="31"/>
      <c r="BE6" s="52"/>
      <c r="BF6" s="37">
        <v>0.0015937</v>
      </c>
      <c r="BG6" s="53"/>
      <c r="BH6" s="46" t="s">
        <v>179</v>
      </c>
      <c r="BI6" s="46" t="s">
        <v>179</v>
      </c>
      <c r="BJ6" s="31"/>
      <c r="BK6" s="52"/>
      <c r="BL6" s="37">
        <v>5.49E-05</v>
      </c>
      <c r="BM6" s="53"/>
      <c r="BN6" s="46" t="s">
        <v>179</v>
      </c>
      <c r="BO6" s="46" t="s">
        <v>179</v>
      </c>
      <c r="BQ6" s="52"/>
      <c r="BR6" s="37">
        <v>6.03E-05</v>
      </c>
      <c r="BS6" s="53"/>
      <c r="BT6" s="46" t="s">
        <v>179</v>
      </c>
      <c r="BU6" s="46" t="s">
        <v>179</v>
      </c>
      <c r="BW6" s="52"/>
      <c r="BX6" s="37">
        <v>0.005086</v>
      </c>
      <c r="BY6" s="53"/>
      <c r="BZ6" s="46" t="s">
        <v>179</v>
      </c>
      <c r="CA6" s="46" t="s">
        <v>179</v>
      </c>
      <c r="CC6" s="52"/>
      <c r="CD6" s="37">
        <v>0.0004093</v>
      </c>
      <c r="CE6" s="53"/>
      <c r="CF6" s="46" t="s">
        <v>179</v>
      </c>
      <c r="CG6" s="46" t="s">
        <v>179</v>
      </c>
      <c r="CI6" s="52"/>
      <c r="CJ6" s="37">
        <v>0.000464</v>
      </c>
      <c r="CK6" s="53"/>
      <c r="CL6" s="46" t="s">
        <v>179</v>
      </c>
      <c r="CM6" s="46" t="s">
        <v>179</v>
      </c>
      <c r="CO6" s="52"/>
      <c r="CP6" s="37">
        <v>0.0100903</v>
      </c>
      <c r="CQ6" s="53"/>
      <c r="CR6" s="46" t="s">
        <v>179</v>
      </c>
      <c r="CS6" s="46" t="s">
        <v>179</v>
      </c>
      <c r="CU6" s="52"/>
      <c r="CV6" s="37">
        <v>0.0062968</v>
      </c>
      <c r="CW6" s="53"/>
      <c r="CX6" s="46" t="s">
        <v>179</v>
      </c>
      <c r="CY6" s="46" t="s">
        <v>179</v>
      </c>
      <c r="DA6" s="52"/>
      <c r="DB6" s="37">
        <v>0.000199</v>
      </c>
      <c r="DC6" s="53"/>
      <c r="DD6" s="46" t="s">
        <v>179</v>
      </c>
      <c r="DE6" s="46" t="s">
        <v>179</v>
      </c>
      <c r="DG6" s="52"/>
      <c r="DH6" s="37">
        <v>0.000862</v>
      </c>
      <c r="DI6" s="53"/>
      <c r="DJ6" s="46" t="s">
        <v>179</v>
      </c>
      <c r="DK6" s="46" t="s">
        <v>179</v>
      </c>
      <c r="DM6" s="52"/>
      <c r="DN6" s="37">
        <v>0.0011413</v>
      </c>
      <c r="DO6" s="53"/>
      <c r="DP6" s="46" t="s">
        <v>179</v>
      </c>
      <c r="DQ6" s="46" t="s">
        <v>179</v>
      </c>
      <c r="DR6" s="31"/>
      <c r="DS6" s="52"/>
      <c r="DT6" s="37">
        <v>0.0068315</v>
      </c>
      <c r="DU6" s="53"/>
      <c r="DV6" s="46" t="s">
        <v>179</v>
      </c>
      <c r="DW6" s="46" t="s">
        <v>179</v>
      </c>
      <c r="DY6" s="52"/>
      <c r="DZ6" s="37">
        <v>0.0017145</v>
      </c>
      <c r="EA6" s="53"/>
      <c r="EB6" s="46" t="s">
        <v>179</v>
      </c>
      <c r="EC6" s="46" t="s">
        <v>179</v>
      </c>
      <c r="EE6" s="52"/>
      <c r="EF6" s="37">
        <v>0.0045461</v>
      </c>
      <c r="EG6" s="53"/>
      <c r="EH6" s="46" t="s">
        <v>179</v>
      </c>
      <c r="EI6" s="46" t="s">
        <v>179</v>
      </c>
      <c r="EJ6" s="31"/>
      <c r="EK6" s="52"/>
      <c r="EL6" s="37">
        <v>8.96E-05</v>
      </c>
      <c r="EM6" s="53"/>
      <c r="EN6" s="46" t="s">
        <v>179</v>
      </c>
      <c r="EO6" s="46" t="s">
        <v>179</v>
      </c>
      <c r="EP6" s="31"/>
      <c r="EQ6" s="52"/>
      <c r="ER6" s="37">
        <v>0.0026891</v>
      </c>
      <c r="ES6" s="53"/>
      <c r="ET6" s="46" t="s">
        <v>179</v>
      </c>
      <c r="EU6" s="46" t="s">
        <v>179</v>
      </c>
      <c r="EV6" s="31"/>
      <c r="EW6" s="52"/>
      <c r="EX6" s="37">
        <v>0.0072217</v>
      </c>
      <c r="EY6" s="53"/>
      <c r="EZ6" s="46" t="s">
        <v>179</v>
      </c>
      <c r="FA6" s="46" t="s">
        <v>179</v>
      </c>
      <c r="FB6" s="31"/>
      <c r="FC6" s="52"/>
      <c r="FD6" s="37">
        <v>0.0027764</v>
      </c>
      <c r="FE6" s="53"/>
      <c r="FF6" s="46" t="s">
        <v>179</v>
      </c>
      <c r="FG6" s="46" t="s">
        <v>179</v>
      </c>
      <c r="FH6" s="31"/>
      <c r="FI6" s="52"/>
      <c r="FJ6" s="37">
        <v>0.0196383</v>
      </c>
      <c r="FK6" s="53"/>
      <c r="FL6" s="46" t="s">
        <v>179</v>
      </c>
      <c r="FM6" s="46" t="s">
        <v>179</v>
      </c>
      <c r="FN6" s="31"/>
      <c r="FO6" s="52"/>
      <c r="FP6" s="37">
        <v>0.0066515</v>
      </c>
      <c r="FQ6" s="53"/>
      <c r="FR6" s="46" t="s">
        <v>179</v>
      </c>
      <c r="FS6" s="46" t="s">
        <v>179</v>
      </c>
      <c r="FT6" s="31"/>
      <c r="FU6" s="52"/>
      <c r="FV6" s="37">
        <v>0.0014374</v>
      </c>
      <c r="FW6" s="53"/>
      <c r="FX6" s="46" t="s">
        <v>179</v>
      </c>
      <c r="FY6" s="46" t="s">
        <v>179</v>
      </c>
      <c r="FZ6" s="31"/>
      <c r="GA6" s="52"/>
      <c r="GB6" s="37">
        <v>0.0037906</v>
      </c>
      <c r="GC6" s="53"/>
      <c r="GD6" s="46" t="s">
        <v>179</v>
      </c>
      <c r="GE6" s="46" t="s">
        <v>179</v>
      </c>
      <c r="GF6" s="31"/>
      <c r="GG6" s="52"/>
      <c r="GH6" s="37">
        <v>2.07E-05</v>
      </c>
      <c r="GI6" s="53"/>
      <c r="GJ6" s="46" t="s">
        <v>179</v>
      </c>
      <c r="GK6" s="46" t="s">
        <v>179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30" t="s">
        <v>15</v>
      </c>
      <c r="J7" s="30" t="s">
        <v>16</v>
      </c>
      <c r="K7" s="30" t="s">
        <v>4</v>
      </c>
      <c r="L7" s="46" t="s">
        <v>180</v>
      </c>
      <c r="M7" s="46" t="s">
        <v>181</v>
      </c>
      <c r="O7" s="30" t="s">
        <v>15</v>
      </c>
      <c r="P7" s="30" t="s">
        <v>16</v>
      </c>
      <c r="Q7" s="30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L7" s="35"/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R7" s="35"/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R7" s="35"/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J7" s="35"/>
      <c r="EK7" s="30" t="s">
        <v>15</v>
      </c>
      <c r="EL7" s="30" t="s">
        <v>16</v>
      </c>
      <c r="EM7" s="30" t="s">
        <v>4</v>
      </c>
      <c r="EN7" s="46" t="s">
        <v>180</v>
      </c>
      <c r="EO7" s="46" t="s">
        <v>181</v>
      </c>
      <c r="EP7" s="35"/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</row>
    <row r="8" spans="1:211" s="57" customFormat="1" ht="12.75">
      <c r="A8" s="56">
        <v>44105</v>
      </c>
      <c r="B8" s="55"/>
      <c r="C8" s="38">
        <f aca="true" t="shared" si="0" ref="C8:G13">I8+O8+U8+AA8+AG8+AM8+AS8+AY8+BE8+BK8+BQ8+BW8+CC8+CI8+CO8+CU8+DA8+DG8+DM8+DS8+DY8+EE8+EK8+EQ8+EW8+FC8+FI8+FO8+FU8+GA8+GG8</f>
        <v>0</v>
      </c>
      <c r="D8" s="38">
        <f t="shared" si="0"/>
        <v>88327.5556625</v>
      </c>
      <c r="E8" s="38">
        <f aca="true" t="shared" si="1" ref="E8:E13">C8+D8</f>
        <v>88327.5556625</v>
      </c>
      <c r="F8" s="38">
        <f t="shared" si="0"/>
        <v>52858.15429949999</v>
      </c>
      <c r="G8" s="38">
        <f t="shared" si="0"/>
        <v>5848.290981499999</v>
      </c>
      <c r="I8" s="38">
        <f>J$6*'2017B'!$C8</f>
        <v>0</v>
      </c>
      <c r="J8" s="38">
        <f>J$6*'2017B'!$D8</f>
        <v>3549.5002375</v>
      </c>
      <c r="K8" s="38">
        <f aca="true" t="shared" si="2" ref="K8:K13">I8+J8</f>
        <v>3549.5002375</v>
      </c>
      <c r="L8" s="38">
        <f>J$6*'2017B'!$F8</f>
        <v>2124.1392885</v>
      </c>
      <c r="M8" s="38">
        <f>J$6*'2017B'!$G8</f>
        <v>235.0173745</v>
      </c>
      <c r="O8" s="38">
        <f>P$6*'2017B'!$C8</f>
        <v>0</v>
      </c>
      <c r="P8" s="38">
        <f>P$6*'2017B'!$D8</f>
        <v>11495.137149999999</v>
      </c>
      <c r="Q8" s="38">
        <f aca="true" t="shared" si="3" ref="Q8:Q13">O8+P8</f>
        <v>11495.137149999999</v>
      </c>
      <c r="R8" s="38">
        <f>P$6*'2017B'!$F8</f>
        <v>6879.073337999999</v>
      </c>
      <c r="S8" s="38">
        <f>P$6*'2017B'!$G8</f>
        <v>761.109106</v>
      </c>
      <c r="T8" s="55"/>
      <c r="U8" s="38">
        <f>V$6*'2017B'!$C8</f>
        <v>0</v>
      </c>
      <c r="V8" s="38">
        <f>V$6*'2017B'!$D8</f>
        <v>657.6430875</v>
      </c>
      <c r="W8" s="38">
        <f aca="true" t="shared" si="4" ref="W8:W13">U8+V8</f>
        <v>657.6430875</v>
      </c>
      <c r="X8" s="38">
        <f>V$6*'2017B'!$F8</f>
        <v>393.55555050000004</v>
      </c>
      <c r="Y8" s="38">
        <f>V$6*'2017B'!$G8</f>
        <v>43.5434685</v>
      </c>
      <c r="Z8" s="55"/>
      <c r="AA8" s="38">
        <f>AB$6*'2017B'!$C8</f>
        <v>0</v>
      </c>
      <c r="AB8" s="38">
        <f>AB$6*'2017B'!$D8</f>
        <v>2552.1570374999997</v>
      </c>
      <c r="AC8" s="38">
        <f aca="true" t="shared" si="5" ref="AC8:AC13">AA8+AB8</f>
        <v>2552.1570374999997</v>
      </c>
      <c r="AD8" s="38">
        <f>AB$6*'2017B'!$F8</f>
        <v>1527.2958644999999</v>
      </c>
      <c r="AE8" s="38">
        <f>AB$6*'2017B'!$G8</f>
        <v>168.9818865</v>
      </c>
      <c r="AF8" s="55"/>
      <c r="AG8" s="38">
        <f>AH$6*'2017B'!$C8</f>
        <v>0</v>
      </c>
      <c r="AH8" s="38">
        <f>AH$6*'2017B'!$D8</f>
        <v>6613.8212875</v>
      </c>
      <c r="AI8" s="38">
        <f aca="true" t="shared" si="6" ref="AI8:AI13">AG8+AH8</f>
        <v>6613.8212875</v>
      </c>
      <c r="AJ8" s="38">
        <f>AH$6*'2017B'!$F8</f>
        <v>3957.9311745</v>
      </c>
      <c r="AK8" s="38">
        <f>AH$6*'2017B'!$G8</f>
        <v>437.9103565</v>
      </c>
      <c r="AL8" s="55"/>
      <c r="AM8" s="38">
        <f>AN$6*'2017B'!$C8</f>
        <v>0</v>
      </c>
      <c r="AN8" s="38">
        <f>AN$6*'2017B'!$D8</f>
        <v>1511.4987125</v>
      </c>
      <c r="AO8" s="38">
        <f aca="true" t="shared" si="7" ref="AO8:AO13">AM8+AN8</f>
        <v>1511.4987125</v>
      </c>
      <c r="AP8" s="38">
        <f>AN$6*'2017B'!$F8</f>
        <v>904.5312254999999</v>
      </c>
      <c r="AQ8" s="38">
        <f>AN$6*'2017B'!$G8</f>
        <v>100.07844349999999</v>
      </c>
      <c r="AR8" s="55"/>
      <c r="AS8" s="38">
        <f>AT$6*'2017B'!$C8</f>
        <v>0</v>
      </c>
      <c r="AT8" s="38">
        <f>AT$6*'2017B'!$D8</f>
        <v>19682.094075</v>
      </c>
      <c r="AU8" s="38">
        <f aca="true" t="shared" si="8" ref="AU8:AU13">AS8+AT8</f>
        <v>19682.094075</v>
      </c>
      <c r="AV8" s="38">
        <f>AT$6*'2017B'!$F8</f>
        <v>11778.421329</v>
      </c>
      <c r="AW8" s="38">
        <f>AT$6*'2017B'!$G8</f>
        <v>1303.178973</v>
      </c>
      <c r="AX8" s="55"/>
      <c r="AY8" s="38">
        <f>AZ$6*'2017B'!$C8</f>
        <v>0</v>
      </c>
      <c r="AZ8" s="38">
        <f>AZ$6*'2017B'!$D8</f>
        <v>610.9921999999999</v>
      </c>
      <c r="BA8" s="38">
        <f aca="true" t="shared" si="9" ref="BA8:BA13">AY8+AZ8</f>
        <v>610.9921999999999</v>
      </c>
      <c r="BB8" s="38">
        <f>AZ$6*'2017B'!$F8</f>
        <v>365.638104</v>
      </c>
      <c r="BC8" s="38">
        <f>AZ$6*'2017B'!$G8</f>
        <v>40.454648</v>
      </c>
      <c r="BD8" s="55"/>
      <c r="BE8" s="38">
        <f>BF$6*'2017B'!$C8</f>
        <v>0</v>
      </c>
      <c r="BF8" s="38">
        <f>BF$6*'2017B'!$D8</f>
        <v>793.4633875</v>
      </c>
      <c r="BG8" s="38">
        <f aca="true" t="shared" si="10" ref="BG8:BG13">BE8+BF8</f>
        <v>793.4633875</v>
      </c>
      <c r="BH8" s="38">
        <f>BF$6*'2017B'!$F8</f>
        <v>474.8349465</v>
      </c>
      <c r="BI8" s="38">
        <f>BF$6*'2017B'!$G8</f>
        <v>52.5363205</v>
      </c>
      <c r="BJ8" s="55"/>
      <c r="BK8" s="38">
        <f>BL$6*'2017B'!$C8</f>
        <v>0</v>
      </c>
      <c r="BL8" s="38">
        <f>BL$6*'2017B'!$D8</f>
        <v>27.3333375</v>
      </c>
      <c r="BM8" s="38">
        <f aca="true" t="shared" si="11" ref="BM8:BM13">BK8+BL8</f>
        <v>27.3333375</v>
      </c>
      <c r="BN8" s="38">
        <f>BL$6*'2017B'!$F8</f>
        <v>16.3571805</v>
      </c>
      <c r="BO8" s="38">
        <f>BL$6*'2017B'!$G8</f>
        <v>1.8097785</v>
      </c>
      <c r="BP8" s="55"/>
      <c r="BQ8" s="38">
        <f>BR$6*'2017B'!$C8</f>
        <v>0</v>
      </c>
      <c r="BR8" s="38">
        <f>BR$6*'2017B'!$D8</f>
        <v>30.0218625</v>
      </c>
      <c r="BS8" s="38">
        <f aca="true" t="shared" si="12" ref="BS8:BS13">BQ8+BR8</f>
        <v>30.0218625</v>
      </c>
      <c r="BT8" s="38">
        <f>BR$6*'2017B'!$F8</f>
        <v>17.9660835</v>
      </c>
      <c r="BU8" s="38">
        <f>BR$6*'2017B'!$G8</f>
        <v>1.9877895</v>
      </c>
      <c r="BV8" s="55"/>
      <c r="BW8" s="38">
        <f>BX$6*'2017B'!$C8</f>
        <v>0</v>
      </c>
      <c r="BX8" s="38">
        <f>BX$6*'2017B'!$D8</f>
        <v>2532.19225</v>
      </c>
      <c r="BY8" s="38">
        <f aca="true" t="shared" si="13" ref="BY8:BY13">BW8+BX8</f>
        <v>2532.19225</v>
      </c>
      <c r="BZ8" s="38">
        <f>BX$6*'2017B'!$F8</f>
        <v>1515.3482700000002</v>
      </c>
      <c r="CA8" s="38">
        <f>BX$6*'2017B'!$G8</f>
        <v>167.65999000000002</v>
      </c>
      <c r="CB8" s="55"/>
      <c r="CC8" s="38">
        <f>CD$6*'2017B'!$C8</f>
        <v>0</v>
      </c>
      <c r="CD8" s="38">
        <f>CD$6*'2017B'!$D8</f>
        <v>203.7802375</v>
      </c>
      <c r="CE8" s="38">
        <f aca="true" t="shared" si="14" ref="CE8:CE13">CC8+CD8</f>
        <v>203.7802375</v>
      </c>
      <c r="CF8" s="38">
        <f>CD$6*'2017B'!$F8</f>
        <v>121.9488885</v>
      </c>
      <c r="CG8" s="38">
        <f>CD$6*'2017B'!$G8</f>
        <v>13.4925745</v>
      </c>
      <c r="CH8" s="55"/>
      <c r="CI8" s="38">
        <f>CJ$6*'2017B'!$C8</f>
        <v>0</v>
      </c>
      <c r="CJ8" s="38">
        <f>CJ$6*'2017B'!$D8</f>
        <v>231.014</v>
      </c>
      <c r="CK8" s="38">
        <f aca="true" t="shared" si="15" ref="CK8:CK13">CI8+CJ8</f>
        <v>231.014</v>
      </c>
      <c r="CL8" s="38">
        <f>CJ$6*'2017B'!$F8</f>
        <v>138.24648</v>
      </c>
      <c r="CM8" s="38">
        <f>CJ$6*'2017B'!$G8</f>
        <v>15.29576</v>
      </c>
      <c r="CN8" s="55"/>
      <c r="CO8" s="38">
        <f>CP$6*'2017B'!$C8</f>
        <v>0</v>
      </c>
      <c r="CP8" s="38">
        <f>CP$6*'2017B'!$D8</f>
        <v>5023.7081125</v>
      </c>
      <c r="CQ8" s="38">
        <f aca="true" t="shared" si="16" ref="CQ8:CQ13">CO8+CP8</f>
        <v>5023.7081125</v>
      </c>
      <c r="CR8" s="38">
        <f>CP$6*'2017B'!$F8</f>
        <v>3006.3544335</v>
      </c>
      <c r="CS8" s="38">
        <f>CP$6*'2017B'!$G8</f>
        <v>332.6267395</v>
      </c>
      <c r="CT8" s="55"/>
      <c r="CU8" s="38">
        <f>CV$6*'2017B'!$C8</f>
        <v>0</v>
      </c>
      <c r="CV8" s="38">
        <f>CV$6*'2017B'!$D8</f>
        <v>3135.0193</v>
      </c>
      <c r="CW8" s="38">
        <f aca="true" t="shared" si="17" ref="CW8:CW13">CU8+CV8</f>
        <v>3135.0193</v>
      </c>
      <c r="CX8" s="38">
        <f>CV$6*'2017B'!$F8</f>
        <v>1876.100076</v>
      </c>
      <c r="CY8" s="38">
        <f>CV$6*'2017B'!$G8</f>
        <v>207.574012</v>
      </c>
      <c r="CZ8" s="55"/>
      <c r="DA8" s="38">
        <f>DB$6*'2017B'!$C8</f>
        <v>0</v>
      </c>
      <c r="DB8" s="38">
        <f>DB$6*'2017B'!$D8</f>
        <v>99.07712500000001</v>
      </c>
      <c r="DC8" s="38">
        <f aca="true" t="shared" si="18" ref="DC8:DC13">DA8+DB8</f>
        <v>99.07712500000001</v>
      </c>
      <c r="DD8" s="38">
        <f>DB$6*'2017B'!$F8</f>
        <v>59.29105500000001</v>
      </c>
      <c r="DE8" s="38">
        <f>DB$6*'2017B'!$G8</f>
        <v>6.560035</v>
      </c>
      <c r="DF8" s="55"/>
      <c r="DG8" s="38">
        <f>DH$6*'2017B'!$C8</f>
        <v>0</v>
      </c>
      <c r="DH8" s="38">
        <f>DH$6*'2017B'!$D8</f>
        <v>429.16825</v>
      </c>
      <c r="DI8" s="38">
        <f aca="true" t="shared" si="19" ref="DI8:DI13">DG8+DH8</f>
        <v>429.16825</v>
      </c>
      <c r="DJ8" s="38">
        <f>DH$6*'2017B'!$F8</f>
        <v>256.82859</v>
      </c>
      <c r="DK8" s="38">
        <f>DH$6*'2017B'!$G8</f>
        <v>28.41583</v>
      </c>
      <c r="DL8" s="55"/>
      <c r="DM8" s="38">
        <f>DN$6*'2017B'!$C8</f>
        <v>0</v>
      </c>
      <c r="DN8" s="38">
        <f>DN$6*'2017B'!$D8</f>
        <v>568.2247375000001</v>
      </c>
      <c r="DO8" s="38">
        <f aca="true" t="shared" si="20" ref="DO8:DO13">DM8+DN8</f>
        <v>568.2247375000001</v>
      </c>
      <c r="DP8" s="38">
        <f>DN$6*'2017B'!$F8</f>
        <v>340.0446285</v>
      </c>
      <c r="DQ8" s="38">
        <f>DN$6*'2017B'!$G8</f>
        <v>37.6229545</v>
      </c>
      <c r="DR8" s="55"/>
      <c r="DS8" s="38">
        <f>DT$6*'2017B'!$C8</f>
        <v>0</v>
      </c>
      <c r="DT8" s="38">
        <f>DT$6*'2017B'!$D8</f>
        <v>3401.2330625</v>
      </c>
      <c r="DU8" s="38">
        <f aca="true" t="shared" si="21" ref="DU8:DU13">DS8+DT8</f>
        <v>3401.2330625</v>
      </c>
      <c r="DV8" s="38">
        <f>DT$6*'2017B'!$F8</f>
        <v>2035.4112675</v>
      </c>
      <c r="DW8" s="38">
        <f>DT$6*'2017B'!$G8</f>
        <v>225.2003975</v>
      </c>
      <c r="DX8" s="55"/>
      <c r="DY8" s="38">
        <f>DZ$6*'2017B'!$C8</f>
        <v>0</v>
      </c>
      <c r="DZ8" s="38">
        <f>DZ$6*'2017B'!$D8</f>
        <v>853.6066875</v>
      </c>
      <c r="EA8" s="38">
        <f aca="true" t="shared" si="22" ref="EA8:EA13">DY8+DZ8</f>
        <v>853.6066875</v>
      </c>
      <c r="EB8" s="38">
        <f>DZ$6*'2017B'!$F8</f>
        <v>510.8267025</v>
      </c>
      <c r="EC8" s="38">
        <f>DZ$6*'2017B'!$G8</f>
        <v>56.5184925</v>
      </c>
      <c r="ED8" s="55"/>
      <c r="EE8" s="38">
        <f>EF$6*'2017B'!$C8</f>
        <v>0</v>
      </c>
      <c r="EF8" s="38">
        <f>EF$6*'2017B'!$D8</f>
        <v>2263.3895375</v>
      </c>
      <c r="EG8" s="38">
        <f aca="true" t="shared" si="23" ref="EG8:EG13">EE8+EF8</f>
        <v>2263.3895375</v>
      </c>
      <c r="EH8" s="38">
        <f>EF$6*'2017B'!$F8</f>
        <v>1354.4877645</v>
      </c>
      <c r="EI8" s="38">
        <f>EF$6*'2017B'!$G8</f>
        <v>149.8621865</v>
      </c>
      <c r="EJ8" s="55"/>
      <c r="EK8" s="38">
        <f>EL$6*'2017B'!$C8</f>
        <v>0</v>
      </c>
      <c r="EL8" s="38">
        <f>EL$6*'2017B'!$D8</f>
        <v>44.6096</v>
      </c>
      <c r="EM8" s="38">
        <f aca="true" t="shared" si="24" ref="EM8:EM13">EK8+EL8</f>
        <v>44.6096</v>
      </c>
      <c r="EN8" s="38">
        <f>EL$6*'2017B'!$F8</f>
        <v>26.695871999999998</v>
      </c>
      <c r="EO8" s="38">
        <f>EL$6*'2017B'!$G8</f>
        <v>2.953664</v>
      </c>
      <c r="EP8" s="55"/>
      <c r="EQ8" s="38">
        <f>ER$6*'2017B'!$C8</f>
        <v>0</v>
      </c>
      <c r="ER8" s="38">
        <f>ER$6*'2017B'!$D8</f>
        <v>1338.8356625</v>
      </c>
      <c r="ES8" s="38">
        <f aca="true" t="shared" si="25" ref="ES8:ES13">EQ8+ER8</f>
        <v>1338.8356625</v>
      </c>
      <c r="ET8" s="38">
        <f>ER$6*'2017B'!$F8</f>
        <v>801.2038994999999</v>
      </c>
      <c r="EU8" s="38">
        <f>ER$6*'2017B'!$G8</f>
        <v>88.6461815</v>
      </c>
      <c r="EV8" s="55"/>
      <c r="EW8" s="38">
        <f>EX$6*'2017B'!$C8</f>
        <v>0</v>
      </c>
      <c r="EX8" s="38">
        <f>EX$6*'2017B'!$D8</f>
        <v>3595.5038875</v>
      </c>
      <c r="EY8" s="38">
        <f aca="true" t="shared" si="26" ref="EY8:EY13">EW8+EX8</f>
        <v>3595.5038875</v>
      </c>
      <c r="EZ8" s="38">
        <f>EX$6*'2017B'!$F8</f>
        <v>2151.6694065</v>
      </c>
      <c r="FA8" s="38">
        <f>EX$6*'2017B'!$G8</f>
        <v>238.0633405</v>
      </c>
      <c r="FB8" s="55"/>
      <c r="FC8" s="38">
        <f>FD$6*'2017B'!$C8</f>
        <v>0</v>
      </c>
      <c r="FD8" s="38">
        <f>FD$6*'2017B'!$D8</f>
        <v>1382.30015</v>
      </c>
      <c r="FE8" s="38">
        <f aca="true" t="shared" si="27" ref="FE8:FE13">FC8+FD8</f>
        <v>1382.30015</v>
      </c>
      <c r="FF8" s="38">
        <f>FD$6*'2017B'!$F8</f>
        <v>827.214498</v>
      </c>
      <c r="FG8" s="38">
        <f>FD$6*'2017B'!$G8</f>
        <v>91.524026</v>
      </c>
      <c r="FH8" s="55"/>
      <c r="FI8" s="38">
        <f>FJ$6*'2017B'!$C8</f>
        <v>0</v>
      </c>
      <c r="FJ8" s="38">
        <f>FJ$6*'2017B'!$D8</f>
        <v>9777.4186125</v>
      </c>
      <c r="FK8" s="38">
        <f aca="true" t="shared" si="28" ref="FK8:FK13">FI8+FJ8</f>
        <v>9777.4186125</v>
      </c>
      <c r="FL8" s="38">
        <f>FJ$6*'2017B'!$F8</f>
        <v>5851.1332935</v>
      </c>
      <c r="FM8" s="38">
        <f>FJ$6*'2017B'!$G8</f>
        <v>647.3765595</v>
      </c>
      <c r="FN8" s="55"/>
      <c r="FO8" s="38">
        <f>FP$6*'2017B'!$C8</f>
        <v>0</v>
      </c>
      <c r="FP8" s="38">
        <f>FP$6*'2017B'!$D8</f>
        <v>3311.6155625</v>
      </c>
      <c r="FQ8" s="38">
        <f aca="true" t="shared" si="29" ref="FQ8:FQ13">FO8+FP8</f>
        <v>3311.6155625</v>
      </c>
      <c r="FR8" s="38">
        <f>FP$6*'2017B'!$F8</f>
        <v>1981.7811675</v>
      </c>
      <c r="FS8" s="38">
        <f>FP$6*'2017B'!$G8</f>
        <v>219.26669750000002</v>
      </c>
      <c r="FT8" s="55"/>
      <c r="FU8" s="38">
        <f>FV$6*'2017B'!$C8</f>
        <v>0</v>
      </c>
      <c r="FV8" s="38">
        <f>FV$6*'2017B'!$D8</f>
        <v>715.6455249999999</v>
      </c>
      <c r="FW8" s="38">
        <f aca="true" t="shared" si="30" ref="FW8:FW13">FU8+FV8</f>
        <v>715.6455249999999</v>
      </c>
      <c r="FX8" s="38">
        <f>FV$6*'2017B'!$F8</f>
        <v>428.266143</v>
      </c>
      <c r="FY8" s="38">
        <f>FV$6*'2017B'!$G8</f>
        <v>47.383891</v>
      </c>
      <c r="FZ8" s="55"/>
      <c r="GA8" s="38">
        <f>GB$6*'2017B'!$C8</f>
        <v>0</v>
      </c>
      <c r="GB8" s="38">
        <f>GB$6*'2017B'!$D8</f>
        <v>1887.2449749999998</v>
      </c>
      <c r="GC8" s="38">
        <f aca="true" t="shared" si="31" ref="GC8:GC13">GA8+GB8</f>
        <v>1887.2449749999998</v>
      </c>
      <c r="GD8" s="38">
        <f>GB$6*'2017B'!$F8</f>
        <v>1129.3903169999999</v>
      </c>
      <c r="GE8" s="38">
        <f>GB$6*'2017B'!$G8</f>
        <v>124.957129</v>
      </c>
      <c r="GF8" s="55"/>
      <c r="GG8" s="38">
        <f>GH$6*'2017B'!$C8</f>
        <v>0</v>
      </c>
      <c r="GH8" s="38">
        <f>GH$6*'2017B'!$D8</f>
        <v>10.3060125</v>
      </c>
      <c r="GI8" s="38">
        <f aca="true" t="shared" si="32" ref="GI8:GI13">GG8+GH8</f>
        <v>10.3060125</v>
      </c>
      <c r="GJ8" s="38">
        <f>GH$6*'2017B'!$F8</f>
        <v>6.1674615</v>
      </c>
      <c r="GK8" s="38">
        <f>GH$6*'2017B'!$G8</f>
        <v>0.6823754999999999</v>
      </c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s="57" customFormat="1" ht="12.75">
      <c r="A9" s="56">
        <v>44287</v>
      </c>
      <c r="B9" s="55"/>
      <c r="C9" s="38">
        <f t="shared" si="0"/>
        <v>1154933.241</v>
      </c>
      <c r="D9" s="38">
        <f t="shared" si="0"/>
        <v>88327.5556625</v>
      </c>
      <c r="E9" s="38">
        <f t="shared" si="1"/>
        <v>1243260.7966625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46411.743</v>
      </c>
      <c r="J9" s="38">
        <f>J$6*'2017B'!$D9</f>
        <v>3549.5002375</v>
      </c>
      <c r="K9" s="38">
        <f t="shared" si="2"/>
        <v>49961.2432375</v>
      </c>
      <c r="L9" s="38">
        <f>J$6*'2017B'!$F9</f>
        <v>2124.1392885</v>
      </c>
      <c r="M9" s="38">
        <f>J$6*'2017B'!$G9</f>
        <v>235.0173745</v>
      </c>
      <c r="O9" s="38">
        <f>P$6*'2017B'!$C9</f>
        <v>150305.484</v>
      </c>
      <c r="P9" s="38">
        <f>P$6*'2017B'!$D9</f>
        <v>11495.137149999999</v>
      </c>
      <c r="Q9" s="38">
        <f t="shared" si="3"/>
        <v>161800.62115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8599.059000000001</v>
      </c>
      <c r="V9" s="38">
        <f>V$6*'2017B'!$D9</f>
        <v>657.6430875</v>
      </c>
      <c r="W9" s="38">
        <f t="shared" si="4"/>
        <v>9256.702087500002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33370.911</v>
      </c>
      <c r="AB9" s="38">
        <f>AB$6*'2017B'!$D9</f>
        <v>2552.1570374999997</v>
      </c>
      <c r="AC9" s="38">
        <f t="shared" si="5"/>
        <v>35923.0680375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86479.491</v>
      </c>
      <c r="AH9" s="38">
        <f>AH$6*'2017B'!$D9</f>
        <v>6613.8212875</v>
      </c>
      <c r="AI9" s="38">
        <f t="shared" si="6"/>
        <v>93093.3122875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19763.709</v>
      </c>
      <c r="AN9" s="38">
        <f>AN$6*'2017B'!$D9</f>
        <v>1511.4987125</v>
      </c>
      <c r="AO9" s="38">
        <f t="shared" si="7"/>
        <v>21275.2077125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257354.62200000003</v>
      </c>
      <c r="AT9" s="38">
        <f>AT$6*'2017B'!$D9</f>
        <v>19682.094075</v>
      </c>
      <c r="AU9" s="38">
        <f t="shared" si="8"/>
        <v>277036.716075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7989.071999999999</v>
      </c>
      <c r="AZ9" s="38">
        <f>AZ$6*'2017B'!$D9</f>
        <v>610.9921999999999</v>
      </c>
      <c r="BA9" s="38">
        <f t="shared" si="9"/>
        <v>8600.064199999999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10374.987</v>
      </c>
      <c r="BF9" s="38">
        <f>BF$6*'2017B'!$D9</f>
        <v>793.4633875</v>
      </c>
      <c r="BG9" s="38">
        <f t="shared" si="10"/>
        <v>11168.4503875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357.399</v>
      </c>
      <c r="BL9" s="38">
        <f>BL$6*'2017B'!$D9</f>
        <v>27.3333375</v>
      </c>
      <c r="BM9" s="38">
        <f t="shared" si="11"/>
        <v>384.73233749999997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392.553</v>
      </c>
      <c r="BR9" s="38">
        <f>BR$6*'2017B'!$D9</f>
        <v>30.0218625</v>
      </c>
      <c r="BS9" s="38">
        <f t="shared" si="12"/>
        <v>422.5748625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33109.86</v>
      </c>
      <c r="BX9" s="38">
        <f>BX$6*'2017B'!$D9</f>
        <v>2532.19225</v>
      </c>
      <c r="BY9" s="38">
        <f t="shared" si="13"/>
        <v>35642.05225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2664.5429999999997</v>
      </c>
      <c r="CD9" s="38">
        <f>CD$6*'2017B'!$D9</f>
        <v>203.7802375</v>
      </c>
      <c r="CE9" s="38">
        <f t="shared" si="14"/>
        <v>2868.3232375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3020.64</v>
      </c>
      <c r="CJ9" s="38">
        <f>CJ$6*'2017B'!$D9</f>
        <v>231.014</v>
      </c>
      <c r="CK9" s="38">
        <f t="shared" si="15"/>
        <v>3251.654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65687.853</v>
      </c>
      <c r="CP9" s="38">
        <f>CP$6*'2017B'!$D9</f>
        <v>5023.7081125</v>
      </c>
      <c r="CQ9" s="38">
        <f t="shared" si="16"/>
        <v>70711.5611125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40992.168</v>
      </c>
      <c r="CV9" s="38">
        <f>CV$6*'2017B'!$D9</f>
        <v>3135.0193</v>
      </c>
      <c r="CW9" s="38">
        <f t="shared" si="17"/>
        <v>44127.1873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1295.49</v>
      </c>
      <c r="DB9" s="38">
        <f>DB$6*'2017B'!$D9</f>
        <v>99.07712500000001</v>
      </c>
      <c r="DC9" s="38">
        <f t="shared" si="18"/>
        <v>1394.567125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5611.62</v>
      </c>
      <c r="DH9" s="38">
        <f>DH$6*'2017B'!$D9</f>
        <v>429.16825</v>
      </c>
      <c r="DI9" s="38">
        <f t="shared" si="19"/>
        <v>6040.78825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7429.863</v>
      </c>
      <c r="DN9" s="38">
        <f>DN$6*'2017B'!$D9</f>
        <v>568.2247375000001</v>
      </c>
      <c r="DO9" s="38">
        <f t="shared" si="20"/>
        <v>7998.0877375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44473.065</v>
      </c>
      <c r="DT9" s="38">
        <f>DT$6*'2017B'!$D9</f>
        <v>3401.2330625</v>
      </c>
      <c r="DU9" s="38">
        <f t="shared" si="21"/>
        <v>47874.298062500005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11161.395</v>
      </c>
      <c r="DZ9" s="38">
        <f>DZ$6*'2017B'!$D9</f>
        <v>853.6066875</v>
      </c>
      <c r="EA9" s="38">
        <f t="shared" si="22"/>
        <v>12015.0016875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29595.111</v>
      </c>
      <c r="EF9" s="38">
        <f>EF$6*'2017B'!$D9</f>
        <v>2263.3895375</v>
      </c>
      <c r="EG9" s="38">
        <f t="shared" si="23"/>
        <v>31858.5005375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583.2959999999999</v>
      </c>
      <c r="EL9" s="38">
        <f>EL$6*'2017B'!$D9</f>
        <v>44.6096</v>
      </c>
      <c r="EM9" s="38">
        <f t="shared" si="24"/>
        <v>627.9055999999999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17506.040999999997</v>
      </c>
      <c r="ER9" s="38">
        <f>ER$6*'2017B'!$D9</f>
        <v>1338.8356625</v>
      </c>
      <c r="ES9" s="38">
        <f t="shared" si="25"/>
        <v>18844.8766625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47013.267</v>
      </c>
      <c r="EX9" s="38">
        <f>EX$6*'2017B'!$D9</f>
        <v>3595.5038875</v>
      </c>
      <c r="EY9" s="38">
        <f t="shared" si="26"/>
        <v>50608.7708875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18074.364</v>
      </c>
      <c r="FD9" s="38">
        <f>FD$6*'2017B'!$D9</f>
        <v>1382.30015</v>
      </c>
      <c r="FE9" s="38">
        <f t="shared" si="27"/>
        <v>19456.66415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127845.333</v>
      </c>
      <c r="FJ9" s="38">
        <f>FJ$6*'2017B'!$D9</f>
        <v>9777.4186125</v>
      </c>
      <c r="FK9" s="38">
        <f t="shared" si="28"/>
        <v>137622.7516125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43301.265</v>
      </c>
      <c r="FP9" s="38">
        <f>FP$6*'2017B'!$D9</f>
        <v>3311.6155625</v>
      </c>
      <c r="FQ9" s="38">
        <f t="shared" si="29"/>
        <v>46612.8805625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9357.474</v>
      </c>
      <c r="FV9" s="38">
        <f>FV$6*'2017B'!$D9</f>
        <v>715.6455249999999</v>
      </c>
      <c r="FW9" s="38">
        <f t="shared" si="30"/>
        <v>10073.119525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24676.806</v>
      </c>
      <c r="GB9" s="38">
        <f>GB$6*'2017B'!$D9</f>
        <v>1887.2449749999998</v>
      </c>
      <c r="GC9" s="38">
        <f t="shared" si="31"/>
        <v>26564.050975000002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134.75699999999998</v>
      </c>
      <c r="GH9" s="38">
        <f>GH$6*'2017B'!$D9</f>
        <v>10.3060125</v>
      </c>
      <c r="GI9" s="38">
        <f t="shared" si="32"/>
        <v>145.06301249999999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s="57" customFormat="1" ht="12.75">
      <c r="A10" s="56">
        <v>44470</v>
      </c>
      <c r="B10" s="55"/>
      <c r="C10" s="38">
        <f t="shared" si="0"/>
        <v>0</v>
      </c>
      <c r="D10" s="38">
        <f t="shared" si="0"/>
        <v>59454.22463750001</v>
      </c>
      <c r="E10" s="38">
        <f t="shared" si="1"/>
        <v>59454.22463750001</v>
      </c>
      <c r="F10" s="38">
        <f t="shared" si="0"/>
        <v>52858.15429949999</v>
      </c>
      <c r="G10" s="38">
        <f t="shared" si="0"/>
        <v>5848.290981499999</v>
      </c>
      <c r="I10" s="38">
        <f>J$6*'2017B'!$C10</f>
        <v>0</v>
      </c>
      <c r="J10" s="38">
        <f>J$6*'2017B'!$D10</f>
        <v>2389.2066624999998</v>
      </c>
      <c r="K10" s="38">
        <f t="shared" si="2"/>
        <v>2389.2066624999998</v>
      </c>
      <c r="L10" s="38">
        <f>J$6*'2017B'!$F10</f>
        <v>2124.1392885</v>
      </c>
      <c r="M10" s="38">
        <f>J$6*'2017B'!$G10</f>
        <v>235.0173745</v>
      </c>
      <c r="O10" s="38">
        <f>P$6*'2017B'!$C10</f>
        <v>0</v>
      </c>
      <c r="P10" s="38">
        <f>P$6*'2017B'!$D10</f>
        <v>7737.50005</v>
      </c>
      <c r="Q10" s="38">
        <f t="shared" si="3"/>
        <v>7737.50005</v>
      </c>
      <c r="R10" s="38">
        <f>P$6*'2017B'!$F10</f>
        <v>6879.073337999999</v>
      </c>
      <c r="S10" s="38">
        <f>P$6*'2017B'!$G10</f>
        <v>761.109106</v>
      </c>
      <c r="T10" s="55"/>
      <c r="U10" s="38">
        <f>V$6*'2017B'!$C10</f>
        <v>0</v>
      </c>
      <c r="V10" s="38">
        <f>V$6*'2017B'!$D10</f>
        <v>442.66661250000004</v>
      </c>
      <c r="W10" s="38">
        <f t="shared" si="4"/>
        <v>442.66661250000004</v>
      </c>
      <c r="X10" s="38">
        <f>V$6*'2017B'!$F10</f>
        <v>393.55555050000004</v>
      </c>
      <c r="Y10" s="38">
        <f>V$6*'2017B'!$G10</f>
        <v>43.5434685</v>
      </c>
      <c r="Z10" s="55"/>
      <c r="AA10" s="38">
        <f>AB$6*'2017B'!$C10</f>
        <v>0</v>
      </c>
      <c r="AB10" s="38">
        <f>AB$6*'2017B'!$D10</f>
        <v>1717.8842625</v>
      </c>
      <c r="AC10" s="38">
        <f t="shared" si="5"/>
        <v>1717.8842625</v>
      </c>
      <c r="AD10" s="38">
        <f>AB$6*'2017B'!$F10</f>
        <v>1527.2958644999999</v>
      </c>
      <c r="AE10" s="38">
        <f>AB$6*'2017B'!$G10</f>
        <v>168.9818865</v>
      </c>
      <c r="AF10" s="55"/>
      <c r="AG10" s="38">
        <f>AH$6*'2017B'!$C10</f>
        <v>0</v>
      </c>
      <c r="AH10" s="38">
        <f>AH$6*'2017B'!$D10</f>
        <v>4451.8340125</v>
      </c>
      <c r="AI10" s="38">
        <f t="shared" si="6"/>
        <v>4451.8340125</v>
      </c>
      <c r="AJ10" s="38">
        <f>AH$6*'2017B'!$F10</f>
        <v>3957.9311745</v>
      </c>
      <c r="AK10" s="38">
        <f>AH$6*'2017B'!$G10</f>
        <v>437.9103565</v>
      </c>
      <c r="AL10" s="55"/>
      <c r="AM10" s="38">
        <f>AN$6*'2017B'!$C10</f>
        <v>0</v>
      </c>
      <c r="AN10" s="38">
        <f>AN$6*'2017B'!$D10</f>
        <v>1017.4059874999999</v>
      </c>
      <c r="AO10" s="38">
        <f t="shared" si="7"/>
        <v>1017.4059874999999</v>
      </c>
      <c r="AP10" s="38">
        <f>AN$6*'2017B'!$F10</f>
        <v>904.5312254999999</v>
      </c>
      <c r="AQ10" s="38">
        <f>AN$6*'2017B'!$G10</f>
        <v>100.07844349999999</v>
      </c>
      <c r="AR10" s="55"/>
      <c r="AS10" s="38">
        <f>AT$6*'2017B'!$C10</f>
        <v>0</v>
      </c>
      <c r="AT10" s="38">
        <f>AT$6*'2017B'!$D10</f>
        <v>13248.228525</v>
      </c>
      <c r="AU10" s="38">
        <f t="shared" si="8"/>
        <v>13248.228525</v>
      </c>
      <c r="AV10" s="38">
        <f>AT$6*'2017B'!$F10</f>
        <v>11778.421329</v>
      </c>
      <c r="AW10" s="38">
        <f>AT$6*'2017B'!$G10</f>
        <v>1303.178973</v>
      </c>
      <c r="AX10" s="55"/>
      <c r="AY10" s="38">
        <f>AZ$6*'2017B'!$C10</f>
        <v>0</v>
      </c>
      <c r="AZ10" s="38">
        <f>AZ$6*'2017B'!$D10</f>
        <v>411.26539999999994</v>
      </c>
      <c r="BA10" s="38">
        <f t="shared" si="9"/>
        <v>411.26539999999994</v>
      </c>
      <c r="BB10" s="38">
        <f>AZ$6*'2017B'!$F10</f>
        <v>365.638104</v>
      </c>
      <c r="BC10" s="38">
        <f>AZ$6*'2017B'!$G10</f>
        <v>40.454648</v>
      </c>
      <c r="BD10" s="55"/>
      <c r="BE10" s="38">
        <f>BF$6*'2017B'!$C10</f>
        <v>0</v>
      </c>
      <c r="BF10" s="38">
        <f>BF$6*'2017B'!$D10</f>
        <v>534.0887125</v>
      </c>
      <c r="BG10" s="38">
        <f t="shared" si="10"/>
        <v>534.0887125</v>
      </c>
      <c r="BH10" s="38">
        <f>BF$6*'2017B'!$F10</f>
        <v>474.8349465</v>
      </c>
      <c r="BI10" s="38">
        <f>BF$6*'2017B'!$G10</f>
        <v>52.5363205</v>
      </c>
      <c r="BJ10" s="55"/>
      <c r="BK10" s="38">
        <f>BL$6*'2017B'!$C10</f>
        <v>0</v>
      </c>
      <c r="BL10" s="38">
        <f>BL$6*'2017B'!$D10</f>
        <v>18.3983625</v>
      </c>
      <c r="BM10" s="38">
        <f t="shared" si="11"/>
        <v>18.3983625</v>
      </c>
      <c r="BN10" s="38">
        <f>BL$6*'2017B'!$F10</f>
        <v>16.3571805</v>
      </c>
      <c r="BO10" s="38">
        <f>BL$6*'2017B'!$G10</f>
        <v>1.8097785</v>
      </c>
      <c r="BP10" s="55"/>
      <c r="BQ10" s="38">
        <f>BR$6*'2017B'!$C10</f>
        <v>0</v>
      </c>
      <c r="BR10" s="38">
        <f>BR$6*'2017B'!$D10</f>
        <v>20.2080375</v>
      </c>
      <c r="BS10" s="38">
        <f t="shared" si="12"/>
        <v>20.2080375</v>
      </c>
      <c r="BT10" s="38">
        <f>BR$6*'2017B'!$F10</f>
        <v>17.9660835</v>
      </c>
      <c r="BU10" s="38">
        <f>BR$6*'2017B'!$G10</f>
        <v>1.9877895</v>
      </c>
      <c r="BV10" s="55"/>
      <c r="BW10" s="38">
        <f>BX$6*'2017B'!$C10</f>
        <v>0</v>
      </c>
      <c r="BX10" s="38">
        <f>BX$6*'2017B'!$D10</f>
        <v>1704.44575</v>
      </c>
      <c r="BY10" s="38">
        <f t="shared" si="13"/>
        <v>1704.44575</v>
      </c>
      <c r="BZ10" s="38">
        <f>BX$6*'2017B'!$F10</f>
        <v>1515.3482700000002</v>
      </c>
      <c r="CA10" s="38">
        <f>BX$6*'2017B'!$G10</f>
        <v>167.65999000000002</v>
      </c>
      <c r="CB10" s="55"/>
      <c r="CC10" s="38">
        <f>CD$6*'2017B'!$C10</f>
        <v>0</v>
      </c>
      <c r="CD10" s="38">
        <f>CD$6*'2017B'!$D10</f>
        <v>137.1666625</v>
      </c>
      <c r="CE10" s="38">
        <f t="shared" si="14"/>
        <v>137.1666625</v>
      </c>
      <c r="CF10" s="38">
        <f>CD$6*'2017B'!$F10</f>
        <v>121.9488885</v>
      </c>
      <c r="CG10" s="38">
        <f>CD$6*'2017B'!$G10</f>
        <v>13.4925745</v>
      </c>
      <c r="CH10" s="55"/>
      <c r="CI10" s="38">
        <f>CJ$6*'2017B'!$C10</f>
        <v>0</v>
      </c>
      <c r="CJ10" s="38">
        <f>CJ$6*'2017B'!$D10</f>
        <v>155.498</v>
      </c>
      <c r="CK10" s="38">
        <f t="shared" si="15"/>
        <v>155.498</v>
      </c>
      <c r="CL10" s="38">
        <f>CJ$6*'2017B'!$F10</f>
        <v>138.24648</v>
      </c>
      <c r="CM10" s="38">
        <f>CJ$6*'2017B'!$G10</f>
        <v>15.29576</v>
      </c>
      <c r="CN10" s="55"/>
      <c r="CO10" s="38">
        <f>CP$6*'2017B'!$C10</f>
        <v>0</v>
      </c>
      <c r="CP10" s="38">
        <f>CP$6*'2017B'!$D10</f>
        <v>3381.5117875</v>
      </c>
      <c r="CQ10" s="38">
        <f t="shared" si="16"/>
        <v>3381.5117875</v>
      </c>
      <c r="CR10" s="38">
        <f>CP$6*'2017B'!$F10</f>
        <v>3006.3544335</v>
      </c>
      <c r="CS10" s="38">
        <f>CP$6*'2017B'!$G10</f>
        <v>332.6267395</v>
      </c>
      <c r="CT10" s="55"/>
      <c r="CU10" s="38">
        <f>CV$6*'2017B'!$C10</f>
        <v>0</v>
      </c>
      <c r="CV10" s="38">
        <f>CV$6*'2017B'!$D10</f>
        <v>2110.2151</v>
      </c>
      <c r="CW10" s="38">
        <f t="shared" si="17"/>
        <v>2110.2151</v>
      </c>
      <c r="CX10" s="38">
        <f>CV$6*'2017B'!$F10</f>
        <v>1876.100076</v>
      </c>
      <c r="CY10" s="38">
        <f>CV$6*'2017B'!$G10</f>
        <v>207.574012</v>
      </c>
      <c r="CZ10" s="55"/>
      <c r="DA10" s="38">
        <f>DB$6*'2017B'!$C10</f>
        <v>0</v>
      </c>
      <c r="DB10" s="38">
        <f>DB$6*'2017B'!$D10</f>
        <v>66.689875</v>
      </c>
      <c r="DC10" s="38">
        <f t="shared" si="18"/>
        <v>66.689875</v>
      </c>
      <c r="DD10" s="38">
        <f>DB$6*'2017B'!$F10</f>
        <v>59.29105500000001</v>
      </c>
      <c r="DE10" s="38">
        <f>DB$6*'2017B'!$G10</f>
        <v>6.560035</v>
      </c>
      <c r="DF10" s="55"/>
      <c r="DG10" s="38">
        <f>DH$6*'2017B'!$C10</f>
        <v>0</v>
      </c>
      <c r="DH10" s="38">
        <f>DH$6*'2017B'!$D10</f>
        <v>288.87775</v>
      </c>
      <c r="DI10" s="38">
        <f t="shared" si="19"/>
        <v>288.87775</v>
      </c>
      <c r="DJ10" s="38">
        <f>DH$6*'2017B'!$F10</f>
        <v>256.82859</v>
      </c>
      <c r="DK10" s="38">
        <f>DH$6*'2017B'!$G10</f>
        <v>28.41583</v>
      </c>
      <c r="DL10" s="55"/>
      <c r="DM10" s="38">
        <f>DN$6*'2017B'!$C10</f>
        <v>0</v>
      </c>
      <c r="DN10" s="38">
        <f>DN$6*'2017B'!$D10</f>
        <v>382.4781625</v>
      </c>
      <c r="DO10" s="38">
        <f t="shared" si="20"/>
        <v>382.4781625</v>
      </c>
      <c r="DP10" s="38">
        <f>DN$6*'2017B'!$F10</f>
        <v>340.0446285</v>
      </c>
      <c r="DQ10" s="38">
        <f>DN$6*'2017B'!$G10</f>
        <v>37.6229545</v>
      </c>
      <c r="DR10" s="55"/>
      <c r="DS10" s="38">
        <f>DT$6*'2017B'!$C10</f>
        <v>0</v>
      </c>
      <c r="DT10" s="38">
        <f>DT$6*'2017B'!$D10</f>
        <v>2289.4064375</v>
      </c>
      <c r="DU10" s="38">
        <f t="shared" si="21"/>
        <v>2289.4064375</v>
      </c>
      <c r="DV10" s="38">
        <f>DT$6*'2017B'!$F10</f>
        <v>2035.4112675</v>
      </c>
      <c r="DW10" s="38">
        <f>DT$6*'2017B'!$G10</f>
        <v>225.2003975</v>
      </c>
      <c r="DX10" s="55"/>
      <c r="DY10" s="38">
        <f>DZ$6*'2017B'!$C10</f>
        <v>0</v>
      </c>
      <c r="DZ10" s="38">
        <f>DZ$6*'2017B'!$D10</f>
        <v>574.5718125000001</v>
      </c>
      <c r="EA10" s="38">
        <f t="shared" si="22"/>
        <v>574.5718125000001</v>
      </c>
      <c r="EB10" s="38">
        <f>DZ$6*'2017B'!$F10</f>
        <v>510.8267025</v>
      </c>
      <c r="EC10" s="38">
        <f>DZ$6*'2017B'!$G10</f>
        <v>56.5184925</v>
      </c>
      <c r="ED10" s="55"/>
      <c r="EE10" s="38">
        <f>EF$6*'2017B'!$C10</f>
        <v>0</v>
      </c>
      <c r="EF10" s="38">
        <f>EF$6*'2017B'!$D10</f>
        <v>1523.5117625</v>
      </c>
      <c r="EG10" s="38">
        <f t="shared" si="23"/>
        <v>1523.5117625</v>
      </c>
      <c r="EH10" s="38">
        <f>EF$6*'2017B'!$F10</f>
        <v>1354.4877645</v>
      </c>
      <c r="EI10" s="38">
        <f>EF$6*'2017B'!$G10</f>
        <v>149.8621865</v>
      </c>
      <c r="EJ10" s="55"/>
      <c r="EK10" s="38">
        <f>EL$6*'2017B'!$C10</f>
        <v>0</v>
      </c>
      <c r="EL10" s="38">
        <f>EL$6*'2017B'!$D10</f>
        <v>30.027199999999997</v>
      </c>
      <c r="EM10" s="38">
        <f t="shared" si="24"/>
        <v>30.027199999999997</v>
      </c>
      <c r="EN10" s="38">
        <f>EL$6*'2017B'!$F10</f>
        <v>26.695871999999998</v>
      </c>
      <c r="EO10" s="38">
        <f>EL$6*'2017B'!$G10</f>
        <v>2.953664</v>
      </c>
      <c r="EP10" s="55"/>
      <c r="EQ10" s="38">
        <f>ER$6*'2017B'!$C10</f>
        <v>0</v>
      </c>
      <c r="ER10" s="38">
        <f>ER$6*'2017B'!$D10</f>
        <v>901.1846374999999</v>
      </c>
      <c r="ES10" s="38">
        <f t="shared" si="25"/>
        <v>901.1846374999999</v>
      </c>
      <c r="ET10" s="38">
        <f>ER$6*'2017B'!$F10</f>
        <v>801.2038994999999</v>
      </c>
      <c r="EU10" s="38">
        <f>ER$6*'2017B'!$G10</f>
        <v>88.6461815</v>
      </c>
      <c r="EV10" s="55"/>
      <c r="EW10" s="38">
        <f>EX$6*'2017B'!$C10</f>
        <v>0</v>
      </c>
      <c r="EX10" s="38">
        <f>EX$6*'2017B'!$D10</f>
        <v>2420.1722125</v>
      </c>
      <c r="EY10" s="38">
        <f t="shared" si="26"/>
        <v>2420.1722125</v>
      </c>
      <c r="EZ10" s="38">
        <f>EX$6*'2017B'!$F10</f>
        <v>2151.6694065</v>
      </c>
      <c r="FA10" s="38">
        <f>EX$6*'2017B'!$G10</f>
        <v>238.0633405</v>
      </c>
      <c r="FB10" s="55"/>
      <c r="FC10" s="38">
        <f>FD$6*'2017B'!$C10</f>
        <v>0</v>
      </c>
      <c r="FD10" s="38">
        <f>FD$6*'2017B'!$D10</f>
        <v>930.44105</v>
      </c>
      <c r="FE10" s="38">
        <f t="shared" si="27"/>
        <v>930.44105</v>
      </c>
      <c r="FF10" s="38">
        <f>FD$6*'2017B'!$F10</f>
        <v>827.214498</v>
      </c>
      <c r="FG10" s="38">
        <f>FD$6*'2017B'!$G10</f>
        <v>91.524026</v>
      </c>
      <c r="FH10" s="55"/>
      <c r="FI10" s="38">
        <f>FJ$6*'2017B'!$C10</f>
        <v>0</v>
      </c>
      <c r="FJ10" s="38">
        <f>FJ$6*'2017B'!$D10</f>
        <v>6581.2852875</v>
      </c>
      <c r="FK10" s="38">
        <f t="shared" si="28"/>
        <v>6581.2852875</v>
      </c>
      <c r="FL10" s="38">
        <f>FJ$6*'2017B'!$F10</f>
        <v>5851.1332935</v>
      </c>
      <c r="FM10" s="38">
        <f>FJ$6*'2017B'!$G10</f>
        <v>647.3765595</v>
      </c>
      <c r="FN10" s="55"/>
      <c r="FO10" s="38">
        <f>FP$6*'2017B'!$C10</f>
        <v>0</v>
      </c>
      <c r="FP10" s="38">
        <f>FP$6*'2017B'!$D10</f>
        <v>2229.0839375</v>
      </c>
      <c r="FQ10" s="38">
        <f t="shared" si="29"/>
        <v>2229.0839375</v>
      </c>
      <c r="FR10" s="38">
        <f>FP$6*'2017B'!$F10</f>
        <v>1981.7811675</v>
      </c>
      <c r="FS10" s="38">
        <f>FP$6*'2017B'!$G10</f>
        <v>219.26669750000002</v>
      </c>
      <c r="FT10" s="55"/>
      <c r="FU10" s="38">
        <f>FV$6*'2017B'!$C10</f>
        <v>0</v>
      </c>
      <c r="FV10" s="38">
        <f>FV$6*'2017B'!$D10</f>
        <v>481.70867499999997</v>
      </c>
      <c r="FW10" s="38">
        <f t="shared" si="30"/>
        <v>481.70867499999997</v>
      </c>
      <c r="FX10" s="38">
        <f>FV$6*'2017B'!$F10</f>
        <v>428.266143</v>
      </c>
      <c r="FY10" s="38">
        <f>FV$6*'2017B'!$G10</f>
        <v>47.383891</v>
      </c>
      <c r="FZ10" s="55"/>
      <c r="GA10" s="38">
        <f>GB$6*'2017B'!$C10</f>
        <v>0</v>
      </c>
      <c r="GB10" s="38">
        <f>GB$6*'2017B'!$D10</f>
        <v>1270.324825</v>
      </c>
      <c r="GC10" s="38">
        <f t="shared" si="31"/>
        <v>1270.324825</v>
      </c>
      <c r="GD10" s="38">
        <f>GB$6*'2017B'!$F10</f>
        <v>1129.3903169999999</v>
      </c>
      <c r="GE10" s="38">
        <f>GB$6*'2017B'!$G10</f>
        <v>124.957129</v>
      </c>
      <c r="GF10" s="55"/>
      <c r="GG10" s="38">
        <f>GH$6*'2017B'!$C10</f>
        <v>0</v>
      </c>
      <c r="GH10" s="38">
        <f>GH$6*'2017B'!$D10</f>
        <v>6.9370875</v>
      </c>
      <c r="GI10" s="38">
        <f t="shared" si="32"/>
        <v>6.9370875</v>
      </c>
      <c r="GJ10" s="38">
        <f>GH$6*'2017B'!$F10</f>
        <v>6.1674615</v>
      </c>
      <c r="GK10" s="38">
        <f>GH$6*'2017B'!$G10</f>
        <v>0.6823754999999999</v>
      </c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s="57" customFormat="1" ht="12.75">
      <c r="A11" s="56">
        <v>44652</v>
      </c>
      <c r="B11" s="55"/>
      <c r="C11" s="38">
        <f t="shared" si="0"/>
        <v>1160255.514</v>
      </c>
      <c r="D11" s="38">
        <f t="shared" si="0"/>
        <v>59454.22463750001</v>
      </c>
      <c r="E11" s="38">
        <f t="shared" si="1"/>
        <v>1219709.7386375</v>
      </c>
      <c r="F11" s="38">
        <f t="shared" si="0"/>
        <v>52858.15429949999</v>
      </c>
      <c r="G11" s="38">
        <f t="shared" si="0"/>
        <v>5848.290981499999</v>
      </c>
      <c r="I11" s="38">
        <f>J$6*'2017B'!$C11</f>
        <v>46625.621999999996</v>
      </c>
      <c r="J11" s="38">
        <f>J$6*'2017B'!$D11</f>
        <v>2389.2066624999998</v>
      </c>
      <c r="K11" s="38">
        <f t="shared" si="2"/>
        <v>49014.8286625</v>
      </c>
      <c r="L11" s="38">
        <f>J$6*'2017B'!$F11</f>
        <v>2124.1392885</v>
      </c>
      <c r="M11" s="38">
        <f>J$6*'2017B'!$G11</f>
        <v>235.0173745</v>
      </c>
      <c r="O11" s="38">
        <f>P$6*'2017B'!$C11</f>
        <v>150998.136</v>
      </c>
      <c r="P11" s="38">
        <f>P$6*'2017B'!$D11</f>
        <v>7737.50005</v>
      </c>
      <c r="Q11" s="38">
        <f t="shared" si="3"/>
        <v>158735.63605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8638.686</v>
      </c>
      <c r="V11" s="38">
        <f>V$6*'2017B'!$D11</f>
        <v>442.66661250000004</v>
      </c>
      <c r="W11" s="38">
        <f t="shared" si="4"/>
        <v>9081.352612499999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33524.693999999996</v>
      </c>
      <c r="AB11" s="38">
        <f>AB$6*'2017B'!$D11</f>
        <v>1717.8842625</v>
      </c>
      <c r="AC11" s="38">
        <f t="shared" si="5"/>
        <v>35242.5782625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86878.014</v>
      </c>
      <c r="AH11" s="38">
        <f>AH$6*'2017B'!$D11</f>
        <v>4451.8340125</v>
      </c>
      <c r="AI11" s="38">
        <f t="shared" si="6"/>
        <v>91329.84801249999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19854.786</v>
      </c>
      <c r="AN11" s="38">
        <f>AN$6*'2017B'!$D11</f>
        <v>1017.4059874999999</v>
      </c>
      <c r="AO11" s="38">
        <f t="shared" si="7"/>
        <v>20872.1919875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258540.58800000002</v>
      </c>
      <c r="AT11" s="38">
        <f>AT$6*'2017B'!$D11</f>
        <v>13248.228525</v>
      </c>
      <c r="AU11" s="38">
        <f t="shared" si="8"/>
        <v>271788.81652500003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8025.887999999999</v>
      </c>
      <c r="AZ11" s="38">
        <f>AZ$6*'2017B'!$D11</f>
        <v>411.26539999999994</v>
      </c>
      <c r="BA11" s="38">
        <f t="shared" si="9"/>
        <v>8437.1534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10422.798</v>
      </c>
      <c r="BF11" s="38">
        <f>BF$6*'2017B'!$D11</f>
        <v>534.0887125</v>
      </c>
      <c r="BG11" s="38">
        <f t="shared" si="10"/>
        <v>10956.886712500002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359.046</v>
      </c>
      <c r="BL11" s="38">
        <f>BL$6*'2017B'!$D11</f>
        <v>18.3983625</v>
      </c>
      <c r="BM11" s="38">
        <f t="shared" si="11"/>
        <v>377.4443625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394.362</v>
      </c>
      <c r="BR11" s="38">
        <f>BR$6*'2017B'!$D11</f>
        <v>20.2080375</v>
      </c>
      <c r="BS11" s="38">
        <f t="shared" si="12"/>
        <v>414.5700375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33262.44</v>
      </c>
      <c r="BX11" s="38">
        <f>BX$6*'2017B'!$D11</f>
        <v>1704.44575</v>
      </c>
      <c r="BY11" s="38">
        <f t="shared" si="13"/>
        <v>34966.88575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2676.8219999999997</v>
      </c>
      <c r="CD11" s="38">
        <f>CD$6*'2017B'!$D11</f>
        <v>137.1666625</v>
      </c>
      <c r="CE11" s="38">
        <f t="shared" si="14"/>
        <v>2813.9886624999995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3034.56</v>
      </c>
      <c r="CJ11" s="38">
        <f>CJ$6*'2017B'!$D11</f>
        <v>155.498</v>
      </c>
      <c r="CK11" s="38">
        <f t="shared" si="15"/>
        <v>3190.058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65990.562</v>
      </c>
      <c r="CP11" s="38">
        <f>CP$6*'2017B'!$D11</f>
        <v>3381.5117875</v>
      </c>
      <c r="CQ11" s="38">
        <f t="shared" si="16"/>
        <v>69372.0737875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41181.072</v>
      </c>
      <c r="CV11" s="38">
        <f>CV$6*'2017B'!$D11</f>
        <v>2110.2151</v>
      </c>
      <c r="CW11" s="38">
        <f t="shared" si="17"/>
        <v>43291.2871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1301.46</v>
      </c>
      <c r="DB11" s="38">
        <f>DB$6*'2017B'!$D11</f>
        <v>66.689875</v>
      </c>
      <c r="DC11" s="38">
        <f t="shared" si="18"/>
        <v>1368.149875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5637.4800000000005</v>
      </c>
      <c r="DH11" s="38">
        <f>DH$6*'2017B'!$D11</f>
        <v>288.87775</v>
      </c>
      <c r="DI11" s="38">
        <f t="shared" si="19"/>
        <v>5926.35775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7464.102</v>
      </c>
      <c r="DN11" s="38">
        <f>DN$6*'2017B'!$D11</f>
        <v>382.4781625</v>
      </c>
      <c r="DO11" s="38">
        <f t="shared" si="20"/>
        <v>7846.5801624999995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44678.01</v>
      </c>
      <c r="DT11" s="38">
        <f>DT$6*'2017B'!$D11</f>
        <v>2289.4064375</v>
      </c>
      <c r="DU11" s="38">
        <f t="shared" si="21"/>
        <v>46967.416437500004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11212.83</v>
      </c>
      <c r="DZ11" s="38">
        <f>DZ$6*'2017B'!$D11</f>
        <v>574.5718125000001</v>
      </c>
      <c r="EA11" s="38">
        <f t="shared" si="22"/>
        <v>11787.4018125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29731.494</v>
      </c>
      <c r="EF11" s="38">
        <f>EF$6*'2017B'!$D11</f>
        <v>1523.5117625</v>
      </c>
      <c r="EG11" s="38">
        <f t="shared" si="23"/>
        <v>31255.005762499997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585.9839999999999</v>
      </c>
      <c r="EL11" s="38">
        <f>EL$6*'2017B'!$D11</f>
        <v>30.027199999999997</v>
      </c>
      <c r="EM11" s="38">
        <f t="shared" si="24"/>
        <v>616.0111999999999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17586.714</v>
      </c>
      <c r="ER11" s="38">
        <f>ER$6*'2017B'!$D11</f>
        <v>901.1846374999999</v>
      </c>
      <c r="ES11" s="38">
        <f t="shared" si="25"/>
        <v>18487.8986375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47229.918</v>
      </c>
      <c r="EX11" s="38">
        <f>EX$6*'2017B'!$D11</f>
        <v>2420.1722125</v>
      </c>
      <c r="EY11" s="38">
        <f t="shared" si="26"/>
        <v>49650.0902125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18157.656</v>
      </c>
      <c r="FD11" s="38">
        <f>FD$6*'2017B'!$D11</f>
        <v>930.44105</v>
      </c>
      <c r="FE11" s="38">
        <f t="shared" si="27"/>
        <v>19088.09705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128434.482</v>
      </c>
      <c r="FJ11" s="38">
        <f>FJ$6*'2017B'!$D11</f>
        <v>6581.2852875</v>
      </c>
      <c r="FK11" s="38">
        <f t="shared" si="28"/>
        <v>135015.7672875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43500.810000000005</v>
      </c>
      <c r="FP11" s="38">
        <f>FP$6*'2017B'!$D11</f>
        <v>2229.0839375</v>
      </c>
      <c r="FQ11" s="38">
        <f t="shared" si="29"/>
        <v>45729.893937500005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9400.596</v>
      </c>
      <c r="FV11" s="38">
        <f>FV$6*'2017B'!$D11</f>
        <v>481.70867499999997</v>
      </c>
      <c r="FW11" s="38">
        <f t="shared" si="30"/>
        <v>9882.304675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24790.523999999998</v>
      </c>
      <c r="GB11" s="38">
        <f>GB$6*'2017B'!$D11</f>
        <v>1270.324825</v>
      </c>
      <c r="GC11" s="38">
        <f t="shared" si="31"/>
        <v>26060.848824999997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135.378</v>
      </c>
      <c r="GH11" s="38">
        <f>GH$6*'2017B'!$D11</f>
        <v>6.9370875</v>
      </c>
      <c r="GI11" s="38">
        <f t="shared" si="32"/>
        <v>142.31508749999998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44856</v>
      </c>
      <c r="B12" s="55"/>
      <c r="C12" s="38">
        <f t="shared" si="0"/>
        <v>0</v>
      </c>
      <c r="D12" s="38">
        <f t="shared" si="0"/>
        <v>30447.836787500008</v>
      </c>
      <c r="E12" s="38">
        <f t="shared" si="1"/>
        <v>30447.836787500008</v>
      </c>
      <c r="F12" s="38">
        <f t="shared" si="0"/>
        <v>52858.15429949999</v>
      </c>
      <c r="G12" s="38">
        <f t="shared" si="0"/>
        <v>5848.290981499999</v>
      </c>
      <c r="I12" s="38">
        <f>J$6*'2017B'!$C12</f>
        <v>0</v>
      </c>
      <c r="J12" s="38">
        <f>J$6*'2017B'!$D12</f>
        <v>1223.5661125</v>
      </c>
      <c r="K12" s="38">
        <f t="shared" si="2"/>
        <v>1223.5661125</v>
      </c>
      <c r="L12" s="38">
        <f>J$6*'2017B'!$F12</f>
        <v>2124.1392885</v>
      </c>
      <c r="M12" s="38">
        <f>J$6*'2017B'!$G12</f>
        <v>235.0173745</v>
      </c>
      <c r="O12" s="38">
        <f>P$6*'2017B'!$C12</f>
        <v>0</v>
      </c>
      <c r="P12" s="38">
        <f>P$6*'2017B'!$D12</f>
        <v>3962.5466499999998</v>
      </c>
      <c r="Q12" s="38">
        <f t="shared" si="3"/>
        <v>3962.5466499999998</v>
      </c>
      <c r="R12" s="38">
        <f>P$6*'2017B'!$F12</f>
        <v>6879.073337999999</v>
      </c>
      <c r="S12" s="38">
        <f>P$6*'2017B'!$G12</f>
        <v>761.109106</v>
      </c>
      <c r="T12" s="55"/>
      <c r="U12" s="38">
        <f>V$6*'2017B'!$C12</f>
        <v>0</v>
      </c>
      <c r="V12" s="38">
        <f>V$6*'2017B'!$D12</f>
        <v>226.6994625</v>
      </c>
      <c r="W12" s="38">
        <f t="shared" si="4"/>
        <v>226.6994625</v>
      </c>
      <c r="X12" s="38">
        <f>V$6*'2017B'!$F12</f>
        <v>393.55555050000004</v>
      </c>
      <c r="Y12" s="38">
        <f>V$6*'2017B'!$G12</f>
        <v>43.5434685</v>
      </c>
      <c r="Z12" s="55"/>
      <c r="AA12" s="38">
        <f>AB$6*'2017B'!$C12</f>
        <v>0</v>
      </c>
      <c r="AB12" s="38">
        <f>AB$6*'2017B'!$D12</f>
        <v>879.7669125</v>
      </c>
      <c r="AC12" s="38">
        <f t="shared" si="5"/>
        <v>879.7669125</v>
      </c>
      <c r="AD12" s="38">
        <f>AB$6*'2017B'!$F12</f>
        <v>1527.2958644999999</v>
      </c>
      <c r="AE12" s="38">
        <f>AB$6*'2017B'!$G12</f>
        <v>168.9818865</v>
      </c>
      <c r="AF12" s="55"/>
      <c r="AG12" s="38">
        <f>AH$6*'2017B'!$C12</f>
        <v>0</v>
      </c>
      <c r="AH12" s="38">
        <f>AH$6*'2017B'!$D12</f>
        <v>2279.8836625</v>
      </c>
      <c r="AI12" s="38">
        <f t="shared" si="6"/>
        <v>2279.8836625</v>
      </c>
      <c r="AJ12" s="38">
        <f>AH$6*'2017B'!$F12</f>
        <v>3957.9311745</v>
      </c>
      <c r="AK12" s="38">
        <f>AH$6*'2017B'!$G12</f>
        <v>437.9103565</v>
      </c>
      <c r="AL12" s="55"/>
      <c r="AM12" s="38">
        <f>AN$6*'2017B'!$C12</f>
        <v>0</v>
      </c>
      <c r="AN12" s="38">
        <f>AN$6*'2017B'!$D12</f>
        <v>521.0363375</v>
      </c>
      <c r="AO12" s="38">
        <f t="shared" si="7"/>
        <v>521.0363375</v>
      </c>
      <c r="AP12" s="38">
        <f>AN$6*'2017B'!$F12</f>
        <v>904.5312254999999</v>
      </c>
      <c r="AQ12" s="38">
        <f>AN$6*'2017B'!$G12</f>
        <v>100.07844349999999</v>
      </c>
      <c r="AR12" s="55"/>
      <c r="AS12" s="38">
        <f>AT$6*'2017B'!$C12</f>
        <v>0</v>
      </c>
      <c r="AT12" s="38">
        <f>AT$6*'2017B'!$D12</f>
        <v>6784.713825000001</v>
      </c>
      <c r="AU12" s="38">
        <f t="shared" si="8"/>
        <v>6784.713825000001</v>
      </c>
      <c r="AV12" s="38">
        <f>AT$6*'2017B'!$F12</f>
        <v>11778.421329</v>
      </c>
      <c r="AW12" s="38">
        <f>AT$6*'2017B'!$G12</f>
        <v>1303.178973</v>
      </c>
      <c r="AX12" s="55"/>
      <c r="AY12" s="38">
        <f>AZ$6*'2017B'!$C12</f>
        <v>0</v>
      </c>
      <c r="AZ12" s="38">
        <f>AZ$6*'2017B'!$D12</f>
        <v>210.61819999999997</v>
      </c>
      <c r="BA12" s="38">
        <f t="shared" si="9"/>
        <v>210.61819999999997</v>
      </c>
      <c r="BB12" s="38">
        <f>AZ$6*'2017B'!$F12</f>
        <v>365.638104</v>
      </c>
      <c r="BC12" s="38">
        <f>AZ$6*'2017B'!$G12</f>
        <v>40.454648</v>
      </c>
      <c r="BD12" s="55"/>
      <c r="BE12" s="38">
        <f>BF$6*'2017B'!$C12</f>
        <v>0</v>
      </c>
      <c r="BF12" s="38">
        <f>BF$6*'2017B'!$D12</f>
        <v>273.5187625</v>
      </c>
      <c r="BG12" s="38">
        <f t="shared" si="10"/>
        <v>273.5187625</v>
      </c>
      <c r="BH12" s="38">
        <f>BF$6*'2017B'!$F12</f>
        <v>474.8349465</v>
      </c>
      <c r="BI12" s="38">
        <f>BF$6*'2017B'!$G12</f>
        <v>52.5363205</v>
      </c>
      <c r="BJ12" s="55"/>
      <c r="BK12" s="38">
        <f>BL$6*'2017B'!$C12</f>
        <v>0</v>
      </c>
      <c r="BL12" s="38">
        <f>BL$6*'2017B'!$D12</f>
        <v>9.4222125</v>
      </c>
      <c r="BM12" s="38">
        <f t="shared" si="11"/>
        <v>9.4222125</v>
      </c>
      <c r="BN12" s="38">
        <f>BL$6*'2017B'!$F12</f>
        <v>16.3571805</v>
      </c>
      <c r="BO12" s="38">
        <f>BL$6*'2017B'!$G12</f>
        <v>1.8097785</v>
      </c>
      <c r="BP12" s="55"/>
      <c r="BQ12" s="38">
        <f>BR$6*'2017B'!$C12</f>
        <v>0</v>
      </c>
      <c r="BR12" s="38">
        <f>BR$6*'2017B'!$D12</f>
        <v>10.3489875</v>
      </c>
      <c r="BS12" s="38">
        <f t="shared" si="12"/>
        <v>10.3489875</v>
      </c>
      <c r="BT12" s="38">
        <f>BR$6*'2017B'!$F12</f>
        <v>17.9660835</v>
      </c>
      <c r="BU12" s="38">
        <f>BR$6*'2017B'!$G12</f>
        <v>1.9877895</v>
      </c>
      <c r="BV12" s="55"/>
      <c r="BW12" s="38">
        <f>BX$6*'2017B'!$C12</f>
        <v>0</v>
      </c>
      <c r="BX12" s="38">
        <f>BX$6*'2017B'!$D12</f>
        <v>872.88475</v>
      </c>
      <c r="BY12" s="38">
        <f t="shared" si="13"/>
        <v>872.88475</v>
      </c>
      <c r="BZ12" s="38">
        <f>BX$6*'2017B'!$F12</f>
        <v>1515.3482700000002</v>
      </c>
      <c r="CA12" s="38">
        <f>BX$6*'2017B'!$G12</f>
        <v>167.65999000000002</v>
      </c>
      <c r="CB12" s="55"/>
      <c r="CC12" s="38">
        <f>CD$6*'2017B'!$C12</f>
        <v>0</v>
      </c>
      <c r="CD12" s="38">
        <f>CD$6*'2017B'!$D12</f>
        <v>70.2461125</v>
      </c>
      <c r="CE12" s="38">
        <f t="shared" si="14"/>
        <v>70.2461125</v>
      </c>
      <c r="CF12" s="38">
        <f>CD$6*'2017B'!$F12</f>
        <v>121.9488885</v>
      </c>
      <c r="CG12" s="38">
        <f>CD$6*'2017B'!$G12</f>
        <v>13.4925745</v>
      </c>
      <c r="CH12" s="55"/>
      <c r="CI12" s="38">
        <f>CJ$6*'2017B'!$C12</f>
        <v>0</v>
      </c>
      <c r="CJ12" s="38">
        <f>CJ$6*'2017B'!$D12</f>
        <v>79.634</v>
      </c>
      <c r="CK12" s="38">
        <f t="shared" si="15"/>
        <v>79.634</v>
      </c>
      <c r="CL12" s="38">
        <f>CJ$6*'2017B'!$F12</f>
        <v>138.24648</v>
      </c>
      <c r="CM12" s="38">
        <f>CJ$6*'2017B'!$G12</f>
        <v>15.29576</v>
      </c>
      <c r="CN12" s="55"/>
      <c r="CO12" s="38">
        <f>CP$6*'2017B'!$C12</f>
        <v>0</v>
      </c>
      <c r="CP12" s="38">
        <f>CP$6*'2017B'!$D12</f>
        <v>1731.7477375</v>
      </c>
      <c r="CQ12" s="38">
        <f t="shared" si="16"/>
        <v>1731.7477375</v>
      </c>
      <c r="CR12" s="38">
        <f>CP$6*'2017B'!$F12</f>
        <v>3006.3544335</v>
      </c>
      <c r="CS12" s="38">
        <f>CP$6*'2017B'!$G12</f>
        <v>332.6267395</v>
      </c>
      <c r="CT12" s="55"/>
      <c r="CU12" s="38">
        <f>CV$6*'2017B'!$C12</f>
        <v>0</v>
      </c>
      <c r="CV12" s="38">
        <f>CV$6*'2017B'!$D12</f>
        <v>1080.6883</v>
      </c>
      <c r="CW12" s="38">
        <f t="shared" si="17"/>
        <v>1080.6883</v>
      </c>
      <c r="CX12" s="38">
        <f>CV$6*'2017B'!$F12</f>
        <v>1876.100076</v>
      </c>
      <c r="CY12" s="38">
        <f>CV$6*'2017B'!$G12</f>
        <v>207.574012</v>
      </c>
      <c r="CZ12" s="55"/>
      <c r="DA12" s="38">
        <f>DB$6*'2017B'!$C12</f>
        <v>0</v>
      </c>
      <c r="DB12" s="38">
        <f>DB$6*'2017B'!$D12</f>
        <v>34.153375000000004</v>
      </c>
      <c r="DC12" s="38">
        <f t="shared" si="18"/>
        <v>34.153375000000004</v>
      </c>
      <c r="DD12" s="38">
        <f>DB$6*'2017B'!$F12</f>
        <v>59.29105500000001</v>
      </c>
      <c r="DE12" s="38">
        <f>DB$6*'2017B'!$G12</f>
        <v>6.560035</v>
      </c>
      <c r="DF12" s="55"/>
      <c r="DG12" s="38">
        <f>DH$6*'2017B'!$C12</f>
        <v>0</v>
      </c>
      <c r="DH12" s="38">
        <f>DH$6*'2017B'!$D12</f>
        <v>147.94075</v>
      </c>
      <c r="DI12" s="38">
        <f t="shared" si="19"/>
        <v>147.94075</v>
      </c>
      <c r="DJ12" s="38">
        <f>DH$6*'2017B'!$F12</f>
        <v>256.82859</v>
      </c>
      <c r="DK12" s="38">
        <f>DH$6*'2017B'!$G12</f>
        <v>28.41583</v>
      </c>
      <c r="DL12" s="55"/>
      <c r="DM12" s="38">
        <f>DN$6*'2017B'!$C12</f>
        <v>0</v>
      </c>
      <c r="DN12" s="38">
        <f>DN$6*'2017B'!$D12</f>
        <v>195.87561250000002</v>
      </c>
      <c r="DO12" s="38">
        <f t="shared" si="20"/>
        <v>195.87561250000002</v>
      </c>
      <c r="DP12" s="38">
        <f>DN$6*'2017B'!$F12</f>
        <v>340.0446285</v>
      </c>
      <c r="DQ12" s="38">
        <f>DN$6*'2017B'!$G12</f>
        <v>37.6229545</v>
      </c>
      <c r="DR12" s="55"/>
      <c r="DS12" s="38">
        <f>DT$6*'2017B'!$C12</f>
        <v>0</v>
      </c>
      <c r="DT12" s="38">
        <f>DT$6*'2017B'!$D12</f>
        <v>1172.4561875</v>
      </c>
      <c r="DU12" s="38">
        <f t="shared" si="21"/>
        <v>1172.4561875</v>
      </c>
      <c r="DV12" s="38">
        <f>DT$6*'2017B'!$F12</f>
        <v>2035.4112675</v>
      </c>
      <c r="DW12" s="38">
        <f>DT$6*'2017B'!$G12</f>
        <v>225.2003975</v>
      </c>
      <c r="DX12" s="55"/>
      <c r="DY12" s="38">
        <f>DZ$6*'2017B'!$C12</f>
        <v>0</v>
      </c>
      <c r="DZ12" s="38">
        <f>DZ$6*'2017B'!$D12</f>
        <v>294.2510625</v>
      </c>
      <c r="EA12" s="38">
        <f t="shared" si="22"/>
        <v>294.2510625</v>
      </c>
      <c r="EB12" s="38">
        <f>DZ$6*'2017B'!$F12</f>
        <v>510.8267025</v>
      </c>
      <c r="EC12" s="38">
        <f>DZ$6*'2017B'!$G12</f>
        <v>56.5184925</v>
      </c>
      <c r="ED12" s="55"/>
      <c r="EE12" s="38">
        <f>EF$6*'2017B'!$C12</f>
        <v>0</v>
      </c>
      <c r="EF12" s="38">
        <f>EF$6*'2017B'!$D12</f>
        <v>780.2244125</v>
      </c>
      <c r="EG12" s="38">
        <f t="shared" si="23"/>
        <v>780.2244125</v>
      </c>
      <c r="EH12" s="38">
        <f>EF$6*'2017B'!$F12</f>
        <v>1354.4877645</v>
      </c>
      <c r="EI12" s="38">
        <f>EF$6*'2017B'!$G12</f>
        <v>149.8621865</v>
      </c>
      <c r="EJ12" s="55"/>
      <c r="EK12" s="38">
        <f>EL$6*'2017B'!$C12</f>
        <v>0</v>
      </c>
      <c r="EL12" s="38">
        <f>EL$6*'2017B'!$D12</f>
        <v>15.3776</v>
      </c>
      <c r="EM12" s="38">
        <f t="shared" si="24"/>
        <v>15.3776</v>
      </c>
      <c r="EN12" s="38">
        <f>EL$6*'2017B'!$F12</f>
        <v>26.695871999999998</v>
      </c>
      <c r="EO12" s="38">
        <f>EL$6*'2017B'!$G12</f>
        <v>2.953664</v>
      </c>
      <c r="EP12" s="55"/>
      <c r="EQ12" s="38">
        <f>ER$6*'2017B'!$C12</f>
        <v>0</v>
      </c>
      <c r="ER12" s="38">
        <f>ER$6*'2017B'!$D12</f>
        <v>461.51678749999996</v>
      </c>
      <c r="ES12" s="38">
        <f t="shared" si="25"/>
        <v>461.51678749999996</v>
      </c>
      <c r="ET12" s="38">
        <f>ER$6*'2017B'!$F12</f>
        <v>801.2038994999999</v>
      </c>
      <c r="EU12" s="38">
        <f>ER$6*'2017B'!$G12</f>
        <v>88.6461815</v>
      </c>
      <c r="EV12" s="55"/>
      <c r="EW12" s="38">
        <f>EX$6*'2017B'!$C12</f>
        <v>0</v>
      </c>
      <c r="EX12" s="38">
        <f>EX$6*'2017B'!$D12</f>
        <v>1239.4242625</v>
      </c>
      <c r="EY12" s="38">
        <f t="shared" si="26"/>
        <v>1239.4242625</v>
      </c>
      <c r="EZ12" s="38">
        <f>EX$6*'2017B'!$F12</f>
        <v>2151.6694065</v>
      </c>
      <c r="FA12" s="38">
        <f>EX$6*'2017B'!$G12</f>
        <v>238.0633405</v>
      </c>
      <c r="FB12" s="55"/>
      <c r="FC12" s="38">
        <f>FD$6*'2017B'!$C12</f>
        <v>0</v>
      </c>
      <c r="FD12" s="38">
        <f>FD$6*'2017B'!$D12</f>
        <v>476.49965000000003</v>
      </c>
      <c r="FE12" s="38">
        <f t="shared" si="27"/>
        <v>476.49965000000003</v>
      </c>
      <c r="FF12" s="38">
        <f>FD$6*'2017B'!$F12</f>
        <v>827.214498</v>
      </c>
      <c r="FG12" s="38">
        <f>FD$6*'2017B'!$G12</f>
        <v>91.524026</v>
      </c>
      <c r="FH12" s="55"/>
      <c r="FI12" s="38">
        <f>FJ$6*'2017B'!$C12</f>
        <v>0</v>
      </c>
      <c r="FJ12" s="38">
        <f>FJ$6*'2017B'!$D12</f>
        <v>3370.4232375</v>
      </c>
      <c r="FK12" s="38">
        <f t="shared" si="28"/>
        <v>3370.4232375</v>
      </c>
      <c r="FL12" s="38">
        <f>FJ$6*'2017B'!$F12</f>
        <v>5851.1332935</v>
      </c>
      <c r="FM12" s="38">
        <f>FJ$6*'2017B'!$G12</f>
        <v>647.3765595</v>
      </c>
      <c r="FN12" s="55"/>
      <c r="FO12" s="38">
        <f>FP$6*'2017B'!$C12</f>
        <v>0</v>
      </c>
      <c r="FP12" s="38">
        <f>FP$6*'2017B'!$D12</f>
        <v>1141.5636875</v>
      </c>
      <c r="FQ12" s="38">
        <f t="shared" si="29"/>
        <v>1141.5636875</v>
      </c>
      <c r="FR12" s="38">
        <f>FP$6*'2017B'!$F12</f>
        <v>1981.7811675</v>
      </c>
      <c r="FS12" s="38">
        <f>FP$6*'2017B'!$G12</f>
        <v>219.26669750000002</v>
      </c>
      <c r="FT12" s="55"/>
      <c r="FU12" s="38">
        <f>FV$6*'2017B'!$C12</f>
        <v>0</v>
      </c>
      <c r="FV12" s="38">
        <f>FV$6*'2017B'!$D12</f>
        <v>246.693775</v>
      </c>
      <c r="FW12" s="38">
        <f t="shared" si="30"/>
        <v>246.693775</v>
      </c>
      <c r="FX12" s="38">
        <f>FV$6*'2017B'!$F12</f>
        <v>428.266143</v>
      </c>
      <c r="FY12" s="38">
        <f>FV$6*'2017B'!$G12</f>
        <v>47.383891</v>
      </c>
      <c r="FZ12" s="55"/>
      <c r="GA12" s="38">
        <f>GB$6*'2017B'!$C12</f>
        <v>0</v>
      </c>
      <c r="GB12" s="38">
        <f>GB$6*'2017B'!$D12</f>
        <v>650.561725</v>
      </c>
      <c r="GC12" s="38">
        <f t="shared" si="31"/>
        <v>650.561725</v>
      </c>
      <c r="GD12" s="38">
        <f>GB$6*'2017B'!$F12</f>
        <v>1129.3903169999999</v>
      </c>
      <c r="GE12" s="38">
        <f>GB$6*'2017B'!$G12</f>
        <v>124.957129</v>
      </c>
      <c r="GF12" s="55"/>
      <c r="GG12" s="38">
        <f>GH$6*'2017B'!$C12</f>
        <v>0</v>
      </c>
      <c r="GH12" s="38">
        <f>GH$6*'2017B'!$D12</f>
        <v>3.5526375</v>
      </c>
      <c r="GI12" s="38">
        <f t="shared" si="32"/>
        <v>3.5526375</v>
      </c>
      <c r="GJ12" s="38">
        <f>GH$6*'2017B'!$F12</f>
        <v>6.1674615</v>
      </c>
      <c r="GK12" s="38">
        <f>GH$6*'2017B'!$G12</f>
        <v>0.6823754999999999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45017</v>
      </c>
      <c r="B13" s="55"/>
      <c r="C13" s="38">
        <f t="shared" si="0"/>
        <v>1217913.4715000005</v>
      </c>
      <c r="D13" s="38">
        <f t="shared" si="0"/>
        <v>30447.836787500008</v>
      </c>
      <c r="E13" s="38">
        <f t="shared" si="1"/>
        <v>1248361.3082875004</v>
      </c>
      <c r="F13" s="38">
        <f t="shared" si="0"/>
        <v>52858.15429949999</v>
      </c>
      <c r="G13" s="38">
        <f t="shared" si="0"/>
        <v>5848.290981499999</v>
      </c>
      <c r="I13" s="38">
        <f>J$6*'2017B'!$C13</f>
        <v>48942.6445</v>
      </c>
      <c r="J13" s="38">
        <f>J$6*'2017B'!$D13</f>
        <v>1223.5661125</v>
      </c>
      <c r="K13" s="38">
        <f t="shared" si="2"/>
        <v>50166.2106125</v>
      </c>
      <c r="L13" s="38">
        <f>J$6*'2017B'!$F13</f>
        <v>2124.1392885</v>
      </c>
      <c r="M13" s="38">
        <f>J$6*'2017B'!$G13</f>
        <v>235.0173745</v>
      </c>
      <c r="O13" s="38">
        <f>P$6*'2017B'!$C13</f>
        <v>158501.86599999998</v>
      </c>
      <c r="P13" s="38">
        <f>P$6*'2017B'!$D13</f>
        <v>3962.5466499999998</v>
      </c>
      <c r="Q13" s="38">
        <f t="shared" si="3"/>
        <v>162464.41264999998</v>
      </c>
      <c r="R13" s="38">
        <f>P$6*'2017B'!$F13</f>
        <v>6879.073337999999</v>
      </c>
      <c r="S13" s="38">
        <f>P$6*'2017B'!$G13</f>
        <v>761.109106</v>
      </c>
      <c r="T13" s="55"/>
      <c r="U13" s="38">
        <f>V$6*'2017B'!$C13</f>
        <v>9067.978500000001</v>
      </c>
      <c r="V13" s="38">
        <f>V$6*'2017B'!$D13</f>
        <v>226.6994625</v>
      </c>
      <c r="W13" s="38">
        <f t="shared" si="4"/>
        <v>9294.677962500002</v>
      </c>
      <c r="X13" s="38">
        <f>V$6*'2017B'!$F13</f>
        <v>393.55555050000004</v>
      </c>
      <c r="Y13" s="38">
        <f>V$6*'2017B'!$G13</f>
        <v>43.5434685</v>
      </c>
      <c r="Z13" s="55"/>
      <c r="AA13" s="38">
        <f>AB$6*'2017B'!$C13</f>
        <v>35190.6765</v>
      </c>
      <c r="AB13" s="38">
        <f>AB$6*'2017B'!$D13</f>
        <v>879.7669125</v>
      </c>
      <c r="AC13" s="38">
        <f t="shared" si="5"/>
        <v>36070.443412500004</v>
      </c>
      <c r="AD13" s="38">
        <f>AB$6*'2017B'!$F13</f>
        <v>1527.2958644999999</v>
      </c>
      <c r="AE13" s="38">
        <f>AB$6*'2017B'!$G13</f>
        <v>168.9818865</v>
      </c>
      <c r="AF13" s="55"/>
      <c r="AG13" s="38">
        <f>AH$6*'2017B'!$C13</f>
        <v>91195.3465</v>
      </c>
      <c r="AH13" s="38">
        <f>AH$6*'2017B'!$D13</f>
        <v>2279.8836625</v>
      </c>
      <c r="AI13" s="38">
        <f t="shared" si="6"/>
        <v>93475.2301625</v>
      </c>
      <c r="AJ13" s="38">
        <f>AH$6*'2017B'!$F13</f>
        <v>3957.9311745</v>
      </c>
      <c r="AK13" s="38">
        <f>AH$6*'2017B'!$G13</f>
        <v>437.9103565</v>
      </c>
      <c r="AL13" s="55"/>
      <c r="AM13" s="38">
        <f>AN$6*'2017B'!$C13</f>
        <v>20841.4535</v>
      </c>
      <c r="AN13" s="38">
        <f>AN$6*'2017B'!$D13</f>
        <v>521.0363375</v>
      </c>
      <c r="AO13" s="38">
        <f t="shared" si="7"/>
        <v>21362.4898375</v>
      </c>
      <c r="AP13" s="38">
        <f>AN$6*'2017B'!$F13</f>
        <v>904.5312254999999</v>
      </c>
      <c r="AQ13" s="38">
        <f>AN$6*'2017B'!$G13</f>
        <v>100.07844349999999</v>
      </c>
      <c r="AR13" s="55"/>
      <c r="AS13" s="38">
        <f>AT$6*'2017B'!$C13</f>
        <v>271388.553</v>
      </c>
      <c r="AT13" s="38">
        <f>AT$6*'2017B'!$D13</f>
        <v>6784.713825000001</v>
      </c>
      <c r="AU13" s="38">
        <f t="shared" si="8"/>
        <v>278173.266825</v>
      </c>
      <c r="AV13" s="38">
        <f>AT$6*'2017B'!$F13</f>
        <v>11778.421329</v>
      </c>
      <c r="AW13" s="38">
        <f>AT$6*'2017B'!$G13</f>
        <v>1303.178973</v>
      </c>
      <c r="AX13" s="55"/>
      <c r="AY13" s="38">
        <f>AZ$6*'2017B'!$C13</f>
        <v>8424.728</v>
      </c>
      <c r="AZ13" s="38">
        <f>AZ$6*'2017B'!$D13</f>
        <v>210.61819999999997</v>
      </c>
      <c r="BA13" s="38">
        <f t="shared" si="9"/>
        <v>8635.3462</v>
      </c>
      <c r="BB13" s="38">
        <f>AZ$6*'2017B'!$F13</f>
        <v>365.638104</v>
      </c>
      <c r="BC13" s="38">
        <f>AZ$6*'2017B'!$G13</f>
        <v>40.454648</v>
      </c>
      <c r="BD13" s="55"/>
      <c r="BE13" s="38">
        <f>BF$6*'2017B'!$C13</f>
        <v>10940.7505</v>
      </c>
      <c r="BF13" s="38">
        <f>BF$6*'2017B'!$D13</f>
        <v>273.5187625</v>
      </c>
      <c r="BG13" s="38">
        <f t="shared" si="10"/>
        <v>11214.2692625</v>
      </c>
      <c r="BH13" s="38">
        <f>BF$6*'2017B'!$F13</f>
        <v>474.8349465</v>
      </c>
      <c r="BI13" s="38">
        <f>BF$6*'2017B'!$G13</f>
        <v>52.5363205</v>
      </c>
      <c r="BJ13" s="55"/>
      <c r="BK13" s="38">
        <f>BL$6*'2017B'!$C13</f>
        <v>376.8885</v>
      </c>
      <c r="BL13" s="38">
        <f>BL$6*'2017B'!$D13</f>
        <v>9.4222125</v>
      </c>
      <c r="BM13" s="38">
        <f t="shared" si="11"/>
        <v>386.3107125</v>
      </c>
      <c r="BN13" s="38">
        <f>BL$6*'2017B'!$F13</f>
        <v>16.3571805</v>
      </c>
      <c r="BO13" s="38">
        <f>BL$6*'2017B'!$G13</f>
        <v>1.8097785</v>
      </c>
      <c r="BP13" s="55"/>
      <c r="BQ13" s="38">
        <f>BR$6*'2017B'!$C13</f>
        <v>413.9595</v>
      </c>
      <c r="BR13" s="38">
        <f>BR$6*'2017B'!$D13</f>
        <v>10.3489875</v>
      </c>
      <c r="BS13" s="38">
        <f t="shared" si="12"/>
        <v>424.3084875</v>
      </c>
      <c r="BT13" s="38">
        <f>BR$6*'2017B'!$F13</f>
        <v>17.9660835</v>
      </c>
      <c r="BU13" s="38">
        <f>BR$6*'2017B'!$G13</f>
        <v>1.9877895</v>
      </c>
      <c r="BV13" s="55"/>
      <c r="BW13" s="38">
        <f>BX$6*'2017B'!$C13</f>
        <v>34915.39</v>
      </c>
      <c r="BX13" s="38">
        <f>BX$6*'2017B'!$D13</f>
        <v>872.88475</v>
      </c>
      <c r="BY13" s="38">
        <f t="shared" si="13"/>
        <v>35788.27475</v>
      </c>
      <c r="BZ13" s="38">
        <f>BX$6*'2017B'!$F13</f>
        <v>1515.3482700000002</v>
      </c>
      <c r="CA13" s="38">
        <f>BX$6*'2017B'!$G13</f>
        <v>167.65999000000002</v>
      </c>
      <c r="CB13" s="55"/>
      <c r="CC13" s="38">
        <f>CD$6*'2017B'!$C13</f>
        <v>2809.8444999999997</v>
      </c>
      <c r="CD13" s="38">
        <f>CD$6*'2017B'!$D13</f>
        <v>70.2461125</v>
      </c>
      <c r="CE13" s="38">
        <f t="shared" si="14"/>
        <v>2880.0906124999997</v>
      </c>
      <c r="CF13" s="38">
        <f>CD$6*'2017B'!$F13</f>
        <v>121.9488885</v>
      </c>
      <c r="CG13" s="38">
        <f>CD$6*'2017B'!$G13</f>
        <v>13.4925745</v>
      </c>
      <c r="CH13" s="55"/>
      <c r="CI13" s="38">
        <f>CJ$6*'2017B'!$C13</f>
        <v>3185.36</v>
      </c>
      <c r="CJ13" s="38">
        <f>CJ$6*'2017B'!$D13</f>
        <v>79.634</v>
      </c>
      <c r="CK13" s="38">
        <f t="shared" si="15"/>
        <v>3264.994</v>
      </c>
      <c r="CL13" s="38">
        <f>CJ$6*'2017B'!$F13</f>
        <v>138.24648</v>
      </c>
      <c r="CM13" s="38">
        <f>CJ$6*'2017B'!$G13</f>
        <v>15.29576</v>
      </c>
      <c r="CN13" s="55"/>
      <c r="CO13" s="38">
        <f>CP$6*'2017B'!$C13</f>
        <v>69269.9095</v>
      </c>
      <c r="CP13" s="38">
        <f>CP$6*'2017B'!$D13</f>
        <v>1731.7477375</v>
      </c>
      <c r="CQ13" s="38">
        <f t="shared" si="16"/>
        <v>71001.6572375</v>
      </c>
      <c r="CR13" s="38">
        <f>CP$6*'2017B'!$F13</f>
        <v>3006.3544335</v>
      </c>
      <c r="CS13" s="38">
        <f>CP$6*'2017B'!$G13</f>
        <v>332.6267395</v>
      </c>
      <c r="CT13" s="55"/>
      <c r="CU13" s="38">
        <f>CV$6*'2017B'!$C13</f>
        <v>43227.532</v>
      </c>
      <c r="CV13" s="38">
        <f>CV$6*'2017B'!$D13</f>
        <v>1080.6883</v>
      </c>
      <c r="CW13" s="38">
        <f t="shared" si="17"/>
        <v>44308.2203</v>
      </c>
      <c r="CX13" s="38">
        <f>CV$6*'2017B'!$F13</f>
        <v>1876.100076</v>
      </c>
      <c r="CY13" s="38">
        <f>CV$6*'2017B'!$G13</f>
        <v>207.574012</v>
      </c>
      <c r="CZ13" s="55"/>
      <c r="DA13" s="38">
        <f>DB$6*'2017B'!$C13</f>
        <v>1366.135</v>
      </c>
      <c r="DB13" s="38">
        <f>DB$6*'2017B'!$D13</f>
        <v>34.153375000000004</v>
      </c>
      <c r="DC13" s="38">
        <f t="shared" si="18"/>
        <v>1400.288375</v>
      </c>
      <c r="DD13" s="38">
        <f>DB$6*'2017B'!$F13</f>
        <v>59.29105500000001</v>
      </c>
      <c r="DE13" s="38">
        <f>DB$6*'2017B'!$G13</f>
        <v>6.560035</v>
      </c>
      <c r="DF13" s="55"/>
      <c r="DG13" s="38">
        <f>DH$6*'2017B'!$C13</f>
        <v>5917.63</v>
      </c>
      <c r="DH13" s="38">
        <f>DH$6*'2017B'!$D13</f>
        <v>147.94075</v>
      </c>
      <c r="DI13" s="38">
        <f t="shared" si="19"/>
        <v>6065.57075</v>
      </c>
      <c r="DJ13" s="38">
        <f>DH$6*'2017B'!$F13</f>
        <v>256.82859</v>
      </c>
      <c r="DK13" s="38">
        <f>DH$6*'2017B'!$G13</f>
        <v>28.41583</v>
      </c>
      <c r="DL13" s="55"/>
      <c r="DM13" s="38">
        <f>DN$6*'2017B'!$C13</f>
        <v>7835.0245</v>
      </c>
      <c r="DN13" s="38">
        <f>DN$6*'2017B'!$D13</f>
        <v>195.87561250000002</v>
      </c>
      <c r="DO13" s="38">
        <f t="shared" si="20"/>
        <v>8030.9001125</v>
      </c>
      <c r="DP13" s="38">
        <f>DN$6*'2017B'!$F13</f>
        <v>340.0446285</v>
      </c>
      <c r="DQ13" s="38">
        <f>DN$6*'2017B'!$G13</f>
        <v>37.6229545</v>
      </c>
      <c r="DR13" s="55"/>
      <c r="DS13" s="38">
        <f>DT$6*'2017B'!$C13</f>
        <v>46898.2475</v>
      </c>
      <c r="DT13" s="38">
        <f>DT$6*'2017B'!$D13</f>
        <v>1172.4561875</v>
      </c>
      <c r="DU13" s="38">
        <f t="shared" si="21"/>
        <v>48070.7036875</v>
      </c>
      <c r="DV13" s="38">
        <f>DT$6*'2017B'!$F13</f>
        <v>2035.4112675</v>
      </c>
      <c r="DW13" s="38">
        <f>DT$6*'2017B'!$G13</f>
        <v>225.2003975</v>
      </c>
      <c r="DX13" s="55"/>
      <c r="DY13" s="38">
        <f>DZ$6*'2017B'!$C13</f>
        <v>11770.042500000001</v>
      </c>
      <c r="DZ13" s="38">
        <f>DZ$6*'2017B'!$D13</f>
        <v>294.2510625</v>
      </c>
      <c r="EA13" s="38">
        <f t="shared" si="22"/>
        <v>12064.293562500001</v>
      </c>
      <c r="EB13" s="38">
        <f>DZ$6*'2017B'!$F13</f>
        <v>510.8267025</v>
      </c>
      <c r="EC13" s="38">
        <f>DZ$6*'2017B'!$G13</f>
        <v>56.5184925</v>
      </c>
      <c r="ED13" s="55"/>
      <c r="EE13" s="38">
        <f>EF$6*'2017B'!$C13</f>
        <v>31208.9765</v>
      </c>
      <c r="EF13" s="38">
        <f>EF$6*'2017B'!$D13</f>
        <v>780.2244125</v>
      </c>
      <c r="EG13" s="38">
        <f t="shared" si="23"/>
        <v>31989.2009125</v>
      </c>
      <c r="EH13" s="38">
        <f>EF$6*'2017B'!$F13</f>
        <v>1354.4877645</v>
      </c>
      <c r="EI13" s="38">
        <f>EF$6*'2017B'!$G13</f>
        <v>149.8621865</v>
      </c>
      <c r="EJ13" s="55"/>
      <c r="EK13" s="38">
        <f>EL$6*'2017B'!$C13</f>
        <v>615.1039999999999</v>
      </c>
      <c r="EL13" s="38">
        <f>EL$6*'2017B'!$D13</f>
        <v>15.3776</v>
      </c>
      <c r="EM13" s="38">
        <f t="shared" si="24"/>
        <v>630.4816</v>
      </c>
      <c r="EN13" s="38">
        <f>EL$6*'2017B'!$F13</f>
        <v>26.695871999999998</v>
      </c>
      <c r="EO13" s="38">
        <f>EL$6*'2017B'!$G13</f>
        <v>2.953664</v>
      </c>
      <c r="EP13" s="55"/>
      <c r="EQ13" s="38">
        <f>ER$6*'2017B'!$C13</f>
        <v>18460.6715</v>
      </c>
      <c r="ER13" s="38">
        <f>ER$6*'2017B'!$D13</f>
        <v>461.51678749999996</v>
      </c>
      <c r="ES13" s="38">
        <f t="shared" si="25"/>
        <v>18922.1882875</v>
      </c>
      <c r="ET13" s="38">
        <f>ER$6*'2017B'!$F13</f>
        <v>801.2038994999999</v>
      </c>
      <c r="EU13" s="38">
        <f>ER$6*'2017B'!$G13</f>
        <v>88.6461815</v>
      </c>
      <c r="EV13" s="55"/>
      <c r="EW13" s="38">
        <f>EX$6*'2017B'!$C13</f>
        <v>49576.9705</v>
      </c>
      <c r="EX13" s="38">
        <f>EX$6*'2017B'!$D13</f>
        <v>1239.4242625</v>
      </c>
      <c r="EY13" s="38">
        <f t="shared" si="26"/>
        <v>50816.3947625</v>
      </c>
      <c r="EZ13" s="38">
        <f>EX$6*'2017B'!$F13</f>
        <v>2151.6694065</v>
      </c>
      <c r="FA13" s="38">
        <f>EX$6*'2017B'!$G13</f>
        <v>238.0633405</v>
      </c>
      <c r="FB13" s="55"/>
      <c r="FC13" s="38">
        <f>FD$6*'2017B'!$C13</f>
        <v>19059.986</v>
      </c>
      <c r="FD13" s="38">
        <f>FD$6*'2017B'!$D13</f>
        <v>476.49965000000003</v>
      </c>
      <c r="FE13" s="38">
        <f t="shared" si="27"/>
        <v>19536.485650000002</v>
      </c>
      <c r="FF13" s="38">
        <f>FD$6*'2017B'!$F13</f>
        <v>827.214498</v>
      </c>
      <c r="FG13" s="38">
        <f>FD$6*'2017B'!$G13</f>
        <v>91.524026</v>
      </c>
      <c r="FH13" s="55"/>
      <c r="FI13" s="38">
        <f>FJ$6*'2017B'!$C13</f>
        <v>134816.9295</v>
      </c>
      <c r="FJ13" s="38">
        <f>FJ$6*'2017B'!$D13</f>
        <v>3370.4232375</v>
      </c>
      <c r="FK13" s="38">
        <f t="shared" si="28"/>
        <v>138187.3527375</v>
      </c>
      <c r="FL13" s="38">
        <f>FJ$6*'2017B'!$F13</f>
        <v>5851.1332935</v>
      </c>
      <c r="FM13" s="38">
        <f>FJ$6*'2017B'!$G13</f>
        <v>647.3765595</v>
      </c>
      <c r="FN13" s="55"/>
      <c r="FO13" s="38">
        <f>FP$6*'2017B'!$C13</f>
        <v>45662.5475</v>
      </c>
      <c r="FP13" s="38">
        <f>FP$6*'2017B'!$D13</f>
        <v>1141.5636875</v>
      </c>
      <c r="FQ13" s="38">
        <f t="shared" si="29"/>
        <v>46804.1111875</v>
      </c>
      <c r="FR13" s="38">
        <f>FP$6*'2017B'!$F13</f>
        <v>1981.7811675</v>
      </c>
      <c r="FS13" s="38">
        <f>FP$6*'2017B'!$G13</f>
        <v>219.26669750000002</v>
      </c>
      <c r="FT13" s="55"/>
      <c r="FU13" s="38">
        <f>FV$6*'2017B'!$C13</f>
        <v>9867.751</v>
      </c>
      <c r="FV13" s="38">
        <f>FV$6*'2017B'!$D13</f>
        <v>246.693775</v>
      </c>
      <c r="FW13" s="38">
        <f t="shared" si="30"/>
        <v>10114.444775</v>
      </c>
      <c r="FX13" s="38">
        <f>FV$6*'2017B'!$F13</f>
        <v>428.266143</v>
      </c>
      <c r="FY13" s="38">
        <f>FV$6*'2017B'!$G13</f>
        <v>47.383891</v>
      </c>
      <c r="FZ13" s="55"/>
      <c r="GA13" s="38">
        <f>GB$6*'2017B'!$C13</f>
        <v>26022.468999999997</v>
      </c>
      <c r="GB13" s="38">
        <f>GB$6*'2017B'!$D13</f>
        <v>650.561725</v>
      </c>
      <c r="GC13" s="38">
        <f t="shared" si="31"/>
        <v>26673.030724999997</v>
      </c>
      <c r="GD13" s="38">
        <f>GB$6*'2017B'!$F13</f>
        <v>1129.3903169999999</v>
      </c>
      <c r="GE13" s="38">
        <f>GB$6*'2017B'!$G13</f>
        <v>124.957129</v>
      </c>
      <c r="GF13" s="55"/>
      <c r="GG13" s="38">
        <f>GH$6*'2017B'!$C13</f>
        <v>142.10549999999998</v>
      </c>
      <c r="GH13" s="38">
        <f>GH$6*'2017B'!$D13</f>
        <v>3.5526375</v>
      </c>
      <c r="GI13" s="38">
        <f t="shared" si="32"/>
        <v>145.65813749999998</v>
      </c>
      <c r="GJ13" s="38">
        <f>GH$6*'2017B'!$F13</f>
        <v>6.1674615</v>
      </c>
      <c r="GK13" s="38">
        <f>GH$6*'2017B'!$G13</f>
        <v>0.6823754999999999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5:211" ht="12.75">
      <c r="O14" s="55"/>
      <c r="P14" s="55"/>
      <c r="Q14" s="55"/>
      <c r="R14" s="55"/>
      <c r="S14" s="55"/>
      <c r="T14" s="38"/>
      <c r="U14" s="55"/>
      <c r="V14" s="55"/>
      <c r="W14" s="55"/>
      <c r="X14" s="55"/>
      <c r="Y14" s="55"/>
      <c r="Z14" s="38"/>
      <c r="AA14" s="55"/>
      <c r="AB14" s="38"/>
      <c r="AC14" s="55"/>
      <c r="AD14" s="55"/>
      <c r="AE14" s="55"/>
      <c r="AF14" s="38"/>
      <c r="AG14" s="55"/>
      <c r="AH14" s="55"/>
      <c r="AI14" s="55"/>
      <c r="AJ14" s="55"/>
      <c r="AK14" s="55"/>
      <c r="AL14" s="38"/>
      <c r="AM14" s="38"/>
      <c r="AN14" s="38"/>
      <c r="AO14" s="38"/>
      <c r="AP14" s="38"/>
      <c r="AQ14" s="38"/>
      <c r="AR14" s="38"/>
      <c r="AS14" s="55"/>
      <c r="AT14" s="55"/>
      <c r="AU14" s="55"/>
      <c r="AV14" s="55"/>
      <c r="AW14" s="55"/>
      <c r="AX14" s="38"/>
      <c r="AY14" s="38"/>
      <c r="AZ14" s="38"/>
      <c r="BA14" s="55"/>
      <c r="BB14" s="55"/>
      <c r="BC14" s="55"/>
      <c r="BD14" s="38"/>
      <c r="BE14" s="38"/>
      <c r="BF14" s="38"/>
      <c r="BG14" s="38"/>
      <c r="BH14" s="38"/>
      <c r="BI14" s="38"/>
      <c r="BJ14" s="38"/>
      <c r="BK14" s="55"/>
      <c r="BL14" s="55"/>
      <c r="BM14" s="55"/>
      <c r="BN14" s="55"/>
      <c r="BO14" s="55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55"/>
      <c r="DN14" s="55"/>
      <c r="DO14" s="55"/>
      <c r="DP14" s="55"/>
      <c r="DQ14" s="55"/>
      <c r="DR14" s="55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55"/>
      <c r="EF14" s="38"/>
      <c r="EG14" s="55"/>
      <c r="EH14" s="55"/>
      <c r="EI14" s="55"/>
      <c r="EJ14" s="38"/>
      <c r="EK14" s="38"/>
      <c r="EL14" s="38"/>
      <c r="EM14" s="38"/>
      <c r="EN14" s="38"/>
      <c r="EO14" s="38"/>
      <c r="EP14" s="38"/>
      <c r="EQ14" s="55"/>
      <c r="ER14" s="55"/>
      <c r="ES14" s="55"/>
      <c r="ET14" s="55"/>
      <c r="EU14" s="55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</row>
    <row r="15" spans="1:211" ht="13.5" thickBot="1">
      <c r="A15" s="36" t="s">
        <v>4</v>
      </c>
      <c r="C15" s="54">
        <f>SUM(C8:C14)</f>
        <v>3533102.2265000003</v>
      </c>
      <c r="D15" s="54">
        <f>SUM(D8:D14)</f>
        <v>356459.23417500005</v>
      </c>
      <c r="E15" s="54">
        <f>SUM(E8:E14)</f>
        <v>3889561.460675</v>
      </c>
      <c r="F15" s="54">
        <f>SUM(F8:F14)</f>
        <v>317148.92579699995</v>
      </c>
      <c r="G15" s="54">
        <f>SUM(G8:G14)</f>
        <v>35089.745889</v>
      </c>
      <c r="H15" s="54">
        <f>SUM(H8:H14)</f>
        <v>0</v>
      </c>
      <c r="I15" s="54">
        <f>SUM(I8:I14)</f>
        <v>141980.0095</v>
      </c>
      <c r="J15" s="54">
        <f>SUM(J8:J14)</f>
        <v>14324.546025</v>
      </c>
      <c r="K15" s="54">
        <f>SUM(K8:K14)</f>
        <v>156304.555525</v>
      </c>
      <c r="L15" s="54">
        <f>SUM(L8:L14)</f>
        <v>12744.835731000001</v>
      </c>
      <c r="M15" s="54">
        <f>SUM(M8:M14)</f>
        <v>1410.104247</v>
      </c>
      <c r="N15" s="54">
        <f>SUM(N8:N14)</f>
        <v>0</v>
      </c>
      <c r="O15" s="54">
        <f>SUM(O8:O14)</f>
        <v>459805.486</v>
      </c>
      <c r="P15" s="54">
        <f>SUM(P8:P14)</f>
        <v>46390.36769999999</v>
      </c>
      <c r="Q15" s="54">
        <f>SUM(Q8:Q14)</f>
        <v>506195.8537</v>
      </c>
      <c r="R15" s="54">
        <f>SUM(R8:R14)</f>
        <v>41274.440028</v>
      </c>
      <c r="S15" s="54">
        <f>SUM(S8:S14)</f>
        <v>4566.654636</v>
      </c>
      <c r="T15" s="54">
        <f>SUM(T8:T14)</f>
        <v>0</v>
      </c>
      <c r="U15" s="54">
        <f>SUM(U8:U14)</f>
        <v>26305.723500000004</v>
      </c>
      <c r="V15" s="54">
        <f>SUM(V8:V14)</f>
        <v>2654.0183250000005</v>
      </c>
      <c r="W15" s="54">
        <f>SUM(W8:W14)</f>
        <v>28959.741825</v>
      </c>
      <c r="X15" s="54">
        <f>SUM(X8:X14)</f>
        <v>2361.3333030000003</v>
      </c>
      <c r="Y15" s="54">
        <f>SUM(Y8:Y14)</f>
        <v>261.26081100000005</v>
      </c>
      <c r="Z15" s="54">
        <f>SUM(Z8:Z14)</f>
        <v>0</v>
      </c>
      <c r="AA15" s="54">
        <f>SUM(AA8:AA14)</f>
        <v>102086.2815</v>
      </c>
      <c r="AB15" s="54">
        <f>SUM(AB8:AB14)</f>
        <v>10299.616424999998</v>
      </c>
      <c r="AC15" s="54">
        <f>SUM(AC8:AC14)</f>
        <v>112385.897925</v>
      </c>
      <c r="AD15" s="54">
        <f>SUM(AD8:AD14)</f>
        <v>9163.775187</v>
      </c>
      <c r="AE15" s="54">
        <f>SUM(AE8:AE14)</f>
        <v>1013.891319</v>
      </c>
      <c r="AF15" s="54">
        <f>SUM(AF8:AF14)</f>
        <v>0</v>
      </c>
      <c r="AG15" s="54">
        <f>SUM(AG8:AG14)</f>
        <v>264552.8515</v>
      </c>
      <c r="AH15" s="54">
        <f>SUM(AH8:AH14)</f>
        <v>26691.077925</v>
      </c>
      <c r="AI15" s="54">
        <f>SUM(AI8:AI14)</f>
        <v>291243.929425</v>
      </c>
      <c r="AJ15" s="54">
        <f>SUM(AJ8:AJ14)</f>
        <v>23747.587047</v>
      </c>
      <c r="AK15" s="54">
        <f>SUM(AK8:AK14)</f>
        <v>2627.4621389999998</v>
      </c>
      <c r="AL15" s="54">
        <f>SUM(AL8:AL14)</f>
        <v>0</v>
      </c>
      <c r="AM15" s="54">
        <f>SUM(AM8:AM14)</f>
        <v>60459.9485</v>
      </c>
      <c r="AN15" s="54">
        <f>SUM(AN8:AN14)</f>
        <v>6099.8820749999995</v>
      </c>
      <c r="AO15" s="54">
        <f>SUM(AO8:AO14)</f>
        <v>66559.830575</v>
      </c>
      <c r="AP15" s="54">
        <f>SUM(AP8:AP14)</f>
        <v>5427.187352999999</v>
      </c>
      <c r="AQ15" s="54">
        <f>SUM(AQ8:AQ14)</f>
        <v>600.470661</v>
      </c>
      <c r="AR15" s="54">
        <f>SUM(AR8:AR14)</f>
        <v>0</v>
      </c>
      <c r="AS15" s="54">
        <f>SUM(AS8:AS14)</f>
        <v>787283.763</v>
      </c>
      <c r="AT15" s="54">
        <f>SUM(AT8:AT14)</f>
        <v>79430.07285</v>
      </c>
      <c r="AU15" s="54">
        <f>SUM(AU8:AU14)</f>
        <v>866713.8358500001</v>
      </c>
      <c r="AV15" s="54">
        <f>SUM(AV8:AV14)</f>
        <v>70670.52797400001</v>
      </c>
      <c r="AW15" s="54">
        <f>SUM(AW8:AW14)</f>
        <v>7819.073838</v>
      </c>
      <c r="AX15" s="54">
        <f>SUM(AX8:AX14)</f>
        <v>0</v>
      </c>
      <c r="AY15" s="54">
        <f>SUM(AY8:AY14)</f>
        <v>24439.688</v>
      </c>
      <c r="AZ15" s="54">
        <f>SUM(AZ8:AZ14)</f>
        <v>2465.7515999999996</v>
      </c>
      <c r="BA15" s="54">
        <f>SUM(BA8:BA14)</f>
        <v>26905.4396</v>
      </c>
      <c r="BB15" s="54">
        <f>SUM(BB8:BB14)</f>
        <v>2193.828624</v>
      </c>
      <c r="BC15" s="54">
        <f>SUM(BC8:BC14)</f>
        <v>242.72788799999998</v>
      </c>
      <c r="BD15" s="54">
        <f>SUM(BD8:BD14)</f>
        <v>0</v>
      </c>
      <c r="BE15" s="54">
        <f>SUM(BE8:BE14)</f>
        <v>31738.535499999998</v>
      </c>
      <c r="BF15" s="54">
        <f>SUM(BF8:BF14)</f>
        <v>3202.1417249999995</v>
      </c>
      <c r="BG15" s="54">
        <f>SUM(BG8:BG14)</f>
        <v>34940.677225</v>
      </c>
      <c r="BH15" s="54">
        <f>SUM(BH8:BH14)</f>
        <v>2849.0096790000002</v>
      </c>
      <c r="BI15" s="54">
        <f>SUM(BI8:BI14)</f>
        <v>315.217923</v>
      </c>
      <c r="BJ15" s="54">
        <f>SUM(BJ8:BJ14)</f>
        <v>0</v>
      </c>
      <c r="BK15" s="54">
        <f>SUM(BK8:BK14)</f>
        <v>1093.3335</v>
      </c>
      <c r="BL15" s="54">
        <f>SUM(BL8:BL14)</f>
        <v>110.30782500000001</v>
      </c>
      <c r="BM15" s="54">
        <f>SUM(BM8:BM14)</f>
        <v>1203.641325</v>
      </c>
      <c r="BN15" s="54">
        <f>SUM(BN8:BN14)</f>
        <v>98.14308299999999</v>
      </c>
      <c r="BO15" s="54">
        <f>SUM(BO8:BO14)</f>
        <v>10.858671</v>
      </c>
      <c r="BP15" s="54">
        <f>SUM(BP8:BP14)</f>
        <v>0</v>
      </c>
      <c r="BQ15" s="54">
        <f>SUM(BQ8:BQ14)</f>
        <v>1200.8745</v>
      </c>
      <c r="BR15" s="54">
        <f>SUM(BR8:BR14)</f>
        <v>121.15777499999999</v>
      </c>
      <c r="BS15" s="54">
        <f>SUM(BS8:BS14)</f>
        <v>1322.032275</v>
      </c>
      <c r="BT15" s="54">
        <f>SUM(BT8:BT14)</f>
        <v>107.79650099999999</v>
      </c>
      <c r="BU15" s="54">
        <f>SUM(BU8:BU14)</f>
        <v>11.926737000000001</v>
      </c>
      <c r="BV15" s="54">
        <f>SUM(BV8:BV14)</f>
        <v>0</v>
      </c>
      <c r="BW15" s="54">
        <f>SUM(BW8:BW14)</f>
        <v>101287.69</v>
      </c>
      <c r="BX15" s="54">
        <f>SUM(BX8:BX14)</f>
        <v>10219.045499999998</v>
      </c>
      <c r="BY15" s="54">
        <f>SUM(BY8:BY14)</f>
        <v>111506.7355</v>
      </c>
      <c r="BZ15" s="54">
        <f>SUM(BZ8:BZ14)</f>
        <v>9092.08962</v>
      </c>
      <c r="CA15" s="54">
        <f>SUM(CA8:CA14)</f>
        <v>1005.9599400000001</v>
      </c>
      <c r="CB15" s="54">
        <f>SUM(CB8:CB14)</f>
        <v>0</v>
      </c>
      <c r="CC15" s="54">
        <f>SUM(CC8:CC14)</f>
        <v>8151.209499999999</v>
      </c>
      <c r="CD15" s="54">
        <f>SUM(CD8:CD14)</f>
        <v>822.386025</v>
      </c>
      <c r="CE15" s="54">
        <f>SUM(CE8:CE14)</f>
        <v>8973.595524999999</v>
      </c>
      <c r="CF15" s="54">
        <f>SUM(CF8:CF14)</f>
        <v>731.693331</v>
      </c>
      <c r="CG15" s="54">
        <f>SUM(CG8:CG14)</f>
        <v>80.955447</v>
      </c>
      <c r="CH15" s="54">
        <f>SUM(CH8:CH14)</f>
        <v>0</v>
      </c>
      <c r="CI15" s="54">
        <f>SUM(CI8:CI14)</f>
        <v>9240.56</v>
      </c>
      <c r="CJ15" s="54">
        <f>SUM(CJ8:CJ14)</f>
        <v>932.2920000000001</v>
      </c>
      <c r="CK15" s="54">
        <f>SUM(CK8:CK14)</f>
        <v>10172.852</v>
      </c>
      <c r="CL15" s="54">
        <f>SUM(CL8:CL14)</f>
        <v>829.47888</v>
      </c>
      <c r="CM15" s="54">
        <f>SUM(CM8:CM14)</f>
        <v>91.77456</v>
      </c>
      <c r="CN15" s="54">
        <f>SUM(CN8:CN14)</f>
        <v>0</v>
      </c>
      <c r="CO15" s="54">
        <f>SUM(CO8:CO14)</f>
        <v>200948.3245</v>
      </c>
      <c r="CP15" s="54">
        <f>SUM(CP8:CP14)</f>
        <v>20273.935275000003</v>
      </c>
      <c r="CQ15" s="54">
        <f>SUM(CQ8:CQ14)</f>
        <v>221222.25977499998</v>
      </c>
      <c r="CR15" s="54">
        <f>SUM(CR8:CR14)</f>
        <v>18038.126601</v>
      </c>
      <c r="CS15" s="54">
        <f>SUM(CS8:CS14)</f>
        <v>1995.760437</v>
      </c>
      <c r="CT15" s="54">
        <f>SUM(CT8:CT14)</f>
        <v>0</v>
      </c>
      <c r="CU15" s="54">
        <f>SUM(CU8:CU14)</f>
        <v>125400.772</v>
      </c>
      <c r="CV15" s="54">
        <f>SUM(CV8:CV14)</f>
        <v>12651.845399999998</v>
      </c>
      <c r="CW15" s="54">
        <f>SUM(CW8:CW14)</f>
        <v>138052.6174</v>
      </c>
      <c r="CX15" s="54">
        <f>SUM(CX8:CX14)</f>
        <v>11256.600456</v>
      </c>
      <c r="CY15" s="54">
        <f>SUM(CY8:CY14)</f>
        <v>1245.444072</v>
      </c>
      <c r="CZ15" s="54">
        <f>SUM(CZ8:CZ14)</f>
        <v>0</v>
      </c>
      <c r="DA15" s="54">
        <f>SUM(DA8:DA14)</f>
        <v>3963.085</v>
      </c>
      <c r="DB15" s="54">
        <f>SUM(DB8:DB14)</f>
        <v>399.84074999999996</v>
      </c>
      <c r="DC15" s="54">
        <f>SUM(DC8:DC14)</f>
        <v>4362.92575</v>
      </c>
      <c r="DD15" s="54">
        <f>SUM(DD8:DD14)</f>
        <v>355.74633000000006</v>
      </c>
      <c r="DE15" s="54">
        <f>SUM(DE8:DE14)</f>
        <v>39.36021</v>
      </c>
      <c r="DF15" s="54">
        <f>SUM(DF8:DF14)</f>
        <v>0</v>
      </c>
      <c r="DG15" s="54">
        <f>SUM(DG8:DG14)</f>
        <v>17166.73</v>
      </c>
      <c r="DH15" s="54">
        <f>SUM(DH8:DH14)</f>
        <v>1731.9735</v>
      </c>
      <c r="DI15" s="54">
        <f>SUM(DI8:DI14)</f>
        <v>18898.7035</v>
      </c>
      <c r="DJ15" s="54">
        <f>SUM(DJ8:DJ14)</f>
        <v>1540.9715400000002</v>
      </c>
      <c r="DK15" s="54">
        <f>SUM(DK8:DK14)</f>
        <v>170.49498</v>
      </c>
      <c r="DL15" s="54">
        <f>SUM(DL8:DL14)</f>
        <v>0</v>
      </c>
      <c r="DM15" s="54">
        <f>SUM(DM8:DM14)</f>
        <v>22728.9895</v>
      </c>
      <c r="DN15" s="54">
        <f>SUM(DN8:DN14)</f>
        <v>2293.1570250000004</v>
      </c>
      <c r="DO15" s="54">
        <f>SUM(DO8:DO14)</f>
        <v>25022.146525</v>
      </c>
      <c r="DP15" s="54">
        <f>SUM(DP8:DP14)</f>
        <v>2040.267771</v>
      </c>
      <c r="DQ15" s="54">
        <f>SUM(DQ8:DQ14)</f>
        <v>225.73772699999998</v>
      </c>
      <c r="DR15" s="54">
        <f>SUM(DR8:DR14)</f>
        <v>0</v>
      </c>
      <c r="DS15" s="54">
        <f>SUM(DS8:DS14)</f>
        <v>136049.3225</v>
      </c>
      <c r="DT15" s="54">
        <f>SUM(DT8:DT14)</f>
        <v>13726.191375</v>
      </c>
      <c r="DU15" s="54">
        <f>SUM(DU8:DU14)</f>
        <v>149775.51387500003</v>
      </c>
      <c r="DV15" s="54">
        <f>SUM(DV8:DV14)</f>
        <v>12212.467605</v>
      </c>
      <c r="DW15" s="54">
        <f>SUM(DW8:DW14)</f>
        <v>1351.202385</v>
      </c>
      <c r="DX15" s="54">
        <f>SUM(DX8:DX14)</f>
        <v>0</v>
      </c>
      <c r="DY15" s="54">
        <f>SUM(DY8:DY14)</f>
        <v>34144.2675</v>
      </c>
      <c r="DZ15" s="54">
        <f>SUM(DZ8:DZ14)</f>
        <v>3444.859125</v>
      </c>
      <c r="EA15" s="54">
        <f>SUM(EA8:EA14)</f>
        <v>37589.126625000004</v>
      </c>
      <c r="EB15" s="54">
        <f>SUM(EB8:EB14)</f>
        <v>3064.960215</v>
      </c>
      <c r="EC15" s="54">
        <f>SUM(EC8:EC14)</f>
        <v>339.110955</v>
      </c>
      <c r="ED15" s="54">
        <f>SUM(ED8:ED14)</f>
        <v>0</v>
      </c>
      <c r="EE15" s="54">
        <f>SUM(EE8:EE14)</f>
        <v>90535.5815</v>
      </c>
      <c r="EF15" s="54">
        <f>SUM(EF8:EF14)</f>
        <v>9134.251425</v>
      </c>
      <c r="EG15" s="54">
        <f>SUM(EG8:EG14)</f>
        <v>99669.83292500001</v>
      </c>
      <c r="EH15" s="54">
        <f>SUM(EH8:EH14)</f>
        <v>8126.926586999999</v>
      </c>
      <c r="EI15" s="54">
        <f>SUM(EI8:EI14)</f>
        <v>899.173119</v>
      </c>
      <c r="EJ15" s="54">
        <f>SUM(EJ8:EJ14)</f>
        <v>0</v>
      </c>
      <c r="EK15" s="54">
        <f>SUM(EK8:EK14)</f>
        <v>1784.3839999999996</v>
      </c>
      <c r="EL15" s="54">
        <f>SUM(EL8:EL14)</f>
        <v>180.0288</v>
      </c>
      <c r="EM15" s="54">
        <f>SUM(EM8:EM14)</f>
        <v>1964.4127999999996</v>
      </c>
      <c r="EN15" s="54">
        <f>SUM(EN8:EN14)</f>
        <v>160.175232</v>
      </c>
      <c r="EO15" s="54">
        <f>SUM(EO8:EO14)</f>
        <v>17.721984</v>
      </c>
      <c r="EP15" s="54">
        <f>SUM(EP8:EP14)</f>
        <v>0</v>
      </c>
      <c r="EQ15" s="54">
        <f>SUM(EQ8:EQ14)</f>
        <v>53553.4265</v>
      </c>
      <c r="ER15" s="54">
        <f>SUM(ER8:ER14)</f>
        <v>5403.074174999999</v>
      </c>
      <c r="ES15" s="54">
        <f>SUM(ES8:ES14)</f>
        <v>58956.500674999996</v>
      </c>
      <c r="ET15" s="54">
        <f>SUM(ET8:ET14)</f>
        <v>4807.223397</v>
      </c>
      <c r="EU15" s="54">
        <f>SUM(EU8:EU14)</f>
        <v>531.877089</v>
      </c>
      <c r="EV15" s="54">
        <f>SUM(EV8:EV14)</f>
        <v>0</v>
      </c>
      <c r="EW15" s="54">
        <f>SUM(EW8:EW14)</f>
        <v>143820.1555</v>
      </c>
      <c r="EX15" s="54">
        <f>SUM(EX8:EX14)</f>
        <v>14510.200725</v>
      </c>
      <c r="EY15" s="54">
        <f>SUM(EY8:EY14)</f>
        <v>158330.356225</v>
      </c>
      <c r="EZ15" s="54">
        <f>SUM(EZ8:EZ14)</f>
        <v>12910.016439000003</v>
      </c>
      <c r="FA15" s="54">
        <f>SUM(FA8:FA14)</f>
        <v>1428.3800430000001</v>
      </c>
      <c r="FB15" s="54">
        <f>SUM(FB8:FB14)</f>
        <v>0</v>
      </c>
      <c r="FC15" s="54">
        <f>SUM(FC8:FC14)</f>
        <v>55292.00600000001</v>
      </c>
      <c r="FD15" s="54">
        <f>SUM(FD8:FD14)</f>
        <v>5578.481699999999</v>
      </c>
      <c r="FE15" s="54">
        <f>SUM(FE8:FE14)</f>
        <v>60870.4877</v>
      </c>
      <c r="FF15" s="54">
        <f>SUM(FF8:FF14)</f>
        <v>4963.286988000001</v>
      </c>
      <c r="FG15" s="54">
        <f>SUM(FG8:FG14)</f>
        <v>549.1441560000001</v>
      </c>
      <c r="FH15" s="54">
        <f>SUM(FH8:FH14)</f>
        <v>0</v>
      </c>
      <c r="FI15" s="54">
        <f>SUM(FI8:FI14)</f>
        <v>391096.74450000003</v>
      </c>
      <c r="FJ15" s="54">
        <f>SUM(FJ8:FJ14)</f>
        <v>39458.254275</v>
      </c>
      <c r="FK15" s="54">
        <f>SUM(FK8:FK14)</f>
        <v>430554.998775</v>
      </c>
      <c r="FL15" s="54">
        <f>SUM(FL8:FL14)</f>
        <v>35106.799761</v>
      </c>
      <c r="FM15" s="54">
        <f>SUM(FM8:FM14)</f>
        <v>3884.259357</v>
      </c>
      <c r="FN15" s="54">
        <f>SUM(FN8:FN14)</f>
        <v>0</v>
      </c>
      <c r="FO15" s="54">
        <f>SUM(FO8:FO14)</f>
        <v>132464.6225</v>
      </c>
      <c r="FP15" s="54">
        <f>SUM(FP8:FP14)</f>
        <v>13364.526375</v>
      </c>
      <c r="FQ15" s="54">
        <f>SUM(FQ8:FQ14)</f>
        <v>145829.148875</v>
      </c>
      <c r="FR15" s="54">
        <f>SUM(FR8:FR14)</f>
        <v>11890.687005</v>
      </c>
      <c r="FS15" s="54">
        <f>SUM(FS8:FS14)</f>
        <v>1315.600185</v>
      </c>
      <c r="FT15" s="54">
        <f>SUM(FT8:FT14)</f>
        <v>0</v>
      </c>
      <c r="FU15" s="54">
        <f>SUM(FU8:FU14)</f>
        <v>28625.821</v>
      </c>
      <c r="FV15" s="54">
        <f>SUM(FV8:FV14)</f>
        <v>2888.09595</v>
      </c>
      <c r="FW15" s="54">
        <f>SUM(FW8:FW14)</f>
        <v>31513.91695</v>
      </c>
      <c r="FX15" s="54">
        <f>SUM(FX8:FX14)</f>
        <v>2569.596858</v>
      </c>
      <c r="FY15" s="54">
        <f>SUM(FY8:FY14)</f>
        <v>284.303346</v>
      </c>
      <c r="FZ15" s="54">
        <f>SUM(FZ8:FZ14)</f>
        <v>0</v>
      </c>
      <c r="GA15" s="54">
        <f>SUM(GA8:GA14)</f>
        <v>75489.799</v>
      </c>
      <c r="GB15" s="54">
        <f>SUM(GB8:GB14)</f>
        <v>7616.26305</v>
      </c>
      <c r="GC15" s="54">
        <f>SUM(GC8:GC14)</f>
        <v>83106.06205</v>
      </c>
      <c r="GD15" s="54">
        <f>SUM(GD8:GD14)</f>
        <v>6776.341901999998</v>
      </c>
      <c r="GE15" s="54">
        <f>SUM(GE8:GE14)</f>
        <v>749.7427739999999</v>
      </c>
      <c r="GF15" s="54">
        <f>SUM(GF8:GF14)</f>
        <v>0</v>
      </c>
      <c r="GG15" s="54">
        <f>SUM(GG8:GG14)</f>
        <v>412.2405</v>
      </c>
      <c r="GH15" s="54">
        <f>SUM(GH8:GH14)</f>
        <v>41.591475</v>
      </c>
      <c r="GI15" s="54">
        <f>SUM(GI8:GI14)</f>
        <v>453.83197499999994</v>
      </c>
      <c r="GJ15" s="54">
        <f>SUM(GJ8:GJ14)</f>
        <v>37.004769</v>
      </c>
      <c r="GK15" s="54">
        <f>SUM(GK8:GK14)</f>
        <v>4.094252999999999</v>
      </c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</row>
    <row r="16" ht="13.5" thickTop="1"/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710937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2020-01-13T14:52:13Z</cp:lastPrinted>
  <dcterms:created xsi:type="dcterms:W3CDTF">1998-02-23T20:58:01Z</dcterms:created>
  <dcterms:modified xsi:type="dcterms:W3CDTF">2021-04-05T15:10:11Z</dcterms:modified>
  <cp:category/>
  <cp:version/>
  <cp:contentType/>
  <cp:contentStatus/>
</cp:coreProperties>
</file>