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52" activeTab="3"/>
  </bookViews>
  <sheets>
    <sheet name="2010C" sheetId="1" r:id="rId1"/>
    <sheet name="2010C Academic" sheetId="2" r:id="rId2"/>
    <sheet name="2010C-2021A" sheetId="3" r:id="rId3"/>
    <sheet name="2010C-2021Academic" sheetId="4" r:id="rId4"/>
    <sheet name="2011B" sheetId="5" r:id="rId5"/>
    <sheet name="2011B Academic" sheetId="6" r:id="rId6"/>
    <sheet name="2011B-2021A" sheetId="7" r:id="rId7"/>
    <sheet name="2011B-2021A Academic" sheetId="8" r:id="rId8"/>
    <sheet name="UMBI adjustment" sheetId="9" r:id="rId9"/>
  </sheets>
  <definedNames>
    <definedName name="_xlnm.Print_Titles" localSheetId="0">'2010C'!$A:$A</definedName>
    <definedName name="_xlnm.Print_Titles" localSheetId="1">'2010C Academic'!$A:$A</definedName>
    <definedName name="_xlnm.Print_Titles" localSheetId="4">'2011B'!$A:$A</definedName>
    <definedName name="_xlnm.Print_Titles" localSheetId="5">'2011B Academic'!$A:$A</definedName>
  </definedNames>
  <calcPr fullCalcOnLoad="1"/>
</workbook>
</file>

<file path=xl/sharedStrings.xml><?xml version="1.0" encoding="utf-8"?>
<sst xmlns="http://schemas.openxmlformats.org/spreadsheetml/2006/main" count="1773" uniqueCount="75">
  <si>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</si>
  <si>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</si>
  <si>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</si>
  <si>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</si>
  <si>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</si>
  <si>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</si>
  <si>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</si>
  <si>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</si>
  <si>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</si>
  <si>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UMCP Hornbake &amp; McKeldin Libr (Academic)</t>
  </si>
  <si>
    <t xml:space="preserve">        UMB Facilities Renewal (Academic)</t>
  </si>
  <si>
    <t xml:space="preserve">        UMB New Dental School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</si>
  <si>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</si>
  <si>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</si>
  <si>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</si>
  <si>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</si>
  <si>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Aquaculture Building (Academic)</t>
  </si>
  <si>
    <t xml:space="preserve">          TU Facilities Renewal (Academic)</t>
  </si>
  <si>
    <t xml:space="preserve">          UB Facilities Renewal (Academic)</t>
  </si>
  <si>
    <t xml:space="preserve">     UMCP Health Center Addition (Auxiliary)</t>
  </si>
  <si>
    <t>UMCP South Campus Parking Garage (Auxiliary)</t>
  </si>
  <si>
    <t xml:space="preserve">        UMB Pine Street Annex (Auxiliary)</t>
  </si>
  <si>
    <t xml:space="preserve">       UMES Murphy Hall Annex  (Auxiliary)</t>
  </si>
  <si>
    <t xml:space="preserve">     UMES Student Service Center  (Auxiliary)</t>
  </si>
  <si>
    <t xml:space="preserve">    UMBC Resident Hall Renovation  (Auxiliary)</t>
  </si>
  <si>
    <t xml:space="preserve">  UMBC New Recreation &amp; Athletic (Auxiliary)</t>
  </si>
  <si>
    <t xml:space="preserve"> UMCP Engineering/Applied Sci Bldg (Academic)</t>
  </si>
  <si>
    <t xml:space="preserve">  USMO Shady Grove Parking Lot 2 (Auxiliary)</t>
  </si>
  <si>
    <t xml:space="preserve">       UMCP Chemical/Nuclear Eng (Academic)</t>
  </si>
  <si>
    <t xml:space="preserve">   UMCP Queen Anne's Hall Renov (Auxiliary)</t>
  </si>
  <si>
    <t xml:space="preserve">          Total New Money - 2004 Series A</t>
  </si>
  <si>
    <t xml:space="preserve">           Total Academic Projects - 2004A</t>
  </si>
  <si>
    <t xml:space="preserve">    UMB School of Nursing Equip (Academic)</t>
  </si>
  <si>
    <t xml:space="preserve">   UMBI Emergency Fund Projects (Academic)</t>
  </si>
  <si>
    <t xml:space="preserve">        UMES Facilities Renewal (Academic)</t>
  </si>
  <si>
    <t xml:space="preserve">        UMCES Facilities Renewal (Academic)</t>
  </si>
  <si>
    <t xml:space="preserve">   USM Emergency Fund Projects (Academic)</t>
  </si>
  <si>
    <t xml:space="preserve">           Total Auxiliary Projects - 2004A</t>
  </si>
  <si>
    <t xml:space="preserve">        BSU Facilities Renewal (Academic)</t>
  </si>
  <si>
    <t xml:space="preserve">        CSU Facilities Renewal (Academic)</t>
  </si>
  <si>
    <t xml:space="preserve">   CSU Health/Human Service Bldg (Academic)</t>
  </si>
  <si>
    <t xml:space="preserve">        FSU Facilities Renewal (Academic)</t>
  </si>
  <si>
    <t xml:space="preserve">   FSU Equip Compton Sci Center (Academic)</t>
  </si>
  <si>
    <t xml:space="preserve">        SU Facilities Renewal (Academic)</t>
  </si>
  <si>
    <t xml:space="preserve">     SU Emergency Fund Projects (Academic)</t>
  </si>
  <si>
    <t xml:space="preserve">         TU Fine Arts Center (Academic)</t>
  </si>
  <si>
    <t xml:space="preserve">      TU 7800 York Road Renov (Academic)</t>
  </si>
  <si>
    <t xml:space="preserve">     UB Emergency Fund Projects (Academic)</t>
  </si>
  <si>
    <t xml:space="preserve">        UMBC New Parking Lot  (Auxiliary)</t>
  </si>
  <si>
    <t xml:space="preserve">   UMBC Dining Hall: HVAC Upgrade (Auxiliary)</t>
  </si>
  <si>
    <t xml:space="preserve">    BSU Holmes Hall &amp; Tubman Hall (Auxiliary)</t>
  </si>
  <si>
    <t xml:space="preserve">         CSU New Dining Hall (Auxiliary)</t>
  </si>
  <si>
    <t xml:space="preserve">          TU New Child Care Center (Auxiliary)</t>
  </si>
  <si>
    <t xml:space="preserve">      TU 7800 York Road Garage (Auxiliary)</t>
  </si>
  <si>
    <t xml:space="preserve">        UB New Student Center (Auxiliary)</t>
  </si>
  <si>
    <t>Amort of</t>
  </si>
  <si>
    <t>Premium</t>
  </si>
  <si>
    <t xml:space="preserve"> UMCP Transfer from UMBI (Academic)</t>
  </si>
  <si>
    <t>2004 Series A Bond Funded Projects After 2010C</t>
  </si>
  <si>
    <t>Revised 2004A Debt After 2010C</t>
  </si>
  <si>
    <t>2004A Refinanced on 2010C</t>
  </si>
  <si>
    <t xml:space="preserve">   1992 Series C Bonds Refinanced on 2010C</t>
  </si>
  <si>
    <t>Loss on Refunding</t>
  </si>
  <si>
    <t>(Gain) on Refunding</t>
  </si>
  <si>
    <t>2004 Series A Bond Funded Projects After 2011B</t>
  </si>
  <si>
    <t>Revised 2004A Debt After 2011B</t>
  </si>
  <si>
    <t>2004A Refinanced on 2011B</t>
  </si>
  <si>
    <t>Revised 2004A Debt After 2021A</t>
  </si>
  <si>
    <t>2004A Refinanced on 2021A</t>
  </si>
  <si>
    <t>2004A Refinanced on 11B/2021A</t>
  </si>
  <si>
    <t>2004 Series A Bond Funded Projects After 11B/2021A</t>
  </si>
  <si>
    <t>Revised 2004A Debt After 11B/2021A</t>
  </si>
  <si>
    <t>2004 Series A Bond Funded Projects After 2010C/2021A</t>
  </si>
  <si>
    <t>Revised 2004A Debt After 2010C/2021A</t>
  </si>
  <si>
    <t>2004A Refinanced on 2010C/2021A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</si>
</sst>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75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1" fillId="0" borderId="11" xfId="0" applyNumberFormat="1" applyFont="1" applyBorder="1" applyAlignment="1">
      <alignment horizontal="left"/>
    </xf>
    <xf numFmtId="38" fontId="0" fillId="33" borderId="11" xfId="0" applyNumberForma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38" fontId="0" fillId="0" borderId="15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Continuous"/>
    </xf>
    <xf numFmtId="38" fontId="0" fillId="0" borderId="12" xfId="0" applyNumberFormat="1" applyBorder="1" applyAlignment="1">
      <alignment horizontal="left"/>
    </xf>
    <xf numFmtId="38" fontId="0" fillId="0" borderId="19" xfId="0" applyNumberFormat="1" applyBorder="1" applyAlignment="1">
      <alignment horizontal="left"/>
    </xf>
    <xf numFmtId="38" fontId="0" fillId="0" borderId="20" xfId="0" applyNumberFormat="1" applyBorder="1" applyAlignment="1">
      <alignment horizontal="center"/>
    </xf>
    <xf numFmtId="38" fontId="0" fillId="0" borderId="11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38" fontId="41" fillId="0" borderId="0" xfId="0" applyNumberFormat="1" applyFont="1" applyAlignment="1">
      <alignment/>
    </xf>
    <xf numFmtId="38" fontId="0" fillId="0" borderId="0" xfId="0" applyNumberFormat="1" applyFont="1" applyAlignment="1" quotePrefix="1">
      <alignment horizontal="left"/>
    </xf>
    <xf numFmtId="38" fontId="0" fillId="33" borderId="11" xfId="0" applyNumberFormat="1" applyFont="1" applyFill="1" applyBorder="1" applyAlignment="1">
      <alignment horizontal="centerContinuous"/>
    </xf>
    <xf numFmtId="38" fontId="41" fillId="0" borderId="15" xfId="0" applyNumberFormat="1" applyFont="1" applyBorder="1" applyAlignment="1">
      <alignment horizontal="center"/>
    </xf>
    <xf numFmtId="38" fontId="41" fillId="0" borderId="17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7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7109375" style="14" customWidth="1"/>
    <col min="8" max="8" width="3.7109375" style="13" customWidth="1"/>
    <col min="9" max="12" width="13.7109375" style="13" customWidth="1"/>
    <col min="13" max="13" width="16.421875" style="13" customWidth="1"/>
    <col min="14" max="14" width="3.7109375" style="13" customWidth="1"/>
    <col min="15" max="18" width="13.7109375" style="13" customWidth="1"/>
    <col min="19" max="19" width="16.7109375" style="13" customWidth="1"/>
    <col min="20" max="20" width="3.7109375" style="13" customWidth="1"/>
    <col min="21" max="24" width="13.7109375" style="13" customWidth="1"/>
    <col min="25" max="25" width="15.7109375" style="13" customWidth="1"/>
    <col min="26" max="26" width="3.7109375" style="13" customWidth="1"/>
    <col min="27" max="30" width="13.7109375" style="0" customWidth="1"/>
    <col min="31" max="31" width="16.28125" style="0" customWidth="1"/>
    <col min="32" max="32" width="3.7109375" style="13" customWidth="1"/>
    <col min="33" max="36" width="13.7109375" style="0" customWidth="1"/>
    <col min="37" max="37" width="15.421875" style="0" customWidth="1"/>
    <col min="38" max="38" width="3.7109375" style="0" customWidth="1"/>
    <col min="39" max="43" width="13.710937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2" width="13.7109375" style="3" customWidth="1"/>
    <col min="133" max="133" width="3.7109375" style="0" customWidth="1"/>
  </cols>
  <sheetData>
    <row r="1" spans="1:134" ht="12.75">
      <c r="A1" s="22"/>
      <c r="B1" s="10"/>
      <c r="C1" s="21"/>
      <c r="D1" s="23"/>
      <c r="I1" s="23" t="s">
        <v>6</v>
      </c>
      <c r="O1" s="23"/>
      <c r="AA1" s="23" t="s">
        <v>6</v>
      </c>
      <c r="AG1" s="23"/>
      <c r="AS1" s="23" t="s">
        <v>6</v>
      </c>
      <c r="AY1" s="23"/>
      <c r="BK1" s="23" t="s">
        <v>6</v>
      </c>
      <c r="BQ1" s="23"/>
      <c r="CC1" s="23" t="s">
        <v>6</v>
      </c>
      <c r="CI1" s="23"/>
      <c r="CU1" s="23" t="s">
        <v>6</v>
      </c>
      <c r="DA1" s="23"/>
      <c r="DM1" s="23" t="s">
        <v>6</v>
      </c>
      <c r="DS1" s="23"/>
      <c r="ED1" s="23" t="s">
        <v>6</v>
      </c>
    </row>
    <row r="2" spans="1:134" ht="12.75">
      <c r="A2" s="22"/>
      <c r="B2" s="10"/>
      <c r="C2" s="21"/>
      <c r="D2" s="23"/>
      <c r="I2" s="23" t="s">
        <v>5</v>
      </c>
      <c r="O2" s="23"/>
      <c r="AA2" s="23" t="s">
        <v>5</v>
      </c>
      <c r="AG2" s="23"/>
      <c r="AS2" s="23" t="s">
        <v>5</v>
      </c>
      <c r="AY2" s="23"/>
      <c r="BK2" s="23" t="s">
        <v>5</v>
      </c>
      <c r="BQ2" s="23"/>
      <c r="CC2" s="23" t="s">
        <v>5</v>
      </c>
      <c r="CI2" s="23"/>
      <c r="CU2" s="23" t="s">
        <v>5</v>
      </c>
      <c r="DA2" s="23"/>
      <c r="DM2" s="23" t="s">
        <v>5</v>
      </c>
      <c r="DS2" s="23"/>
      <c r="ED2" s="23" t="s">
        <v>5</v>
      </c>
    </row>
    <row r="3" spans="1:134" ht="12.75">
      <c r="A3" s="22"/>
      <c r="B3" s="10"/>
      <c r="C3" s="21"/>
      <c r="D3" s="21"/>
      <c r="I3" s="23" t="s">
        <v>58</v>
      </c>
      <c r="O3" s="23"/>
      <c r="AA3" s="23" t="str">
        <f>I3</f>
        <v>2004 Series A Bond Funded Projects After 2010C</v>
      </c>
      <c r="AB3" s="1"/>
      <c r="AG3" s="23"/>
      <c r="AS3" s="23" t="str">
        <f>AA3</f>
        <v>2004 Series A Bond Funded Projects After 2010C</v>
      </c>
      <c r="AY3" s="23"/>
      <c r="BK3" s="23" t="str">
        <f>AS3</f>
        <v>2004 Series A Bond Funded Projects After 2010C</v>
      </c>
      <c r="BQ3" s="23"/>
      <c r="CC3" s="23" t="str">
        <f>BK3</f>
        <v>2004 Series A Bond Funded Projects After 2010C</v>
      </c>
      <c r="CI3" s="23"/>
      <c r="CU3" s="23" t="str">
        <f>CC3</f>
        <v>2004 Series A Bond Funded Projects After 2010C</v>
      </c>
      <c r="DA3" s="23"/>
      <c r="DM3" s="23" t="str">
        <f>CU3</f>
        <v>2004 Series A Bond Funded Projects After 2010C</v>
      </c>
      <c r="DS3" s="23"/>
      <c r="ED3" s="23" t="str">
        <f>DM3</f>
        <v>2004 Series A Bond Funded Projects After 2010C</v>
      </c>
    </row>
    <row r="4" spans="1:4" ht="12.75">
      <c r="A4" s="22"/>
      <c r="B4" s="10"/>
      <c r="C4" s="21"/>
      <c r="D4" s="23"/>
    </row>
    <row r="5" spans="1:132" ht="12.75">
      <c r="A5" s="4" t="s">
        <v>1</v>
      </c>
      <c r="C5" s="41" t="s">
        <v>59</v>
      </c>
      <c r="D5" s="42"/>
      <c r="E5" s="43"/>
      <c r="F5" s="19"/>
      <c r="G5" s="19"/>
      <c r="I5" s="47" t="s">
        <v>61</v>
      </c>
      <c r="J5" s="16"/>
      <c r="K5" s="17"/>
      <c r="L5" s="19"/>
      <c r="M5" s="19"/>
      <c r="O5" s="15" t="s">
        <v>30</v>
      </c>
      <c r="P5" s="16"/>
      <c r="Q5" s="17"/>
      <c r="R5" s="19"/>
      <c r="S5" s="19"/>
      <c r="U5" s="15" t="s">
        <v>31</v>
      </c>
      <c r="V5" s="16"/>
      <c r="W5" s="17"/>
      <c r="X5" s="19"/>
      <c r="Y5" s="19"/>
      <c r="AA5" s="15" t="s">
        <v>37</v>
      </c>
      <c r="AB5" s="16"/>
      <c r="AC5" s="17"/>
      <c r="AD5" s="19"/>
      <c r="AE5" s="19"/>
      <c r="AG5" s="5" t="s">
        <v>19</v>
      </c>
      <c r="AH5" s="6"/>
      <c r="AI5" s="7"/>
      <c r="AJ5" s="19"/>
      <c r="AK5" s="19"/>
      <c r="AM5" s="5" t="s">
        <v>29</v>
      </c>
      <c r="AN5" s="6"/>
      <c r="AO5" s="7"/>
      <c r="AP5" s="19"/>
      <c r="AQ5" s="19"/>
      <c r="AS5" s="5" t="s">
        <v>20</v>
      </c>
      <c r="AT5" s="6"/>
      <c r="AU5" s="7"/>
      <c r="AV5" s="19"/>
      <c r="AW5" s="19"/>
      <c r="AY5" s="5" t="s">
        <v>21</v>
      </c>
      <c r="AZ5" s="6"/>
      <c r="BA5" s="7"/>
      <c r="BB5" s="19"/>
      <c r="BC5" s="19"/>
      <c r="BE5" s="5" t="s">
        <v>22</v>
      </c>
      <c r="BF5" s="6"/>
      <c r="BG5" s="7"/>
      <c r="BH5" s="19"/>
      <c r="BI5" s="19"/>
      <c r="BK5" s="5" t="s">
        <v>23</v>
      </c>
      <c r="BL5" s="6"/>
      <c r="BM5" s="7"/>
      <c r="BN5" s="19"/>
      <c r="BO5" s="19"/>
      <c r="BQ5" s="5" t="s">
        <v>48</v>
      </c>
      <c r="BR5" s="6"/>
      <c r="BS5" s="7"/>
      <c r="BT5" s="19"/>
      <c r="BU5" s="19"/>
      <c r="BW5" s="5" t="s">
        <v>24</v>
      </c>
      <c r="BX5" s="6"/>
      <c r="BY5" s="7"/>
      <c r="BZ5" s="19"/>
      <c r="CA5" s="19"/>
      <c r="CC5" s="5" t="s">
        <v>49</v>
      </c>
      <c r="CD5" s="6"/>
      <c r="CE5" s="7"/>
      <c r="CF5" s="19"/>
      <c r="CG5" s="19"/>
      <c r="CI5" s="5" t="s">
        <v>25</v>
      </c>
      <c r="CJ5" s="6"/>
      <c r="CK5" s="7"/>
      <c r="CL5" s="19"/>
      <c r="CM5" s="19"/>
      <c r="CO5" s="32" t="s">
        <v>27</v>
      </c>
      <c r="CP5" s="6"/>
      <c r="CQ5" s="7"/>
      <c r="CR5" s="19"/>
      <c r="CS5" s="19"/>
      <c r="CU5" s="5" t="s">
        <v>50</v>
      </c>
      <c r="CV5" s="6"/>
      <c r="CW5" s="7"/>
      <c r="CX5" s="19"/>
      <c r="CY5" s="19"/>
      <c r="DA5" s="5" t="s">
        <v>51</v>
      </c>
      <c r="DB5" s="6"/>
      <c r="DC5" s="7"/>
      <c r="DD5" s="19"/>
      <c r="DE5" s="19"/>
      <c r="DG5" s="5" t="s">
        <v>52</v>
      </c>
      <c r="DH5" s="6"/>
      <c r="DI5" s="7"/>
      <c r="DJ5" s="19"/>
      <c r="DK5" s="19"/>
      <c r="DM5" s="5" t="s">
        <v>53</v>
      </c>
      <c r="DN5" s="6"/>
      <c r="DO5" s="7"/>
      <c r="DP5" s="19"/>
      <c r="DQ5" s="19"/>
      <c r="DS5" s="5" t="s">
        <v>54</v>
      </c>
      <c r="DT5" s="6"/>
      <c r="DU5" s="7"/>
      <c r="DV5" s="19"/>
      <c r="DW5" s="19"/>
      <c r="DY5" s="32" t="s">
        <v>7</v>
      </c>
      <c r="DZ5" s="6"/>
      <c r="EA5" s="7"/>
      <c r="EB5" s="19"/>
    </row>
    <row r="6" spans="1:132" s="1" customFormat="1" ht="12.75">
      <c r="A6" s="24" t="s">
        <v>2</v>
      </c>
      <c r="C6" s="46" t="s">
        <v>60</v>
      </c>
      <c r="D6" s="44"/>
      <c r="E6" s="45"/>
      <c r="F6" s="19" t="s">
        <v>55</v>
      </c>
      <c r="G6" s="19" t="s">
        <v>55</v>
      </c>
      <c r="H6" s="13"/>
      <c r="I6" s="18"/>
      <c r="J6" s="16"/>
      <c r="K6" s="17"/>
      <c r="L6" s="19" t="s">
        <v>55</v>
      </c>
      <c r="M6" s="58" t="s">
        <v>55</v>
      </c>
      <c r="N6" s="13"/>
      <c r="O6" s="18"/>
      <c r="P6" s="33"/>
      <c r="Q6" s="17"/>
      <c r="R6" s="19" t="s">
        <v>55</v>
      </c>
      <c r="S6" s="19" t="s">
        <v>55</v>
      </c>
      <c r="T6" s="13"/>
      <c r="U6" s="18"/>
      <c r="V6" s="37">
        <v>0.6798012</v>
      </c>
      <c r="W6" s="17"/>
      <c r="X6" s="19" t="s">
        <v>55</v>
      </c>
      <c r="Y6" s="19" t="s">
        <v>55</v>
      </c>
      <c r="Z6" s="13"/>
      <c r="AA6" s="18"/>
      <c r="AB6" s="31">
        <f>AH6+AN6+AT6+AZ6+BF6+BL6+BR6+BX6+CD6+CJ6+CP6+CV6+DB6+DH6+DN6+DT6+DZ6</f>
        <v>0.3201988</v>
      </c>
      <c r="AC6" s="17"/>
      <c r="AD6" s="19" t="s">
        <v>55</v>
      </c>
      <c r="AE6" s="19" t="s">
        <v>55</v>
      </c>
      <c r="AF6" s="13"/>
      <c r="AG6" s="25"/>
      <c r="AH6" s="12">
        <v>0.0028849</v>
      </c>
      <c r="AI6" s="26"/>
      <c r="AJ6" s="19" t="s">
        <v>55</v>
      </c>
      <c r="AK6" s="19" t="s">
        <v>55</v>
      </c>
      <c r="AM6" s="25"/>
      <c r="AN6" s="12">
        <v>0.0121511</v>
      </c>
      <c r="AO6" s="26"/>
      <c r="AP6" s="19" t="s">
        <v>55</v>
      </c>
      <c r="AQ6" s="19" t="s">
        <v>55</v>
      </c>
      <c r="AS6" s="25"/>
      <c r="AT6" s="12">
        <v>0.0051763</v>
      </c>
      <c r="AU6" s="26"/>
      <c r="AV6" s="19" t="s">
        <v>55</v>
      </c>
      <c r="AW6" s="19" t="s">
        <v>55</v>
      </c>
      <c r="AY6" s="25"/>
      <c r="AZ6" s="12">
        <v>0.001659</v>
      </c>
      <c r="BA6" s="26"/>
      <c r="BB6" s="19" t="s">
        <v>55</v>
      </c>
      <c r="BC6" s="19" t="s">
        <v>55</v>
      </c>
      <c r="BE6" s="25"/>
      <c r="BF6" s="12">
        <v>0.0005119</v>
      </c>
      <c r="BG6" s="26"/>
      <c r="BH6" s="19" t="s">
        <v>55</v>
      </c>
      <c r="BI6" s="19" t="s">
        <v>55</v>
      </c>
      <c r="BK6" s="25"/>
      <c r="BL6" s="12">
        <v>0.0109472</v>
      </c>
      <c r="BM6" s="26"/>
      <c r="BN6" s="19" t="s">
        <v>55</v>
      </c>
      <c r="BO6" s="19" t="s">
        <v>55</v>
      </c>
      <c r="BQ6" s="25"/>
      <c r="BR6" s="12">
        <v>0.0001911</v>
      </c>
      <c r="BS6" s="26"/>
      <c r="BT6" s="19" t="s">
        <v>55</v>
      </c>
      <c r="BU6" s="19" t="s">
        <v>55</v>
      </c>
      <c r="BW6" s="25"/>
      <c r="BX6" s="12">
        <v>0.0424642</v>
      </c>
      <c r="BY6" s="26"/>
      <c r="BZ6" s="19" t="s">
        <v>55</v>
      </c>
      <c r="CA6" s="19" t="s">
        <v>55</v>
      </c>
      <c r="CC6" s="25"/>
      <c r="CD6" s="12">
        <v>0.0015092</v>
      </c>
      <c r="CE6" s="26"/>
      <c r="CF6" s="19" t="s">
        <v>55</v>
      </c>
      <c r="CG6" s="19" t="s">
        <v>55</v>
      </c>
      <c r="CI6" s="25"/>
      <c r="CJ6" s="12">
        <v>0.0450865</v>
      </c>
      <c r="CK6" s="26"/>
      <c r="CL6" s="19" t="s">
        <v>55</v>
      </c>
      <c r="CM6" s="19" t="s">
        <v>55</v>
      </c>
      <c r="CO6" s="25"/>
      <c r="CP6" s="12">
        <v>0.0134749</v>
      </c>
      <c r="CQ6" s="26"/>
      <c r="CR6" s="19" t="s">
        <v>55</v>
      </c>
      <c r="CS6" s="19" t="s">
        <v>55</v>
      </c>
      <c r="CU6" s="25"/>
      <c r="CV6" s="12">
        <v>0.0011948</v>
      </c>
      <c r="CW6" s="26"/>
      <c r="CX6" s="19" t="s">
        <v>55</v>
      </c>
      <c r="CY6" s="19" t="s">
        <v>55</v>
      </c>
      <c r="DA6" s="25"/>
      <c r="DB6" s="12">
        <v>0.0003698</v>
      </c>
      <c r="DC6" s="26"/>
      <c r="DD6" s="19" t="s">
        <v>55</v>
      </c>
      <c r="DE6" s="19" t="s">
        <v>55</v>
      </c>
      <c r="DG6" s="25"/>
      <c r="DH6" s="12">
        <v>0.0013432</v>
      </c>
      <c r="DI6" s="26"/>
      <c r="DJ6" s="19" t="s">
        <v>55</v>
      </c>
      <c r="DK6" s="19" t="s">
        <v>55</v>
      </c>
      <c r="DM6" s="25"/>
      <c r="DN6" s="12">
        <v>0.0026052</v>
      </c>
      <c r="DO6" s="26"/>
      <c r="DP6" s="19" t="s">
        <v>55</v>
      </c>
      <c r="DQ6" s="19" t="s">
        <v>55</v>
      </c>
      <c r="DS6" s="25"/>
      <c r="DT6" s="12">
        <v>0.1786295</v>
      </c>
      <c r="DU6" s="26"/>
      <c r="DV6" s="19" t="s">
        <v>55</v>
      </c>
      <c r="DW6" s="19" t="s">
        <v>55</v>
      </c>
      <c r="DY6" s="25"/>
      <c r="DZ6" s="12"/>
      <c r="EA6" s="26"/>
      <c r="EB6" s="19" t="s">
        <v>55</v>
      </c>
    </row>
    <row r="7" spans="1:132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58" t="s">
        <v>63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62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62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62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62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62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62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62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62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62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62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62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62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62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62</v>
      </c>
      <c r="DM7" s="9" t="s">
        <v>3</v>
      </c>
      <c r="DN7" s="9" t="s">
        <v>4</v>
      </c>
      <c r="DO7" s="9" t="s">
        <v>0</v>
      </c>
      <c r="DP7" s="19" t="s">
        <v>56</v>
      </c>
      <c r="DQ7" s="48" t="s">
        <v>62</v>
      </c>
      <c r="DS7" s="9" t="s">
        <v>3</v>
      </c>
      <c r="DT7" s="9" t="s">
        <v>4</v>
      </c>
      <c r="DU7" s="9" t="s">
        <v>0</v>
      </c>
      <c r="DV7" s="19" t="s">
        <v>56</v>
      </c>
      <c r="DW7" s="48" t="s">
        <v>62</v>
      </c>
      <c r="DY7" s="9" t="s">
        <v>3</v>
      </c>
      <c r="DZ7" s="9" t="s">
        <v>4</v>
      </c>
      <c r="EA7" s="9" t="s">
        <v>0</v>
      </c>
      <c r="EB7" s="19" t="s">
        <v>56</v>
      </c>
    </row>
    <row r="8" spans="1:132" s="30" customFormat="1" ht="12.75">
      <c r="A8" s="29">
        <v>44105</v>
      </c>
      <c r="C8" s="14"/>
      <c r="D8" s="14">
        <v>115775</v>
      </c>
      <c r="E8" s="14">
        <f aca="true" t="shared" si="0" ref="E8:E13">C8+D8</f>
        <v>115775</v>
      </c>
      <c r="F8" s="14">
        <v>72963</v>
      </c>
      <c r="G8" s="14">
        <v>117945</v>
      </c>
      <c r="H8" s="28"/>
      <c r="I8" s="13"/>
      <c r="J8" s="13">
        <v>2706</v>
      </c>
      <c r="K8" s="13">
        <f aca="true" t="shared" si="1" ref="K8:K13">I8+J8</f>
        <v>2706</v>
      </c>
      <c r="L8" s="13">
        <v>2189</v>
      </c>
      <c r="M8" s="55">
        <v>-675</v>
      </c>
      <c r="N8" s="28"/>
      <c r="O8" s="14"/>
      <c r="P8" s="14">
        <f aca="true" t="shared" si="2" ref="P8:P13">D8-J8</f>
        <v>113069</v>
      </c>
      <c r="Q8" s="14">
        <f aca="true" t="shared" si="3" ref="Q8:Q13">O8+P8</f>
        <v>113069</v>
      </c>
      <c r="R8" s="14">
        <f aca="true" t="shared" si="4" ref="R8:R13">F8-L8</f>
        <v>70774</v>
      </c>
      <c r="S8" s="14">
        <f aca="true" t="shared" si="5" ref="S8:S13">G8-M8</f>
        <v>118620</v>
      </c>
      <c r="T8" s="28"/>
      <c r="U8" s="28">
        <f>'2010C Academic'!I8+'2010C Academic'!O8+'2010C Academic'!U8+'2010C Academic'!AA8+'2010C Academic'!AG8+'2010C Academic'!AM8+'2010C Academic'!AS8+'2010C Academic'!AY8+'2010C Academic'!BE8+'2010C Academic'!BK8+'2010C Academic'!BQ8+'2010C Academic'!BW8+'2010C Academic'!CC8+'2010C Academic'!CI8+'2010C Academic'!CO8+'2010C Academic'!CU8+'2010C Academic'!DA8+'2010C Academic'!DG8+'2010C Academic'!DM8+'2010C Academic'!DS8+'2010C Academic'!DY8+'2010C Academic'!EE8+'2010C Academic'!EK8+'2010C Academic'!EQ8+'2010C Academic'!EW8+'2010C Academic'!FC8+'2010C Academic'!FI8+'2010C Academic'!FO8</f>
        <v>0</v>
      </c>
      <c r="V8" s="28">
        <f>'2010C Academic'!J8+'2010C Academic'!P8+'2010C Academic'!V8+'2010C Academic'!AB8+'2010C Academic'!AH8+'2010C Academic'!AN8+'2010C Academic'!AT8+'2010C Academic'!AZ8+'2010C Academic'!BF8+'2010C Academic'!BL8+'2010C Academic'!BR8+'2010C Academic'!BX8+'2010C Academic'!CD8+'2010C Academic'!CJ8+'2010C Academic'!CP8+'2010C Academic'!CV8+'2010C Academic'!DB8+'2010C Academic'!DH8+'2010C Academic'!DN8+'2010C Academic'!DT8+'2010C Academic'!DZ8+'2010C Academic'!EF8+'2010C Academic'!EL8+'2010C Academic'!ER8+'2010C Academic'!EX8+'2010C Academic'!FD8+'2010C Academic'!FJ8+'2010C Academic'!FP8</f>
        <v>76864.44188280002</v>
      </c>
      <c r="W8" s="28">
        <f aca="true" t="shared" si="6" ref="W8:W15">U8+V8</f>
        <v>76864.44188280002</v>
      </c>
      <c r="X8" s="28">
        <f>'2010C Academic'!L8+'2010C Academic'!R8+'2010C Academic'!X8+'2010C Academic'!AD8+'2010C Academic'!AJ8+'2010C Academic'!AP8+'2010C Academic'!AV8+'2010C Academic'!BB8+'2010C Academic'!BH8+'2010C Academic'!BN8+'2010C Academic'!BT8+'2010C Academic'!BZ8+'2010C Academic'!CF8+'2010C Academic'!CL8+'2010C Academic'!CR8+'2010C Academic'!CX8+'2010C Academic'!DD8+'2010C Academic'!DJ8+'2010C Academic'!DP8+'2010C Academic'!DV8+'2010C Academic'!EB8+'2010C Academic'!EH8+'2010C Academic'!EN8+'2010C Academic'!ET8+'2010C Academic'!EZ8+'2010C Academic'!FF8+'2010C Academic'!FL8+'2010C Academic'!FR8</f>
        <v>48112.25012879999</v>
      </c>
      <c r="Y8" s="28">
        <f>'2010C Academic'!M8+'2010C Academic'!S8+'2010C Academic'!Y8+'2010C Academic'!AE8+'2010C Academic'!AK8+'2010C Academic'!AQ8+'2010C Academic'!AW8+'2010C Academic'!BC8+'2010C Academic'!BI8+'2010C Academic'!BO8+'2010C Academic'!BU8+'2010C Academic'!CA8+'2010C Academic'!CG8+'2010C Academic'!CM8+'2010C Academic'!CS8+'2010C Academic'!CY8+'2010C Academic'!DE8+'2010C Academic'!DK8+'2010C Academic'!DQ8+'2010C Academic'!DW8+'2010C Academic'!EC8+'2010C Academic'!EI8+'2010C Academic'!EO8+'2010C Academic'!EU8+'2010C Academic'!FA8+'2010C Academic'!FG8+'2010C Academic'!FM8+'2010C Academic'!FS8</f>
        <v>80638.01834400001</v>
      </c>
      <c r="Z8" s="28"/>
      <c r="AA8" s="13"/>
      <c r="AB8" s="20">
        <f aca="true" t="shared" si="7" ref="AB8:AB15">AH8+AN8+AT8+AZ8+BF8+BL8+BR8+BX8+CD8+CJ8+CP8+CV8+DB8+DH8+DN8+DT8+DZ8</f>
        <v>36204.5581172</v>
      </c>
      <c r="AC8" s="13">
        <f aca="true" t="shared" si="8" ref="AC8:AC15">AA8+AB8</f>
        <v>36204.5581172</v>
      </c>
      <c r="AD8" s="13">
        <f aca="true" t="shared" si="9" ref="AD8:AD15">AJ8+AP8+AV8+BB8+BH8+BN8+BT8+BZ8+CF8+CL8+CR8+CX8+DD8+DJ8+DP8+DV8+EB8</f>
        <v>22661.749871199998</v>
      </c>
      <c r="AE8" s="20">
        <f aca="true" t="shared" si="10" ref="AE8:AE15">AK8+AQ8+AW8+BC8+BI8+BO8+BU8+CA8+CG8+CM8+CS8+CY8+DE8+DK8+DQ8+DW8+EC8</f>
        <v>37981.981656</v>
      </c>
      <c r="AF8" s="28"/>
      <c r="AG8" s="28"/>
      <c r="AH8" s="20">
        <f aca="true" t="shared" si="11" ref="AH8:AH15">P8*0.28849/100</f>
        <v>326.19275810000005</v>
      </c>
      <c r="AI8" s="28">
        <f aca="true" t="shared" si="12" ref="AI8:AI15">AG8+AH8</f>
        <v>326.19275810000005</v>
      </c>
      <c r="AJ8" s="28">
        <f aca="true" t="shared" si="13" ref="AJ8:AJ15">AH$6*$R8</f>
        <v>204.1759126</v>
      </c>
      <c r="AK8" s="28">
        <f aca="true" t="shared" si="14" ref="AK8:AK15">AH$6*$S8</f>
        <v>342.206838</v>
      </c>
      <c r="AM8" s="28"/>
      <c r="AN8" s="28">
        <f aca="true" t="shared" si="15" ref="AN8:AN15">P8*1.21511/100</f>
        <v>1373.9127258999997</v>
      </c>
      <c r="AO8" s="13">
        <f aca="true" t="shared" si="16" ref="AO8:AO15">AM8+AN8</f>
        <v>1373.9127258999997</v>
      </c>
      <c r="AP8" s="28">
        <f aca="true" t="shared" si="17" ref="AP8:AP15">AN$6*$R8</f>
        <v>859.9819514</v>
      </c>
      <c r="AQ8" s="28">
        <f aca="true" t="shared" si="18" ref="AQ8:AQ15">AN$6*$S8</f>
        <v>1441.363482</v>
      </c>
      <c r="AS8" s="28"/>
      <c r="AT8" s="28">
        <f aca="true" t="shared" si="19" ref="AT8:AT15">P8*0.51763/100</f>
        <v>585.2790647</v>
      </c>
      <c r="AU8" s="13">
        <f aca="true" t="shared" si="20" ref="AU8:AU15">AS8+AT8</f>
        <v>585.2790647</v>
      </c>
      <c r="AV8" s="28">
        <f aca="true" t="shared" si="21" ref="AV8:AV15">AT$6*$R8</f>
        <v>366.3474562</v>
      </c>
      <c r="AW8" s="28">
        <f aca="true" t="shared" si="22" ref="AW8:AW15">AT$6*$S8</f>
        <v>614.012706</v>
      </c>
      <c r="AY8" s="38"/>
      <c r="AZ8" s="38">
        <f aca="true" t="shared" si="23" ref="AZ8:AZ15">P8*0.1659/100</f>
        <v>187.581471</v>
      </c>
      <c r="BA8" s="3">
        <f aca="true" t="shared" si="24" ref="BA8:BA15">AY8+AZ8</f>
        <v>187.581471</v>
      </c>
      <c r="BB8" s="28">
        <f aca="true" t="shared" si="25" ref="BB8:BB15">AZ$6*$R8</f>
        <v>117.414066</v>
      </c>
      <c r="BC8" s="28">
        <f aca="true" t="shared" si="26" ref="BC8:BC15">AZ$6*$S8</f>
        <v>196.79058</v>
      </c>
      <c r="BD8" s="28"/>
      <c r="BE8" s="28"/>
      <c r="BF8" s="28">
        <f aca="true" t="shared" si="27" ref="BF8:BF15">P8*0.05119/100</f>
        <v>57.8800211</v>
      </c>
      <c r="BG8" s="13">
        <f aca="true" t="shared" si="28" ref="BG8:BG15">BE8+BF8</f>
        <v>57.8800211</v>
      </c>
      <c r="BH8" s="28">
        <f aca="true" t="shared" si="29" ref="BH8:BH15">BF$6*$R8</f>
        <v>36.2292106</v>
      </c>
      <c r="BI8" s="28">
        <f aca="true" t="shared" si="30" ref="BI8:BI15">BF$6*$S8</f>
        <v>60.721578</v>
      </c>
      <c r="BJ8" s="28"/>
      <c r="BK8" s="28"/>
      <c r="BL8" s="28">
        <f aca="true" t="shared" si="31" ref="BL8:BL15">P8*1.09472/100</f>
        <v>1237.7889567999998</v>
      </c>
      <c r="BM8" s="13">
        <f aca="true" t="shared" si="32" ref="BM8:BM15">BK8+BL8</f>
        <v>1237.7889567999998</v>
      </c>
      <c r="BN8" s="28">
        <f aca="true" t="shared" si="33" ref="BN8:BN15">BL$6*$R8</f>
        <v>774.7771328</v>
      </c>
      <c r="BO8" s="28">
        <f aca="true" t="shared" si="34" ref="BO8:BO15">BL$6*$S8</f>
        <v>1298.5568640000001</v>
      </c>
      <c r="BP8" s="28"/>
      <c r="BQ8" s="28"/>
      <c r="BR8" s="28">
        <f aca="true" t="shared" si="35" ref="BR8:BR15">P8*0.01911/100</f>
        <v>21.607485899999997</v>
      </c>
      <c r="BS8" s="13">
        <f aca="true" t="shared" si="36" ref="BS8:BS15">BQ8+BR8</f>
        <v>21.607485899999997</v>
      </c>
      <c r="BT8" s="28">
        <f aca="true" t="shared" si="37" ref="BT8:BT15">BR$6*$R8</f>
        <v>13.5249114</v>
      </c>
      <c r="BU8" s="28">
        <f aca="true" t="shared" si="38" ref="BU8:BU15">BR$6*$S8</f>
        <v>22.668282</v>
      </c>
      <c r="BV8" s="28"/>
      <c r="BW8" s="28"/>
      <c r="BX8" s="28">
        <f aca="true" t="shared" si="39" ref="BX8:BX15">P8*4.24642/100</f>
        <v>4801.3846298</v>
      </c>
      <c r="BY8" s="13">
        <f aca="true" t="shared" si="40" ref="BY8:BY15">BW8+BX8</f>
        <v>4801.3846298</v>
      </c>
      <c r="BZ8" s="28">
        <f aca="true" t="shared" si="41" ref="BZ8:BZ15">BX$6*$R8</f>
        <v>3005.3612908</v>
      </c>
      <c r="CA8" s="28">
        <f aca="true" t="shared" si="42" ref="CA8:CA15">BX$6*$S8</f>
        <v>5037.103404</v>
      </c>
      <c r="CB8" s="28"/>
      <c r="CC8" s="28"/>
      <c r="CD8" s="28">
        <f aca="true" t="shared" si="43" ref="CD8:CD15">P8*0.15092/100</f>
        <v>170.64373479999998</v>
      </c>
      <c r="CE8" s="13">
        <f aca="true" t="shared" si="44" ref="CE8:CE15">CC8+CD8</f>
        <v>170.64373479999998</v>
      </c>
      <c r="CF8" s="28">
        <f aca="true" t="shared" si="45" ref="CF8:CF15">CD$6*$R8</f>
        <v>106.8121208</v>
      </c>
      <c r="CG8" s="28">
        <f aca="true" t="shared" si="46" ref="CG8:CG15">CD$6*$S8</f>
        <v>179.02130400000001</v>
      </c>
      <c r="CH8" s="28"/>
      <c r="CI8" s="28"/>
      <c r="CJ8" s="28">
        <f aca="true" t="shared" si="47" ref="CJ8:CJ15">P8*4.50865/100</f>
        <v>5097.885468500001</v>
      </c>
      <c r="CK8" s="13">
        <f aca="true" t="shared" si="48" ref="CK8:CK15">CI8+CJ8</f>
        <v>5097.885468500001</v>
      </c>
      <c r="CL8" s="28">
        <f aca="true" t="shared" si="49" ref="CL8:CL15">CJ$6*$R8</f>
        <v>3190.951951</v>
      </c>
      <c r="CM8" s="28">
        <f aca="true" t="shared" si="50" ref="CM8:CM15">CJ$6*$S8</f>
        <v>5348.16063</v>
      </c>
      <c r="CN8" s="28"/>
      <c r="CO8" s="28"/>
      <c r="CP8" s="28">
        <f aca="true" t="shared" si="51" ref="CP8:CP15">P8*1.34749/100</f>
        <v>1523.5934681</v>
      </c>
      <c r="CQ8" s="13">
        <f aca="true" t="shared" si="52" ref="CQ8:CQ15">CO8+CP8</f>
        <v>1523.5934681</v>
      </c>
      <c r="CR8" s="28">
        <f aca="true" t="shared" si="53" ref="CR8:CR15">CP$6*$R8</f>
        <v>953.6725726</v>
      </c>
      <c r="CS8" s="28">
        <f aca="true" t="shared" si="54" ref="CS8:CS15">CP$6*$S8</f>
        <v>1598.392638</v>
      </c>
      <c r="CT8" s="28"/>
      <c r="CU8" s="28"/>
      <c r="CV8" s="28">
        <f aca="true" t="shared" si="55" ref="CV8:CV15">P8*0.11948/100</f>
        <v>135.09484120000002</v>
      </c>
      <c r="CW8" s="13">
        <f aca="true" t="shared" si="56" ref="CW8:CW15">CU8+CV8</f>
        <v>135.09484120000002</v>
      </c>
      <c r="CX8" s="28">
        <f aca="true" t="shared" si="57" ref="CX8:CX15">CV$6*$R8</f>
        <v>84.5607752</v>
      </c>
      <c r="CY8" s="28">
        <f aca="true" t="shared" si="58" ref="CY8:CY15">CV$6*$S8</f>
        <v>141.727176</v>
      </c>
      <c r="CZ8" s="28"/>
      <c r="DA8" s="28"/>
      <c r="DB8" s="28">
        <f aca="true" t="shared" si="59" ref="DB8:DB15">P8*0.03698/100</f>
        <v>41.8129162</v>
      </c>
      <c r="DC8" s="13">
        <f aca="true" t="shared" si="60" ref="DC8:DC15">DA8+DB8</f>
        <v>41.8129162</v>
      </c>
      <c r="DD8" s="28">
        <f aca="true" t="shared" si="61" ref="DD8:DD15">DB$6*$R8</f>
        <v>26.1722252</v>
      </c>
      <c r="DE8" s="28">
        <f aca="true" t="shared" si="62" ref="DE8:DE15">DB$6*$S8</f>
        <v>43.865676</v>
      </c>
      <c r="DF8" s="28"/>
      <c r="DG8" s="28"/>
      <c r="DH8" s="28">
        <f aca="true" t="shared" si="63" ref="DH8:DH15">P8*0.13432/100</f>
        <v>151.8742808</v>
      </c>
      <c r="DI8" s="13">
        <f aca="true" t="shared" si="64" ref="DI8:DI15">DG8+DH8</f>
        <v>151.8742808</v>
      </c>
      <c r="DJ8" s="28">
        <f aca="true" t="shared" si="65" ref="DJ8:DJ15">DH$6*$R8</f>
        <v>95.0636368</v>
      </c>
      <c r="DK8" s="28">
        <f aca="true" t="shared" si="66" ref="DK8:DK15">DH$6*$S8</f>
        <v>159.33038399999998</v>
      </c>
      <c r="DL8" s="28"/>
      <c r="DM8" s="28"/>
      <c r="DN8" s="28">
        <f aca="true" t="shared" si="67" ref="DN8:DN15">P8*0.26052/100</f>
        <v>294.56735879999997</v>
      </c>
      <c r="DO8" s="13">
        <f aca="true" t="shared" si="68" ref="DO8:DO15">DM8+DN8</f>
        <v>294.56735879999997</v>
      </c>
      <c r="DP8" s="28">
        <f aca="true" t="shared" si="69" ref="DP8:DP15">DN$6*$R8</f>
        <v>184.3804248</v>
      </c>
      <c r="DQ8" s="28">
        <f aca="true" t="shared" si="70" ref="DQ8:DQ15">DN$6*$S8</f>
        <v>309.028824</v>
      </c>
      <c r="DR8" s="28"/>
      <c r="DS8" s="28"/>
      <c r="DT8" s="28">
        <f aca="true" t="shared" si="71" ref="DT8:DT15">P8*17.86295/100</f>
        <v>20197.458935500003</v>
      </c>
      <c r="DU8" s="13">
        <f aca="true" t="shared" si="72" ref="DU8:DU15">DS8+DT8</f>
        <v>20197.458935500003</v>
      </c>
      <c r="DV8" s="28">
        <f aca="true" t="shared" si="73" ref="DV8:DV15">DT$6*$R8</f>
        <v>12642.324233</v>
      </c>
      <c r="DW8" s="28">
        <f aca="true" t="shared" si="74" ref="DW8:DW15">DT$6*$S8</f>
        <v>21189.03129</v>
      </c>
      <c r="DX8" s="28"/>
      <c r="DY8" s="13"/>
      <c r="DZ8" s="13"/>
      <c r="EA8" s="13">
        <f aca="true" t="shared" si="75" ref="EA8:EA15">DY8+DZ8</f>
        <v>0</v>
      </c>
      <c r="EB8" s="13"/>
    </row>
    <row r="9" spans="1:132" s="30" customFormat="1" ht="12.75">
      <c r="A9" s="29">
        <v>44287</v>
      </c>
      <c r="C9" s="14">
        <v>2440000</v>
      </c>
      <c r="D9" s="14">
        <v>115775</v>
      </c>
      <c r="E9" s="14">
        <f t="shared" si="0"/>
        <v>2555775</v>
      </c>
      <c r="F9" s="14">
        <v>68707</v>
      </c>
      <c r="G9" s="14">
        <v>110660</v>
      </c>
      <c r="H9" s="28"/>
      <c r="I9" s="13">
        <v>60000</v>
      </c>
      <c r="J9" s="13">
        <v>2706</v>
      </c>
      <c r="K9" s="13">
        <f t="shared" si="1"/>
        <v>62706</v>
      </c>
      <c r="L9" s="13">
        <v>2313</v>
      </c>
      <c r="M9" s="55">
        <v>-715</v>
      </c>
      <c r="N9" s="28"/>
      <c r="O9" s="14">
        <f>C9-I9</f>
        <v>2380000</v>
      </c>
      <c r="P9" s="14">
        <f t="shared" si="2"/>
        <v>113069</v>
      </c>
      <c r="Q9" s="14">
        <f t="shared" si="3"/>
        <v>2493069</v>
      </c>
      <c r="R9" s="14">
        <f t="shared" si="4"/>
        <v>66394</v>
      </c>
      <c r="S9" s="14">
        <f t="shared" si="5"/>
        <v>111375</v>
      </c>
      <c r="T9" s="28"/>
      <c r="U9" s="28">
        <f>'2010C Academic'!I9+'2010C Academic'!O9+'2010C Academic'!U9+'2010C Academic'!AA9+'2010C Academic'!AG9+'2010C Academic'!AM9+'2010C Academic'!AS9+'2010C Academic'!AY9+'2010C Academic'!BE9+'2010C Academic'!BK9+'2010C Academic'!BQ9+'2010C Academic'!BW9+'2010C Academic'!CC9+'2010C Academic'!CI9+'2010C Academic'!CO9+'2010C Academic'!CU9+'2010C Academic'!DA9+'2010C Academic'!DG9+'2010C Academic'!DM9+'2010C Academic'!DS9+'2010C Academic'!DY9+'2010C Academic'!EE9+'2010C Academic'!EK9+'2010C Academic'!EQ9+'2010C Academic'!EW9+'2010C Academic'!FC9+'2010C Academic'!FI9+'2010C Academic'!FO9</f>
        <v>1617926.8559999997</v>
      </c>
      <c r="V9" s="28">
        <f>'2010C Academic'!J9+'2010C Academic'!P9+'2010C Academic'!V9+'2010C Academic'!AB9+'2010C Academic'!AH9+'2010C Academic'!AN9+'2010C Academic'!AT9+'2010C Academic'!AZ9+'2010C Academic'!BF9+'2010C Academic'!BL9+'2010C Academic'!BR9+'2010C Academic'!BX9+'2010C Academic'!CD9+'2010C Academic'!CJ9+'2010C Academic'!CP9+'2010C Academic'!CV9+'2010C Academic'!DB9+'2010C Academic'!DH9+'2010C Academic'!DN9+'2010C Academic'!DT9+'2010C Academic'!DZ9+'2010C Academic'!EF9+'2010C Academic'!EL9+'2010C Academic'!ER9+'2010C Academic'!EX9+'2010C Academic'!FD9+'2010C Academic'!FJ9+'2010C Academic'!FP9</f>
        <v>76864.44188280002</v>
      </c>
      <c r="W9" s="28">
        <f t="shared" si="6"/>
        <v>1694791.2978827998</v>
      </c>
      <c r="X9" s="28">
        <f>'2010C Academic'!L9+'2010C Academic'!R9+'2010C Academic'!X9+'2010C Academic'!AD9+'2010C Academic'!AJ9+'2010C Academic'!AP9+'2010C Academic'!AV9+'2010C Academic'!BB9+'2010C Academic'!BH9+'2010C Academic'!BN9+'2010C Academic'!BT9+'2010C Academic'!BZ9+'2010C Academic'!CF9+'2010C Academic'!CL9+'2010C Academic'!CR9+'2010C Academic'!CX9+'2010C Academic'!DD9+'2010C Academic'!DJ9+'2010C Academic'!DP9+'2010C Academic'!DV9+'2010C Academic'!EB9+'2010C Academic'!EH9+'2010C Academic'!EN9+'2010C Academic'!ET9+'2010C Academic'!EZ9+'2010C Academic'!FF9+'2010C Academic'!FL9+'2010C Academic'!FR9</f>
        <v>45134.72087279999</v>
      </c>
      <c r="Y9" s="28">
        <f>'2010C Academic'!M9+'2010C Academic'!S9+'2010C Academic'!Y9+'2010C Academic'!AE9+'2010C Academic'!AK9+'2010C Academic'!AQ9+'2010C Academic'!AW9+'2010C Academic'!BC9+'2010C Academic'!BI9+'2010C Academic'!BO9+'2010C Academic'!BU9+'2010C Academic'!CA9+'2010C Academic'!CG9+'2010C Academic'!CM9+'2010C Academic'!CS9+'2010C Academic'!CY9+'2010C Academic'!DE9+'2010C Academic'!DK9+'2010C Academic'!DQ9+'2010C Academic'!DW9+'2010C Academic'!EC9+'2010C Academic'!EI9+'2010C Academic'!EO9+'2010C Academic'!EU9+'2010C Academic'!FA9+'2010C Academic'!FG9+'2010C Academic'!FM9+'2010C Academic'!FS9</f>
        <v>75712.85865</v>
      </c>
      <c r="Z9" s="28"/>
      <c r="AA9" s="13">
        <f>AG9+AM9+AS9+AY9+BE9+BK9+BQ9+BW9+CC9+CI9+CO9+CU9+DA9+DG9+DM9+DS9+DY9</f>
        <v>762073.1440000001</v>
      </c>
      <c r="AB9" s="20">
        <f t="shared" si="7"/>
        <v>36204.5581172</v>
      </c>
      <c r="AC9" s="13">
        <f t="shared" si="8"/>
        <v>798277.7021172001</v>
      </c>
      <c r="AD9" s="13">
        <f t="shared" si="9"/>
        <v>21259.279127200003</v>
      </c>
      <c r="AE9" s="20">
        <f t="shared" si="10"/>
        <v>35662.14135</v>
      </c>
      <c r="AF9" s="28"/>
      <c r="AG9" s="28">
        <f aca="true" t="shared" si="76" ref="AG9:AG15">O9*0.28849/100</f>
        <v>6866.062000000001</v>
      </c>
      <c r="AH9" s="20">
        <f t="shared" si="11"/>
        <v>326.19275810000005</v>
      </c>
      <c r="AI9" s="28">
        <f t="shared" si="12"/>
        <v>7192.254758100001</v>
      </c>
      <c r="AJ9" s="28">
        <f t="shared" si="13"/>
        <v>191.5400506</v>
      </c>
      <c r="AK9" s="28">
        <f t="shared" si="14"/>
        <v>321.3057375</v>
      </c>
      <c r="AM9" s="28">
        <f aca="true" t="shared" si="77" ref="AM9:AM15">O9*1.21511/100</f>
        <v>28919.618</v>
      </c>
      <c r="AN9" s="28">
        <f t="shared" si="15"/>
        <v>1373.9127258999997</v>
      </c>
      <c r="AO9" s="13">
        <f t="shared" si="16"/>
        <v>30293.530725899996</v>
      </c>
      <c r="AP9" s="28">
        <f t="shared" si="17"/>
        <v>806.7601334</v>
      </c>
      <c r="AQ9" s="28">
        <f t="shared" si="18"/>
        <v>1353.3287625</v>
      </c>
      <c r="AS9" s="28">
        <f aca="true" t="shared" si="78" ref="AS9:AS15">O9*0.51763/100</f>
        <v>12319.594000000001</v>
      </c>
      <c r="AT9" s="28">
        <f t="shared" si="19"/>
        <v>585.2790647</v>
      </c>
      <c r="AU9" s="13">
        <f t="shared" si="20"/>
        <v>12904.873064700001</v>
      </c>
      <c r="AV9" s="28">
        <f t="shared" si="21"/>
        <v>343.6752622</v>
      </c>
      <c r="AW9" s="28">
        <f t="shared" si="22"/>
        <v>576.5104125</v>
      </c>
      <c r="AY9" s="38">
        <f aca="true" t="shared" si="79" ref="AY9:AY15">O9*0.1659/100</f>
        <v>3948.42</v>
      </c>
      <c r="AZ9" s="38">
        <f t="shared" si="23"/>
        <v>187.581471</v>
      </c>
      <c r="BA9" s="3">
        <f t="shared" si="24"/>
        <v>4136.0014710000005</v>
      </c>
      <c r="BB9" s="28">
        <f t="shared" si="25"/>
        <v>110.14764600000001</v>
      </c>
      <c r="BC9" s="28">
        <f t="shared" si="26"/>
        <v>184.771125</v>
      </c>
      <c r="BD9" s="28"/>
      <c r="BE9" s="28">
        <f aca="true" t="shared" si="80" ref="BE9:BE15">O9*0.05119/100</f>
        <v>1218.322</v>
      </c>
      <c r="BF9" s="28">
        <f t="shared" si="27"/>
        <v>57.8800211</v>
      </c>
      <c r="BG9" s="13">
        <f t="shared" si="28"/>
        <v>1276.2020211</v>
      </c>
      <c r="BH9" s="28">
        <f t="shared" si="29"/>
        <v>33.9870886</v>
      </c>
      <c r="BI9" s="28">
        <f t="shared" si="30"/>
        <v>57.012862500000004</v>
      </c>
      <c r="BJ9" s="28"/>
      <c r="BK9" s="28">
        <f aca="true" t="shared" si="81" ref="BK9:BK15">O9*1.09472/100</f>
        <v>26054.335999999996</v>
      </c>
      <c r="BL9" s="28">
        <f t="shared" si="31"/>
        <v>1237.7889567999998</v>
      </c>
      <c r="BM9" s="13">
        <f t="shared" si="32"/>
        <v>27292.124956799995</v>
      </c>
      <c r="BN9" s="28">
        <f t="shared" si="33"/>
        <v>726.8283968000001</v>
      </c>
      <c r="BO9" s="28">
        <f t="shared" si="34"/>
        <v>1219.2444</v>
      </c>
      <c r="BP9" s="28"/>
      <c r="BQ9" s="28">
        <f aca="true" t="shared" si="82" ref="BQ9:BQ15">O9*0.01911/100</f>
        <v>454.818</v>
      </c>
      <c r="BR9" s="28">
        <f t="shared" si="35"/>
        <v>21.607485899999997</v>
      </c>
      <c r="BS9" s="13">
        <f t="shared" si="36"/>
        <v>476.42548589999996</v>
      </c>
      <c r="BT9" s="28">
        <f t="shared" si="37"/>
        <v>12.6878934</v>
      </c>
      <c r="BU9" s="28">
        <f t="shared" si="38"/>
        <v>21.2837625</v>
      </c>
      <c r="BV9" s="28"/>
      <c r="BW9" s="28">
        <f aca="true" t="shared" si="83" ref="BW9:BW15">O9*4.24642/100</f>
        <v>101064.796</v>
      </c>
      <c r="BX9" s="28">
        <f t="shared" si="39"/>
        <v>4801.3846298</v>
      </c>
      <c r="BY9" s="13">
        <f t="shared" si="40"/>
        <v>105866.1806298</v>
      </c>
      <c r="BZ9" s="28">
        <f t="shared" si="41"/>
        <v>2819.3680948</v>
      </c>
      <c r="CA9" s="28">
        <f t="shared" si="42"/>
        <v>4729.450275</v>
      </c>
      <c r="CB9" s="28"/>
      <c r="CC9" s="28">
        <f aca="true" t="shared" si="84" ref="CC9:CC15">O9*0.15092/100</f>
        <v>3591.8959999999997</v>
      </c>
      <c r="CD9" s="28">
        <f t="shared" si="43"/>
        <v>170.64373479999998</v>
      </c>
      <c r="CE9" s="13">
        <f t="shared" si="44"/>
        <v>3762.5397347999997</v>
      </c>
      <c r="CF9" s="28">
        <f t="shared" si="45"/>
        <v>100.2018248</v>
      </c>
      <c r="CG9" s="28">
        <f t="shared" si="46"/>
        <v>168.08715</v>
      </c>
      <c r="CH9" s="28"/>
      <c r="CI9" s="28">
        <f aca="true" t="shared" si="85" ref="CI9:CI15">O9*4.50865/100</f>
        <v>107305.87</v>
      </c>
      <c r="CJ9" s="28">
        <f t="shared" si="47"/>
        <v>5097.885468500001</v>
      </c>
      <c r="CK9" s="13">
        <f t="shared" si="48"/>
        <v>112403.75546849999</v>
      </c>
      <c r="CL9" s="28">
        <f t="shared" si="49"/>
        <v>2993.473081</v>
      </c>
      <c r="CM9" s="28">
        <f t="shared" si="50"/>
        <v>5021.5089375</v>
      </c>
      <c r="CN9" s="28"/>
      <c r="CO9" s="28">
        <f aca="true" t="shared" si="86" ref="CO9:CO15">O9*1.34749/100</f>
        <v>32070.262000000002</v>
      </c>
      <c r="CP9" s="28">
        <f t="shared" si="51"/>
        <v>1523.5934681</v>
      </c>
      <c r="CQ9" s="13">
        <f t="shared" si="52"/>
        <v>33593.8554681</v>
      </c>
      <c r="CR9" s="28">
        <f t="shared" si="53"/>
        <v>894.6525106</v>
      </c>
      <c r="CS9" s="28">
        <f t="shared" si="54"/>
        <v>1500.7669875</v>
      </c>
      <c r="CT9" s="28"/>
      <c r="CU9" s="28">
        <f aca="true" t="shared" si="87" ref="CU9:CU15">O9*0.11948/100</f>
        <v>2843.6240000000003</v>
      </c>
      <c r="CV9" s="28">
        <f t="shared" si="55"/>
        <v>135.09484120000002</v>
      </c>
      <c r="CW9" s="13">
        <f t="shared" si="56"/>
        <v>2978.7188412000005</v>
      </c>
      <c r="CX9" s="28">
        <f t="shared" si="57"/>
        <v>79.3275512</v>
      </c>
      <c r="CY9" s="28">
        <f t="shared" si="58"/>
        <v>133.07085</v>
      </c>
      <c r="CZ9" s="28"/>
      <c r="DA9" s="28">
        <f aca="true" t="shared" si="88" ref="DA9:DA15">O9*0.03698/100</f>
        <v>880.1239999999999</v>
      </c>
      <c r="DB9" s="28">
        <f t="shared" si="59"/>
        <v>41.8129162</v>
      </c>
      <c r="DC9" s="13">
        <f t="shared" si="60"/>
        <v>921.9369161999999</v>
      </c>
      <c r="DD9" s="28">
        <f t="shared" si="61"/>
        <v>24.5525012</v>
      </c>
      <c r="DE9" s="28">
        <f t="shared" si="62"/>
        <v>41.186475</v>
      </c>
      <c r="DF9" s="28"/>
      <c r="DG9" s="28">
        <f aca="true" t="shared" si="89" ref="DG9:DG15">O9*0.13432/100</f>
        <v>3196.816</v>
      </c>
      <c r="DH9" s="28">
        <f t="shared" si="63"/>
        <v>151.8742808</v>
      </c>
      <c r="DI9" s="13">
        <f t="shared" si="64"/>
        <v>3348.6902808</v>
      </c>
      <c r="DJ9" s="28">
        <f t="shared" si="65"/>
        <v>89.1804208</v>
      </c>
      <c r="DK9" s="28">
        <f t="shared" si="66"/>
        <v>149.5989</v>
      </c>
      <c r="DL9" s="28"/>
      <c r="DM9" s="28">
        <f aca="true" t="shared" si="90" ref="DM9:DM15">O9*0.26052/100</f>
        <v>6200.376</v>
      </c>
      <c r="DN9" s="28">
        <f t="shared" si="67"/>
        <v>294.56735879999997</v>
      </c>
      <c r="DO9" s="13">
        <f t="shared" si="68"/>
        <v>6494.9433588</v>
      </c>
      <c r="DP9" s="28">
        <f t="shared" si="69"/>
        <v>172.9696488</v>
      </c>
      <c r="DQ9" s="28">
        <f t="shared" si="70"/>
        <v>290.15414999999996</v>
      </c>
      <c r="DR9" s="28"/>
      <c r="DS9" s="28">
        <f aca="true" t="shared" si="91" ref="DS9:DS15">O9*17.86295/100</f>
        <v>425138.21</v>
      </c>
      <c r="DT9" s="28">
        <f t="shared" si="71"/>
        <v>20197.458935500003</v>
      </c>
      <c r="DU9" s="13">
        <f t="shared" si="72"/>
        <v>445335.6689355</v>
      </c>
      <c r="DV9" s="28">
        <f t="shared" si="73"/>
        <v>11859.927023</v>
      </c>
      <c r="DW9" s="28">
        <f t="shared" si="74"/>
        <v>19894.8605625</v>
      </c>
      <c r="DX9" s="28"/>
      <c r="DY9" s="13"/>
      <c r="DZ9" s="13"/>
      <c r="EA9" s="13">
        <f t="shared" si="75"/>
        <v>0</v>
      </c>
      <c r="EB9" s="13"/>
    </row>
    <row r="10" spans="1:132" s="30" customFormat="1" ht="12.75">
      <c r="A10" s="29">
        <v>44470</v>
      </c>
      <c r="C10" s="14"/>
      <c r="D10" s="14">
        <v>0</v>
      </c>
      <c r="E10" s="14">
        <f t="shared" si="0"/>
        <v>0</v>
      </c>
      <c r="F10" s="14"/>
      <c r="G10" s="14"/>
      <c r="H10" s="28"/>
      <c r="I10" s="13"/>
      <c r="J10" s="13">
        <v>0</v>
      </c>
      <c r="K10" s="13">
        <f t="shared" si="1"/>
        <v>0</v>
      </c>
      <c r="L10" s="13"/>
      <c r="M10" s="55"/>
      <c r="N10" s="28"/>
      <c r="O10" s="14"/>
      <c r="P10" s="14">
        <f t="shared" si="2"/>
        <v>0</v>
      </c>
      <c r="Q10" s="14">
        <f t="shared" si="3"/>
        <v>0</v>
      </c>
      <c r="R10" s="14">
        <f t="shared" si="4"/>
        <v>0</v>
      </c>
      <c r="S10" s="14">
        <f t="shared" si="5"/>
        <v>0</v>
      </c>
      <c r="T10" s="28"/>
      <c r="U10" s="28">
        <f>'2010C Academic'!I10+'2010C Academic'!O10+'2010C Academic'!U10+'2010C Academic'!AA10+'2010C Academic'!AG10+'2010C Academic'!AM10+'2010C Academic'!AS10+'2010C Academic'!AY10+'2010C Academic'!BE10+'2010C Academic'!BK10+'2010C Academic'!BQ10+'2010C Academic'!BW10+'2010C Academic'!CC10+'2010C Academic'!CI10+'2010C Academic'!CO10+'2010C Academic'!CU10+'2010C Academic'!DA10+'2010C Academic'!DG10+'2010C Academic'!DM10+'2010C Academic'!DS10+'2010C Academic'!DY10+'2010C Academic'!EE10+'2010C Academic'!EK10+'2010C Academic'!EQ10+'2010C Academic'!EW10+'2010C Academic'!FC10+'2010C Academic'!FI10+'2010C Academic'!FO10</f>
        <v>0</v>
      </c>
      <c r="V10" s="28">
        <f>'2010C Academic'!J10+'2010C Academic'!P10+'2010C Academic'!V10+'2010C Academic'!AB10+'2010C Academic'!AH10+'2010C Academic'!AN10+'2010C Academic'!AT10+'2010C Academic'!AZ10+'2010C Academic'!BF10+'2010C Academic'!BL10+'2010C Academic'!BR10+'2010C Academic'!BX10+'2010C Academic'!CD10+'2010C Academic'!CJ10+'2010C Academic'!CP10+'2010C Academic'!CV10+'2010C Academic'!DB10+'2010C Academic'!DH10+'2010C Academic'!DN10+'2010C Academic'!DT10+'2010C Academic'!DZ10+'2010C Academic'!EF10+'2010C Academic'!EL10+'2010C Academic'!ER10+'2010C Academic'!EX10+'2010C Academic'!FD10+'2010C Academic'!FJ10+'2010C Academic'!FP10</f>
        <v>0</v>
      </c>
      <c r="W10" s="28">
        <f t="shared" si="6"/>
        <v>0</v>
      </c>
      <c r="X10" s="28">
        <f>'2010C Academic'!L10+'2010C Academic'!R10+'2010C Academic'!X10+'2010C Academic'!AD10+'2010C Academic'!AJ10+'2010C Academic'!AP10+'2010C Academic'!AV10+'2010C Academic'!BB10+'2010C Academic'!BH10+'2010C Academic'!BN10+'2010C Academic'!BT10+'2010C Academic'!BZ10+'2010C Academic'!CF10+'2010C Academic'!CL10+'2010C Academic'!CR10+'2010C Academic'!CX10+'2010C Academic'!DD10+'2010C Academic'!DJ10+'2010C Academic'!DP10+'2010C Academic'!DV10+'2010C Academic'!EB10+'2010C Academic'!EH10+'2010C Academic'!EN10+'2010C Academic'!ET10+'2010C Academic'!EZ10+'2010C Academic'!FF10+'2010C Academic'!FL10+'2010C Academic'!FR10</f>
        <v>0</v>
      </c>
      <c r="Y10" s="28">
        <f>'2010C Academic'!M10+'2010C Academic'!S10+'2010C Academic'!Y10+'2010C Academic'!AE10+'2010C Academic'!AK10+'2010C Academic'!AQ10+'2010C Academic'!AW10+'2010C Academic'!BC10+'2010C Academic'!BI10+'2010C Academic'!BO10+'2010C Academic'!BU10+'2010C Academic'!CA10+'2010C Academic'!CG10+'2010C Academic'!CM10+'2010C Academic'!CS10+'2010C Academic'!CY10+'2010C Academic'!DE10+'2010C Academic'!DK10+'2010C Academic'!DQ10+'2010C Academic'!DW10+'2010C Academic'!EC10+'2010C Academic'!EI10+'2010C Academic'!EO10+'2010C Academic'!EU10+'2010C Academic'!FA10+'2010C Academic'!FG10+'2010C Academic'!FM10+'2010C Academic'!FS10</f>
        <v>0</v>
      </c>
      <c r="Z10" s="28"/>
      <c r="AA10" s="13"/>
      <c r="AB10" s="20">
        <f t="shared" si="7"/>
        <v>0</v>
      </c>
      <c r="AC10" s="13">
        <f t="shared" si="8"/>
        <v>0</v>
      </c>
      <c r="AD10" s="13">
        <f t="shared" si="9"/>
        <v>0</v>
      </c>
      <c r="AE10" s="20">
        <f t="shared" si="10"/>
        <v>0</v>
      </c>
      <c r="AF10" s="28"/>
      <c r="AG10" s="28"/>
      <c r="AH10" s="20">
        <f t="shared" si="11"/>
        <v>0</v>
      </c>
      <c r="AI10" s="28">
        <f t="shared" si="12"/>
        <v>0</v>
      </c>
      <c r="AJ10" s="28">
        <f t="shared" si="13"/>
        <v>0</v>
      </c>
      <c r="AK10" s="28">
        <f t="shared" si="14"/>
        <v>0</v>
      </c>
      <c r="AM10" s="28"/>
      <c r="AN10" s="28">
        <f t="shared" si="15"/>
        <v>0</v>
      </c>
      <c r="AO10" s="13">
        <f t="shared" si="16"/>
        <v>0</v>
      </c>
      <c r="AP10" s="28">
        <f t="shared" si="17"/>
        <v>0</v>
      </c>
      <c r="AQ10" s="28">
        <f t="shared" si="18"/>
        <v>0</v>
      </c>
      <c r="AS10" s="28"/>
      <c r="AT10" s="28">
        <f t="shared" si="19"/>
        <v>0</v>
      </c>
      <c r="AU10" s="13">
        <f t="shared" si="20"/>
        <v>0</v>
      </c>
      <c r="AV10" s="28">
        <f t="shared" si="21"/>
        <v>0</v>
      </c>
      <c r="AW10" s="28">
        <f t="shared" si="22"/>
        <v>0</v>
      </c>
      <c r="AY10" s="38"/>
      <c r="AZ10" s="38">
        <f t="shared" si="23"/>
        <v>0</v>
      </c>
      <c r="BA10" s="3">
        <f t="shared" si="24"/>
        <v>0</v>
      </c>
      <c r="BB10" s="28">
        <f t="shared" si="25"/>
        <v>0</v>
      </c>
      <c r="BC10" s="28">
        <f t="shared" si="26"/>
        <v>0</v>
      </c>
      <c r="BD10" s="28"/>
      <c r="BE10" s="28"/>
      <c r="BF10" s="28">
        <f t="shared" si="27"/>
        <v>0</v>
      </c>
      <c r="BG10" s="13">
        <f t="shared" si="28"/>
        <v>0</v>
      </c>
      <c r="BH10" s="28">
        <f t="shared" si="29"/>
        <v>0</v>
      </c>
      <c r="BI10" s="28">
        <f t="shared" si="30"/>
        <v>0</v>
      </c>
      <c r="BJ10" s="28"/>
      <c r="BK10" s="28"/>
      <c r="BL10" s="28">
        <f t="shared" si="31"/>
        <v>0</v>
      </c>
      <c r="BM10" s="13">
        <f t="shared" si="32"/>
        <v>0</v>
      </c>
      <c r="BN10" s="28">
        <f t="shared" si="33"/>
        <v>0</v>
      </c>
      <c r="BO10" s="28">
        <f t="shared" si="34"/>
        <v>0</v>
      </c>
      <c r="BP10" s="28"/>
      <c r="BQ10" s="28"/>
      <c r="BR10" s="28">
        <f t="shared" si="35"/>
        <v>0</v>
      </c>
      <c r="BS10" s="13">
        <f t="shared" si="36"/>
        <v>0</v>
      </c>
      <c r="BT10" s="28">
        <f t="shared" si="37"/>
        <v>0</v>
      </c>
      <c r="BU10" s="28">
        <f t="shared" si="38"/>
        <v>0</v>
      </c>
      <c r="BV10" s="28"/>
      <c r="BW10" s="28"/>
      <c r="BX10" s="28">
        <f t="shared" si="39"/>
        <v>0</v>
      </c>
      <c r="BY10" s="13">
        <f t="shared" si="40"/>
        <v>0</v>
      </c>
      <c r="BZ10" s="28">
        <f t="shared" si="41"/>
        <v>0</v>
      </c>
      <c r="CA10" s="28">
        <f t="shared" si="42"/>
        <v>0</v>
      </c>
      <c r="CB10" s="28"/>
      <c r="CC10" s="28"/>
      <c r="CD10" s="28">
        <f t="shared" si="43"/>
        <v>0</v>
      </c>
      <c r="CE10" s="13">
        <f t="shared" si="44"/>
        <v>0</v>
      </c>
      <c r="CF10" s="28">
        <f t="shared" si="45"/>
        <v>0</v>
      </c>
      <c r="CG10" s="28">
        <f t="shared" si="46"/>
        <v>0</v>
      </c>
      <c r="CH10" s="28"/>
      <c r="CI10" s="28"/>
      <c r="CJ10" s="28">
        <f t="shared" si="47"/>
        <v>0</v>
      </c>
      <c r="CK10" s="13">
        <f t="shared" si="48"/>
        <v>0</v>
      </c>
      <c r="CL10" s="28">
        <f t="shared" si="49"/>
        <v>0</v>
      </c>
      <c r="CM10" s="28">
        <f t="shared" si="50"/>
        <v>0</v>
      </c>
      <c r="CN10" s="28"/>
      <c r="CO10" s="28"/>
      <c r="CP10" s="28">
        <f t="shared" si="51"/>
        <v>0</v>
      </c>
      <c r="CQ10" s="13">
        <f t="shared" si="52"/>
        <v>0</v>
      </c>
      <c r="CR10" s="28">
        <f t="shared" si="53"/>
        <v>0</v>
      </c>
      <c r="CS10" s="28">
        <f t="shared" si="54"/>
        <v>0</v>
      </c>
      <c r="CT10" s="28"/>
      <c r="CU10" s="28"/>
      <c r="CV10" s="28">
        <f t="shared" si="55"/>
        <v>0</v>
      </c>
      <c r="CW10" s="13">
        <f t="shared" si="56"/>
        <v>0</v>
      </c>
      <c r="CX10" s="28">
        <f t="shared" si="57"/>
        <v>0</v>
      </c>
      <c r="CY10" s="28">
        <f t="shared" si="58"/>
        <v>0</v>
      </c>
      <c r="CZ10" s="28"/>
      <c r="DA10" s="28"/>
      <c r="DB10" s="28">
        <f t="shared" si="59"/>
        <v>0</v>
      </c>
      <c r="DC10" s="13">
        <f t="shared" si="60"/>
        <v>0</v>
      </c>
      <c r="DD10" s="28">
        <f t="shared" si="61"/>
        <v>0</v>
      </c>
      <c r="DE10" s="28">
        <f t="shared" si="62"/>
        <v>0</v>
      </c>
      <c r="DF10" s="28"/>
      <c r="DG10" s="28"/>
      <c r="DH10" s="28">
        <f t="shared" si="63"/>
        <v>0</v>
      </c>
      <c r="DI10" s="13">
        <f t="shared" si="64"/>
        <v>0</v>
      </c>
      <c r="DJ10" s="28">
        <f t="shared" si="65"/>
        <v>0</v>
      </c>
      <c r="DK10" s="28">
        <f t="shared" si="66"/>
        <v>0</v>
      </c>
      <c r="DL10" s="28"/>
      <c r="DM10" s="28"/>
      <c r="DN10" s="28">
        <f t="shared" si="67"/>
        <v>0</v>
      </c>
      <c r="DO10" s="13">
        <f t="shared" si="68"/>
        <v>0</v>
      </c>
      <c r="DP10" s="28">
        <f t="shared" si="69"/>
        <v>0</v>
      </c>
      <c r="DQ10" s="28">
        <f t="shared" si="70"/>
        <v>0</v>
      </c>
      <c r="DR10" s="28"/>
      <c r="DS10" s="28"/>
      <c r="DT10" s="28">
        <f t="shared" si="71"/>
        <v>0</v>
      </c>
      <c r="DU10" s="13">
        <f t="shared" si="72"/>
        <v>0</v>
      </c>
      <c r="DV10" s="28">
        <f t="shared" si="73"/>
        <v>0</v>
      </c>
      <c r="DW10" s="28">
        <f t="shared" si="74"/>
        <v>0</v>
      </c>
      <c r="DX10" s="28"/>
      <c r="DY10" s="13"/>
      <c r="DZ10" s="13"/>
      <c r="EA10" s="13">
        <f t="shared" si="75"/>
        <v>0</v>
      </c>
      <c r="EB10" s="13"/>
    </row>
    <row r="11" spans="1:132" s="30" customFormat="1" ht="12.75">
      <c r="A11" s="29">
        <v>44652</v>
      </c>
      <c r="C11" s="14">
        <v>0</v>
      </c>
      <c r="D11" s="14">
        <v>0</v>
      </c>
      <c r="E11" s="14">
        <f t="shared" si="0"/>
        <v>0</v>
      </c>
      <c r="F11" s="14"/>
      <c r="G11" s="14"/>
      <c r="H11" s="28"/>
      <c r="I11" s="13">
        <v>0</v>
      </c>
      <c r="J11" s="13">
        <v>0</v>
      </c>
      <c r="K11" s="13">
        <f t="shared" si="1"/>
        <v>0</v>
      </c>
      <c r="L11" s="13"/>
      <c r="M11" s="55"/>
      <c r="N11" s="28"/>
      <c r="O11" s="14">
        <f>C11-I11</f>
        <v>0</v>
      </c>
      <c r="P11" s="14">
        <f t="shared" si="2"/>
        <v>0</v>
      </c>
      <c r="Q11" s="14">
        <f t="shared" si="3"/>
        <v>0</v>
      </c>
      <c r="R11" s="14">
        <f t="shared" si="4"/>
        <v>0</v>
      </c>
      <c r="S11" s="14">
        <f t="shared" si="5"/>
        <v>0</v>
      </c>
      <c r="T11" s="28"/>
      <c r="U11" s="28">
        <f>'2010C Academic'!I11+'2010C Academic'!O11+'2010C Academic'!U11+'2010C Academic'!AA11+'2010C Academic'!AG11+'2010C Academic'!AM11+'2010C Academic'!AS11+'2010C Academic'!AY11+'2010C Academic'!BE11+'2010C Academic'!BK11+'2010C Academic'!BQ11+'2010C Academic'!BW11+'2010C Academic'!CC11+'2010C Academic'!CI11+'2010C Academic'!CO11+'2010C Academic'!CU11+'2010C Academic'!DA11+'2010C Academic'!DG11+'2010C Academic'!DM11+'2010C Academic'!DS11+'2010C Academic'!DY11+'2010C Academic'!EE11+'2010C Academic'!EK11+'2010C Academic'!EQ11+'2010C Academic'!EW11+'2010C Academic'!FC11+'2010C Academic'!FI11+'2010C Academic'!FO11</f>
        <v>0</v>
      </c>
      <c r="V11" s="28">
        <f>'2010C Academic'!J11+'2010C Academic'!P11+'2010C Academic'!V11+'2010C Academic'!AB11+'2010C Academic'!AH11+'2010C Academic'!AN11+'2010C Academic'!AT11+'2010C Academic'!AZ11+'2010C Academic'!BF11+'2010C Academic'!BL11+'2010C Academic'!BR11+'2010C Academic'!BX11+'2010C Academic'!CD11+'2010C Academic'!CJ11+'2010C Academic'!CP11+'2010C Academic'!CV11+'2010C Academic'!DB11+'2010C Academic'!DH11+'2010C Academic'!DN11+'2010C Academic'!DT11+'2010C Academic'!DZ11+'2010C Academic'!EF11+'2010C Academic'!EL11+'2010C Academic'!ER11+'2010C Academic'!EX11+'2010C Academic'!FD11+'2010C Academic'!FJ11+'2010C Academic'!FP11</f>
        <v>0</v>
      </c>
      <c r="W11" s="28">
        <f t="shared" si="6"/>
        <v>0</v>
      </c>
      <c r="X11" s="28">
        <f>'2010C Academic'!L11+'2010C Academic'!R11+'2010C Academic'!X11+'2010C Academic'!AD11+'2010C Academic'!AJ11+'2010C Academic'!AP11+'2010C Academic'!AV11+'2010C Academic'!BB11+'2010C Academic'!BH11+'2010C Academic'!BN11+'2010C Academic'!BT11+'2010C Academic'!BZ11+'2010C Academic'!CF11+'2010C Academic'!CL11+'2010C Academic'!CR11+'2010C Academic'!CX11+'2010C Academic'!DD11+'2010C Academic'!DJ11+'2010C Academic'!DP11+'2010C Academic'!DV11+'2010C Academic'!EB11+'2010C Academic'!EH11+'2010C Academic'!EN11+'2010C Academic'!ET11+'2010C Academic'!EZ11+'2010C Academic'!FF11+'2010C Academic'!FL11+'2010C Academic'!FR11</f>
        <v>0</v>
      </c>
      <c r="Y11" s="28">
        <f>'2010C Academic'!M11+'2010C Academic'!S11+'2010C Academic'!Y11+'2010C Academic'!AE11+'2010C Academic'!AK11+'2010C Academic'!AQ11+'2010C Academic'!AW11+'2010C Academic'!BC11+'2010C Academic'!BI11+'2010C Academic'!BO11+'2010C Academic'!BU11+'2010C Academic'!CA11+'2010C Academic'!CG11+'2010C Academic'!CM11+'2010C Academic'!CS11+'2010C Academic'!CY11+'2010C Academic'!DE11+'2010C Academic'!DK11+'2010C Academic'!DQ11+'2010C Academic'!DW11+'2010C Academic'!EC11+'2010C Academic'!EI11+'2010C Academic'!EO11+'2010C Academic'!EU11+'2010C Academic'!FA11+'2010C Academic'!FG11+'2010C Academic'!FM11+'2010C Academic'!FS11</f>
        <v>0</v>
      </c>
      <c r="Z11" s="28"/>
      <c r="AA11" s="13">
        <f>AG11+AM11+AS11+AY11+BE11+BK11+BQ11+BW11+CC11+CI11+CO11+CU11+DA11+DG11+DM11+DS11+DY11</f>
        <v>0</v>
      </c>
      <c r="AB11" s="20">
        <f t="shared" si="7"/>
        <v>0</v>
      </c>
      <c r="AC11" s="13">
        <f t="shared" si="8"/>
        <v>0</v>
      </c>
      <c r="AD11" s="13">
        <f t="shared" si="9"/>
        <v>0</v>
      </c>
      <c r="AE11" s="20">
        <f t="shared" si="10"/>
        <v>0</v>
      </c>
      <c r="AF11" s="28"/>
      <c r="AG11" s="28">
        <f t="shared" si="76"/>
        <v>0</v>
      </c>
      <c r="AH11" s="20">
        <f t="shared" si="11"/>
        <v>0</v>
      </c>
      <c r="AI11" s="28">
        <f t="shared" si="12"/>
        <v>0</v>
      </c>
      <c r="AJ11" s="28">
        <f t="shared" si="13"/>
        <v>0</v>
      </c>
      <c r="AK11" s="28">
        <f t="shared" si="14"/>
        <v>0</v>
      </c>
      <c r="AM11" s="28">
        <f t="shared" si="77"/>
        <v>0</v>
      </c>
      <c r="AN11" s="28">
        <f t="shared" si="15"/>
        <v>0</v>
      </c>
      <c r="AO11" s="13">
        <f t="shared" si="16"/>
        <v>0</v>
      </c>
      <c r="AP11" s="28">
        <f t="shared" si="17"/>
        <v>0</v>
      </c>
      <c r="AQ11" s="28">
        <f t="shared" si="18"/>
        <v>0</v>
      </c>
      <c r="AS11" s="28">
        <f t="shared" si="78"/>
        <v>0</v>
      </c>
      <c r="AT11" s="28">
        <f t="shared" si="19"/>
        <v>0</v>
      </c>
      <c r="AU11" s="13">
        <f t="shared" si="20"/>
        <v>0</v>
      </c>
      <c r="AV11" s="28">
        <f t="shared" si="21"/>
        <v>0</v>
      </c>
      <c r="AW11" s="28">
        <f t="shared" si="22"/>
        <v>0</v>
      </c>
      <c r="AY11" s="38">
        <f t="shared" si="79"/>
        <v>0</v>
      </c>
      <c r="AZ11" s="38">
        <f t="shared" si="23"/>
        <v>0</v>
      </c>
      <c r="BA11" s="3">
        <f t="shared" si="24"/>
        <v>0</v>
      </c>
      <c r="BB11" s="28">
        <f t="shared" si="25"/>
        <v>0</v>
      </c>
      <c r="BC11" s="28">
        <f t="shared" si="26"/>
        <v>0</v>
      </c>
      <c r="BD11" s="28"/>
      <c r="BE11" s="28">
        <f t="shared" si="80"/>
        <v>0</v>
      </c>
      <c r="BF11" s="28">
        <f t="shared" si="27"/>
        <v>0</v>
      </c>
      <c r="BG11" s="13">
        <f t="shared" si="28"/>
        <v>0</v>
      </c>
      <c r="BH11" s="28">
        <f t="shared" si="29"/>
        <v>0</v>
      </c>
      <c r="BI11" s="28">
        <f t="shared" si="30"/>
        <v>0</v>
      </c>
      <c r="BJ11" s="28"/>
      <c r="BK11" s="28">
        <f t="shared" si="81"/>
        <v>0</v>
      </c>
      <c r="BL11" s="28">
        <f t="shared" si="31"/>
        <v>0</v>
      </c>
      <c r="BM11" s="13">
        <f t="shared" si="32"/>
        <v>0</v>
      </c>
      <c r="BN11" s="28">
        <f t="shared" si="33"/>
        <v>0</v>
      </c>
      <c r="BO11" s="28">
        <f t="shared" si="34"/>
        <v>0</v>
      </c>
      <c r="BP11" s="28"/>
      <c r="BQ11" s="28">
        <f t="shared" si="82"/>
        <v>0</v>
      </c>
      <c r="BR11" s="28">
        <f t="shared" si="35"/>
        <v>0</v>
      </c>
      <c r="BS11" s="13">
        <f t="shared" si="36"/>
        <v>0</v>
      </c>
      <c r="BT11" s="28">
        <f t="shared" si="37"/>
        <v>0</v>
      </c>
      <c r="BU11" s="28">
        <f t="shared" si="38"/>
        <v>0</v>
      </c>
      <c r="BV11" s="28"/>
      <c r="BW11" s="28">
        <f t="shared" si="83"/>
        <v>0</v>
      </c>
      <c r="BX11" s="28">
        <f t="shared" si="39"/>
        <v>0</v>
      </c>
      <c r="BY11" s="13">
        <f t="shared" si="40"/>
        <v>0</v>
      </c>
      <c r="BZ11" s="28">
        <f t="shared" si="41"/>
        <v>0</v>
      </c>
      <c r="CA11" s="28">
        <f t="shared" si="42"/>
        <v>0</v>
      </c>
      <c r="CB11" s="28"/>
      <c r="CC11" s="28">
        <f t="shared" si="84"/>
        <v>0</v>
      </c>
      <c r="CD11" s="28">
        <f t="shared" si="43"/>
        <v>0</v>
      </c>
      <c r="CE11" s="13">
        <f t="shared" si="44"/>
        <v>0</v>
      </c>
      <c r="CF11" s="28">
        <f t="shared" si="45"/>
        <v>0</v>
      </c>
      <c r="CG11" s="28">
        <f t="shared" si="46"/>
        <v>0</v>
      </c>
      <c r="CH11" s="28"/>
      <c r="CI11" s="28">
        <f t="shared" si="85"/>
        <v>0</v>
      </c>
      <c r="CJ11" s="28">
        <f t="shared" si="47"/>
        <v>0</v>
      </c>
      <c r="CK11" s="13">
        <f t="shared" si="48"/>
        <v>0</v>
      </c>
      <c r="CL11" s="28">
        <f t="shared" si="49"/>
        <v>0</v>
      </c>
      <c r="CM11" s="28">
        <f t="shared" si="50"/>
        <v>0</v>
      </c>
      <c r="CN11" s="28"/>
      <c r="CO11" s="28">
        <f t="shared" si="86"/>
        <v>0</v>
      </c>
      <c r="CP11" s="28">
        <f t="shared" si="51"/>
        <v>0</v>
      </c>
      <c r="CQ11" s="13">
        <f t="shared" si="52"/>
        <v>0</v>
      </c>
      <c r="CR11" s="28">
        <f t="shared" si="53"/>
        <v>0</v>
      </c>
      <c r="CS11" s="28">
        <f t="shared" si="54"/>
        <v>0</v>
      </c>
      <c r="CT11" s="28"/>
      <c r="CU11" s="28">
        <f t="shared" si="87"/>
        <v>0</v>
      </c>
      <c r="CV11" s="28">
        <f t="shared" si="55"/>
        <v>0</v>
      </c>
      <c r="CW11" s="13">
        <f t="shared" si="56"/>
        <v>0</v>
      </c>
      <c r="CX11" s="28">
        <f t="shared" si="57"/>
        <v>0</v>
      </c>
      <c r="CY11" s="28">
        <f t="shared" si="58"/>
        <v>0</v>
      </c>
      <c r="CZ11" s="28"/>
      <c r="DA11" s="28">
        <f t="shared" si="88"/>
        <v>0</v>
      </c>
      <c r="DB11" s="28">
        <f t="shared" si="59"/>
        <v>0</v>
      </c>
      <c r="DC11" s="13">
        <f t="shared" si="60"/>
        <v>0</v>
      </c>
      <c r="DD11" s="28">
        <f t="shared" si="61"/>
        <v>0</v>
      </c>
      <c r="DE11" s="28">
        <f t="shared" si="62"/>
        <v>0</v>
      </c>
      <c r="DF11" s="28"/>
      <c r="DG11" s="28">
        <f t="shared" si="89"/>
        <v>0</v>
      </c>
      <c r="DH11" s="28">
        <f t="shared" si="63"/>
        <v>0</v>
      </c>
      <c r="DI11" s="13">
        <f t="shared" si="64"/>
        <v>0</v>
      </c>
      <c r="DJ11" s="28">
        <f t="shared" si="65"/>
        <v>0</v>
      </c>
      <c r="DK11" s="28">
        <f t="shared" si="66"/>
        <v>0</v>
      </c>
      <c r="DL11" s="28"/>
      <c r="DM11" s="28">
        <f t="shared" si="90"/>
        <v>0</v>
      </c>
      <c r="DN11" s="28">
        <f t="shared" si="67"/>
        <v>0</v>
      </c>
      <c r="DO11" s="13">
        <f t="shared" si="68"/>
        <v>0</v>
      </c>
      <c r="DP11" s="28">
        <f t="shared" si="69"/>
        <v>0</v>
      </c>
      <c r="DQ11" s="28">
        <f t="shared" si="70"/>
        <v>0</v>
      </c>
      <c r="DR11" s="28"/>
      <c r="DS11" s="28">
        <f t="shared" si="91"/>
        <v>0</v>
      </c>
      <c r="DT11" s="28">
        <f t="shared" si="71"/>
        <v>0</v>
      </c>
      <c r="DU11" s="13">
        <f t="shared" si="72"/>
        <v>0</v>
      </c>
      <c r="DV11" s="28">
        <f t="shared" si="73"/>
        <v>0</v>
      </c>
      <c r="DW11" s="28">
        <f t="shared" si="74"/>
        <v>0</v>
      </c>
      <c r="DX11" s="28"/>
      <c r="DY11" s="13"/>
      <c r="DZ11" s="13"/>
      <c r="EA11" s="13">
        <f t="shared" si="75"/>
        <v>0</v>
      </c>
      <c r="EB11" s="13"/>
    </row>
    <row r="12" spans="1:132" s="30" customFormat="1" ht="12.75">
      <c r="A12" s="29">
        <v>44835</v>
      </c>
      <c r="C12" s="14"/>
      <c r="D12" s="14">
        <v>0</v>
      </c>
      <c r="E12" s="14">
        <f t="shared" si="0"/>
        <v>0</v>
      </c>
      <c r="F12" s="14"/>
      <c r="G12" s="14"/>
      <c r="H12" s="28"/>
      <c r="I12" s="13"/>
      <c r="J12" s="13">
        <v>0</v>
      </c>
      <c r="K12" s="13">
        <f t="shared" si="1"/>
        <v>0</v>
      </c>
      <c r="L12" s="13"/>
      <c r="M12" s="55"/>
      <c r="N12" s="28"/>
      <c r="O12" s="14"/>
      <c r="P12" s="14">
        <f t="shared" si="2"/>
        <v>0</v>
      </c>
      <c r="Q12" s="14">
        <f t="shared" si="3"/>
        <v>0</v>
      </c>
      <c r="R12" s="14">
        <f t="shared" si="4"/>
        <v>0</v>
      </c>
      <c r="S12" s="14">
        <f t="shared" si="5"/>
        <v>0</v>
      </c>
      <c r="T12" s="28"/>
      <c r="U12" s="28">
        <f>'2010C Academic'!I12+'2010C Academic'!O12+'2010C Academic'!U12+'2010C Academic'!AA12+'2010C Academic'!AG12+'2010C Academic'!AM12+'2010C Academic'!AS12+'2010C Academic'!AY12+'2010C Academic'!BE12+'2010C Academic'!BK12+'2010C Academic'!BQ12+'2010C Academic'!BW12+'2010C Academic'!CC12+'2010C Academic'!CI12+'2010C Academic'!CO12+'2010C Academic'!CU12+'2010C Academic'!DA12+'2010C Academic'!DG12+'2010C Academic'!DM12+'2010C Academic'!DS12+'2010C Academic'!DY12+'2010C Academic'!EE12+'2010C Academic'!EK12+'2010C Academic'!EQ12+'2010C Academic'!EW12+'2010C Academic'!FC12+'2010C Academic'!FI12+'2010C Academic'!FO12</f>
        <v>0</v>
      </c>
      <c r="V12" s="28">
        <f>'2010C Academic'!J12+'2010C Academic'!P12+'2010C Academic'!V12+'2010C Academic'!AB12+'2010C Academic'!AH12+'2010C Academic'!AN12+'2010C Academic'!AT12+'2010C Academic'!AZ12+'2010C Academic'!BF12+'2010C Academic'!BL12+'2010C Academic'!BR12+'2010C Academic'!BX12+'2010C Academic'!CD12+'2010C Academic'!CJ12+'2010C Academic'!CP12+'2010C Academic'!CV12+'2010C Academic'!DB12+'2010C Academic'!DH12+'2010C Academic'!DN12+'2010C Academic'!DT12+'2010C Academic'!DZ12+'2010C Academic'!EF12+'2010C Academic'!EL12+'2010C Academic'!ER12+'2010C Academic'!EX12+'2010C Academic'!FD12+'2010C Academic'!FJ12+'2010C Academic'!FP12</f>
        <v>0</v>
      </c>
      <c r="W12" s="28">
        <f t="shared" si="6"/>
        <v>0</v>
      </c>
      <c r="X12" s="28">
        <f>'2010C Academic'!L12+'2010C Academic'!R12+'2010C Academic'!X12+'2010C Academic'!AD12+'2010C Academic'!AJ12+'2010C Academic'!AP12+'2010C Academic'!AV12+'2010C Academic'!BB12+'2010C Academic'!BH12+'2010C Academic'!BN12+'2010C Academic'!BT12+'2010C Academic'!BZ12+'2010C Academic'!CF12+'2010C Academic'!CL12+'2010C Academic'!CR12+'2010C Academic'!CX12+'2010C Academic'!DD12+'2010C Academic'!DJ12+'2010C Academic'!DP12+'2010C Academic'!DV12+'2010C Academic'!EB12+'2010C Academic'!EH12+'2010C Academic'!EN12+'2010C Academic'!ET12+'2010C Academic'!EZ12+'2010C Academic'!FF12+'2010C Academic'!FL12+'2010C Academic'!FR12</f>
        <v>0</v>
      </c>
      <c r="Y12" s="28">
        <f>'2010C Academic'!M12+'2010C Academic'!S12+'2010C Academic'!Y12+'2010C Academic'!AE12+'2010C Academic'!AK12+'2010C Academic'!AQ12+'2010C Academic'!AW12+'2010C Academic'!BC12+'2010C Academic'!BI12+'2010C Academic'!BO12+'2010C Academic'!BU12+'2010C Academic'!CA12+'2010C Academic'!CG12+'2010C Academic'!CM12+'2010C Academic'!CS12+'2010C Academic'!CY12+'2010C Academic'!DE12+'2010C Academic'!DK12+'2010C Academic'!DQ12+'2010C Academic'!DW12+'2010C Academic'!EC12+'2010C Academic'!EI12+'2010C Academic'!EO12+'2010C Academic'!EU12+'2010C Academic'!FA12+'2010C Academic'!FG12+'2010C Academic'!FM12+'2010C Academic'!FS12</f>
        <v>0</v>
      </c>
      <c r="Z12" s="28"/>
      <c r="AA12" s="13"/>
      <c r="AB12" s="20">
        <f t="shared" si="7"/>
        <v>0</v>
      </c>
      <c r="AC12" s="13">
        <f t="shared" si="8"/>
        <v>0</v>
      </c>
      <c r="AD12" s="13">
        <f t="shared" si="9"/>
        <v>0</v>
      </c>
      <c r="AE12" s="20">
        <f t="shared" si="10"/>
        <v>0</v>
      </c>
      <c r="AF12" s="28"/>
      <c r="AG12" s="28"/>
      <c r="AH12" s="20">
        <f t="shared" si="11"/>
        <v>0</v>
      </c>
      <c r="AI12" s="28">
        <f t="shared" si="12"/>
        <v>0</v>
      </c>
      <c r="AJ12" s="28">
        <f t="shared" si="13"/>
        <v>0</v>
      </c>
      <c r="AK12" s="28">
        <f t="shared" si="14"/>
        <v>0</v>
      </c>
      <c r="AM12" s="28"/>
      <c r="AN12" s="28">
        <f t="shared" si="15"/>
        <v>0</v>
      </c>
      <c r="AO12" s="13">
        <f t="shared" si="16"/>
        <v>0</v>
      </c>
      <c r="AP12" s="28">
        <f t="shared" si="17"/>
        <v>0</v>
      </c>
      <c r="AQ12" s="28">
        <f t="shared" si="18"/>
        <v>0</v>
      </c>
      <c r="AS12" s="28"/>
      <c r="AT12" s="28">
        <f t="shared" si="19"/>
        <v>0</v>
      </c>
      <c r="AU12" s="13">
        <f t="shared" si="20"/>
        <v>0</v>
      </c>
      <c r="AV12" s="28">
        <f t="shared" si="21"/>
        <v>0</v>
      </c>
      <c r="AW12" s="28">
        <f t="shared" si="22"/>
        <v>0</v>
      </c>
      <c r="AY12" s="38"/>
      <c r="AZ12" s="38">
        <f t="shared" si="23"/>
        <v>0</v>
      </c>
      <c r="BA12" s="3">
        <f t="shared" si="24"/>
        <v>0</v>
      </c>
      <c r="BB12" s="28">
        <f t="shared" si="25"/>
        <v>0</v>
      </c>
      <c r="BC12" s="28">
        <f t="shared" si="26"/>
        <v>0</v>
      </c>
      <c r="BD12" s="28"/>
      <c r="BE12" s="28"/>
      <c r="BF12" s="28">
        <f t="shared" si="27"/>
        <v>0</v>
      </c>
      <c r="BG12" s="13">
        <f t="shared" si="28"/>
        <v>0</v>
      </c>
      <c r="BH12" s="28">
        <f t="shared" si="29"/>
        <v>0</v>
      </c>
      <c r="BI12" s="28">
        <f t="shared" si="30"/>
        <v>0</v>
      </c>
      <c r="BJ12" s="28"/>
      <c r="BK12" s="28"/>
      <c r="BL12" s="28">
        <f t="shared" si="31"/>
        <v>0</v>
      </c>
      <c r="BM12" s="13">
        <f t="shared" si="32"/>
        <v>0</v>
      </c>
      <c r="BN12" s="28">
        <f t="shared" si="33"/>
        <v>0</v>
      </c>
      <c r="BO12" s="28">
        <f t="shared" si="34"/>
        <v>0</v>
      </c>
      <c r="BP12" s="28"/>
      <c r="BQ12" s="28"/>
      <c r="BR12" s="28">
        <f t="shared" si="35"/>
        <v>0</v>
      </c>
      <c r="BS12" s="13">
        <f t="shared" si="36"/>
        <v>0</v>
      </c>
      <c r="BT12" s="28">
        <f t="shared" si="37"/>
        <v>0</v>
      </c>
      <c r="BU12" s="28">
        <f t="shared" si="38"/>
        <v>0</v>
      </c>
      <c r="BV12" s="28"/>
      <c r="BW12" s="28"/>
      <c r="BX12" s="28">
        <f t="shared" si="39"/>
        <v>0</v>
      </c>
      <c r="BY12" s="13">
        <f t="shared" si="40"/>
        <v>0</v>
      </c>
      <c r="BZ12" s="28">
        <f t="shared" si="41"/>
        <v>0</v>
      </c>
      <c r="CA12" s="28">
        <f t="shared" si="42"/>
        <v>0</v>
      </c>
      <c r="CB12" s="28"/>
      <c r="CC12" s="28"/>
      <c r="CD12" s="28">
        <f t="shared" si="43"/>
        <v>0</v>
      </c>
      <c r="CE12" s="13">
        <f t="shared" si="44"/>
        <v>0</v>
      </c>
      <c r="CF12" s="28">
        <f t="shared" si="45"/>
        <v>0</v>
      </c>
      <c r="CG12" s="28">
        <f t="shared" si="46"/>
        <v>0</v>
      </c>
      <c r="CH12" s="28"/>
      <c r="CI12" s="28"/>
      <c r="CJ12" s="28">
        <f t="shared" si="47"/>
        <v>0</v>
      </c>
      <c r="CK12" s="13">
        <f t="shared" si="48"/>
        <v>0</v>
      </c>
      <c r="CL12" s="28">
        <f t="shared" si="49"/>
        <v>0</v>
      </c>
      <c r="CM12" s="28">
        <f t="shared" si="50"/>
        <v>0</v>
      </c>
      <c r="CN12" s="28"/>
      <c r="CO12" s="28"/>
      <c r="CP12" s="28">
        <f t="shared" si="51"/>
        <v>0</v>
      </c>
      <c r="CQ12" s="13">
        <f t="shared" si="52"/>
        <v>0</v>
      </c>
      <c r="CR12" s="28">
        <f t="shared" si="53"/>
        <v>0</v>
      </c>
      <c r="CS12" s="28">
        <f t="shared" si="54"/>
        <v>0</v>
      </c>
      <c r="CT12" s="28"/>
      <c r="CU12" s="28"/>
      <c r="CV12" s="28">
        <f t="shared" si="55"/>
        <v>0</v>
      </c>
      <c r="CW12" s="13">
        <f t="shared" si="56"/>
        <v>0</v>
      </c>
      <c r="CX12" s="28">
        <f t="shared" si="57"/>
        <v>0</v>
      </c>
      <c r="CY12" s="28">
        <f t="shared" si="58"/>
        <v>0</v>
      </c>
      <c r="CZ12" s="28"/>
      <c r="DA12" s="28"/>
      <c r="DB12" s="28">
        <f t="shared" si="59"/>
        <v>0</v>
      </c>
      <c r="DC12" s="13">
        <f t="shared" si="60"/>
        <v>0</v>
      </c>
      <c r="DD12" s="28">
        <f t="shared" si="61"/>
        <v>0</v>
      </c>
      <c r="DE12" s="28">
        <f t="shared" si="62"/>
        <v>0</v>
      </c>
      <c r="DF12" s="28"/>
      <c r="DG12" s="28"/>
      <c r="DH12" s="28">
        <f t="shared" si="63"/>
        <v>0</v>
      </c>
      <c r="DI12" s="13">
        <f t="shared" si="64"/>
        <v>0</v>
      </c>
      <c r="DJ12" s="28">
        <f t="shared" si="65"/>
        <v>0</v>
      </c>
      <c r="DK12" s="28">
        <f t="shared" si="66"/>
        <v>0</v>
      </c>
      <c r="DL12" s="28"/>
      <c r="DM12" s="28"/>
      <c r="DN12" s="28">
        <f t="shared" si="67"/>
        <v>0</v>
      </c>
      <c r="DO12" s="13">
        <f t="shared" si="68"/>
        <v>0</v>
      </c>
      <c r="DP12" s="28">
        <f t="shared" si="69"/>
        <v>0</v>
      </c>
      <c r="DQ12" s="28">
        <f t="shared" si="70"/>
        <v>0</v>
      </c>
      <c r="DR12" s="28"/>
      <c r="DS12" s="28"/>
      <c r="DT12" s="28">
        <f t="shared" si="71"/>
        <v>0</v>
      </c>
      <c r="DU12" s="13">
        <f t="shared" si="72"/>
        <v>0</v>
      </c>
      <c r="DV12" s="28">
        <f t="shared" si="73"/>
        <v>0</v>
      </c>
      <c r="DW12" s="28">
        <f t="shared" si="74"/>
        <v>0</v>
      </c>
      <c r="DX12" s="28"/>
      <c r="DY12" s="13"/>
      <c r="DZ12" s="13"/>
      <c r="EA12" s="13">
        <f t="shared" si="75"/>
        <v>0</v>
      </c>
      <c r="EB12" s="13"/>
    </row>
    <row r="13" spans="1:132" s="30" customFormat="1" ht="12.75">
      <c r="A13" s="29">
        <v>45017</v>
      </c>
      <c r="C13" s="14">
        <v>0</v>
      </c>
      <c r="D13" s="14">
        <v>0</v>
      </c>
      <c r="E13" s="14">
        <f t="shared" si="0"/>
        <v>0</v>
      </c>
      <c r="F13" s="14"/>
      <c r="G13" s="14"/>
      <c r="H13" s="28"/>
      <c r="I13" s="13">
        <v>0</v>
      </c>
      <c r="J13" s="13">
        <v>0</v>
      </c>
      <c r="K13" s="13">
        <f t="shared" si="1"/>
        <v>0</v>
      </c>
      <c r="L13" s="13"/>
      <c r="M13" s="55"/>
      <c r="N13" s="28"/>
      <c r="O13" s="14">
        <f>C13-I13</f>
        <v>0</v>
      </c>
      <c r="P13" s="14">
        <f t="shared" si="2"/>
        <v>0</v>
      </c>
      <c r="Q13" s="14">
        <f t="shared" si="3"/>
        <v>0</v>
      </c>
      <c r="R13" s="14">
        <f t="shared" si="4"/>
        <v>0</v>
      </c>
      <c r="S13" s="14">
        <f t="shared" si="5"/>
        <v>0</v>
      </c>
      <c r="T13" s="28"/>
      <c r="U13" s="28">
        <f>'2010C Academic'!I13+'2010C Academic'!O13+'2010C Academic'!U13+'2010C Academic'!AA13+'2010C Academic'!AG13+'2010C Academic'!AM13+'2010C Academic'!AS13+'2010C Academic'!AY13+'2010C Academic'!BE13+'2010C Academic'!BK13+'2010C Academic'!BQ13+'2010C Academic'!BW13+'2010C Academic'!CC13+'2010C Academic'!CI13+'2010C Academic'!CO13+'2010C Academic'!CU13+'2010C Academic'!DA13+'2010C Academic'!DG13+'2010C Academic'!DM13+'2010C Academic'!DS13+'2010C Academic'!DY13+'2010C Academic'!EE13+'2010C Academic'!EK13+'2010C Academic'!EQ13+'2010C Academic'!EW13+'2010C Academic'!FC13+'2010C Academic'!FI13+'2010C Academic'!FO13</f>
        <v>0</v>
      </c>
      <c r="V13" s="28">
        <f>'2010C Academic'!J13+'2010C Academic'!P13+'2010C Academic'!V13+'2010C Academic'!AB13+'2010C Academic'!AH13+'2010C Academic'!AN13+'2010C Academic'!AT13+'2010C Academic'!AZ13+'2010C Academic'!BF13+'2010C Academic'!BL13+'2010C Academic'!BR13+'2010C Academic'!BX13+'2010C Academic'!CD13+'2010C Academic'!CJ13+'2010C Academic'!CP13+'2010C Academic'!CV13+'2010C Academic'!DB13+'2010C Academic'!DH13+'2010C Academic'!DN13+'2010C Academic'!DT13+'2010C Academic'!DZ13+'2010C Academic'!EF13+'2010C Academic'!EL13+'2010C Academic'!ER13+'2010C Academic'!EX13+'2010C Academic'!FD13+'2010C Academic'!FJ13+'2010C Academic'!FP13</f>
        <v>0</v>
      </c>
      <c r="W13" s="28">
        <f t="shared" si="6"/>
        <v>0</v>
      </c>
      <c r="X13" s="28">
        <f>'2010C Academic'!L13+'2010C Academic'!R13+'2010C Academic'!X13+'2010C Academic'!AD13+'2010C Academic'!AJ13+'2010C Academic'!AP13+'2010C Academic'!AV13+'2010C Academic'!BB13+'2010C Academic'!BH13+'2010C Academic'!BN13+'2010C Academic'!BT13+'2010C Academic'!BZ13+'2010C Academic'!CF13+'2010C Academic'!CL13+'2010C Academic'!CR13+'2010C Academic'!CX13+'2010C Academic'!DD13+'2010C Academic'!DJ13+'2010C Academic'!DP13+'2010C Academic'!DV13+'2010C Academic'!EB13+'2010C Academic'!EH13+'2010C Academic'!EN13+'2010C Academic'!ET13+'2010C Academic'!EZ13+'2010C Academic'!FF13+'2010C Academic'!FL13+'2010C Academic'!FR13</f>
        <v>0</v>
      </c>
      <c r="Y13" s="28">
        <f>'2010C Academic'!M13+'2010C Academic'!S13+'2010C Academic'!Y13+'2010C Academic'!AE13+'2010C Academic'!AK13+'2010C Academic'!AQ13+'2010C Academic'!AW13+'2010C Academic'!BC13+'2010C Academic'!BI13+'2010C Academic'!BO13+'2010C Academic'!BU13+'2010C Academic'!CA13+'2010C Academic'!CG13+'2010C Academic'!CM13+'2010C Academic'!CS13+'2010C Academic'!CY13+'2010C Academic'!DE13+'2010C Academic'!DK13+'2010C Academic'!DQ13+'2010C Academic'!DW13+'2010C Academic'!EC13+'2010C Academic'!EI13+'2010C Academic'!EO13+'2010C Academic'!EU13+'2010C Academic'!FA13+'2010C Academic'!FG13+'2010C Academic'!FM13+'2010C Academic'!FS13</f>
        <v>0</v>
      </c>
      <c r="Z13" s="28"/>
      <c r="AA13" s="13">
        <f>AG13+AM13+AS13+AY13+BE13+BK13+BQ13+BW13+CC13+CI13+CO13+CU13+DA13+DG13+DM13+DS13+DY13</f>
        <v>0</v>
      </c>
      <c r="AB13" s="20">
        <f t="shared" si="7"/>
        <v>0</v>
      </c>
      <c r="AC13" s="13">
        <f t="shared" si="8"/>
        <v>0</v>
      </c>
      <c r="AD13" s="13">
        <f t="shared" si="9"/>
        <v>0</v>
      </c>
      <c r="AE13" s="20">
        <f t="shared" si="10"/>
        <v>0</v>
      </c>
      <c r="AF13" s="28"/>
      <c r="AG13" s="28">
        <f t="shared" si="76"/>
        <v>0</v>
      </c>
      <c r="AH13" s="20">
        <f t="shared" si="11"/>
        <v>0</v>
      </c>
      <c r="AI13" s="28">
        <f t="shared" si="12"/>
        <v>0</v>
      </c>
      <c r="AJ13" s="28">
        <f t="shared" si="13"/>
        <v>0</v>
      </c>
      <c r="AK13" s="28">
        <f t="shared" si="14"/>
        <v>0</v>
      </c>
      <c r="AM13" s="28">
        <f t="shared" si="77"/>
        <v>0</v>
      </c>
      <c r="AN13" s="28">
        <f t="shared" si="15"/>
        <v>0</v>
      </c>
      <c r="AO13" s="13">
        <f t="shared" si="16"/>
        <v>0</v>
      </c>
      <c r="AP13" s="28">
        <f t="shared" si="17"/>
        <v>0</v>
      </c>
      <c r="AQ13" s="28">
        <f t="shared" si="18"/>
        <v>0</v>
      </c>
      <c r="AS13" s="28">
        <f t="shared" si="78"/>
        <v>0</v>
      </c>
      <c r="AT13" s="28">
        <f t="shared" si="19"/>
        <v>0</v>
      </c>
      <c r="AU13" s="13">
        <f t="shared" si="20"/>
        <v>0</v>
      </c>
      <c r="AV13" s="28">
        <f t="shared" si="21"/>
        <v>0</v>
      </c>
      <c r="AW13" s="28">
        <f t="shared" si="22"/>
        <v>0</v>
      </c>
      <c r="AY13" s="38">
        <f t="shared" si="79"/>
        <v>0</v>
      </c>
      <c r="AZ13" s="38">
        <f t="shared" si="23"/>
        <v>0</v>
      </c>
      <c r="BA13" s="3">
        <f t="shared" si="24"/>
        <v>0</v>
      </c>
      <c r="BB13" s="28">
        <f t="shared" si="25"/>
        <v>0</v>
      </c>
      <c r="BC13" s="28">
        <f t="shared" si="26"/>
        <v>0</v>
      </c>
      <c r="BD13" s="28"/>
      <c r="BE13" s="28">
        <f t="shared" si="80"/>
        <v>0</v>
      </c>
      <c r="BF13" s="28">
        <f t="shared" si="27"/>
        <v>0</v>
      </c>
      <c r="BG13" s="13">
        <f t="shared" si="28"/>
        <v>0</v>
      </c>
      <c r="BH13" s="28">
        <f t="shared" si="29"/>
        <v>0</v>
      </c>
      <c r="BI13" s="28">
        <f t="shared" si="30"/>
        <v>0</v>
      </c>
      <c r="BJ13" s="28"/>
      <c r="BK13" s="28">
        <f t="shared" si="81"/>
        <v>0</v>
      </c>
      <c r="BL13" s="28">
        <f t="shared" si="31"/>
        <v>0</v>
      </c>
      <c r="BM13" s="13">
        <f t="shared" si="32"/>
        <v>0</v>
      </c>
      <c r="BN13" s="28">
        <f t="shared" si="33"/>
        <v>0</v>
      </c>
      <c r="BO13" s="28">
        <f t="shared" si="34"/>
        <v>0</v>
      </c>
      <c r="BP13" s="28"/>
      <c r="BQ13" s="28">
        <f t="shared" si="82"/>
        <v>0</v>
      </c>
      <c r="BR13" s="28">
        <f t="shared" si="35"/>
        <v>0</v>
      </c>
      <c r="BS13" s="13">
        <f t="shared" si="36"/>
        <v>0</v>
      </c>
      <c r="BT13" s="28">
        <f t="shared" si="37"/>
        <v>0</v>
      </c>
      <c r="BU13" s="28">
        <f t="shared" si="38"/>
        <v>0</v>
      </c>
      <c r="BV13" s="28"/>
      <c r="BW13" s="28">
        <f t="shared" si="83"/>
        <v>0</v>
      </c>
      <c r="BX13" s="28">
        <f t="shared" si="39"/>
        <v>0</v>
      </c>
      <c r="BY13" s="13">
        <f t="shared" si="40"/>
        <v>0</v>
      </c>
      <c r="BZ13" s="28">
        <f t="shared" si="41"/>
        <v>0</v>
      </c>
      <c r="CA13" s="28">
        <f t="shared" si="42"/>
        <v>0</v>
      </c>
      <c r="CB13" s="28"/>
      <c r="CC13" s="28">
        <f t="shared" si="84"/>
        <v>0</v>
      </c>
      <c r="CD13" s="28">
        <f t="shared" si="43"/>
        <v>0</v>
      </c>
      <c r="CE13" s="13">
        <f t="shared" si="44"/>
        <v>0</v>
      </c>
      <c r="CF13" s="28">
        <f t="shared" si="45"/>
        <v>0</v>
      </c>
      <c r="CG13" s="28">
        <f t="shared" si="46"/>
        <v>0</v>
      </c>
      <c r="CH13" s="28"/>
      <c r="CI13" s="28">
        <f t="shared" si="85"/>
        <v>0</v>
      </c>
      <c r="CJ13" s="28">
        <f t="shared" si="47"/>
        <v>0</v>
      </c>
      <c r="CK13" s="13">
        <f t="shared" si="48"/>
        <v>0</v>
      </c>
      <c r="CL13" s="28">
        <f t="shared" si="49"/>
        <v>0</v>
      </c>
      <c r="CM13" s="28">
        <f t="shared" si="50"/>
        <v>0</v>
      </c>
      <c r="CN13" s="28"/>
      <c r="CO13" s="28">
        <f t="shared" si="86"/>
        <v>0</v>
      </c>
      <c r="CP13" s="28">
        <f t="shared" si="51"/>
        <v>0</v>
      </c>
      <c r="CQ13" s="13">
        <f t="shared" si="52"/>
        <v>0</v>
      </c>
      <c r="CR13" s="28">
        <f t="shared" si="53"/>
        <v>0</v>
      </c>
      <c r="CS13" s="28">
        <f t="shared" si="54"/>
        <v>0</v>
      </c>
      <c r="CT13" s="28"/>
      <c r="CU13" s="28">
        <f t="shared" si="87"/>
        <v>0</v>
      </c>
      <c r="CV13" s="28">
        <f t="shared" si="55"/>
        <v>0</v>
      </c>
      <c r="CW13" s="13">
        <f t="shared" si="56"/>
        <v>0</v>
      </c>
      <c r="CX13" s="28">
        <f t="shared" si="57"/>
        <v>0</v>
      </c>
      <c r="CY13" s="28">
        <f t="shared" si="58"/>
        <v>0</v>
      </c>
      <c r="CZ13" s="28"/>
      <c r="DA13" s="28">
        <f t="shared" si="88"/>
        <v>0</v>
      </c>
      <c r="DB13" s="28">
        <f t="shared" si="59"/>
        <v>0</v>
      </c>
      <c r="DC13" s="13">
        <f t="shared" si="60"/>
        <v>0</v>
      </c>
      <c r="DD13" s="28">
        <f t="shared" si="61"/>
        <v>0</v>
      </c>
      <c r="DE13" s="28">
        <f t="shared" si="62"/>
        <v>0</v>
      </c>
      <c r="DF13" s="28"/>
      <c r="DG13" s="28">
        <f t="shared" si="89"/>
        <v>0</v>
      </c>
      <c r="DH13" s="28">
        <f t="shared" si="63"/>
        <v>0</v>
      </c>
      <c r="DI13" s="13">
        <f t="shared" si="64"/>
        <v>0</v>
      </c>
      <c r="DJ13" s="28">
        <f t="shared" si="65"/>
        <v>0</v>
      </c>
      <c r="DK13" s="28">
        <f t="shared" si="66"/>
        <v>0</v>
      </c>
      <c r="DL13" s="28"/>
      <c r="DM13" s="28">
        <f t="shared" si="90"/>
        <v>0</v>
      </c>
      <c r="DN13" s="28">
        <f t="shared" si="67"/>
        <v>0</v>
      </c>
      <c r="DO13" s="13">
        <f t="shared" si="68"/>
        <v>0</v>
      </c>
      <c r="DP13" s="28">
        <f t="shared" si="69"/>
        <v>0</v>
      </c>
      <c r="DQ13" s="28">
        <f t="shared" si="70"/>
        <v>0</v>
      </c>
      <c r="DR13" s="28"/>
      <c r="DS13" s="28">
        <f t="shared" si="91"/>
        <v>0</v>
      </c>
      <c r="DT13" s="28">
        <f t="shared" si="71"/>
        <v>0</v>
      </c>
      <c r="DU13" s="13">
        <f t="shared" si="72"/>
        <v>0</v>
      </c>
      <c r="DV13" s="28">
        <f t="shared" si="73"/>
        <v>0</v>
      </c>
      <c r="DW13" s="28">
        <f t="shared" si="74"/>
        <v>0</v>
      </c>
      <c r="DX13" s="28"/>
      <c r="DY13" s="13"/>
      <c r="DZ13" s="13"/>
      <c r="EA13" s="13">
        <f t="shared" si="75"/>
        <v>0</v>
      </c>
      <c r="EB13" s="13"/>
    </row>
    <row r="14" spans="1:132" s="30" customFormat="1" ht="12.75">
      <c r="A14" s="29">
        <v>45200</v>
      </c>
      <c r="C14" s="14"/>
      <c r="D14" s="14"/>
      <c r="E14" s="14"/>
      <c r="F14" s="14"/>
      <c r="G14" s="14"/>
      <c r="H14" s="28"/>
      <c r="I14" s="20"/>
      <c r="J14" s="20"/>
      <c r="K14" s="14"/>
      <c r="L14" s="14"/>
      <c r="M14" s="14"/>
      <c r="N14" s="28"/>
      <c r="O14" s="20"/>
      <c r="P14" s="20"/>
      <c r="Q14" s="14"/>
      <c r="R14" s="14"/>
      <c r="S14" s="14"/>
      <c r="T14" s="28"/>
      <c r="U14" s="28">
        <f>'2010C Academic'!I14+'2010C Academic'!O14+'2010C Academic'!U14+'2010C Academic'!AA14+'2010C Academic'!AG14+'2010C Academic'!AM14+'2010C Academic'!AS14+'2010C Academic'!AY14+'2010C Academic'!BE14+'2010C Academic'!BK14+'2010C Academic'!BQ14+'2010C Academic'!BW14+'2010C Academic'!CC14+'2010C Academic'!CI14+'2010C Academic'!CO14+'2010C Academic'!CU14+'2010C Academic'!DA14+'2010C Academic'!DG14+'2010C Academic'!DM14+'2010C Academic'!DS14+'2010C Academic'!DY14+'2010C Academic'!EE14+'2010C Academic'!EK14+'2010C Academic'!EQ14+'2010C Academic'!EW14+'2010C Academic'!FC14+'2010C Academic'!FI14+'2010C Academic'!FO14</f>
        <v>0</v>
      </c>
      <c r="V14" s="28">
        <f>'2010C Academic'!J14+'2010C Academic'!P14+'2010C Academic'!V14+'2010C Academic'!AB14+'2010C Academic'!AH14+'2010C Academic'!AN14+'2010C Academic'!AT14+'2010C Academic'!AZ14+'2010C Academic'!BF14+'2010C Academic'!BL14+'2010C Academic'!BR14+'2010C Academic'!BX14+'2010C Academic'!CD14+'2010C Academic'!CJ14+'2010C Academic'!CP14+'2010C Academic'!CV14+'2010C Academic'!DB14+'2010C Academic'!DH14+'2010C Academic'!DN14+'2010C Academic'!DT14+'2010C Academic'!DZ14+'2010C Academic'!EF14+'2010C Academic'!EL14+'2010C Academic'!ER14+'2010C Academic'!EX14+'2010C Academic'!FD14+'2010C Academic'!FJ14+'2010C Academic'!FP14</f>
        <v>0</v>
      </c>
      <c r="W14" s="28">
        <f t="shared" si="6"/>
        <v>0</v>
      </c>
      <c r="X14" s="28">
        <f>'2010C Academic'!L14+'2010C Academic'!R14+'2010C Academic'!X14+'2010C Academic'!AD14+'2010C Academic'!AJ14+'2010C Academic'!AP14+'2010C Academic'!AV14+'2010C Academic'!BB14+'2010C Academic'!BH14+'2010C Academic'!BN14+'2010C Academic'!BT14+'2010C Academic'!BZ14+'2010C Academic'!CF14+'2010C Academic'!CL14+'2010C Academic'!CR14+'2010C Academic'!CX14+'2010C Academic'!DD14+'2010C Academic'!DJ14+'2010C Academic'!DP14+'2010C Academic'!DV14+'2010C Academic'!EB14+'2010C Academic'!EH14+'2010C Academic'!EN14+'2010C Academic'!ET14+'2010C Academic'!EZ14+'2010C Academic'!FF14+'2010C Academic'!FL14+'2010C Academic'!FR14</f>
        <v>0</v>
      </c>
      <c r="Y14" s="28">
        <f>'2010C Academic'!M14+'2010C Academic'!S14+'2010C Academic'!Y14+'2010C Academic'!AE14+'2010C Academic'!AK14+'2010C Academic'!AQ14+'2010C Academic'!AW14+'2010C Academic'!BC14+'2010C Academic'!BI14+'2010C Academic'!BO14+'2010C Academic'!BU14+'2010C Academic'!CA14+'2010C Academic'!CG14+'2010C Academic'!CM14+'2010C Academic'!CS14+'2010C Academic'!CY14+'2010C Academic'!DE14+'2010C Academic'!DK14+'2010C Academic'!DQ14+'2010C Academic'!DW14+'2010C Academic'!EC14+'2010C Academic'!EI14+'2010C Academic'!EO14+'2010C Academic'!EU14+'2010C Academic'!FA14+'2010C Academic'!FG14+'2010C Academic'!FM14+'2010C Academic'!FS14</f>
        <v>0</v>
      </c>
      <c r="Z14" s="28"/>
      <c r="AA14" s="13"/>
      <c r="AB14" s="20">
        <f t="shared" si="7"/>
        <v>0</v>
      </c>
      <c r="AC14" s="13">
        <f t="shared" si="8"/>
        <v>0</v>
      </c>
      <c r="AD14" s="13">
        <f t="shared" si="9"/>
        <v>0</v>
      </c>
      <c r="AE14" s="20">
        <f t="shared" si="10"/>
        <v>0</v>
      </c>
      <c r="AF14" s="28"/>
      <c r="AG14" s="28"/>
      <c r="AH14" s="20">
        <f t="shared" si="11"/>
        <v>0</v>
      </c>
      <c r="AI14" s="28">
        <f t="shared" si="12"/>
        <v>0</v>
      </c>
      <c r="AJ14" s="28">
        <f t="shared" si="13"/>
        <v>0</v>
      </c>
      <c r="AK14" s="28">
        <f t="shared" si="14"/>
        <v>0</v>
      </c>
      <c r="AM14" s="28"/>
      <c r="AN14" s="28">
        <f t="shared" si="15"/>
        <v>0</v>
      </c>
      <c r="AO14" s="13">
        <f t="shared" si="16"/>
        <v>0</v>
      </c>
      <c r="AP14" s="28">
        <f t="shared" si="17"/>
        <v>0</v>
      </c>
      <c r="AQ14" s="28">
        <f t="shared" si="18"/>
        <v>0</v>
      </c>
      <c r="AS14" s="28"/>
      <c r="AT14" s="28">
        <f t="shared" si="19"/>
        <v>0</v>
      </c>
      <c r="AU14" s="13">
        <f t="shared" si="20"/>
        <v>0</v>
      </c>
      <c r="AV14" s="28">
        <f t="shared" si="21"/>
        <v>0</v>
      </c>
      <c r="AW14" s="28">
        <f t="shared" si="22"/>
        <v>0</v>
      </c>
      <c r="AY14" s="38"/>
      <c r="AZ14" s="38">
        <f t="shared" si="23"/>
        <v>0</v>
      </c>
      <c r="BA14" s="3">
        <f t="shared" si="24"/>
        <v>0</v>
      </c>
      <c r="BB14" s="28">
        <f t="shared" si="25"/>
        <v>0</v>
      </c>
      <c r="BC14" s="28">
        <f t="shared" si="26"/>
        <v>0</v>
      </c>
      <c r="BD14" s="28"/>
      <c r="BE14" s="28"/>
      <c r="BF14" s="28">
        <f t="shared" si="27"/>
        <v>0</v>
      </c>
      <c r="BG14" s="13">
        <f t="shared" si="28"/>
        <v>0</v>
      </c>
      <c r="BH14" s="28">
        <f t="shared" si="29"/>
        <v>0</v>
      </c>
      <c r="BI14" s="28">
        <f t="shared" si="30"/>
        <v>0</v>
      </c>
      <c r="BJ14" s="28"/>
      <c r="BK14" s="28"/>
      <c r="BL14" s="28">
        <f t="shared" si="31"/>
        <v>0</v>
      </c>
      <c r="BM14" s="13">
        <f t="shared" si="32"/>
        <v>0</v>
      </c>
      <c r="BN14" s="28">
        <f t="shared" si="33"/>
        <v>0</v>
      </c>
      <c r="BO14" s="28">
        <f t="shared" si="34"/>
        <v>0</v>
      </c>
      <c r="BP14" s="28"/>
      <c r="BQ14" s="28"/>
      <c r="BR14" s="28">
        <f t="shared" si="35"/>
        <v>0</v>
      </c>
      <c r="BS14" s="13">
        <f t="shared" si="36"/>
        <v>0</v>
      </c>
      <c r="BT14" s="28">
        <f t="shared" si="37"/>
        <v>0</v>
      </c>
      <c r="BU14" s="28">
        <f t="shared" si="38"/>
        <v>0</v>
      </c>
      <c r="BV14" s="28"/>
      <c r="BW14" s="28"/>
      <c r="BX14" s="28">
        <f t="shared" si="39"/>
        <v>0</v>
      </c>
      <c r="BY14" s="13">
        <f t="shared" si="40"/>
        <v>0</v>
      </c>
      <c r="BZ14" s="28">
        <f t="shared" si="41"/>
        <v>0</v>
      </c>
      <c r="CA14" s="28">
        <f t="shared" si="42"/>
        <v>0</v>
      </c>
      <c r="CB14" s="28"/>
      <c r="CC14" s="28"/>
      <c r="CD14" s="28">
        <f t="shared" si="43"/>
        <v>0</v>
      </c>
      <c r="CE14" s="13">
        <f t="shared" si="44"/>
        <v>0</v>
      </c>
      <c r="CF14" s="28">
        <f t="shared" si="45"/>
        <v>0</v>
      </c>
      <c r="CG14" s="28">
        <f t="shared" si="46"/>
        <v>0</v>
      </c>
      <c r="CH14" s="28"/>
      <c r="CI14" s="28"/>
      <c r="CJ14" s="28">
        <f t="shared" si="47"/>
        <v>0</v>
      </c>
      <c r="CK14" s="13">
        <f t="shared" si="48"/>
        <v>0</v>
      </c>
      <c r="CL14" s="28">
        <f t="shared" si="49"/>
        <v>0</v>
      </c>
      <c r="CM14" s="28">
        <f t="shared" si="50"/>
        <v>0</v>
      </c>
      <c r="CN14" s="28"/>
      <c r="CO14" s="28"/>
      <c r="CP14" s="28">
        <f t="shared" si="51"/>
        <v>0</v>
      </c>
      <c r="CQ14" s="13">
        <f t="shared" si="52"/>
        <v>0</v>
      </c>
      <c r="CR14" s="28">
        <f t="shared" si="53"/>
        <v>0</v>
      </c>
      <c r="CS14" s="28">
        <f t="shared" si="54"/>
        <v>0</v>
      </c>
      <c r="CT14" s="28"/>
      <c r="CU14" s="28"/>
      <c r="CV14" s="28">
        <f t="shared" si="55"/>
        <v>0</v>
      </c>
      <c r="CW14" s="13">
        <f t="shared" si="56"/>
        <v>0</v>
      </c>
      <c r="CX14" s="28">
        <f t="shared" si="57"/>
        <v>0</v>
      </c>
      <c r="CY14" s="28">
        <f t="shared" si="58"/>
        <v>0</v>
      </c>
      <c r="CZ14" s="28"/>
      <c r="DA14" s="28"/>
      <c r="DB14" s="28">
        <f t="shared" si="59"/>
        <v>0</v>
      </c>
      <c r="DC14" s="13">
        <f t="shared" si="60"/>
        <v>0</v>
      </c>
      <c r="DD14" s="28">
        <f t="shared" si="61"/>
        <v>0</v>
      </c>
      <c r="DE14" s="28">
        <f t="shared" si="62"/>
        <v>0</v>
      </c>
      <c r="DF14" s="28"/>
      <c r="DG14" s="28"/>
      <c r="DH14" s="28">
        <f t="shared" si="63"/>
        <v>0</v>
      </c>
      <c r="DI14" s="13">
        <f t="shared" si="64"/>
        <v>0</v>
      </c>
      <c r="DJ14" s="28">
        <f t="shared" si="65"/>
        <v>0</v>
      </c>
      <c r="DK14" s="28">
        <f t="shared" si="66"/>
        <v>0</v>
      </c>
      <c r="DL14" s="28"/>
      <c r="DM14" s="28"/>
      <c r="DN14" s="28">
        <f t="shared" si="67"/>
        <v>0</v>
      </c>
      <c r="DO14" s="13">
        <f t="shared" si="68"/>
        <v>0</v>
      </c>
      <c r="DP14" s="28">
        <f t="shared" si="69"/>
        <v>0</v>
      </c>
      <c r="DQ14" s="28">
        <f t="shared" si="70"/>
        <v>0</v>
      </c>
      <c r="DR14" s="28"/>
      <c r="DS14" s="28"/>
      <c r="DT14" s="28">
        <f t="shared" si="71"/>
        <v>0</v>
      </c>
      <c r="DU14" s="13">
        <f t="shared" si="72"/>
        <v>0</v>
      </c>
      <c r="DV14" s="28">
        <f t="shared" si="73"/>
        <v>0</v>
      </c>
      <c r="DW14" s="28">
        <f t="shared" si="74"/>
        <v>0</v>
      </c>
      <c r="DX14" s="28"/>
      <c r="DY14" s="13"/>
      <c r="DZ14" s="13"/>
      <c r="EA14" s="13">
        <f t="shared" si="75"/>
        <v>0</v>
      </c>
      <c r="EB14" s="13"/>
    </row>
    <row r="15" spans="1:132" s="30" customFormat="1" ht="12.75">
      <c r="A15" s="29">
        <v>45383</v>
      </c>
      <c r="C15" s="14"/>
      <c r="D15" s="14"/>
      <c r="E15" s="14"/>
      <c r="F15" s="14"/>
      <c r="G15" s="14"/>
      <c r="H15" s="28"/>
      <c r="I15" s="20"/>
      <c r="J15" s="20"/>
      <c r="K15" s="14"/>
      <c r="L15" s="14"/>
      <c r="M15" s="14"/>
      <c r="N15" s="28"/>
      <c r="O15" s="20"/>
      <c r="P15" s="20"/>
      <c r="Q15" s="14"/>
      <c r="R15" s="14"/>
      <c r="S15" s="14"/>
      <c r="T15" s="28"/>
      <c r="U15" s="28">
        <f>'2010C Academic'!I15+'2010C Academic'!O15+'2010C Academic'!U15+'2010C Academic'!AA15+'2010C Academic'!AG15+'2010C Academic'!AM15+'2010C Academic'!AS15+'2010C Academic'!AY15+'2010C Academic'!BE15+'2010C Academic'!BK15+'2010C Academic'!BQ15+'2010C Academic'!BW15+'2010C Academic'!CC15+'2010C Academic'!CI15+'2010C Academic'!CO15+'2010C Academic'!CU15+'2010C Academic'!DA15+'2010C Academic'!DG15+'2010C Academic'!DM15+'2010C Academic'!DS15+'2010C Academic'!DY15+'2010C Academic'!EE15+'2010C Academic'!EK15+'2010C Academic'!EQ15+'2010C Academic'!EW15+'2010C Academic'!FC15+'2010C Academic'!FI15+'2010C Academic'!FO15</f>
        <v>0</v>
      </c>
      <c r="V15" s="28">
        <f>'2010C Academic'!J15+'2010C Academic'!P15+'2010C Academic'!V15+'2010C Academic'!AB15+'2010C Academic'!AH15+'2010C Academic'!AN15+'2010C Academic'!AT15+'2010C Academic'!AZ15+'2010C Academic'!BF15+'2010C Academic'!BL15+'2010C Academic'!BR15+'2010C Academic'!BX15+'2010C Academic'!CD15+'2010C Academic'!CJ15+'2010C Academic'!CP15+'2010C Academic'!CV15+'2010C Academic'!DB15+'2010C Academic'!DH15+'2010C Academic'!DN15+'2010C Academic'!DT15+'2010C Academic'!DZ15+'2010C Academic'!EF15+'2010C Academic'!EL15+'2010C Academic'!ER15+'2010C Academic'!EX15+'2010C Academic'!FD15+'2010C Academic'!FJ15+'2010C Academic'!FP15</f>
        <v>0</v>
      </c>
      <c r="W15" s="28">
        <f t="shared" si="6"/>
        <v>0</v>
      </c>
      <c r="X15" s="28">
        <f>'2010C Academic'!L15+'2010C Academic'!R15+'2010C Academic'!X15+'2010C Academic'!AD15+'2010C Academic'!AJ15+'2010C Academic'!AP15+'2010C Academic'!AV15+'2010C Academic'!BB15+'2010C Academic'!BH15+'2010C Academic'!BN15+'2010C Academic'!BT15+'2010C Academic'!BZ15+'2010C Academic'!CF15+'2010C Academic'!CL15+'2010C Academic'!CR15+'2010C Academic'!CX15+'2010C Academic'!DD15+'2010C Academic'!DJ15+'2010C Academic'!DP15+'2010C Academic'!DV15+'2010C Academic'!EB15+'2010C Academic'!EH15+'2010C Academic'!EN15+'2010C Academic'!ET15+'2010C Academic'!EZ15+'2010C Academic'!FF15+'2010C Academic'!FL15+'2010C Academic'!FR15</f>
        <v>0</v>
      </c>
      <c r="Y15" s="28">
        <f>'2010C Academic'!M15+'2010C Academic'!S15+'2010C Academic'!Y15+'2010C Academic'!AE15+'2010C Academic'!AK15+'2010C Academic'!AQ15+'2010C Academic'!AW15+'2010C Academic'!BC15+'2010C Academic'!BI15+'2010C Academic'!BO15+'2010C Academic'!BU15+'2010C Academic'!CA15+'2010C Academic'!CG15+'2010C Academic'!CM15+'2010C Academic'!CS15+'2010C Academic'!CY15+'2010C Academic'!DE15+'2010C Academic'!DK15+'2010C Academic'!DQ15+'2010C Academic'!DW15+'2010C Academic'!EC15+'2010C Academic'!EI15+'2010C Academic'!EO15+'2010C Academic'!EU15+'2010C Academic'!FA15+'2010C Academic'!FG15+'2010C Academic'!FM15+'2010C Academic'!FS15</f>
        <v>0</v>
      </c>
      <c r="Z15" s="28"/>
      <c r="AA15" s="13">
        <f>AG15+AM15+AS15+AY15+BE15+BK15+BQ15+BW15+CC15+CI15+CO15+CU15+DA15+DG15+DM15+DS15+DY15</f>
        <v>0</v>
      </c>
      <c r="AB15" s="20">
        <f t="shared" si="7"/>
        <v>0</v>
      </c>
      <c r="AC15" s="13">
        <f t="shared" si="8"/>
        <v>0</v>
      </c>
      <c r="AD15" s="13">
        <f t="shared" si="9"/>
        <v>0</v>
      </c>
      <c r="AE15" s="20">
        <f t="shared" si="10"/>
        <v>0</v>
      </c>
      <c r="AF15" s="28"/>
      <c r="AG15" s="28">
        <f t="shared" si="76"/>
        <v>0</v>
      </c>
      <c r="AH15" s="20">
        <f t="shared" si="11"/>
        <v>0</v>
      </c>
      <c r="AI15" s="28">
        <f t="shared" si="12"/>
        <v>0</v>
      </c>
      <c r="AJ15" s="28">
        <f t="shared" si="13"/>
        <v>0</v>
      </c>
      <c r="AK15" s="28">
        <f t="shared" si="14"/>
        <v>0</v>
      </c>
      <c r="AM15" s="28">
        <f t="shared" si="77"/>
        <v>0</v>
      </c>
      <c r="AN15" s="28">
        <f t="shared" si="15"/>
        <v>0</v>
      </c>
      <c r="AO15" s="13">
        <f t="shared" si="16"/>
        <v>0</v>
      </c>
      <c r="AP15" s="28">
        <f t="shared" si="17"/>
        <v>0</v>
      </c>
      <c r="AQ15" s="28">
        <f t="shared" si="18"/>
        <v>0</v>
      </c>
      <c r="AS15" s="28">
        <f t="shared" si="78"/>
        <v>0</v>
      </c>
      <c r="AT15" s="28">
        <f t="shared" si="19"/>
        <v>0</v>
      </c>
      <c r="AU15" s="13">
        <f t="shared" si="20"/>
        <v>0</v>
      </c>
      <c r="AV15" s="28">
        <f t="shared" si="21"/>
        <v>0</v>
      </c>
      <c r="AW15" s="28">
        <f t="shared" si="22"/>
        <v>0</v>
      </c>
      <c r="AY15" s="38">
        <f t="shared" si="79"/>
        <v>0</v>
      </c>
      <c r="AZ15" s="38">
        <f t="shared" si="23"/>
        <v>0</v>
      </c>
      <c r="BA15" s="3">
        <f t="shared" si="24"/>
        <v>0</v>
      </c>
      <c r="BB15" s="28">
        <f t="shared" si="25"/>
        <v>0</v>
      </c>
      <c r="BC15" s="28">
        <f t="shared" si="26"/>
        <v>0</v>
      </c>
      <c r="BD15" s="28"/>
      <c r="BE15" s="28">
        <f t="shared" si="80"/>
        <v>0</v>
      </c>
      <c r="BF15" s="28">
        <f t="shared" si="27"/>
        <v>0</v>
      </c>
      <c r="BG15" s="13">
        <f t="shared" si="28"/>
        <v>0</v>
      </c>
      <c r="BH15" s="28">
        <f t="shared" si="29"/>
        <v>0</v>
      </c>
      <c r="BI15" s="28">
        <f t="shared" si="30"/>
        <v>0</v>
      </c>
      <c r="BJ15" s="28"/>
      <c r="BK15" s="28">
        <f t="shared" si="81"/>
        <v>0</v>
      </c>
      <c r="BL15" s="28">
        <f t="shared" si="31"/>
        <v>0</v>
      </c>
      <c r="BM15" s="13">
        <f t="shared" si="32"/>
        <v>0</v>
      </c>
      <c r="BN15" s="28">
        <f t="shared" si="33"/>
        <v>0</v>
      </c>
      <c r="BO15" s="28">
        <f t="shared" si="34"/>
        <v>0</v>
      </c>
      <c r="BP15" s="28"/>
      <c r="BQ15" s="28">
        <f t="shared" si="82"/>
        <v>0</v>
      </c>
      <c r="BR15" s="28">
        <f t="shared" si="35"/>
        <v>0</v>
      </c>
      <c r="BS15" s="13">
        <f t="shared" si="36"/>
        <v>0</v>
      </c>
      <c r="BT15" s="28">
        <f t="shared" si="37"/>
        <v>0</v>
      </c>
      <c r="BU15" s="28">
        <f t="shared" si="38"/>
        <v>0</v>
      </c>
      <c r="BV15" s="28"/>
      <c r="BW15" s="28">
        <f t="shared" si="83"/>
        <v>0</v>
      </c>
      <c r="BX15" s="28">
        <f t="shared" si="39"/>
        <v>0</v>
      </c>
      <c r="BY15" s="13">
        <f t="shared" si="40"/>
        <v>0</v>
      </c>
      <c r="BZ15" s="28">
        <f t="shared" si="41"/>
        <v>0</v>
      </c>
      <c r="CA15" s="28">
        <f t="shared" si="42"/>
        <v>0</v>
      </c>
      <c r="CB15" s="28"/>
      <c r="CC15" s="28">
        <f t="shared" si="84"/>
        <v>0</v>
      </c>
      <c r="CD15" s="28">
        <f t="shared" si="43"/>
        <v>0</v>
      </c>
      <c r="CE15" s="13">
        <f t="shared" si="44"/>
        <v>0</v>
      </c>
      <c r="CF15" s="28">
        <f t="shared" si="45"/>
        <v>0</v>
      </c>
      <c r="CG15" s="28">
        <f t="shared" si="46"/>
        <v>0</v>
      </c>
      <c r="CH15" s="28"/>
      <c r="CI15" s="28">
        <f t="shared" si="85"/>
        <v>0</v>
      </c>
      <c r="CJ15" s="28">
        <f t="shared" si="47"/>
        <v>0</v>
      </c>
      <c r="CK15" s="13">
        <f t="shared" si="48"/>
        <v>0</v>
      </c>
      <c r="CL15" s="28">
        <f t="shared" si="49"/>
        <v>0</v>
      </c>
      <c r="CM15" s="28">
        <f t="shared" si="50"/>
        <v>0</v>
      </c>
      <c r="CN15" s="28"/>
      <c r="CO15" s="28">
        <f t="shared" si="86"/>
        <v>0</v>
      </c>
      <c r="CP15" s="28">
        <f t="shared" si="51"/>
        <v>0</v>
      </c>
      <c r="CQ15" s="13">
        <f t="shared" si="52"/>
        <v>0</v>
      </c>
      <c r="CR15" s="28">
        <f t="shared" si="53"/>
        <v>0</v>
      </c>
      <c r="CS15" s="28">
        <f t="shared" si="54"/>
        <v>0</v>
      </c>
      <c r="CT15" s="28"/>
      <c r="CU15" s="28">
        <f t="shared" si="87"/>
        <v>0</v>
      </c>
      <c r="CV15" s="28">
        <f t="shared" si="55"/>
        <v>0</v>
      </c>
      <c r="CW15" s="13">
        <f t="shared" si="56"/>
        <v>0</v>
      </c>
      <c r="CX15" s="28">
        <f t="shared" si="57"/>
        <v>0</v>
      </c>
      <c r="CY15" s="28">
        <f t="shared" si="58"/>
        <v>0</v>
      </c>
      <c r="CZ15" s="28"/>
      <c r="DA15" s="28">
        <f t="shared" si="88"/>
        <v>0</v>
      </c>
      <c r="DB15" s="28">
        <f t="shared" si="59"/>
        <v>0</v>
      </c>
      <c r="DC15" s="13">
        <f t="shared" si="60"/>
        <v>0</v>
      </c>
      <c r="DD15" s="28">
        <f t="shared" si="61"/>
        <v>0</v>
      </c>
      <c r="DE15" s="28">
        <f t="shared" si="62"/>
        <v>0</v>
      </c>
      <c r="DF15" s="28"/>
      <c r="DG15" s="28">
        <f t="shared" si="89"/>
        <v>0</v>
      </c>
      <c r="DH15" s="28">
        <f t="shared" si="63"/>
        <v>0</v>
      </c>
      <c r="DI15" s="13">
        <f t="shared" si="64"/>
        <v>0</v>
      </c>
      <c r="DJ15" s="28">
        <f t="shared" si="65"/>
        <v>0</v>
      </c>
      <c r="DK15" s="28">
        <f t="shared" si="66"/>
        <v>0</v>
      </c>
      <c r="DL15" s="28"/>
      <c r="DM15" s="28">
        <f t="shared" si="90"/>
        <v>0</v>
      </c>
      <c r="DN15" s="28">
        <f t="shared" si="67"/>
        <v>0</v>
      </c>
      <c r="DO15" s="13">
        <f t="shared" si="68"/>
        <v>0</v>
      </c>
      <c r="DP15" s="28">
        <f t="shared" si="69"/>
        <v>0</v>
      </c>
      <c r="DQ15" s="28">
        <f t="shared" si="70"/>
        <v>0</v>
      </c>
      <c r="DR15" s="28"/>
      <c r="DS15" s="28">
        <f t="shared" si="91"/>
        <v>0</v>
      </c>
      <c r="DT15" s="28">
        <f t="shared" si="71"/>
        <v>0</v>
      </c>
      <c r="DU15" s="13">
        <f t="shared" si="72"/>
        <v>0</v>
      </c>
      <c r="DV15" s="28">
        <f t="shared" si="73"/>
        <v>0</v>
      </c>
      <c r="DW15" s="28">
        <f t="shared" si="74"/>
        <v>0</v>
      </c>
      <c r="DX15" s="28"/>
      <c r="DY15" s="13"/>
      <c r="DZ15" s="13"/>
      <c r="EA15" s="13">
        <f t="shared" si="75"/>
        <v>0</v>
      </c>
      <c r="EB15" s="13"/>
    </row>
    <row r="16" spans="3:132" ht="12.75">
      <c r="C16" s="20"/>
      <c r="D16" s="20"/>
      <c r="E16" s="20"/>
      <c r="F16" s="20"/>
      <c r="G16" s="20"/>
      <c r="I16" s="20"/>
      <c r="J16" s="20"/>
      <c r="K16" s="20"/>
      <c r="L16" s="20"/>
      <c r="M16" s="20"/>
      <c r="O16" s="20"/>
      <c r="P16" s="20"/>
      <c r="Q16" s="20"/>
      <c r="R16" s="20"/>
      <c r="S16" s="20"/>
      <c r="V16" s="28"/>
      <c r="AE16" s="13"/>
      <c r="AK16" s="13"/>
      <c r="AM16" s="13"/>
      <c r="AN16" s="13"/>
      <c r="AQ16" s="13"/>
      <c r="AS16" s="13"/>
      <c r="AT16" s="13"/>
      <c r="AU16" s="13"/>
      <c r="AW16" s="13"/>
      <c r="AY16" s="3"/>
      <c r="AZ16" s="3"/>
      <c r="BA16" s="3"/>
      <c r="BC16" s="13"/>
      <c r="BD16" s="13"/>
      <c r="BE16" s="13"/>
      <c r="BF16" s="13"/>
      <c r="BG16" s="13"/>
      <c r="BH16"/>
      <c r="BI16" s="13"/>
      <c r="BJ16" s="13"/>
      <c r="BK16" s="13"/>
      <c r="BL16" s="13"/>
      <c r="BM16" s="13"/>
      <c r="BN16"/>
      <c r="BO16" s="13"/>
      <c r="BP16" s="13"/>
      <c r="BQ16" s="13"/>
      <c r="BR16" s="13"/>
      <c r="BS16" s="13"/>
      <c r="BT16"/>
      <c r="BU16" s="13"/>
      <c r="BV16" s="13"/>
      <c r="BW16" s="13"/>
      <c r="BX16" s="13"/>
      <c r="BY16" s="13"/>
      <c r="BZ16"/>
      <c r="CA16" s="13"/>
      <c r="CB16" s="13"/>
      <c r="CC16" s="13"/>
      <c r="CD16" s="13"/>
      <c r="CE16" s="13"/>
      <c r="CF16"/>
      <c r="CG16" s="13"/>
      <c r="CH16" s="13"/>
      <c r="CI16" s="13"/>
      <c r="CJ16" s="13"/>
      <c r="CK16" s="13"/>
      <c r="CL16"/>
      <c r="CM16" s="13"/>
      <c r="CN16" s="13"/>
      <c r="CO16" s="13"/>
      <c r="CP16" s="13"/>
      <c r="CQ16" s="13"/>
      <c r="CR16"/>
      <c r="CS16" s="13"/>
      <c r="CT16" s="13"/>
      <c r="CU16" s="13"/>
      <c r="CV16" s="13"/>
      <c r="CW16" s="13"/>
      <c r="CX16"/>
      <c r="CY16" s="13"/>
      <c r="CZ16" s="13"/>
      <c r="DA16" s="13"/>
      <c r="DB16" s="13"/>
      <c r="DC16" s="13"/>
      <c r="DD16"/>
      <c r="DE16" s="13"/>
      <c r="DF16" s="13"/>
      <c r="DG16" s="13"/>
      <c r="DH16" s="13"/>
      <c r="DI16" s="13"/>
      <c r="DJ16"/>
      <c r="DK16" s="13"/>
      <c r="DL16" s="13"/>
      <c r="DM16" s="13"/>
      <c r="DN16" s="13"/>
      <c r="DO16" s="13"/>
      <c r="DP16"/>
      <c r="DQ16" s="13"/>
      <c r="DR16" s="13"/>
      <c r="DS16" s="13"/>
      <c r="DT16" s="13"/>
      <c r="DU16" s="13"/>
      <c r="DV16"/>
      <c r="DW16" s="13"/>
      <c r="DX16" s="13"/>
      <c r="DY16" s="13"/>
      <c r="DZ16" s="13"/>
      <c r="EA16" s="13"/>
      <c r="EB16" s="13"/>
    </row>
    <row r="17" spans="1:132" ht="13.5" thickBot="1">
      <c r="A17" s="11" t="s">
        <v>0</v>
      </c>
      <c r="C17" s="27">
        <f>SUM(C8:C16)</f>
        <v>2440000</v>
      </c>
      <c r="D17" s="27">
        <f>SUM(D8:D16)</f>
        <v>231550</v>
      </c>
      <c r="E17" s="27">
        <f>SUM(E8:E16)</f>
        <v>2671550</v>
      </c>
      <c r="F17" s="27">
        <f>SUM(F8:F16)</f>
        <v>141670</v>
      </c>
      <c r="G17" s="27">
        <f>SUM(G8:G16)</f>
        <v>228605</v>
      </c>
      <c r="I17" s="27">
        <f>SUM(I8:I16)</f>
        <v>60000</v>
      </c>
      <c r="J17" s="27">
        <f>SUM(J8:J16)</f>
        <v>5412</v>
      </c>
      <c r="K17" s="27">
        <f>SUM(K8:K16)</f>
        <v>65412</v>
      </c>
      <c r="L17" s="27">
        <f>SUM(L8:L16)</f>
        <v>4502</v>
      </c>
      <c r="M17" s="27">
        <f>SUM(M8:M16)</f>
        <v>-1390</v>
      </c>
      <c r="O17" s="27">
        <f>SUM(O8:O16)</f>
        <v>2380000</v>
      </c>
      <c r="P17" s="27">
        <f>SUM(P8:P16)</f>
        <v>226138</v>
      </c>
      <c r="Q17" s="27">
        <f>SUM(Q8:Q16)</f>
        <v>2606138</v>
      </c>
      <c r="R17" s="27">
        <f>SUM(R8:R16)</f>
        <v>137168</v>
      </c>
      <c r="S17" s="27">
        <f>SUM(S8:S16)</f>
        <v>229995</v>
      </c>
      <c r="U17" s="27">
        <f>SUM(U8:U16)</f>
        <v>1617926.8559999997</v>
      </c>
      <c r="V17" s="27">
        <f>SUM(V8:V16)</f>
        <v>153728.88376560004</v>
      </c>
      <c r="W17" s="27">
        <f>SUM(W8:W16)</f>
        <v>1771655.7397655998</v>
      </c>
      <c r="X17" s="27">
        <f>SUM(X8:X16)</f>
        <v>93246.97100159997</v>
      </c>
      <c r="Y17" s="27">
        <f>SUM(Y8:Y16)</f>
        <v>156350.876994</v>
      </c>
      <c r="AA17" s="27">
        <f>SUM(AA8:AA16)</f>
        <v>762073.1440000001</v>
      </c>
      <c r="AB17" s="27">
        <f>SUM(AB8:AB16)</f>
        <v>72409.1162344</v>
      </c>
      <c r="AC17" s="27">
        <f>SUM(AC8:AC16)</f>
        <v>834482.2602344002</v>
      </c>
      <c r="AD17" s="27">
        <f>SUM(AD8:AD16)</f>
        <v>43921.0289984</v>
      </c>
      <c r="AE17" s="27">
        <f>SUM(AE8:AE16)</f>
        <v>73644.12300600001</v>
      </c>
      <c r="AG17" s="27">
        <f>SUM(AG8:AG16)</f>
        <v>6866.062000000001</v>
      </c>
      <c r="AH17" s="27">
        <f>SUM(AH8:AH16)</f>
        <v>652.3855162000001</v>
      </c>
      <c r="AI17" s="27">
        <f>SUM(AI8:AI16)</f>
        <v>7518.447516200001</v>
      </c>
      <c r="AJ17" s="27">
        <f>SUM(AJ8:AJ16)</f>
        <v>395.71596320000003</v>
      </c>
      <c r="AK17" s="27">
        <f>SUM(AK8:AK16)</f>
        <v>663.5125755</v>
      </c>
      <c r="AM17" s="27">
        <f>SUM(AM8:AM16)</f>
        <v>28919.618</v>
      </c>
      <c r="AN17" s="27">
        <f>SUM(AN8:AN16)</f>
        <v>2747.8254517999994</v>
      </c>
      <c r="AO17" s="27">
        <f>SUM(AO8:AO16)</f>
        <v>31667.443451799998</v>
      </c>
      <c r="AP17" s="27">
        <f>SUM(AP8:AP16)</f>
        <v>1666.7420848</v>
      </c>
      <c r="AQ17" s="27">
        <f>SUM(AQ8:AQ16)</f>
        <v>2794.6922445</v>
      </c>
      <c r="AS17" s="27">
        <f>SUM(AS8:AS16)</f>
        <v>12319.594000000001</v>
      </c>
      <c r="AT17" s="27">
        <f>SUM(AT8:AT16)</f>
        <v>1170.5581294</v>
      </c>
      <c r="AU17" s="27">
        <f>SUM(AU8:AU16)</f>
        <v>13490.152129400001</v>
      </c>
      <c r="AV17" s="27">
        <f>SUM(AV8:AV16)</f>
        <v>710.0227184</v>
      </c>
      <c r="AW17" s="27">
        <f>SUM(AW8:AW16)</f>
        <v>1190.5231185</v>
      </c>
      <c r="AY17" s="27">
        <f>SUM(AY8:AY16)</f>
        <v>3948.42</v>
      </c>
      <c r="AZ17" s="27">
        <f>SUM(AZ8:AZ16)</f>
        <v>375.162942</v>
      </c>
      <c r="BA17" s="27">
        <f>SUM(BA8:BA16)</f>
        <v>4323.582942000001</v>
      </c>
      <c r="BB17" s="27">
        <f>SUM(BB8:BB16)</f>
        <v>227.561712</v>
      </c>
      <c r="BC17" s="27">
        <f>SUM(BC8:BC16)</f>
        <v>381.561705</v>
      </c>
      <c r="BD17" s="13"/>
      <c r="BE17" s="27">
        <f>SUM(BE8:BE16)</f>
        <v>1218.322</v>
      </c>
      <c r="BF17" s="27">
        <f>SUM(BF8:BF16)</f>
        <v>115.7600422</v>
      </c>
      <c r="BG17" s="27">
        <f>SUM(BG8:BG16)</f>
        <v>1334.0820422</v>
      </c>
      <c r="BH17" s="27">
        <f>SUM(BH8:BH16)</f>
        <v>70.21629920000001</v>
      </c>
      <c r="BI17" s="27">
        <f>SUM(BI8:BI16)</f>
        <v>117.7344405</v>
      </c>
      <c r="BJ17" s="13"/>
      <c r="BK17" s="27">
        <f>SUM(BK8:BK16)</f>
        <v>26054.335999999996</v>
      </c>
      <c r="BL17" s="27">
        <f>SUM(BL8:BL16)</f>
        <v>2475.5779135999996</v>
      </c>
      <c r="BM17" s="27">
        <f>SUM(BM8:BM16)</f>
        <v>28529.913913599994</v>
      </c>
      <c r="BN17" s="27">
        <f>SUM(BN8:BN16)</f>
        <v>1501.6055296</v>
      </c>
      <c r="BO17" s="27">
        <f>SUM(BO8:BO16)</f>
        <v>2517.801264</v>
      </c>
      <c r="BP17" s="13"/>
      <c r="BQ17" s="27">
        <f>SUM(BQ8:BQ16)</f>
        <v>454.818</v>
      </c>
      <c r="BR17" s="27">
        <f>SUM(BR8:BR16)</f>
        <v>43.214971799999994</v>
      </c>
      <c r="BS17" s="27">
        <f>SUM(BS8:BS16)</f>
        <v>498.0329717999999</v>
      </c>
      <c r="BT17" s="27">
        <f>SUM(BT8:BT16)</f>
        <v>26.2128048</v>
      </c>
      <c r="BU17" s="27">
        <f>SUM(BU8:BU16)</f>
        <v>43.9520445</v>
      </c>
      <c r="BV17" s="13"/>
      <c r="BW17" s="27">
        <f>SUM(BW8:BW16)</f>
        <v>101064.796</v>
      </c>
      <c r="BX17" s="27">
        <f>SUM(BX8:BX16)</f>
        <v>9602.7692596</v>
      </c>
      <c r="BY17" s="27">
        <f>SUM(BY8:BY16)</f>
        <v>110667.5652596</v>
      </c>
      <c r="BZ17" s="27">
        <f>SUM(BZ8:BZ16)</f>
        <v>5824.7293856</v>
      </c>
      <c r="CA17" s="27">
        <f>SUM(CA8:CA16)</f>
        <v>9766.553679</v>
      </c>
      <c r="CB17" s="13"/>
      <c r="CC17" s="27">
        <f>SUM(CC8:CC16)</f>
        <v>3591.8959999999997</v>
      </c>
      <c r="CD17" s="27">
        <f>SUM(CD8:CD16)</f>
        <v>341.28746959999995</v>
      </c>
      <c r="CE17" s="27">
        <f>SUM(CE8:CE16)</f>
        <v>3933.1834695999996</v>
      </c>
      <c r="CF17" s="27">
        <f>SUM(CF8:CF16)</f>
        <v>207.0139456</v>
      </c>
      <c r="CG17" s="27">
        <f>SUM(CG8:CG16)</f>
        <v>347.10845400000005</v>
      </c>
      <c r="CH17" s="13"/>
      <c r="CI17" s="27">
        <f>SUM(CI8:CI16)</f>
        <v>107305.87</v>
      </c>
      <c r="CJ17" s="27">
        <f>SUM(CJ8:CJ16)</f>
        <v>10195.770937000001</v>
      </c>
      <c r="CK17" s="27">
        <f>SUM(CK8:CK16)</f>
        <v>117501.64093699999</v>
      </c>
      <c r="CL17" s="27">
        <f>SUM(CL8:CL16)</f>
        <v>6184.425032</v>
      </c>
      <c r="CM17" s="27">
        <f>SUM(CM8:CM16)</f>
        <v>10369.669567500001</v>
      </c>
      <c r="CN17" s="13"/>
      <c r="CO17" s="27">
        <f>SUM(CO8:CO16)</f>
        <v>32070.262000000002</v>
      </c>
      <c r="CP17" s="27">
        <f>SUM(CP8:CP16)</f>
        <v>3047.1869362</v>
      </c>
      <c r="CQ17" s="27">
        <f>SUM(CQ8:CQ16)</f>
        <v>35117.4489362</v>
      </c>
      <c r="CR17" s="27">
        <f>SUM(CR8:CR16)</f>
        <v>1848.3250831999999</v>
      </c>
      <c r="CS17" s="27">
        <f>SUM(CS8:CS16)</f>
        <v>3099.1596255</v>
      </c>
      <c r="CT17" s="13"/>
      <c r="CU17" s="27">
        <f>SUM(CU8:CU16)</f>
        <v>2843.6240000000003</v>
      </c>
      <c r="CV17" s="27">
        <f>SUM(CV8:CV16)</f>
        <v>270.18968240000004</v>
      </c>
      <c r="CW17" s="27">
        <f>SUM(CW8:CW16)</f>
        <v>3113.8136824000003</v>
      </c>
      <c r="CX17" s="27">
        <f>SUM(CX8:CX16)</f>
        <v>163.88832639999998</v>
      </c>
      <c r="CY17" s="27">
        <f>SUM(CY8:CY16)</f>
        <v>274.798026</v>
      </c>
      <c r="CZ17" s="13"/>
      <c r="DA17" s="27">
        <f>SUM(DA8:DA16)</f>
        <v>880.1239999999999</v>
      </c>
      <c r="DB17" s="27">
        <f>SUM(DB8:DB16)</f>
        <v>83.6258324</v>
      </c>
      <c r="DC17" s="27">
        <f>SUM(DC8:DC16)</f>
        <v>963.7498324</v>
      </c>
      <c r="DD17" s="27">
        <f>SUM(DD8:DD16)</f>
        <v>50.724726399999994</v>
      </c>
      <c r="DE17" s="27">
        <f>SUM(DE8:DE16)</f>
        <v>85.05215100000001</v>
      </c>
      <c r="DF17" s="13"/>
      <c r="DG17" s="27">
        <f>SUM(DG8:DG16)</f>
        <v>3196.816</v>
      </c>
      <c r="DH17" s="27">
        <f>SUM(DH8:DH16)</f>
        <v>303.7485616</v>
      </c>
      <c r="DI17" s="27">
        <f>SUM(DI8:DI16)</f>
        <v>3500.5645616</v>
      </c>
      <c r="DJ17" s="27">
        <f>SUM(DJ8:DJ16)</f>
        <v>184.2440576</v>
      </c>
      <c r="DK17" s="27">
        <f>SUM(DK8:DK16)</f>
        <v>308.92928399999994</v>
      </c>
      <c r="DL17" s="13"/>
      <c r="DM17" s="27">
        <f>SUM(DM8:DM16)</f>
        <v>6200.376</v>
      </c>
      <c r="DN17" s="27">
        <f>SUM(DN8:DN16)</f>
        <v>589.1347175999999</v>
      </c>
      <c r="DO17" s="27">
        <f>SUM(DO8:DO16)</f>
        <v>6789.5107176</v>
      </c>
      <c r="DP17" s="27">
        <f>SUM(DP8:DP16)</f>
        <v>357.3500736</v>
      </c>
      <c r="DQ17" s="27">
        <f>SUM(DQ8:DQ16)</f>
        <v>599.182974</v>
      </c>
      <c r="DR17" s="13"/>
      <c r="DS17" s="27">
        <f>SUM(DS8:DS16)</f>
        <v>425138.21</v>
      </c>
      <c r="DT17" s="27">
        <f>SUM(DT8:DT16)</f>
        <v>40394.917871000005</v>
      </c>
      <c r="DU17" s="27">
        <f>SUM(DU8:DU16)</f>
        <v>465533.12787100003</v>
      </c>
      <c r="DV17" s="27">
        <f>SUM(DV8:DV16)</f>
        <v>24502.251256</v>
      </c>
      <c r="DW17" s="27">
        <f>SUM(DW8:DW16)</f>
        <v>41083.8918525</v>
      </c>
      <c r="DX17" s="13"/>
      <c r="DY17" s="27">
        <f>SUM(DY8:DY16)</f>
        <v>0</v>
      </c>
      <c r="DZ17" s="27">
        <f>SUM(DZ8:DZ16)</f>
        <v>0</v>
      </c>
      <c r="EA17" s="27">
        <f>SUM(EA8:EA16)</f>
        <v>0</v>
      </c>
      <c r="EB17" s="20"/>
    </row>
    <row r="18" spans="45:55" ht="13.5" thickTop="1">
      <c r="AS18" s="13"/>
      <c r="AT18" s="13"/>
      <c r="AU18" s="13"/>
      <c r="AV18" s="13"/>
      <c r="AW18" s="13"/>
      <c r="AY18" s="3"/>
      <c r="AZ18" s="3"/>
      <c r="BA18" s="3"/>
      <c r="BB18" s="3"/>
      <c r="BC18" s="3"/>
    </row>
    <row r="19" spans="3:55" ht="12.75">
      <c r="C19" s="14">
        <f>I17+O17</f>
        <v>2440000</v>
      </c>
      <c r="D19" s="14">
        <f>J17+P17</f>
        <v>231550</v>
      </c>
      <c r="E19" s="14">
        <f>K17+Q17</f>
        <v>2671550</v>
      </c>
      <c r="F19" s="14">
        <f>L17+R17</f>
        <v>141670</v>
      </c>
      <c r="G19" s="14">
        <f>M17+S17</f>
        <v>228605</v>
      </c>
      <c r="O19" s="13">
        <f>U17+AA17</f>
        <v>2380000</v>
      </c>
      <c r="P19" s="13">
        <f>V17+AB17</f>
        <v>226138.00000000006</v>
      </c>
      <c r="Q19" s="13">
        <f>W17+AC17</f>
        <v>2606138</v>
      </c>
      <c r="R19" s="13">
        <f>X17+AD17</f>
        <v>137167.99999999997</v>
      </c>
      <c r="S19" s="13">
        <f>Y17+AE17</f>
        <v>229995</v>
      </c>
      <c r="AB19" s="13"/>
      <c r="AS19" s="13"/>
      <c r="AT19" s="13"/>
      <c r="AU19" s="13"/>
      <c r="AV19" s="13"/>
      <c r="AW19" s="13"/>
      <c r="AY19" s="3"/>
      <c r="AZ19" s="3"/>
      <c r="BA19" s="3"/>
      <c r="BB19" s="3"/>
      <c r="BC19" s="3"/>
    </row>
    <row r="20" spans="45:55" ht="12.75">
      <c r="AS20" s="13"/>
      <c r="AT20" s="13"/>
      <c r="AU20" s="13"/>
      <c r="AV20" s="13"/>
      <c r="AW20" s="13"/>
      <c r="AY20" s="3"/>
      <c r="AZ20" s="3"/>
      <c r="BA20" s="3"/>
      <c r="BB20" s="3"/>
      <c r="BC20" s="3"/>
    </row>
    <row r="21" spans="45:55" ht="12.75">
      <c r="AS21" s="13"/>
      <c r="AT21" s="13"/>
      <c r="AU21" s="13"/>
      <c r="AV21" s="13"/>
      <c r="AW21" s="13"/>
      <c r="AY21" s="3"/>
      <c r="AZ21" s="3"/>
      <c r="BA21" s="3"/>
      <c r="BB21" s="3"/>
      <c r="BC21" s="3"/>
    </row>
    <row r="22" spans="45:55" ht="12.75">
      <c r="AS22" s="13"/>
      <c r="AT22" s="13"/>
      <c r="AU22" s="13"/>
      <c r="AV22" s="13"/>
      <c r="AW22" s="13"/>
      <c r="AY22" s="3"/>
      <c r="AZ22" s="3"/>
      <c r="BA22" s="3"/>
      <c r="BB22" s="3"/>
      <c r="BC22" s="3"/>
    </row>
    <row r="23" spans="45:55" ht="12.75">
      <c r="AS23" s="13"/>
      <c r="AT23" s="13"/>
      <c r="AU23" s="13"/>
      <c r="AV23" s="13"/>
      <c r="AW23" s="13"/>
      <c r="AY23" s="3"/>
      <c r="AZ23" s="3"/>
      <c r="BA23" s="3"/>
      <c r="BB23" s="3"/>
      <c r="BC23" s="3"/>
    </row>
    <row r="24" spans="45:55" ht="12.75">
      <c r="AS24" s="13"/>
      <c r="AT24" s="13"/>
      <c r="AU24" s="13"/>
      <c r="AV24" s="13"/>
      <c r="AW24" s="13"/>
      <c r="AY24" s="3"/>
      <c r="AZ24" s="3"/>
      <c r="BA24" s="3"/>
      <c r="BB24" s="3"/>
      <c r="BC24" s="3"/>
    </row>
    <row r="25" spans="45:55" ht="12.75">
      <c r="AS25" s="13"/>
      <c r="AT25" s="13"/>
      <c r="AU25" s="13"/>
      <c r="AV25" s="13"/>
      <c r="AW25" s="13"/>
      <c r="AY25" s="3"/>
      <c r="AZ25" s="3"/>
      <c r="BA25" s="3"/>
      <c r="BB25" s="3"/>
      <c r="BC25" s="3"/>
    </row>
    <row r="26" spans="45:55" ht="12.75">
      <c r="AS26" s="13"/>
      <c r="AT26" s="13"/>
      <c r="AU26" s="13"/>
      <c r="AV26" s="13"/>
      <c r="AW26" s="13"/>
      <c r="AY26" s="3"/>
      <c r="AZ26" s="3"/>
      <c r="BA26" s="3"/>
      <c r="BB26" s="3"/>
      <c r="BC26" s="3"/>
    </row>
    <row r="27" spans="45:55" ht="12.75">
      <c r="AS27" s="13"/>
      <c r="AT27" s="13"/>
      <c r="AU27" s="13"/>
      <c r="AV27" s="13"/>
      <c r="AW27" s="13"/>
      <c r="AY27" s="3"/>
      <c r="AZ27" s="3"/>
      <c r="BA27" s="3"/>
      <c r="BB27" s="3"/>
      <c r="BC27" s="3"/>
    </row>
    <row r="28" spans="45:55" ht="12.75">
      <c r="AS28" s="13"/>
      <c r="AT28" s="13"/>
      <c r="AU28" s="13"/>
      <c r="AV28" s="13"/>
      <c r="AW28" s="13"/>
      <c r="AY28" s="3"/>
      <c r="AZ28" s="3"/>
      <c r="BA28" s="3"/>
      <c r="BB28" s="3"/>
      <c r="BC28" s="3"/>
    </row>
    <row r="29" spans="45:55" ht="12.75">
      <c r="AS29" s="13"/>
      <c r="AT29" s="13"/>
      <c r="AU29" s="13"/>
      <c r="AV29" s="13"/>
      <c r="AW29" s="13"/>
      <c r="AY29" s="3"/>
      <c r="AZ29" s="3"/>
      <c r="BA29" s="3"/>
      <c r="BB29" s="3"/>
      <c r="BC29" s="3"/>
    </row>
    <row r="30" spans="45:55" ht="12.75">
      <c r="AS30" s="13"/>
      <c r="AT30" s="13"/>
      <c r="AU30" s="13"/>
      <c r="AV30" s="13"/>
      <c r="AW30" s="13"/>
      <c r="AY30" s="3"/>
      <c r="AZ30" s="3"/>
      <c r="BA30" s="3"/>
      <c r="BB30" s="3"/>
      <c r="BC30" s="3"/>
    </row>
    <row r="31" spans="1:13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F31"/>
      <c r="AS31" s="13"/>
      <c r="AT31" s="13"/>
      <c r="AU31" s="13"/>
      <c r="AV31" s="13"/>
      <c r="AW31" s="13"/>
      <c r="AY31" s="3"/>
      <c r="AZ31" s="3"/>
      <c r="BA31" s="3"/>
      <c r="BB31" s="3"/>
      <c r="BC31" s="3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F32"/>
      <c r="AS32" s="13"/>
      <c r="AT32" s="13"/>
      <c r="AU32" s="13"/>
      <c r="AV32" s="13"/>
      <c r="AW32" s="13"/>
      <c r="AY32" s="3"/>
      <c r="AZ32" s="3"/>
      <c r="BA32" s="3"/>
      <c r="BB32" s="3"/>
      <c r="BC32" s="3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45:55" ht="12.75">
      <c r="AS33" s="13"/>
      <c r="AT33" s="13"/>
      <c r="AU33" s="13"/>
      <c r="AV33" s="13"/>
      <c r="AW33" s="13"/>
      <c r="AY33" s="3"/>
      <c r="AZ33" s="3"/>
      <c r="BA33" s="3"/>
      <c r="BB33" s="3"/>
      <c r="BC33" s="3"/>
    </row>
    <row r="34" spans="45:55" ht="12.75">
      <c r="AS34" s="13"/>
      <c r="AT34" s="13"/>
      <c r="AU34" s="13"/>
      <c r="AV34" s="13"/>
      <c r="AW34" s="13"/>
      <c r="AY34" s="3"/>
      <c r="AZ34" s="3"/>
      <c r="BA34" s="3"/>
      <c r="BB34" s="3"/>
      <c r="BC34" s="3"/>
    </row>
    <row r="35" spans="45:55" ht="12.75">
      <c r="AS35" s="13"/>
      <c r="AT35" s="13"/>
      <c r="AU35" s="13"/>
      <c r="AV35" s="13"/>
      <c r="AW35" s="13"/>
      <c r="AY35" s="3"/>
      <c r="AZ35" s="3"/>
      <c r="BA35" s="3"/>
      <c r="BB35" s="3"/>
      <c r="BC35" s="3"/>
    </row>
    <row r="36" spans="45:55" ht="12.75">
      <c r="AS36" s="13"/>
      <c r="AT36" s="13"/>
      <c r="AU36" s="13"/>
      <c r="AV36" s="13"/>
      <c r="AW36" s="13"/>
      <c r="AY36" s="3"/>
      <c r="AZ36" s="3"/>
      <c r="BA36" s="3"/>
      <c r="BB36" s="3"/>
      <c r="BC36" s="3"/>
    </row>
    <row r="37" spans="45:55" ht="12.75">
      <c r="AS37" s="13"/>
      <c r="AT37" s="13"/>
      <c r="AU37" s="13"/>
      <c r="AV37" s="13"/>
      <c r="AW37" s="13"/>
      <c r="AY37" s="3"/>
      <c r="AZ37" s="3"/>
      <c r="BA37" s="3"/>
      <c r="BB37" s="3"/>
      <c r="BC37" s="3"/>
    </row>
    <row r="38" spans="45:55" ht="12.75">
      <c r="AS38" s="13"/>
      <c r="AT38" s="13"/>
      <c r="AU38" s="13"/>
      <c r="AV38" s="13"/>
      <c r="AW38" s="13"/>
      <c r="AY38" s="3"/>
      <c r="AZ38" s="3"/>
      <c r="BA38" s="3"/>
      <c r="BB38" s="3"/>
      <c r="BC38" s="3"/>
    </row>
    <row r="39" spans="45:55" ht="12.75">
      <c r="AS39" s="13"/>
      <c r="AT39" s="13"/>
      <c r="AU39" s="13"/>
      <c r="AV39" s="13"/>
      <c r="AW39" s="13"/>
      <c r="AY39" s="3"/>
      <c r="AZ39" s="3"/>
      <c r="BA39" s="3"/>
      <c r="BB39" s="3"/>
      <c r="BC39" s="3"/>
    </row>
    <row r="40" spans="45:55" ht="12.75">
      <c r="AS40" s="13"/>
      <c r="AT40" s="13"/>
      <c r="AU40" s="13"/>
      <c r="AV40" s="13"/>
      <c r="AW40" s="13"/>
      <c r="AY40" s="3"/>
      <c r="AZ40" s="3"/>
      <c r="BA40" s="3"/>
      <c r="BB40" s="3"/>
      <c r="BC40" s="3"/>
    </row>
    <row r="41" spans="45:55" ht="12.75">
      <c r="AS41" s="13"/>
      <c r="AT41" s="13"/>
      <c r="AU41" s="13"/>
      <c r="AV41" s="13"/>
      <c r="AW41" s="13"/>
      <c r="AY41" s="3"/>
      <c r="AZ41" s="3"/>
      <c r="BA41" s="3"/>
      <c r="BB41" s="3"/>
      <c r="BC41" s="3"/>
    </row>
    <row r="42" spans="45:55" ht="12.75">
      <c r="AS42" s="13"/>
      <c r="AT42" s="13"/>
      <c r="AU42" s="13"/>
      <c r="AV42" s="13"/>
      <c r="AW42" s="13"/>
      <c r="AY42" s="3"/>
      <c r="AZ42" s="3"/>
      <c r="BA42" s="3"/>
      <c r="BB42" s="3"/>
      <c r="BC42" s="3"/>
    </row>
    <row r="43" spans="45:55" ht="12.75">
      <c r="AS43" s="13"/>
      <c r="AT43" s="13"/>
      <c r="AU43" s="13"/>
      <c r="AV43" s="13"/>
      <c r="AW43" s="13"/>
      <c r="AY43" s="3"/>
      <c r="AZ43" s="3"/>
      <c r="BA43" s="3"/>
      <c r="BB43" s="3"/>
      <c r="BC43" s="3"/>
    </row>
    <row r="44" spans="45:55" ht="12.75">
      <c r="AS44" s="13"/>
      <c r="AT44" s="13"/>
      <c r="AU44" s="13"/>
      <c r="AV44" s="13"/>
      <c r="AW44" s="13"/>
      <c r="AY44" s="3"/>
      <c r="AZ44" s="3"/>
      <c r="BA44" s="3"/>
      <c r="BB44" s="3"/>
      <c r="BC44" s="3"/>
    </row>
    <row r="45" spans="45:49" ht="12.75">
      <c r="AS45" s="13"/>
      <c r="AT45" s="13"/>
      <c r="AU45" s="13"/>
      <c r="AV45" s="13"/>
      <c r="AW45" s="13"/>
    </row>
    <row r="46" spans="45:49" ht="12.75">
      <c r="AS46" s="13"/>
      <c r="AT46" s="13"/>
      <c r="AU46" s="13"/>
      <c r="AV46" s="13"/>
      <c r="AW46" s="13"/>
    </row>
    <row r="47" spans="45:49" ht="12.75">
      <c r="AS47" s="13"/>
      <c r="AT47" s="13"/>
      <c r="AU47" s="13"/>
      <c r="AV47" s="13"/>
      <c r="AW47" s="13"/>
    </row>
    <row r="48" spans="45:49" ht="12.75">
      <c r="AS48" s="13"/>
      <c r="AT48" s="13"/>
      <c r="AU48" s="13"/>
      <c r="AV48" s="13"/>
      <c r="AW48" s="13"/>
    </row>
    <row r="49" spans="45:49" ht="12.75">
      <c r="AS49" s="13"/>
      <c r="AT49" s="13"/>
      <c r="AU49" s="13"/>
      <c r="AV49" s="13"/>
      <c r="AW49" s="13"/>
    </row>
    <row r="50" spans="45:49" ht="12.75">
      <c r="AS50" s="13"/>
      <c r="AT50" s="13"/>
      <c r="AU50" s="13"/>
      <c r="AV50" s="13"/>
      <c r="AW50" s="13"/>
    </row>
    <row r="51" spans="45:49" ht="12.75">
      <c r="AS51" s="13"/>
      <c r="AT51" s="13"/>
      <c r="AU51" s="13"/>
      <c r="AV51" s="13"/>
      <c r="AW51" s="13"/>
    </row>
    <row r="52" spans="45:49" ht="12.75">
      <c r="AS52" s="13"/>
      <c r="AT52" s="13"/>
      <c r="AU52" s="13"/>
      <c r="AV52" s="13"/>
      <c r="AW52" s="13"/>
    </row>
    <row r="53" spans="45:49" ht="12.75">
      <c r="AS53" s="13"/>
      <c r="AT53" s="13"/>
      <c r="AU53" s="13"/>
      <c r="AV53" s="13"/>
      <c r="AW53" s="13"/>
    </row>
    <row r="54" spans="45:49" ht="12.75">
      <c r="AS54" s="13"/>
      <c r="AT54" s="13"/>
      <c r="AU54" s="13"/>
      <c r="AV54" s="13"/>
      <c r="AW54" s="13"/>
    </row>
    <row r="55" spans="45:49" ht="12.75">
      <c r="AS55" s="13"/>
      <c r="AT55" s="13"/>
      <c r="AU55" s="13"/>
      <c r="AV55" s="13"/>
      <c r="AW55" s="13"/>
    </row>
    <row r="56" spans="45:49" ht="12.75">
      <c r="AS56" s="13"/>
      <c r="AT56" s="13"/>
      <c r="AU56" s="13"/>
      <c r="AV56" s="13"/>
      <c r="AW56" s="13"/>
    </row>
    <row r="57" spans="45:49" ht="12.75">
      <c r="AS57" s="13"/>
      <c r="AT57" s="13"/>
      <c r="AU57" s="13"/>
      <c r="AV57" s="13"/>
      <c r="AW57" s="13"/>
    </row>
  </sheetData>
  <sheetProtection/>
  <printOptions/>
  <pageMargins left="0.75" right="0.75" top="1" bottom="1" header="0.3" footer="0.3"/>
  <pageSetup horizontalDpi="600" verticalDpi="600" orientation="landscape" scale="7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T57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9" sqref="G9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7109375" style="13" customWidth="1"/>
    <col min="8" max="8" width="3.7109375" style="13" customWidth="1"/>
    <col min="9" max="12" width="13.7109375" style="13" customWidth="1"/>
    <col min="13" max="13" width="17.00390625" style="13" customWidth="1"/>
    <col min="14" max="14" width="3.7109375" style="13" customWidth="1"/>
    <col min="15" max="19" width="13.710937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7109375" style="13" customWidth="1"/>
    <col min="33" max="37" width="13.7109375" style="13" customWidth="1"/>
    <col min="38" max="38" width="3.710937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</cols>
  <sheetData>
    <row r="1" spans="1:176" ht="12.75">
      <c r="A1" s="22"/>
      <c r="B1" s="10"/>
      <c r="H1" s="23"/>
      <c r="T1" s="23" t="s">
        <v>6</v>
      </c>
      <c r="U1"/>
      <c r="V1"/>
      <c r="W1"/>
      <c r="Z1" s="23"/>
      <c r="AA1"/>
      <c r="AB1"/>
      <c r="AC1"/>
      <c r="AD1"/>
      <c r="AE1"/>
      <c r="AF1"/>
      <c r="AG1"/>
      <c r="AH1"/>
      <c r="AI1"/>
      <c r="AJ1"/>
      <c r="AK1"/>
      <c r="AL1" s="23" t="s">
        <v>6</v>
      </c>
      <c r="AM1"/>
      <c r="AN1"/>
      <c r="AO1"/>
      <c r="AP1"/>
      <c r="AQ1"/>
      <c r="AR1" s="23"/>
      <c r="AS1"/>
      <c r="AT1"/>
      <c r="AU1"/>
      <c r="AV1" s="3"/>
      <c r="AW1" s="3"/>
      <c r="AX1" s="3"/>
      <c r="AY1" s="3"/>
      <c r="AZ1" s="3"/>
      <c r="BA1" s="3"/>
      <c r="BB1" s="3"/>
      <c r="BC1" s="3"/>
      <c r="BD1" s="23" t="s">
        <v>6</v>
      </c>
      <c r="BE1" s="3"/>
      <c r="BF1" s="3"/>
      <c r="BG1" s="3"/>
      <c r="BH1" s="3"/>
      <c r="BI1" s="3"/>
      <c r="BJ1" s="2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23" t="s">
        <v>6</v>
      </c>
      <c r="BW1" s="3"/>
      <c r="BX1" s="3"/>
      <c r="BY1" s="3"/>
      <c r="BZ1" s="3"/>
      <c r="CA1" s="3"/>
      <c r="CB1" s="2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23" t="s">
        <v>6</v>
      </c>
      <c r="CO1" s="3"/>
      <c r="CP1" s="3"/>
      <c r="CQ1" s="3"/>
      <c r="CR1" s="3"/>
      <c r="CS1" s="3"/>
      <c r="CT1" s="2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3" t="s">
        <v>6</v>
      </c>
      <c r="DG1" s="3"/>
      <c r="DH1" s="3"/>
      <c r="DI1" s="3"/>
      <c r="DJ1" s="3"/>
      <c r="DK1" s="3"/>
      <c r="DL1" s="23"/>
      <c r="DM1" s="3"/>
      <c r="DN1" s="3"/>
      <c r="DO1" s="3"/>
      <c r="DP1" s="3"/>
      <c r="DQ1" s="3"/>
      <c r="DR1" s="3"/>
      <c r="DS1" s="3"/>
      <c r="DT1" s="3"/>
      <c r="DU1" s="3"/>
      <c r="DV1"/>
      <c r="DW1"/>
      <c r="DX1" s="23" t="s">
        <v>6</v>
      </c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ht="12.75">
      <c r="A2" s="22"/>
      <c r="B2" s="10"/>
      <c r="H2" s="23"/>
      <c r="T2" s="23" t="s">
        <v>5</v>
      </c>
      <c r="U2"/>
      <c r="V2"/>
      <c r="W2"/>
      <c r="Z2" s="23"/>
      <c r="AA2"/>
      <c r="AB2"/>
      <c r="AC2"/>
      <c r="AD2"/>
      <c r="AE2"/>
      <c r="AF2"/>
      <c r="AG2"/>
      <c r="AH2"/>
      <c r="AI2"/>
      <c r="AJ2"/>
      <c r="AK2"/>
      <c r="AL2" s="23" t="s">
        <v>5</v>
      </c>
      <c r="AM2"/>
      <c r="AN2"/>
      <c r="AO2"/>
      <c r="AP2"/>
      <c r="AQ2"/>
      <c r="AR2" s="23"/>
      <c r="AS2"/>
      <c r="AT2"/>
      <c r="AU2"/>
      <c r="AV2" s="3"/>
      <c r="AW2" s="3"/>
      <c r="AX2" s="3"/>
      <c r="AY2" s="3"/>
      <c r="AZ2" s="3"/>
      <c r="BA2" s="3"/>
      <c r="BB2" s="3"/>
      <c r="BC2" s="3"/>
      <c r="BD2" s="23" t="s">
        <v>5</v>
      </c>
      <c r="BE2" s="3"/>
      <c r="BF2" s="3"/>
      <c r="BG2" s="3"/>
      <c r="BH2" s="3"/>
      <c r="BI2" s="3"/>
      <c r="BJ2" s="2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3" t="s">
        <v>5</v>
      </c>
      <c r="BW2" s="3"/>
      <c r="BX2" s="3"/>
      <c r="BY2" s="3"/>
      <c r="BZ2" s="3"/>
      <c r="CA2" s="3"/>
      <c r="CB2" s="2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3" t="s">
        <v>5</v>
      </c>
      <c r="CO2" s="3"/>
      <c r="CP2" s="3"/>
      <c r="CQ2" s="3"/>
      <c r="CR2" s="3"/>
      <c r="CS2" s="3"/>
      <c r="CT2" s="2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23" t="s">
        <v>5</v>
      </c>
      <c r="DG2" s="3"/>
      <c r="DH2" s="3"/>
      <c r="DI2" s="3"/>
      <c r="DJ2" s="3"/>
      <c r="DK2" s="3"/>
      <c r="DL2" s="23"/>
      <c r="DM2" s="3"/>
      <c r="DN2" s="3"/>
      <c r="DO2" s="3"/>
      <c r="DP2" s="3"/>
      <c r="DQ2" s="3"/>
      <c r="DR2" s="3"/>
      <c r="DS2" s="3"/>
      <c r="DT2" s="3"/>
      <c r="DU2" s="3"/>
      <c r="DV2"/>
      <c r="DW2"/>
      <c r="DX2" s="23" t="s">
        <v>5</v>
      </c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2.75">
      <c r="A3" s="22"/>
      <c r="B3" s="10"/>
      <c r="H3" s="23"/>
      <c r="T3" s="23"/>
      <c r="U3" s="1"/>
      <c r="V3"/>
      <c r="W3"/>
      <c r="Z3" s="23"/>
      <c r="AA3"/>
      <c r="AB3"/>
      <c r="AC3"/>
      <c r="AD3"/>
      <c r="AE3"/>
      <c r="AF3"/>
      <c r="AG3"/>
      <c r="AH3"/>
      <c r="AI3"/>
      <c r="AJ3"/>
      <c r="AK3"/>
      <c r="AL3" s="23"/>
      <c r="AM3"/>
      <c r="AN3"/>
      <c r="AO3"/>
      <c r="AP3"/>
      <c r="AQ3"/>
      <c r="AR3" s="23"/>
      <c r="AS3"/>
      <c r="AT3"/>
      <c r="AU3"/>
      <c r="AV3" s="3"/>
      <c r="AW3" s="3"/>
      <c r="AX3" s="3"/>
      <c r="AY3" s="3"/>
      <c r="AZ3" s="3"/>
      <c r="BA3" s="3"/>
      <c r="BB3" s="3"/>
      <c r="BC3" s="3"/>
      <c r="BD3" s="2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2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2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3"/>
      <c r="DS3" s="3"/>
      <c r="DT3" s="3"/>
      <c r="DU3" s="3"/>
      <c r="DV3"/>
      <c r="DW3"/>
      <c r="DX3" s="2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2" ht="12.75">
      <c r="A4" s="22"/>
      <c r="B4" s="10"/>
    </row>
    <row r="5" spans="1:175" ht="12.75">
      <c r="A5" s="4" t="s">
        <v>1</v>
      </c>
      <c r="C5" s="15" t="s">
        <v>30</v>
      </c>
      <c r="D5" s="16"/>
      <c r="E5" s="17"/>
      <c r="F5" s="19"/>
      <c r="G5" s="19"/>
      <c r="I5" s="15" t="s">
        <v>8</v>
      </c>
      <c r="J5" s="16"/>
      <c r="K5" s="17"/>
      <c r="L5" s="19"/>
      <c r="M5" s="19"/>
      <c r="O5" s="15" t="s">
        <v>28</v>
      </c>
      <c r="P5" s="16"/>
      <c r="Q5" s="17"/>
      <c r="R5" s="19"/>
      <c r="S5" s="19"/>
      <c r="U5" s="34" t="s">
        <v>9</v>
      </c>
      <c r="V5" s="16"/>
      <c r="W5" s="17"/>
      <c r="X5" s="19"/>
      <c r="Y5" s="19"/>
      <c r="AA5" s="34" t="s">
        <v>26</v>
      </c>
      <c r="AB5" s="16"/>
      <c r="AC5" s="17"/>
      <c r="AD5" s="19"/>
      <c r="AE5" s="19"/>
      <c r="AF5" s="39"/>
      <c r="AG5" s="40" t="s">
        <v>57</v>
      </c>
      <c r="AH5" s="16"/>
      <c r="AI5" s="17"/>
      <c r="AJ5" s="19"/>
      <c r="AK5" s="19"/>
      <c r="AM5" s="15" t="s">
        <v>10</v>
      </c>
      <c r="AN5" s="16"/>
      <c r="AO5" s="17"/>
      <c r="AP5" s="19"/>
      <c r="AQ5" s="19"/>
      <c r="AR5" s="35"/>
      <c r="AS5" s="15" t="s">
        <v>11</v>
      </c>
      <c r="AT5" s="16"/>
      <c r="AU5" s="17"/>
      <c r="AV5" s="19"/>
      <c r="AW5" s="19"/>
      <c r="AY5" s="15" t="s">
        <v>32</v>
      </c>
      <c r="AZ5" s="16"/>
      <c r="BA5" s="17"/>
      <c r="BB5" s="19"/>
      <c r="BC5" s="19"/>
      <c r="BE5" s="15" t="s">
        <v>34</v>
      </c>
      <c r="BF5" s="16"/>
      <c r="BG5" s="17"/>
      <c r="BH5" s="19"/>
      <c r="BI5" s="19"/>
      <c r="BK5" s="15" t="s">
        <v>12</v>
      </c>
      <c r="BL5" s="16"/>
      <c r="BM5" s="17"/>
      <c r="BN5" s="19"/>
      <c r="BO5" s="19"/>
      <c r="BQ5" s="15" t="s">
        <v>13</v>
      </c>
      <c r="BR5" s="16"/>
      <c r="BS5" s="17"/>
      <c r="BT5" s="19"/>
      <c r="BU5" s="19"/>
      <c r="BV5" s="35"/>
      <c r="BW5" s="15" t="s">
        <v>14</v>
      </c>
      <c r="BX5" s="16"/>
      <c r="BY5" s="17"/>
      <c r="BZ5" s="19"/>
      <c r="CA5" s="19"/>
      <c r="CC5" s="15" t="s">
        <v>15</v>
      </c>
      <c r="CD5" s="16"/>
      <c r="CE5" s="17"/>
      <c r="CF5" s="19"/>
      <c r="CG5" s="19"/>
      <c r="CI5" s="15" t="s">
        <v>35</v>
      </c>
      <c r="CJ5" s="16"/>
      <c r="CK5" s="17"/>
      <c r="CL5" s="19"/>
      <c r="CM5" s="19"/>
      <c r="CO5" s="15" t="s">
        <v>16</v>
      </c>
      <c r="CP5" s="16"/>
      <c r="CQ5" s="17"/>
      <c r="CR5" s="19"/>
      <c r="CS5" s="19"/>
      <c r="CU5" s="15" t="s">
        <v>36</v>
      </c>
      <c r="CV5" s="16"/>
      <c r="CW5" s="17"/>
      <c r="CX5" s="19"/>
      <c r="CY5" s="19"/>
      <c r="DA5" s="15" t="s">
        <v>38</v>
      </c>
      <c r="DB5" s="16"/>
      <c r="DC5" s="17"/>
      <c r="DD5" s="19"/>
      <c r="DE5" s="19"/>
      <c r="DG5" s="15" t="s">
        <v>39</v>
      </c>
      <c r="DH5" s="16"/>
      <c r="DI5" s="17"/>
      <c r="DJ5" s="19"/>
      <c r="DK5" s="19"/>
      <c r="DM5" s="15" t="s">
        <v>40</v>
      </c>
      <c r="DN5" s="16"/>
      <c r="DO5" s="17"/>
      <c r="DP5" s="19"/>
      <c r="DQ5" s="19"/>
      <c r="DS5" s="15" t="s">
        <v>41</v>
      </c>
      <c r="DT5" s="16"/>
      <c r="DU5" s="17"/>
      <c r="DV5" s="19"/>
      <c r="DW5" s="19"/>
      <c r="DY5" s="15" t="s">
        <v>42</v>
      </c>
      <c r="DZ5" s="16"/>
      <c r="EA5" s="17"/>
      <c r="EB5" s="19"/>
      <c r="EC5" s="19"/>
      <c r="EE5" s="15" t="s">
        <v>43</v>
      </c>
      <c r="EF5" s="16"/>
      <c r="EG5" s="17"/>
      <c r="EH5" s="19"/>
      <c r="EI5" s="19"/>
      <c r="EK5" s="15" t="s">
        <v>44</v>
      </c>
      <c r="EL5" s="16"/>
      <c r="EM5" s="17"/>
      <c r="EN5" s="19"/>
      <c r="EO5" s="19"/>
      <c r="EQ5" s="15" t="s">
        <v>17</v>
      </c>
      <c r="ER5" s="16"/>
      <c r="ES5" s="17"/>
      <c r="ET5" s="19"/>
      <c r="EU5" s="19"/>
      <c r="EW5" s="15" t="s">
        <v>45</v>
      </c>
      <c r="EX5" s="16"/>
      <c r="EY5" s="17"/>
      <c r="EZ5" s="19"/>
      <c r="FA5" s="19"/>
      <c r="FC5" s="15" t="s">
        <v>46</v>
      </c>
      <c r="FD5" s="16"/>
      <c r="FE5" s="17"/>
      <c r="FF5" s="19"/>
      <c r="FG5" s="19"/>
      <c r="FI5" s="15" t="s">
        <v>18</v>
      </c>
      <c r="FJ5" s="16"/>
      <c r="FK5" s="17"/>
      <c r="FL5" s="19"/>
      <c r="FM5" s="19"/>
      <c r="FO5" s="34" t="s">
        <v>47</v>
      </c>
      <c r="FP5" s="16"/>
      <c r="FQ5" s="17"/>
      <c r="FR5" s="19"/>
      <c r="FS5" s="19"/>
    </row>
    <row r="6" spans="1:176" s="1" customFormat="1" ht="12.75">
      <c r="A6" s="24" t="s">
        <v>2</v>
      </c>
      <c r="C6" s="18"/>
      <c r="D6" s="33"/>
      <c r="E6" s="17"/>
      <c r="F6" s="19" t="s">
        <v>55</v>
      </c>
      <c r="G6" s="19" t="s">
        <v>55</v>
      </c>
      <c r="H6" s="13"/>
      <c r="I6" s="18"/>
      <c r="J6" s="31">
        <v>0.0796069</v>
      </c>
      <c r="K6" s="17"/>
      <c r="L6" s="19" t="s">
        <v>55</v>
      </c>
      <c r="M6" s="19" t="s">
        <v>55</v>
      </c>
      <c r="N6" s="13"/>
      <c r="O6" s="18"/>
      <c r="P6" s="31">
        <v>0.0886163</v>
      </c>
      <c r="Q6" s="17"/>
      <c r="R6" s="19" t="s">
        <v>55</v>
      </c>
      <c r="S6" s="19" t="s">
        <v>55</v>
      </c>
      <c r="T6" s="13"/>
      <c r="U6" s="18"/>
      <c r="V6" s="31">
        <v>0.0327229</v>
      </c>
      <c r="W6" s="17"/>
      <c r="X6" s="19" t="s">
        <v>55</v>
      </c>
      <c r="Y6" s="19" t="s">
        <v>55</v>
      </c>
      <c r="Z6" s="13"/>
      <c r="AA6" s="18"/>
      <c r="AB6" s="31">
        <v>0.0244463</v>
      </c>
      <c r="AC6" s="17"/>
      <c r="AD6" s="19" t="s">
        <v>55</v>
      </c>
      <c r="AE6" s="19" t="s">
        <v>55</v>
      </c>
      <c r="AF6" s="39"/>
      <c r="AG6" s="18"/>
      <c r="AH6" s="31">
        <v>0.0024261</v>
      </c>
      <c r="AI6" s="17"/>
      <c r="AJ6" s="19" t="s">
        <v>55</v>
      </c>
      <c r="AK6" s="19" t="s">
        <v>55</v>
      </c>
      <c r="AL6" s="13"/>
      <c r="AM6" s="18"/>
      <c r="AN6" s="31">
        <v>0.0325486</v>
      </c>
      <c r="AO6" s="17"/>
      <c r="AP6" s="19" t="s">
        <v>55</v>
      </c>
      <c r="AQ6" s="19" t="s">
        <v>55</v>
      </c>
      <c r="AR6" s="35"/>
      <c r="AS6" s="18"/>
      <c r="AT6" s="31">
        <v>0.2378111</v>
      </c>
      <c r="AU6" s="17"/>
      <c r="AV6" s="19" t="s">
        <v>55</v>
      </c>
      <c r="AW6" s="19" t="s">
        <v>55</v>
      </c>
      <c r="AX6" s="13"/>
      <c r="AY6" s="18"/>
      <c r="AZ6" s="31">
        <v>4E-06</v>
      </c>
      <c r="BA6" s="17"/>
      <c r="BB6" s="19" t="s">
        <v>55</v>
      </c>
      <c r="BC6" s="19" t="s">
        <v>55</v>
      </c>
      <c r="BD6" s="13"/>
      <c r="BE6" s="18"/>
      <c r="BF6" s="31">
        <v>0.0013664</v>
      </c>
      <c r="BG6" s="17"/>
      <c r="BH6" s="19" t="s">
        <v>55</v>
      </c>
      <c r="BI6" s="19" t="s">
        <v>55</v>
      </c>
      <c r="BJ6" s="13"/>
      <c r="BK6" s="18"/>
      <c r="BL6" s="31">
        <v>0.0087875</v>
      </c>
      <c r="BM6" s="17"/>
      <c r="BN6" s="19" t="s">
        <v>55</v>
      </c>
      <c r="BO6" s="19" t="s">
        <v>55</v>
      </c>
      <c r="BP6" s="13"/>
      <c r="BQ6" s="18"/>
      <c r="BR6" s="31">
        <v>0.0056757</v>
      </c>
      <c r="BS6" s="17"/>
      <c r="BT6" s="19" t="s">
        <v>55</v>
      </c>
      <c r="BU6" s="19" t="s">
        <v>55</v>
      </c>
      <c r="BV6" s="35"/>
      <c r="BW6" s="18"/>
      <c r="BX6" s="31">
        <v>0.0218514</v>
      </c>
      <c r="BY6" s="17"/>
      <c r="BZ6" s="19" t="s">
        <v>55</v>
      </c>
      <c r="CA6" s="19" t="s">
        <v>55</v>
      </c>
      <c r="CB6" s="13"/>
      <c r="CC6" s="18"/>
      <c r="CD6" s="31">
        <v>0.0013916</v>
      </c>
      <c r="CE6" s="17"/>
      <c r="CF6" s="19" t="s">
        <v>55</v>
      </c>
      <c r="CG6" s="19" t="s">
        <v>55</v>
      </c>
      <c r="CH6" s="13"/>
      <c r="CI6" s="18"/>
      <c r="CJ6" s="31">
        <v>0.0037665</v>
      </c>
      <c r="CK6" s="17"/>
      <c r="CL6" s="19" t="s">
        <v>55</v>
      </c>
      <c r="CM6" s="19" t="s">
        <v>55</v>
      </c>
      <c r="CN6" s="13"/>
      <c r="CO6" s="18"/>
      <c r="CP6" s="31">
        <v>0.0158627</v>
      </c>
      <c r="CQ6" s="17"/>
      <c r="CR6" s="19" t="s">
        <v>55</v>
      </c>
      <c r="CS6" s="19" t="s">
        <v>55</v>
      </c>
      <c r="CT6" s="13"/>
      <c r="CU6" s="18"/>
      <c r="CV6" s="31">
        <v>0.0007178</v>
      </c>
      <c r="CW6" s="17"/>
      <c r="CX6" s="19" t="s">
        <v>55</v>
      </c>
      <c r="CY6" s="19" t="s">
        <v>55</v>
      </c>
      <c r="CZ6" s="13"/>
      <c r="DA6" s="18"/>
      <c r="DB6" s="31">
        <v>0.0101431</v>
      </c>
      <c r="DC6" s="17"/>
      <c r="DD6" s="19" t="s">
        <v>55</v>
      </c>
      <c r="DE6" s="19" t="s">
        <v>55</v>
      </c>
      <c r="DF6" s="13"/>
      <c r="DG6" s="18"/>
      <c r="DH6" s="31">
        <v>0.0048536</v>
      </c>
      <c r="DI6" s="17"/>
      <c r="DJ6" s="19" t="s">
        <v>55</v>
      </c>
      <c r="DK6" s="19" t="s">
        <v>55</v>
      </c>
      <c r="DL6" s="13"/>
      <c r="DM6" s="18"/>
      <c r="DN6" s="31">
        <v>0.0080603</v>
      </c>
      <c r="DO6" s="17"/>
      <c r="DP6" s="19" t="s">
        <v>55</v>
      </c>
      <c r="DQ6" s="19" t="s">
        <v>55</v>
      </c>
      <c r="DR6" s="13"/>
      <c r="DS6" s="18"/>
      <c r="DT6" s="31">
        <v>0.0245163</v>
      </c>
      <c r="DU6" s="17"/>
      <c r="DV6" s="19" t="s">
        <v>55</v>
      </c>
      <c r="DW6" s="19" t="s">
        <v>55</v>
      </c>
      <c r="DX6" s="13"/>
      <c r="DY6" s="18"/>
      <c r="DZ6" s="31">
        <v>0.0025443</v>
      </c>
      <c r="EA6" s="17"/>
      <c r="EB6" s="19" t="s">
        <v>55</v>
      </c>
      <c r="EC6" s="19" t="s">
        <v>55</v>
      </c>
      <c r="ED6" s="13"/>
      <c r="EE6" s="18"/>
      <c r="EF6" s="31">
        <v>0.0012856</v>
      </c>
      <c r="EG6" s="17"/>
      <c r="EH6" s="19" t="s">
        <v>55</v>
      </c>
      <c r="EI6" s="19" t="s">
        <v>55</v>
      </c>
      <c r="EJ6" s="13"/>
      <c r="EK6" s="18"/>
      <c r="EL6" s="31">
        <v>0.0003415</v>
      </c>
      <c r="EM6" s="17"/>
      <c r="EN6" s="19" t="s">
        <v>55</v>
      </c>
      <c r="EO6" s="19" t="s">
        <v>55</v>
      </c>
      <c r="EP6" s="13"/>
      <c r="EQ6" s="18"/>
      <c r="ER6" s="31">
        <v>0.0111619</v>
      </c>
      <c r="ES6" s="17"/>
      <c r="ET6" s="19" t="s">
        <v>55</v>
      </c>
      <c r="EU6" s="19" t="s">
        <v>55</v>
      </c>
      <c r="EV6" s="13"/>
      <c r="EW6" s="18"/>
      <c r="EX6" s="31">
        <v>0.0455599</v>
      </c>
      <c r="EY6" s="17"/>
      <c r="EZ6" s="19" t="s">
        <v>55</v>
      </c>
      <c r="FA6" s="19" t="s">
        <v>55</v>
      </c>
      <c r="FB6" s="13"/>
      <c r="FC6" s="18"/>
      <c r="FD6" s="31">
        <v>0.0007571</v>
      </c>
      <c r="FE6" s="17"/>
      <c r="FF6" s="19" t="s">
        <v>55</v>
      </c>
      <c r="FG6" s="19" t="s">
        <v>55</v>
      </c>
      <c r="FH6" s="13"/>
      <c r="FI6" s="18"/>
      <c r="FJ6" s="31">
        <v>0.0091696</v>
      </c>
      <c r="FK6" s="17"/>
      <c r="FL6" s="19" t="s">
        <v>55</v>
      </c>
      <c r="FM6" s="19" t="s">
        <v>55</v>
      </c>
      <c r="FN6" s="13"/>
      <c r="FO6" s="18"/>
      <c r="FP6" s="31">
        <v>0.0038062</v>
      </c>
      <c r="FQ6" s="17"/>
      <c r="FR6" s="19" t="s">
        <v>55</v>
      </c>
      <c r="FS6" s="19" t="s">
        <v>55</v>
      </c>
      <c r="FT6" s="13"/>
    </row>
    <row r="7" spans="1:175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F7" s="39"/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62</v>
      </c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62</v>
      </c>
      <c r="AR7" s="36"/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62</v>
      </c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62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62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62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62</v>
      </c>
      <c r="BV7" s="36"/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62</v>
      </c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62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62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62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62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62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62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62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62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62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62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62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62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62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62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62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62</v>
      </c>
    </row>
    <row r="8" spans="1:176" s="30" customFormat="1" ht="12.75">
      <c r="A8" s="29">
        <v>44105</v>
      </c>
      <c r="C8" s="20">
        <f>'2010C'!O8</f>
        <v>0</v>
      </c>
      <c r="D8" s="20">
        <f>'2010C'!P8</f>
        <v>113069</v>
      </c>
      <c r="E8" s="14">
        <f aca="true" t="shared" si="0" ref="E8:E15">C8+D8</f>
        <v>113069</v>
      </c>
      <c r="F8" s="20">
        <f>'2010C'!R8</f>
        <v>70774</v>
      </c>
      <c r="G8" s="20">
        <f>'2010C'!S8</f>
        <v>118620</v>
      </c>
      <c r="H8" s="28"/>
      <c r="I8" s="13"/>
      <c r="J8" s="13">
        <f aca="true" t="shared" si="1" ref="J8:J15">D8*7.96069/100</f>
        <v>9001.0725761</v>
      </c>
      <c r="K8" s="28">
        <f aca="true" t="shared" si="2" ref="K8:K15">I8+J8</f>
        <v>9001.0725761</v>
      </c>
      <c r="L8" s="28">
        <f aca="true" t="shared" si="3" ref="L8:L15">J$6*$F8</f>
        <v>5634.0987405999995</v>
      </c>
      <c r="M8" s="28">
        <f aca="true" t="shared" si="4" ref="M8:M15">J$6*$G8</f>
        <v>9442.970478</v>
      </c>
      <c r="N8" s="28"/>
      <c r="O8" s="13"/>
      <c r="P8" s="13">
        <f aca="true" t="shared" si="5" ref="P8:P15">D8*8.86163/100</f>
        <v>10019.7564247</v>
      </c>
      <c r="Q8" s="13">
        <f aca="true" t="shared" si="6" ref="Q8:Q15">O8+P8</f>
        <v>10019.7564247</v>
      </c>
      <c r="R8" s="28">
        <f aca="true" t="shared" si="7" ref="R8:R15">P$6*$F8</f>
        <v>6271.730016199999</v>
      </c>
      <c r="S8" s="28">
        <f aca="true" t="shared" si="8" ref="S8:S15">P$6*$G8</f>
        <v>10511.665506</v>
      </c>
      <c r="T8" s="28"/>
      <c r="U8" s="28"/>
      <c r="V8" s="13">
        <f aca="true" t="shared" si="9" ref="V8:V15">D8*3.27229/100</f>
        <v>3699.9455801</v>
      </c>
      <c r="W8" s="13">
        <f aca="true" t="shared" si="10" ref="W8:W15">U8+V8</f>
        <v>3699.9455801</v>
      </c>
      <c r="X8" s="28">
        <f aca="true" t="shared" si="11" ref="X8:X15">V$6*$F8</f>
        <v>2315.9305246</v>
      </c>
      <c r="Y8" s="28">
        <f aca="true" t="shared" si="12" ref="Y8:Y15">V$6*$G8</f>
        <v>3881.590398</v>
      </c>
      <c r="Z8" s="28"/>
      <c r="AA8" s="13"/>
      <c r="AB8" s="13">
        <f aca="true" t="shared" si="13" ref="AB8:AB15">D8*2.44463/100</f>
        <v>2764.1186947000006</v>
      </c>
      <c r="AC8" s="13">
        <f aca="true" t="shared" si="14" ref="AC8:AC15">AA8+AB8</f>
        <v>2764.1186947000006</v>
      </c>
      <c r="AD8" s="28">
        <f aca="true" t="shared" si="15" ref="AD8:AD15">AB$6*$F8</f>
        <v>1730.1624362</v>
      </c>
      <c r="AE8" s="28">
        <f aca="true" t="shared" si="16" ref="AE8:AE15">AB$6*$G8</f>
        <v>2899.820106</v>
      </c>
      <c r="AF8" s="13"/>
      <c r="AG8" s="13"/>
      <c r="AH8" s="13">
        <f aca="true" t="shared" si="17" ref="AH8:AH15">AH$6*$D8</f>
        <v>274.3167009</v>
      </c>
      <c r="AI8" s="13">
        <f aca="true" t="shared" si="18" ref="AI8:AI15">SUM(AG8:AH8)</f>
        <v>274.3167009</v>
      </c>
      <c r="AJ8" s="28">
        <f aca="true" t="shared" si="19" ref="AJ8:AJ15">AH$6*$F8</f>
        <v>171.7048014</v>
      </c>
      <c r="AK8" s="28">
        <f aca="true" t="shared" si="20" ref="AK8:AK15">AH$6*$G8</f>
        <v>287.783982</v>
      </c>
      <c r="AL8" s="28"/>
      <c r="AM8" s="13"/>
      <c r="AN8" s="13">
        <f aca="true" t="shared" si="21" ref="AN8:AN15">D8*3.25486/100</f>
        <v>3680.2376534</v>
      </c>
      <c r="AO8" s="13">
        <f aca="true" t="shared" si="22" ref="AO8:AO15">AM8+AN8</f>
        <v>3680.2376534</v>
      </c>
      <c r="AP8" s="28">
        <f aca="true" t="shared" si="23" ref="AP8:AP15">AN$6*$F8</f>
        <v>2303.5946163999997</v>
      </c>
      <c r="AQ8" s="28">
        <f aca="true" t="shared" si="24" ref="AQ8:AQ15">AN$6*$G8</f>
        <v>3860.9149319999997</v>
      </c>
      <c r="AR8" s="13"/>
      <c r="AS8" s="13"/>
      <c r="AT8" s="13">
        <f aca="true" t="shared" si="25" ref="AT8:AT15">D8*23.78111/100</f>
        <v>26889.0632659</v>
      </c>
      <c r="AU8" s="13">
        <f aca="true" t="shared" si="26" ref="AU8:AU15">AS8+AT8</f>
        <v>26889.0632659</v>
      </c>
      <c r="AV8" s="28">
        <f aca="true" t="shared" si="27" ref="AV8:AV15">AT$6*$F8</f>
        <v>16830.8427914</v>
      </c>
      <c r="AW8" s="28">
        <f aca="true" t="shared" si="28" ref="AW8:AW15">AT$6*$G8</f>
        <v>28209.152682</v>
      </c>
      <c r="AX8" s="28"/>
      <c r="AY8" s="13"/>
      <c r="AZ8" s="13">
        <f aca="true" t="shared" si="29" ref="AZ8:AZ15">D8*0.0004/100</f>
        <v>0.452276</v>
      </c>
      <c r="BA8" s="13">
        <f aca="true" t="shared" si="30" ref="BA8:BA15">AY8+AZ8</f>
        <v>0.452276</v>
      </c>
      <c r="BB8" s="28">
        <f>AZ$6*$F8</f>
        <v>0.283096</v>
      </c>
      <c r="BC8" s="28">
        <f>AZ$6*$G8</f>
        <v>0.47447999999999996</v>
      </c>
      <c r="BD8" s="28"/>
      <c r="BE8" s="13"/>
      <c r="BF8" s="13">
        <f aca="true" t="shared" si="31" ref="BF8:BF15">D8*0.13664/100</f>
        <v>154.49748160000001</v>
      </c>
      <c r="BG8" s="13">
        <f aca="true" t="shared" si="32" ref="BG8:BG15">BE8+BF8</f>
        <v>154.49748160000001</v>
      </c>
      <c r="BH8" s="28">
        <f aca="true" t="shared" si="33" ref="BH8:BH15">BF$6*$F8</f>
        <v>96.7055936</v>
      </c>
      <c r="BI8" s="28">
        <f aca="true" t="shared" si="34" ref="BI8:BI15">BF$6*$G8</f>
        <v>162.082368</v>
      </c>
      <c r="BJ8" s="28"/>
      <c r="BK8" s="13"/>
      <c r="BL8" s="13">
        <f aca="true" t="shared" si="35" ref="BL8:BL15">D8*0.87875/100</f>
        <v>993.5938375000001</v>
      </c>
      <c r="BM8" s="13">
        <f aca="true" t="shared" si="36" ref="BM8:BM15">BK8+BL8</f>
        <v>993.5938375000001</v>
      </c>
      <c r="BN8" s="28">
        <f aca="true" t="shared" si="37" ref="BN8:BN15">BL$6*$F8</f>
        <v>621.926525</v>
      </c>
      <c r="BO8" s="28">
        <f aca="true" t="shared" si="38" ref="BO8:BO15">BL$6*$G8</f>
        <v>1042.37325</v>
      </c>
      <c r="BP8" s="28"/>
      <c r="BQ8" s="13"/>
      <c r="BR8" s="13">
        <f aca="true" t="shared" si="39" ref="BR8:BR15">D8*0.56757/100</f>
        <v>641.7457233</v>
      </c>
      <c r="BS8" s="13">
        <f aca="true" t="shared" si="40" ref="BS8:BS15">BQ8+BR8</f>
        <v>641.7457233</v>
      </c>
      <c r="BT8" s="28">
        <f aca="true" t="shared" si="41" ref="BT8:BT15">BR$6*$F8</f>
        <v>401.6919918</v>
      </c>
      <c r="BU8" s="28">
        <f aca="true" t="shared" si="42" ref="BU8:BU15">BR$6*$G8</f>
        <v>673.251534</v>
      </c>
      <c r="BV8" s="13"/>
      <c r="BW8" s="13"/>
      <c r="BX8" s="13">
        <f aca="true" t="shared" si="43" ref="BX8:BX15">D8*2.18514/100</f>
        <v>2470.7159466</v>
      </c>
      <c r="BY8" s="13">
        <f aca="true" t="shared" si="44" ref="BY8:BY15">BW8+BX8</f>
        <v>2470.7159466</v>
      </c>
      <c r="BZ8" s="28">
        <f aca="true" t="shared" si="45" ref="BZ8:BZ15">BX$6*$F8</f>
        <v>1546.5109836</v>
      </c>
      <c r="CA8" s="28">
        <f aca="true" t="shared" si="46" ref="CA8:CA15">BX$6*$G8</f>
        <v>2592.013068</v>
      </c>
      <c r="CB8" s="28"/>
      <c r="CC8" s="13"/>
      <c r="CD8" s="13">
        <f aca="true" t="shared" si="47" ref="CD8:CD15">D8*0.13916/100</f>
        <v>157.3468204</v>
      </c>
      <c r="CE8" s="13">
        <f aca="true" t="shared" si="48" ref="CE8:CE15">CC8+CD8</f>
        <v>157.3468204</v>
      </c>
      <c r="CF8" s="28">
        <f aca="true" t="shared" si="49" ref="CF8:CF15">CD$6*$F8</f>
        <v>98.4890984</v>
      </c>
      <c r="CG8" s="28">
        <f aca="true" t="shared" si="50" ref="CG8:CG15">CD$6*$G8</f>
        <v>165.071592</v>
      </c>
      <c r="CH8" s="28"/>
      <c r="CI8" s="13"/>
      <c r="CJ8" s="13">
        <f aca="true" t="shared" si="51" ref="CJ8:CJ15">D8*0.37665/100</f>
        <v>425.8743885</v>
      </c>
      <c r="CK8" s="13">
        <f aca="true" t="shared" si="52" ref="CK8:CK15">CI8+CJ8</f>
        <v>425.8743885</v>
      </c>
      <c r="CL8" s="28">
        <f aca="true" t="shared" si="53" ref="CL8:CL15">CJ$6*$F8</f>
        <v>266.570271</v>
      </c>
      <c r="CM8" s="28">
        <f aca="true" t="shared" si="54" ref="CM8:CM15">CJ$6*$G8</f>
        <v>446.78222999999997</v>
      </c>
      <c r="CN8" s="28"/>
      <c r="CO8" s="13"/>
      <c r="CP8" s="13">
        <f aca="true" t="shared" si="55" ref="CP8:CP15">D8*1.58627/100</f>
        <v>1793.5796263</v>
      </c>
      <c r="CQ8" s="13">
        <f aca="true" t="shared" si="56" ref="CQ8:CQ15">CO8+CP8</f>
        <v>1793.5796263</v>
      </c>
      <c r="CR8" s="28">
        <f aca="true" t="shared" si="57" ref="CR8:CR15">CP$6*$F8</f>
        <v>1122.6667298</v>
      </c>
      <c r="CS8" s="28">
        <f aca="true" t="shared" si="58" ref="CS8:CS15">CP$6*$G8</f>
        <v>1881.633474</v>
      </c>
      <c r="CT8" s="28"/>
      <c r="CU8" s="13"/>
      <c r="CV8" s="13">
        <f aca="true" t="shared" si="59" ref="CV8:CV15">D8*0.07178/100</f>
        <v>81.1609282</v>
      </c>
      <c r="CW8" s="13">
        <f aca="true" t="shared" si="60" ref="CW8:CW15">CU8+CV8</f>
        <v>81.1609282</v>
      </c>
      <c r="CX8" s="28">
        <f aca="true" t="shared" si="61" ref="CX8:CX15">CV$6*$F8</f>
        <v>50.8015772</v>
      </c>
      <c r="CY8" s="28">
        <f aca="true" t="shared" si="62" ref="CY8:CY15">CV$6*$G8</f>
        <v>85.145436</v>
      </c>
      <c r="CZ8" s="28"/>
      <c r="DA8" s="13"/>
      <c r="DB8" s="13">
        <f aca="true" t="shared" si="63" ref="DB8:DB15">D8*1.01431/100</f>
        <v>1146.8701739</v>
      </c>
      <c r="DC8" s="13">
        <f aca="true" t="shared" si="64" ref="DC8:DC15">DA8+DB8</f>
        <v>1146.8701739</v>
      </c>
      <c r="DD8" s="28">
        <f aca="true" t="shared" si="65" ref="DD8:DD15">DB$6*$F8</f>
        <v>717.8677594000001</v>
      </c>
      <c r="DE8" s="28">
        <f aca="true" t="shared" si="66" ref="DE8:DE15">DB$6*$G8</f>
        <v>1203.174522</v>
      </c>
      <c r="DF8" s="28"/>
      <c r="DG8" s="13"/>
      <c r="DH8" s="28">
        <f aca="true" t="shared" si="67" ref="DH8:DH15">D8*0.48536/100</f>
        <v>548.7916984</v>
      </c>
      <c r="DI8" s="13">
        <f aca="true" t="shared" si="68" ref="DI8:DI15">DG8+DH8</f>
        <v>548.7916984</v>
      </c>
      <c r="DJ8" s="28">
        <f aca="true" t="shared" si="69" ref="DJ8:DJ15">DH$6*$F8</f>
        <v>343.5086864</v>
      </c>
      <c r="DK8" s="28">
        <f aca="true" t="shared" si="70" ref="DK8:DK15">DH$6*$G8</f>
        <v>575.734032</v>
      </c>
      <c r="DL8" s="28"/>
      <c r="DM8" s="13"/>
      <c r="DN8" s="13">
        <f aca="true" t="shared" si="71" ref="DN8:DN15">D8*0.80603/100</f>
        <v>911.3700607000001</v>
      </c>
      <c r="DO8" s="13">
        <f aca="true" t="shared" si="72" ref="DO8:DO15">DM8+DN8</f>
        <v>911.3700607000001</v>
      </c>
      <c r="DP8" s="28">
        <f aca="true" t="shared" si="73" ref="DP8:DP15">DN$6*$F8</f>
        <v>570.4596722</v>
      </c>
      <c r="DQ8" s="28">
        <f aca="true" t="shared" si="74" ref="DQ8:DQ15">DN$6*$G8</f>
        <v>956.1127859999999</v>
      </c>
      <c r="DR8" s="28"/>
      <c r="DS8" s="13"/>
      <c r="DT8" s="13">
        <f aca="true" t="shared" si="75" ref="DT8:DT15">D8*2.45163/100</f>
        <v>2772.0335247000003</v>
      </c>
      <c r="DU8" s="13">
        <f aca="true" t="shared" si="76" ref="DU8:DU15">DS8+DT8</f>
        <v>2772.0335247000003</v>
      </c>
      <c r="DV8" s="28">
        <f aca="true" t="shared" si="77" ref="DV8:DV15">DT$6*$F8</f>
        <v>1735.1166162000002</v>
      </c>
      <c r="DW8" s="28">
        <f aca="true" t="shared" si="78" ref="DW8:DW15">DT$6*$G8</f>
        <v>2908.1235060000004</v>
      </c>
      <c r="DX8" s="28"/>
      <c r="DY8" s="13"/>
      <c r="DZ8" s="13">
        <f aca="true" t="shared" si="79" ref="DZ8:DZ15">D8*0.25443/100</f>
        <v>287.68145669999996</v>
      </c>
      <c r="EA8" s="13">
        <f aca="true" t="shared" si="80" ref="EA8:EA15">DY8+DZ8</f>
        <v>287.68145669999996</v>
      </c>
      <c r="EB8" s="28">
        <f aca="true" t="shared" si="81" ref="EB8:EB15">DZ$6*$F8</f>
        <v>180.07028820000002</v>
      </c>
      <c r="EC8" s="28">
        <f aca="true" t="shared" si="82" ref="EC8:EC15">DZ$6*$G8</f>
        <v>301.804866</v>
      </c>
      <c r="ED8" s="28"/>
      <c r="EE8" s="13"/>
      <c r="EF8" s="13">
        <f aca="true" t="shared" si="83" ref="EF8:EF15">D8*0.12856/100</f>
        <v>145.36150640000002</v>
      </c>
      <c r="EG8" s="13">
        <f aca="true" t="shared" si="84" ref="EG8:EG15">EE8+EF8</f>
        <v>145.36150640000002</v>
      </c>
      <c r="EH8" s="28">
        <f aca="true" t="shared" si="85" ref="EH8:EH15">EF$6*$F8</f>
        <v>90.9870544</v>
      </c>
      <c r="EI8" s="28">
        <f aca="true" t="shared" si="86" ref="EI8:EI15">EF$6*$G8</f>
        <v>152.497872</v>
      </c>
      <c r="EJ8" s="28"/>
      <c r="EK8" s="13"/>
      <c r="EL8" s="13">
        <f aca="true" t="shared" si="87" ref="EL8:EL15">D8*0.03415/100</f>
        <v>38.613063499999996</v>
      </c>
      <c r="EM8" s="13">
        <f aca="true" t="shared" si="88" ref="EM8:EM15">EK8+EL8</f>
        <v>38.613063499999996</v>
      </c>
      <c r="EN8" s="28">
        <f aca="true" t="shared" si="89" ref="EN8:EN15">EL$6*$F8</f>
        <v>24.169321</v>
      </c>
      <c r="EO8" s="28">
        <f aca="true" t="shared" si="90" ref="EO8:EO15">EL$6*$G8</f>
        <v>40.50873</v>
      </c>
      <c r="EP8" s="28"/>
      <c r="EQ8" s="13"/>
      <c r="ER8" s="13">
        <f aca="true" t="shared" si="91" ref="ER8:ER15">D8*1.11619/100</f>
        <v>1262.0648711000001</v>
      </c>
      <c r="ES8" s="13">
        <f aca="true" t="shared" si="92" ref="ES8:ES15">EQ8+ER8</f>
        <v>1262.0648711000001</v>
      </c>
      <c r="ET8" s="28">
        <f aca="true" t="shared" si="93" ref="ET8:ET15">ER$6*$F8</f>
        <v>789.9723106</v>
      </c>
      <c r="EU8" s="28">
        <f aca="true" t="shared" si="94" ref="EU8:EU15">ER$6*$G8</f>
        <v>1324.024578</v>
      </c>
      <c r="EV8" s="28"/>
      <c r="EW8" s="13"/>
      <c r="EX8" s="13">
        <f aca="true" t="shared" si="95" ref="EX8:EX15">D8*4.55599/100</f>
        <v>5151.4123331</v>
      </c>
      <c r="EY8" s="13">
        <f aca="true" t="shared" si="96" ref="EY8:EY15">EW8+EX8</f>
        <v>5151.4123331</v>
      </c>
      <c r="EZ8" s="28">
        <f aca="true" t="shared" si="97" ref="EZ8:EZ15">EX$6*$F8</f>
        <v>3224.4563626</v>
      </c>
      <c r="FA8" s="28">
        <f aca="true" t="shared" si="98" ref="FA8:FA15">EX$6*$G8</f>
        <v>5404.315338</v>
      </c>
      <c r="FB8" s="28"/>
      <c r="FC8" s="13"/>
      <c r="FD8" s="13">
        <f aca="true" t="shared" si="99" ref="FD8:FD15">D8*0.07571/100</f>
        <v>85.6045399</v>
      </c>
      <c r="FE8" s="13">
        <f aca="true" t="shared" si="100" ref="FE8:FE15">FC8+FD8</f>
        <v>85.6045399</v>
      </c>
      <c r="FF8" s="28">
        <f aca="true" t="shared" si="101" ref="FF8:FF15">FD$6*$F8</f>
        <v>53.5829954</v>
      </c>
      <c r="FG8" s="28">
        <f aca="true" t="shared" si="102" ref="FG8:FG15">FD$6*$G8</f>
        <v>89.807202</v>
      </c>
      <c r="FH8" s="28"/>
      <c r="FI8" s="13"/>
      <c r="FJ8" s="13">
        <f aca="true" t="shared" si="103" ref="FJ8:FJ15">D8*0.91696/100</f>
        <v>1036.7975024</v>
      </c>
      <c r="FK8" s="13">
        <f aca="true" t="shared" si="104" ref="FK8:FK15">FI8+FJ8</f>
        <v>1036.7975024</v>
      </c>
      <c r="FL8" s="28">
        <f aca="true" t="shared" si="105" ref="FL8:FL15">FJ$6*$F8</f>
        <v>648.9692704</v>
      </c>
      <c r="FM8" s="28">
        <f aca="true" t="shared" si="106" ref="FM8:FM15">FJ$6*$G8</f>
        <v>1087.697952</v>
      </c>
      <c r="FN8" s="28"/>
      <c r="FO8" s="13"/>
      <c r="FP8" s="13">
        <f aca="true" t="shared" si="107" ref="FP8:FP15">D8*0.38062/100</f>
        <v>430.3632278</v>
      </c>
      <c r="FQ8" s="13">
        <f aca="true" t="shared" si="108" ref="FQ8:FQ15">FO8+FP8</f>
        <v>430.3632278</v>
      </c>
      <c r="FR8" s="28">
        <f aca="true" t="shared" si="109" ref="FR8:FR15">FP$6*$F8</f>
        <v>269.3799988</v>
      </c>
      <c r="FS8" s="28">
        <f aca="true" t="shared" si="110" ref="FS8:FS15">FP$6*$G8</f>
        <v>451.491444</v>
      </c>
      <c r="FT8" s="28"/>
    </row>
    <row r="9" spans="1:176" s="30" customFormat="1" ht="12.75">
      <c r="A9" s="29">
        <v>44287</v>
      </c>
      <c r="C9" s="20">
        <f>'2010C'!O9</f>
        <v>2380000</v>
      </c>
      <c r="D9" s="20">
        <f>'2010C'!P9</f>
        <v>113069</v>
      </c>
      <c r="E9" s="14">
        <f t="shared" si="0"/>
        <v>2493069</v>
      </c>
      <c r="F9" s="20">
        <f>'2010C'!R9</f>
        <v>66394</v>
      </c>
      <c r="G9" s="20">
        <f>'2010C'!S9</f>
        <v>111375</v>
      </c>
      <c r="H9" s="28"/>
      <c r="I9" s="13">
        <f aca="true" t="shared" si="111" ref="I9:I15">C9*7.96069/100</f>
        <v>189464.422</v>
      </c>
      <c r="J9" s="13">
        <f t="shared" si="1"/>
        <v>9001.0725761</v>
      </c>
      <c r="K9" s="28">
        <f t="shared" si="2"/>
        <v>198465.4945761</v>
      </c>
      <c r="L9" s="28">
        <f t="shared" si="3"/>
        <v>5285.4205186</v>
      </c>
      <c r="M9" s="28">
        <f t="shared" si="4"/>
        <v>8866.2184875</v>
      </c>
      <c r="N9" s="28"/>
      <c r="O9" s="13">
        <f aca="true" t="shared" si="112" ref="O9:O15">C9*8.86163/100</f>
        <v>210906.794</v>
      </c>
      <c r="P9" s="13">
        <f t="shared" si="5"/>
        <v>10019.7564247</v>
      </c>
      <c r="Q9" s="13">
        <f t="shared" si="6"/>
        <v>220926.5504247</v>
      </c>
      <c r="R9" s="28">
        <f t="shared" si="7"/>
        <v>5883.590622199999</v>
      </c>
      <c r="S9" s="28">
        <f t="shared" si="8"/>
        <v>9869.640412499999</v>
      </c>
      <c r="T9" s="28"/>
      <c r="U9" s="28">
        <f aca="true" t="shared" si="113" ref="U9:U15">C9*3.27229/100</f>
        <v>77880.50200000001</v>
      </c>
      <c r="V9" s="13">
        <f t="shared" si="9"/>
        <v>3699.9455801</v>
      </c>
      <c r="W9" s="13">
        <f t="shared" si="10"/>
        <v>81580.44758010001</v>
      </c>
      <c r="X9" s="28">
        <f t="shared" si="11"/>
        <v>2172.6042226</v>
      </c>
      <c r="Y9" s="28">
        <f t="shared" si="12"/>
        <v>3644.5129875</v>
      </c>
      <c r="Z9" s="28"/>
      <c r="AA9" s="13">
        <f aca="true" t="shared" si="114" ref="AA9:AA15">C9*2.44463/100</f>
        <v>58182.194</v>
      </c>
      <c r="AB9" s="13">
        <f t="shared" si="13"/>
        <v>2764.1186947000006</v>
      </c>
      <c r="AC9" s="13">
        <f t="shared" si="14"/>
        <v>60946.312694700006</v>
      </c>
      <c r="AD9" s="28">
        <f t="shared" si="15"/>
        <v>1623.0876422000001</v>
      </c>
      <c r="AE9" s="28">
        <f t="shared" si="16"/>
        <v>2722.7066625</v>
      </c>
      <c r="AF9" s="13"/>
      <c r="AG9" s="13">
        <f aca="true" t="shared" si="115" ref="AG9:AG15">AH$6*$C9</f>
        <v>5774.118</v>
      </c>
      <c r="AH9" s="13">
        <f t="shared" si="17"/>
        <v>274.3167009</v>
      </c>
      <c r="AI9" s="13">
        <f t="shared" si="18"/>
        <v>6048.4347009</v>
      </c>
      <c r="AJ9" s="28">
        <f t="shared" si="19"/>
        <v>161.0784834</v>
      </c>
      <c r="AK9" s="28">
        <f t="shared" si="20"/>
        <v>270.2068875</v>
      </c>
      <c r="AL9" s="28"/>
      <c r="AM9" s="13">
        <f>C9*3.25486/100</f>
        <v>77465.668</v>
      </c>
      <c r="AN9" s="13">
        <f t="shared" si="21"/>
        <v>3680.2376534</v>
      </c>
      <c r="AO9" s="13">
        <f t="shared" si="22"/>
        <v>81145.90565340001</v>
      </c>
      <c r="AP9" s="28">
        <f t="shared" si="23"/>
        <v>2161.0317483999997</v>
      </c>
      <c r="AQ9" s="28">
        <f t="shared" si="24"/>
        <v>3625.100325</v>
      </c>
      <c r="AR9" s="13"/>
      <c r="AS9" s="13">
        <f>C9*23.78111/100</f>
        <v>565990.4180000001</v>
      </c>
      <c r="AT9" s="13">
        <f t="shared" si="25"/>
        <v>26889.0632659</v>
      </c>
      <c r="AU9" s="13">
        <f t="shared" si="26"/>
        <v>592879.4812659001</v>
      </c>
      <c r="AV9" s="28">
        <f t="shared" si="27"/>
        <v>15789.2301734</v>
      </c>
      <c r="AW9" s="28">
        <f t="shared" si="28"/>
        <v>26486.2112625</v>
      </c>
      <c r="AX9" s="28"/>
      <c r="AY9" s="13">
        <f>C9*0.0004/100</f>
        <v>9.52</v>
      </c>
      <c r="AZ9" s="13">
        <f t="shared" si="29"/>
        <v>0.452276</v>
      </c>
      <c r="BA9" s="13">
        <f t="shared" si="30"/>
        <v>9.972275999999999</v>
      </c>
      <c r="BB9" s="28">
        <f>AZ$6*$F9</f>
        <v>0.265576</v>
      </c>
      <c r="BC9" s="28">
        <f>AZ$6*$G9</f>
        <v>0.4455</v>
      </c>
      <c r="BD9" s="28"/>
      <c r="BE9" s="13">
        <f>C9*0.13664/100</f>
        <v>3252.032</v>
      </c>
      <c r="BF9" s="13">
        <f t="shared" si="31"/>
        <v>154.49748160000001</v>
      </c>
      <c r="BG9" s="13">
        <f t="shared" si="32"/>
        <v>3406.5294816</v>
      </c>
      <c r="BH9" s="28">
        <f t="shared" si="33"/>
        <v>90.7207616</v>
      </c>
      <c r="BI9" s="28">
        <f t="shared" si="34"/>
        <v>152.18280000000001</v>
      </c>
      <c r="BJ9" s="28"/>
      <c r="BK9" s="13">
        <f>C9*0.87875/100</f>
        <v>20914.25</v>
      </c>
      <c r="BL9" s="13">
        <f t="shared" si="35"/>
        <v>993.5938375000001</v>
      </c>
      <c r="BM9" s="13">
        <f t="shared" si="36"/>
        <v>21907.8438375</v>
      </c>
      <c r="BN9" s="28">
        <f t="shared" si="37"/>
        <v>583.437275</v>
      </c>
      <c r="BO9" s="28">
        <f t="shared" si="38"/>
        <v>978.7078125</v>
      </c>
      <c r="BP9" s="28"/>
      <c r="BQ9" s="13">
        <f>C9*0.56757/100</f>
        <v>13508.166000000001</v>
      </c>
      <c r="BR9" s="13">
        <f t="shared" si="39"/>
        <v>641.7457233</v>
      </c>
      <c r="BS9" s="13">
        <f t="shared" si="40"/>
        <v>14149.911723300002</v>
      </c>
      <c r="BT9" s="28">
        <f t="shared" si="41"/>
        <v>376.83242579999995</v>
      </c>
      <c r="BU9" s="28">
        <f t="shared" si="42"/>
        <v>632.1310874999999</v>
      </c>
      <c r="BV9" s="13"/>
      <c r="BW9" s="13">
        <f>C9*2.18514/100</f>
        <v>52006.332</v>
      </c>
      <c r="BX9" s="13">
        <f t="shared" si="43"/>
        <v>2470.7159466</v>
      </c>
      <c r="BY9" s="13">
        <f t="shared" si="44"/>
        <v>54477.0479466</v>
      </c>
      <c r="BZ9" s="28">
        <f t="shared" si="45"/>
        <v>1450.8018516</v>
      </c>
      <c r="CA9" s="28">
        <f t="shared" si="46"/>
        <v>2433.699675</v>
      </c>
      <c r="CB9" s="28"/>
      <c r="CC9" s="13">
        <f>C9*0.13916/100</f>
        <v>3312.008</v>
      </c>
      <c r="CD9" s="13">
        <f t="shared" si="47"/>
        <v>157.3468204</v>
      </c>
      <c r="CE9" s="13">
        <f t="shared" si="48"/>
        <v>3469.3548204</v>
      </c>
      <c r="CF9" s="28">
        <f t="shared" si="49"/>
        <v>92.3938904</v>
      </c>
      <c r="CG9" s="28">
        <f t="shared" si="50"/>
        <v>154.98945</v>
      </c>
      <c r="CH9" s="28"/>
      <c r="CI9" s="13">
        <f>C9*0.37665/100</f>
        <v>8964.27</v>
      </c>
      <c r="CJ9" s="13">
        <f t="shared" si="51"/>
        <v>425.8743885</v>
      </c>
      <c r="CK9" s="13">
        <f t="shared" si="52"/>
        <v>9390.1443885</v>
      </c>
      <c r="CL9" s="28">
        <f t="shared" si="53"/>
        <v>250.073001</v>
      </c>
      <c r="CM9" s="28">
        <f t="shared" si="54"/>
        <v>419.49393749999996</v>
      </c>
      <c r="CN9" s="28"/>
      <c r="CO9" s="13">
        <f>C9*1.58627/100</f>
        <v>37753.226</v>
      </c>
      <c r="CP9" s="13">
        <f t="shared" si="55"/>
        <v>1793.5796263</v>
      </c>
      <c r="CQ9" s="13">
        <f t="shared" si="56"/>
        <v>39546.8056263</v>
      </c>
      <c r="CR9" s="28">
        <f t="shared" si="57"/>
        <v>1053.1881038000001</v>
      </c>
      <c r="CS9" s="28">
        <f t="shared" si="58"/>
        <v>1766.7082125</v>
      </c>
      <c r="CT9" s="28"/>
      <c r="CU9" s="13">
        <f>C9*0.07178/100</f>
        <v>1708.364</v>
      </c>
      <c r="CV9" s="13">
        <f t="shared" si="59"/>
        <v>81.1609282</v>
      </c>
      <c r="CW9" s="13">
        <f t="shared" si="60"/>
        <v>1789.5249282</v>
      </c>
      <c r="CX9" s="28">
        <f t="shared" si="61"/>
        <v>47.6576132</v>
      </c>
      <c r="CY9" s="28">
        <f t="shared" si="62"/>
        <v>79.944975</v>
      </c>
      <c r="CZ9" s="28"/>
      <c r="DA9" s="13">
        <f>C9*1.01431/100</f>
        <v>24140.578</v>
      </c>
      <c r="DB9" s="13">
        <f t="shared" si="63"/>
        <v>1146.8701739</v>
      </c>
      <c r="DC9" s="13">
        <f t="shared" si="64"/>
        <v>25287.4481739</v>
      </c>
      <c r="DD9" s="28">
        <f t="shared" si="65"/>
        <v>673.4409814</v>
      </c>
      <c r="DE9" s="28">
        <f t="shared" si="66"/>
        <v>1129.6877625</v>
      </c>
      <c r="DF9" s="28"/>
      <c r="DG9" s="13">
        <f>C9*0.48536/100</f>
        <v>11551.568000000001</v>
      </c>
      <c r="DH9" s="28">
        <f t="shared" si="67"/>
        <v>548.7916984</v>
      </c>
      <c r="DI9" s="13">
        <f t="shared" si="68"/>
        <v>12100.359698400001</v>
      </c>
      <c r="DJ9" s="28">
        <f t="shared" si="69"/>
        <v>322.24991839999996</v>
      </c>
      <c r="DK9" s="28">
        <f t="shared" si="70"/>
        <v>540.5696999999999</v>
      </c>
      <c r="DL9" s="28"/>
      <c r="DM9" s="13">
        <f>C9*0.80603/100</f>
        <v>19183.514000000003</v>
      </c>
      <c r="DN9" s="13">
        <f t="shared" si="71"/>
        <v>911.3700607000001</v>
      </c>
      <c r="DO9" s="13">
        <f t="shared" si="72"/>
        <v>20094.884060700002</v>
      </c>
      <c r="DP9" s="28">
        <f t="shared" si="73"/>
        <v>535.1555582</v>
      </c>
      <c r="DQ9" s="28">
        <f t="shared" si="74"/>
        <v>897.7159125</v>
      </c>
      <c r="DR9" s="28"/>
      <c r="DS9" s="13">
        <f>C9*2.45163/100</f>
        <v>58348.794</v>
      </c>
      <c r="DT9" s="13">
        <f t="shared" si="75"/>
        <v>2772.0335247000003</v>
      </c>
      <c r="DU9" s="13">
        <f t="shared" si="76"/>
        <v>61120.8275247</v>
      </c>
      <c r="DV9" s="28">
        <f t="shared" si="77"/>
        <v>1627.7352222000002</v>
      </c>
      <c r="DW9" s="28">
        <f t="shared" si="78"/>
        <v>2730.5029125</v>
      </c>
      <c r="DX9" s="28"/>
      <c r="DY9" s="13">
        <f>C9*0.25443/100</f>
        <v>6055.434</v>
      </c>
      <c r="DZ9" s="13">
        <f t="shared" si="79"/>
        <v>287.68145669999996</v>
      </c>
      <c r="EA9" s="13">
        <f t="shared" si="80"/>
        <v>6343.1154567</v>
      </c>
      <c r="EB9" s="28">
        <f t="shared" si="81"/>
        <v>168.92625420000002</v>
      </c>
      <c r="EC9" s="28">
        <f t="shared" si="82"/>
        <v>283.3714125</v>
      </c>
      <c r="ED9" s="28"/>
      <c r="EE9" s="13">
        <f>C9*0.12856/100</f>
        <v>3059.7280000000005</v>
      </c>
      <c r="EF9" s="13">
        <f t="shared" si="83"/>
        <v>145.36150640000002</v>
      </c>
      <c r="EG9" s="13">
        <f t="shared" si="84"/>
        <v>3205.0895064000006</v>
      </c>
      <c r="EH9" s="28">
        <f t="shared" si="85"/>
        <v>85.35612640000001</v>
      </c>
      <c r="EI9" s="28">
        <f t="shared" si="86"/>
        <v>143.18370000000002</v>
      </c>
      <c r="EJ9" s="28"/>
      <c r="EK9" s="13">
        <f>C9*0.03415/100</f>
        <v>812.77</v>
      </c>
      <c r="EL9" s="13">
        <f t="shared" si="87"/>
        <v>38.613063499999996</v>
      </c>
      <c r="EM9" s="13">
        <f t="shared" si="88"/>
        <v>851.3830634999999</v>
      </c>
      <c r="EN9" s="28">
        <f t="shared" si="89"/>
        <v>22.673551</v>
      </c>
      <c r="EO9" s="28">
        <f t="shared" si="90"/>
        <v>38.0345625</v>
      </c>
      <c r="EP9" s="28"/>
      <c r="EQ9" s="13">
        <f>C9*1.11619/100</f>
        <v>26565.322</v>
      </c>
      <c r="ER9" s="13">
        <f t="shared" si="91"/>
        <v>1262.0648711000001</v>
      </c>
      <c r="ES9" s="13">
        <f t="shared" si="92"/>
        <v>27827.3868711</v>
      </c>
      <c r="ET9" s="28">
        <f t="shared" si="93"/>
        <v>741.0831886000001</v>
      </c>
      <c r="EU9" s="28">
        <f t="shared" si="94"/>
        <v>1243.1566125000002</v>
      </c>
      <c r="EV9" s="28"/>
      <c r="EW9" s="13">
        <f>C9*4.55599/100</f>
        <v>108432.562</v>
      </c>
      <c r="EX9" s="13">
        <f t="shared" si="95"/>
        <v>5151.4123331</v>
      </c>
      <c r="EY9" s="13">
        <f t="shared" si="96"/>
        <v>113583.9743331</v>
      </c>
      <c r="EZ9" s="28">
        <f t="shared" si="97"/>
        <v>3024.9040006</v>
      </c>
      <c r="FA9" s="28">
        <f t="shared" si="98"/>
        <v>5074.2338625</v>
      </c>
      <c r="FB9" s="28"/>
      <c r="FC9" s="13">
        <f>C9*0.07571/100</f>
        <v>1801.898</v>
      </c>
      <c r="FD9" s="13">
        <f t="shared" si="99"/>
        <v>85.6045399</v>
      </c>
      <c r="FE9" s="13">
        <f t="shared" si="100"/>
        <v>1887.5025398999999</v>
      </c>
      <c r="FF9" s="28">
        <f t="shared" si="101"/>
        <v>50.266897400000005</v>
      </c>
      <c r="FG9" s="28">
        <f t="shared" si="102"/>
        <v>84.3220125</v>
      </c>
      <c r="FH9" s="28"/>
      <c r="FI9" s="13">
        <f>C9*0.91696/100</f>
        <v>21823.647999999997</v>
      </c>
      <c r="FJ9" s="13">
        <f t="shared" si="103"/>
        <v>1036.7975024</v>
      </c>
      <c r="FK9" s="13">
        <f t="shared" si="104"/>
        <v>22860.445502399998</v>
      </c>
      <c r="FL9" s="28">
        <f t="shared" si="105"/>
        <v>608.8064224</v>
      </c>
      <c r="FM9" s="28">
        <f t="shared" si="106"/>
        <v>1021.2642</v>
      </c>
      <c r="FN9" s="28"/>
      <c r="FO9" s="13">
        <f>C9*0.38062/100</f>
        <v>9058.756</v>
      </c>
      <c r="FP9" s="13">
        <f t="shared" si="107"/>
        <v>430.3632278</v>
      </c>
      <c r="FQ9" s="13">
        <f t="shared" si="108"/>
        <v>9489.1192278</v>
      </c>
      <c r="FR9" s="28">
        <f t="shared" si="109"/>
        <v>252.7088428</v>
      </c>
      <c r="FS9" s="28">
        <f t="shared" si="110"/>
        <v>423.915525</v>
      </c>
      <c r="FT9" s="28"/>
    </row>
    <row r="10" spans="1:176" s="30" customFormat="1" ht="12.75">
      <c r="A10" s="29">
        <v>44470</v>
      </c>
      <c r="C10" s="20"/>
      <c r="D10" s="20">
        <v>0</v>
      </c>
      <c r="E10" s="14">
        <f t="shared" si="0"/>
        <v>0</v>
      </c>
      <c r="F10" s="14">
        <v>0</v>
      </c>
      <c r="G10" s="14">
        <v>0</v>
      </c>
      <c r="H10" s="28"/>
      <c r="I10" s="13"/>
      <c r="J10" s="13">
        <f t="shared" si="1"/>
        <v>0</v>
      </c>
      <c r="K10" s="28">
        <f t="shared" si="2"/>
        <v>0</v>
      </c>
      <c r="L10" s="28">
        <f t="shared" si="3"/>
        <v>0</v>
      </c>
      <c r="M10" s="28">
        <f t="shared" si="4"/>
        <v>0</v>
      </c>
      <c r="N10" s="28"/>
      <c r="O10" s="13"/>
      <c r="P10" s="13">
        <f t="shared" si="5"/>
        <v>0</v>
      </c>
      <c r="Q10" s="13">
        <f t="shared" si="6"/>
        <v>0</v>
      </c>
      <c r="R10" s="28">
        <f t="shared" si="7"/>
        <v>0</v>
      </c>
      <c r="S10" s="28">
        <f t="shared" si="8"/>
        <v>0</v>
      </c>
      <c r="T10" s="28"/>
      <c r="U10" s="28"/>
      <c r="V10" s="13">
        <f t="shared" si="9"/>
        <v>0</v>
      </c>
      <c r="W10" s="13">
        <f t="shared" si="10"/>
        <v>0</v>
      </c>
      <c r="X10" s="28">
        <f t="shared" si="11"/>
        <v>0</v>
      </c>
      <c r="Y10" s="28">
        <f t="shared" si="12"/>
        <v>0</v>
      </c>
      <c r="Z10" s="28"/>
      <c r="AA10" s="13"/>
      <c r="AB10" s="13">
        <f t="shared" si="13"/>
        <v>0</v>
      </c>
      <c r="AC10" s="13">
        <f t="shared" si="14"/>
        <v>0</v>
      </c>
      <c r="AD10" s="28">
        <f t="shared" si="15"/>
        <v>0</v>
      </c>
      <c r="AE10" s="28">
        <f t="shared" si="16"/>
        <v>0</v>
      </c>
      <c r="AF10" s="13"/>
      <c r="AG10" s="13"/>
      <c r="AH10" s="13">
        <f t="shared" si="17"/>
        <v>0</v>
      </c>
      <c r="AI10" s="13">
        <f t="shared" si="18"/>
        <v>0</v>
      </c>
      <c r="AJ10" s="28">
        <f t="shared" si="19"/>
        <v>0</v>
      </c>
      <c r="AK10" s="28">
        <f t="shared" si="20"/>
        <v>0</v>
      </c>
      <c r="AL10" s="28"/>
      <c r="AM10" s="13"/>
      <c r="AN10" s="13">
        <f t="shared" si="21"/>
        <v>0</v>
      </c>
      <c r="AO10" s="13">
        <f t="shared" si="22"/>
        <v>0</v>
      </c>
      <c r="AP10" s="28">
        <f t="shared" si="23"/>
        <v>0</v>
      </c>
      <c r="AQ10" s="28">
        <f t="shared" si="24"/>
        <v>0</v>
      </c>
      <c r="AR10" s="13"/>
      <c r="AS10" s="13"/>
      <c r="AT10" s="13">
        <f t="shared" si="25"/>
        <v>0</v>
      </c>
      <c r="AU10" s="13">
        <f t="shared" si="26"/>
        <v>0</v>
      </c>
      <c r="AV10" s="28">
        <f t="shared" si="27"/>
        <v>0</v>
      </c>
      <c r="AW10" s="28">
        <f t="shared" si="28"/>
        <v>0</v>
      </c>
      <c r="AX10" s="28"/>
      <c r="AY10" s="13"/>
      <c r="AZ10" s="13">
        <f t="shared" si="29"/>
        <v>0</v>
      </c>
      <c r="BA10" s="13">
        <f t="shared" si="30"/>
        <v>0</v>
      </c>
      <c r="BB10" s="28"/>
      <c r="BC10" s="28"/>
      <c r="BD10" s="28"/>
      <c r="BE10" s="13"/>
      <c r="BF10" s="13">
        <f t="shared" si="31"/>
        <v>0</v>
      </c>
      <c r="BG10" s="13">
        <f t="shared" si="32"/>
        <v>0</v>
      </c>
      <c r="BH10" s="28">
        <f t="shared" si="33"/>
        <v>0</v>
      </c>
      <c r="BI10" s="28">
        <f t="shared" si="34"/>
        <v>0</v>
      </c>
      <c r="BJ10" s="28"/>
      <c r="BK10" s="13"/>
      <c r="BL10" s="13">
        <f t="shared" si="35"/>
        <v>0</v>
      </c>
      <c r="BM10" s="13">
        <f t="shared" si="36"/>
        <v>0</v>
      </c>
      <c r="BN10" s="28">
        <f t="shared" si="37"/>
        <v>0</v>
      </c>
      <c r="BO10" s="28">
        <f t="shared" si="38"/>
        <v>0</v>
      </c>
      <c r="BP10" s="28"/>
      <c r="BQ10" s="13"/>
      <c r="BR10" s="13">
        <f t="shared" si="39"/>
        <v>0</v>
      </c>
      <c r="BS10" s="13">
        <f t="shared" si="40"/>
        <v>0</v>
      </c>
      <c r="BT10" s="28">
        <f t="shared" si="41"/>
        <v>0</v>
      </c>
      <c r="BU10" s="28">
        <f t="shared" si="42"/>
        <v>0</v>
      </c>
      <c r="BV10" s="13"/>
      <c r="BW10" s="13"/>
      <c r="BX10" s="13">
        <f t="shared" si="43"/>
        <v>0</v>
      </c>
      <c r="BY10" s="13">
        <f t="shared" si="44"/>
        <v>0</v>
      </c>
      <c r="BZ10" s="28">
        <f t="shared" si="45"/>
        <v>0</v>
      </c>
      <c r="CA10" s="28">
        <f t="shared" si="46"/>
        <v>0</v>
      </c>
      <c r="CB10" s="28"/>
      <c r="CC10" s="13"/>
      <c r="CD10" s="13">
        <f t="shared" si="47"/>
        <v>0</v>
      </c>
      <c r="CE10" s="13">
        <f t="shared" si="48"/>
        <v>0</v>
      </c>
      <c r="CF10" s="28">
        <f t="shared" si="49"/>
        <v>0</v>
      </c>
      <c r="CG10" s="28">
        <f t="shared" si="50"/>
        <v>0</v>
      </c>
      <c r="CH10" s="28"/>
      <c r="CI10" s="13"/>
      <c r="CJ10" s="13">
        <f t="shared" si="51"/>
        <v>0</v>
      </c>
      <c r="CK10" s="13">
        <f t="shared" si="52"/>
        <v>0</v>
      </c>
      <c r="CL10" s="28">
        <f t="shared" si="53"/>
        <v>0</v>
      </c>
      <c r="CM10" s="28">
        <f t="shared" si="54"/>
        <v>0</v>
      </c>
      <c r="CN10" s="28"/>
      <c r="CO10" s="13"/>
      <c r="CP10" s="13">
        <f t="shared" si="55"/>
        <v>0</v>
      </c>
      <c r="CQ10" s="13">
        <f t="shared" si="56"/>
        <v>0</v>
      </c>
      <c r="CR10" s="28">
        <f t="shared" si="57"/>
        <v>0</v>
      </c>
      <c r="CS10" s="28">
        <f t="shared" si="58"/>
        <v>0</v>
      </c>
      <c r="CT10" s="28"/>
      <c r="CU10" s="13"/>
      <c r="CV10" s="13">
        <f t="shared" si="59"/>
        <v>0</v>
      </c>
      <c r="CW10" s="13">
        <f t="shared" si="60"/>
        <v>0</v>
      </c>
      <c r="CX10" s="28">
        <f t="shared" si="61"/>
        <v>0</v>
      </c>
      <c r="CY10" s="28">
        <f t="shared" si="62"/>
        <v>0</v>
      </c>
      <c r="CZ10" s="28"/>
      <c r="DA10" s="13"/>
      <c r="DB10" s="13">
        <f t="shared" si="63"/>
        <v>0</v>
      </c>
      <c r="DC10" s="13">
        <f t="shared" si="64"/>
        <v>0</v>
      </c>
      <c r="DD10" s="28">
        <f t="shared" si="65"/>
        <v>0</v>
      </c>
      <c r="DE10" s="28">
        <f t="shared" si="66"/>
        <v>0</v>
      </c>
      <c r="DF10" s="28"/>
      <c r="DG10" s="13"/>
      <c r="DH10" s="28">
        <f t="shared" si="67"/>
        <v>0</v>
      </c>
      <c r="DI10" s="13">
        <f t="shared" si="68"/>
        <v>0</v>
      </c>
      <c r="DJ10" s="28">
        <f t="shared" si="69"/>
        <v>0</v>
      </c>
      <c r="DK10" s="28">
        <f t="shared" si="70"/>
        <v>0</v>
      </c>
      <c r="DL10" s="28"/>
      <c r="DM10" s="13"/>
      <c r="DN10" s="13">
        <f t="shared" si="71"/>
        <v>0</v>
      </c>
      <c r="DO10" s="13">
        <f t="shared" si="72"/>
        <v>0</v>
      </c>
      <c r="DP10" s="28">
        <f t="shared" si="73"/>
        <v>0</v>
      </c>
      <c r="DQ10" s="28">
        <f t="shared" si="74"/>
        <v>0</v>
      </c>
      <c r="DR10" s="28"/>
      <c r="DS10" s="13"/>
      <c r="DT10" s="13">
        <f t="shared" si="75"/>
        <v>0</v>
      </c>
      <c r="DU10" s="13">
        <f t="shared" si="76"/>
        <v>0</v>
      </c>
      <c r="DV10" s="28">
        <f t="shared" si="77"/>
        <v>0</v>
      </c>
      <c r="DW10" s="28">
        <f t="shared" si="78"/>
        <v>0</v>
      </c>
      <c r="DX10" s="28"/>
      <c r="DY10" s="13"/>
      <c r="DZ10" s="13">
        <f t="shared" si="79"/>
        <v>0</v>
      </c>
      <c r="EA10" s="13">
        <f t="shared" si="80"/>
        <v>0</v>
      </c>
      <c r="EB10" s="28">
        <f t="shared" si="81"/>
        <v>0</v>
      </c>
      <c r="EC10" s="28">
        <f t="shared" si="82"/>
        <v>0</v>
      </c>
      <c r="ED10" s="28"/>
      <c r="EE10" s="13"/>
      <c r="EF10" s="13">
        <f t="shared" si="83"/>
        <v>0</v>
      </c>
      <c r="EG10" s="13">
        <f t="shared" si="84"/>
        <v>0</v>
      </c>
      <c r="EH10" s="28">
        <f t="shared" si="85"/>
        <v>0</v>
      </c>
      <c r="EI10" s="28">
        <f t="shared" si="86"/>
        <v>0</v>
      </c>
      <c r="EJ10" s="28"/>
      <c r="EK10" s="13"/>
      <c r="EL10" s="13">
        <f t="shared" si="87"/>
        <v>0</v>
      </c>
      <c r="EM10" s="13">
        <f t="shared" si="88"/>
        <v>0</v>
      </c>
      <c r="EN10" s="28">
        <f t="shared" si="89"/>
        <v>0</v>
      </c>
      <c r="EO10" s="28">
        <f t="shared" si="90"/>
        <v>0</v>
      </c>
      <c r="EP10" s="28"/>
      <c r="EQ10" s="13"/>
      <c r="ER10" s="13">
        <f t="shared" si="91"/>
        <v>0</v>
      </c>
      <c r="ES10" s="13">
        <f t="shared" si="92"/>
        <v>0</v>
      </c>
      <c r="ET10" s="28">
        <f t="shared" si="93"/>
        <v>0</v>
      </c>
      <c r="EU10" s="28">
        <f t="shared" si="94"/>
        <v>0</v>
      </c>
      <c r="EV10" s="28"/>
      <c r="EW10" s="13"/>
      <c r="EX10" s="13">
        <f t="shared" si="95"/>
        <v>0</v>
      </c>
      <c r="EY10" s="13">
        <f t="shared" si="96"/>
        <v>0</v>
      </c>
      <c r="EZ10" s="28">
        <f t="shared" si="97"/>
        <v>0</v>
      </c>
      <c r="FA10" s="28">
        <f t="shared" si="98"/>
        <v>0</v>
      </c>
      <c r="FB10" s="28"/>
      <c r="FC10" s="13"/>
      <c r="FD10" s="13">
        <f t="shared" si="99"/>
        <v>0</v>
      </c>
      <c r="FE10" s="13">
        <f t="shared" si="100"/>
        <v>0</v>
      </c>
      <c r="FF10" s="28">
        <f t="shared" si="101"/>
        <v>0</v>
      </c>
      <c r="FG10" s="28">
        <f t="shared" si="102"/>
        <v>0</v>
      </c>
      <c r="FH10" s="28"/>
      <c r="FI10" s="13"/>
      <c r="FJ10" s="13">
        <f t="shared" si="103"/>
        <v>0</v>
      </c>
      <c r="FK10" s="13">
        <f t="shared" si="104"/>
        <v>0</v>
      </c>
      <c r="FL10" s="28">
        <f t="shared" si="105"/>
        <v>0</v>
      </c>
      <c r="FM10" s="28">
        <f t="shared" si="106"/>
        <v>0</v>
      </c>
      <c r="FN10" s="28"/>
      <c r="FO10" s="13"/>
      <c r="FP10" s="13">
        <f t="shared" si="107"/>
        <v>0</v>
      </c>
      <c r="FQ10" s="13">
        <f t="shared" si="108"/>
        <v>0</v>
      </c>
      <c r="FR10" s="28">
        <f t="shared" si="109"/>
        <v>0</v>
      </c>
      <c r="FS10" s="28">
        <f t="shared" si="110"/>
        <v>0</v>
      </c>
      <c r="FT10" s="28"/>
    </row>
    <row r="11" spans="1:176" s="30" customFormat="1" ht="12.75">
      <c r="A11" s="29">
        <v>44652</v>
      </c>
      <c r="C11" s="20">
        <v>0</v>
      </c>
      <c r="D11" s="20">
        <v>0</v>
      </c>
      <c r="E11" s="14">
        <f t="shared" si="0"/>
        <v>0</v>
      </c>
      <c r="F11" s="14">
        <v>0</v>
      </c>
      <c r="G11" s="14">
        <v>0</v>
      </c>
      <c r="H11" s="28"/>
      <c r="I11" s="13">
        <f t="shared" si="111"/>
        <v>0</v>
      </c>
      <c r="J11" s="13">
        <f t="shared" si="1"/>
        <v>0</v>
      </c>
      <c r="K11" s="28">
        <f t="shared" si="2"/>
        <v>0</v>
      </c>
      <c r="L11" s="28">
        <f t="shared" si="3"/>
        <v>0</v>
      </c>
      <c r="M11" s="28">
        <f t="shared" si="4"/>
        <v>0</v>
      </c>
      <c r="N11" s="28"/>
      <c r="O11" s="13">
        <f t="shared" si="112"/>
        <v>0</v>
      </c>
      <c r="P11" s="13">
        <f t="shared" si="5"/>
        <v>0</v>
      </c>
      <c r="Q11" s="13">
        <f t="shared" si="6"/>
        <v>0</v>
      </c>
      <c r="R11" s="28">
        <f t="shared" si="7"/>
        <v>0</v>
      </c>
      <c r="S11" s="28">
        <f t="shared" si="8"/>
        <v>0</v>
      </c>
      <c r="T11" s="28"/>
      <c r="U11" s="28">
        <f t="shared" si="113"/>
        <v>0</v>
      </c>
      <c r="V11" s="13">
        <f t="shared" si="9"/>
        <v>0</v>
      </c>
      <c r="W11" s="13">
        <f t="shared" si="10"/>
        <v>0</v>
      </c>
      <c r="X11" s="28">
        <f t="shared" si="11"/>
        <v>0</v>
      </c>
      <c r="Y11" s="28">
        <f t="shared" si="12"/>
        <v>0</v>
      </c>
      <c r="Z11" s="28"/>
      <c r="AA11" s="13">
        <f t="shared" si="114"/>
        <v>0</v>
      </c>
      <c r="AB11" s="13">
        <f t="shared" si="13"/>
        <v>0</v>
      </c>
      <c r="AC11" s="13">
        <f t="shared" si="14"/>
        <v>0</v>
      </c>
      <c r="AD11" s="28">
        <f t="shared" si="15"/>
        <v>0</v>
      </c>
      <c r="AE11" s="28">
        <f t="shared" si="16"/>
        <v>0</v>
      </c>
      <c r="AF11" s="13"/>
      <c r="AG11" s="13">
        <f t="shared" si="115"/>
        <v>0</v>
      </c>
      <c r="AH11" s="13">
        <f t="shared" si="17"/>
        <v>0</v>
      </c>
      <c r="AI11" s="13">
        <f t="shared" si="18"/>
        <v>0</v>
      </c>
      <c r="AJ11" s="28">
        <f t="shared" si="19"/>
        <v>0</v>
      </c>
      <c r="AK11" s="28">
        <f t="shared" si="20"/>
        <v>0</v>
      </c>
      <c r="AL11" s="28"/>
      <c r="AM11" s="13">
        <f>C11*3.25486/100</f>
        <v>0</v>
      </c>
      <c r="AN11" s="13">
        <f t="shared" si="21"/>
        <v>0</v>
      </c>
      <c r="AO11" s="13">
        <f t="shared" si="22"/>
        <v>0</v>
      </c>
      <c r="AP11" s="28">
        <f t="shared" si="23"/>
        <v>0</v>
      </c>
      <c r="AQ11" s="28">
        <f t="shared" si="24"/>
        <v>0</v>
      </c>
      <c r="AR11" s="13"/>
      <c r="AS11" s="13">
        <f>C11*23.78111/100</f>
        <v>0</v>
      </c>
      <c r="AT11" s="13">
        <f t="shared" si="25"/>
        <v>0</v>
      </c>
      <c r="AU11" s="13">
        <f t="shared" si="26"/>
        <v>0</v>
      </c>
      <c r="AV11" s="28">
        <f t="shared" si="27"/>
        <v>0</v>
      </c>
      <c r="AW11" s="28">
        <f t="shared" si="28"/>
        <v>0</v>
      </c>
      <c r="AX11" s="28"/>
      <c r="AY11" s="13">
        <f>C11*0.0004/100</f>
        <v>0</v>
      </c>
      <c r="AZ11" s="13">
        <f t="shared" si="29"/>
        <v>0</v>
      </c>
      <c r="BA11" s="13">
        <f t="shared" si="30"/>
        <v>0</v>
      </c>
      <c r="BB11" s="28"/>
      <c r="BC11" s="28"/>
      <c r="BD11" s="28"/>
      <c r="BE11" s="13">
        <f>C11*0.13664/100</f>
        <v>0</v>
      </c>
      <c r="BF11" s="13">
        <f t="shared" si="31"/>
        <v>0</v>
      </c>
      <c r="BG11" s="13">
        <f t="shared" si="32"/>
        <v>0</v>
      </c>
      <c r="BH11" s="28">
        <f t="shared" si="33"/>
        <v>0</v>
      </c>
      <c r="BI11" s="28">
        <f t="shared" si="34"/>
        <v>0</v>
      </c>
      <c r="BJ11" s="28"/>
      <c r="BK11" s="13">
        <f>C11*0.87875/100</f>
        <v>0</v>
      </c>
      <c r="BL11" s="13">
        <f t="shared" si="35"/>
        <v>0</v>
      </c>
      <c r="BM11" s="13">
        <f t="shared" si="36"/>
        <v>0</v>
      </c>
      <c r="BN11" s="28">
        <f t="shared" si="37"/>
        <v>0</v>
      </c>
      <c r="BO11" s="28">
        <f t="shared" si="38"/>
        <v>0</v>
      </c>
      <c r="BP11" s="28"/>
      <c r="BQ11" s="13">
        <f>C11*0.56757/100</f>
        <v>0</v>
      </c>
      <c r="BR11" s="13">
        <f t="shared" si="39"/>
        <v>0</v>
      </c>
      <c r="BS11" s="13">
        <f t="shared" si="40"/>
        <v>0</v>
      </c>
      <c r="BT11" s="28">
        <f t="shared" si="41"/>
        <v>0</v>
      </c>
      <c r="BU11" s="28">
        <f t="shared" si="42"/>
        <v>0</v>
      </c>
      <c r="BV11" s="13"/>
      <c r="BW11" s="13">
        <f>C11*2.18514/100</f>
        <v>0</v>
      </c>
      <c r="BX11" s="13">
        <f t="shared" si="43"/>
        <v>0</v>
      </c>
      <c r="BY11" s="13">
        <f t="shared" si="44"/>
        <v>0</v>
      </c>
      <c r="BZ11" s="28">
        <f t="shared" si="45"/>
        <v>0</v>
      </c>
      <c r="CA11" s="28">
        <f t="shared" si="46"/>
        <v>0</v>
      </c>
      <c r="CB11" s="28"/>
      <c r="CC11" s="13">
        <f>C11*0.13916/100</f>
        <v>0</v>
      </c>
      <c r="CD11" s="13">
        <f t="shared" si="47"/>
        <v>0</v>
      </c>
      <c r="CE11" s="13">
        <f t="shared" si="48"/>
        <v>0</v>
      </c>
      <c r="CF11" s="28">
        <f t="shared" si="49"/>
        <v>0</v>
      </c>
      <c r="CG11" s="28">
        <f t="shared" si="50"/>
        <v>0</v>
      </c>
      <c r="CH11" s="28"/>
      <c r="CI11" s="13">
        <f>C11*0.37665/100</f>
        <v>0</v>
      </c>
      <c r="CJ11" s="13">
        <f t="shared" si="51"/>
        <v>0</v>
      </c>
      <c r="CK11" s="13">
        <f t="shared" si="52"/>
        <v>0</v>
      </c>
      <c r="CL11" s="28">
        <f t="shared" si="53"/>
        <v>0</v>
      </c>
      <c r="CM11" s="28">
        <f t="shared" si="54"/>
        <v>0</v>
      </c>
      <c r="CN11" s="28"/>
      <c r="CO11" s="13">
        <f>C11*1.58627/100</f>
        <v>0</v>
      </c>
      <c r="CP11" s="13">
        <f t="shared" si="55"/>
        <v>0</v>
      </c>
      <c r="CQ11" s="13">
        <f t="shared" si="56"/>
        <v>0</v>
      </c>
      <c r="CR11" s="28">
        <f t="shared" si="57"/>
        <v>0</v>
      </c>
      <c r="CS11" s="28">
        <f t="shared" si="58"/>
        <v>0</v>
      </c>
      <c r="CT11" s="28"/>
      <c r="CU11" s="13">
        <f>C11*0.07178/100</f>
        <v>0</v>
      </c>
      <c r="CV11" s="13">
        <f t="shared" si="59"/>
        <v>0</v>
      </c>
      <c r="CW11" s="13">
        <f t="shared" si="60"/>
        <v>0</v>
      </c>
      <c r="CX11" s="28">
        <f t="shared" si="61"/>
        <v>0</v>
      </c>
      <c r="CY11" s="28">
        <f t="shared" si="62"/>
        <v>0</v>
      </c>
      <c r="CZ11" s="28"/>
      <c r="DA11" s="13">
        <f>C11*1.01431/100</f>
        <v>0</v>
      </c>
      <c r="DB11" s="13">
        <f t="shared" si="63"/>
        <v>0</v>
      </c>
      <c r="DC11" s="13">
        <f t="shared" si="64"/>
        <v>0</v>
      </c>
      <c r="DD11" s="28">
        <f t="shared" si="65"/>
        <v>0</v>
      </c>
      <c r="DE11" s="28">
        <f t="shared" si="66"/>
        <v>0</v>
      </c>
      <c r="DF11" s="28"/>
      <c r="DG11" s="13">
        <f>C11*0.48536/100</f>
        <v>0</v>
      </c>
      <c r="DH11" s="28">
        <f t="shared" si="67"/>
        <v>0</v>
      </c>
      <c r="DI11" s="13">
        <f t="shared" si="68"/>
        <v>0</v>
      </c>
      <c r="DJ11" s="28">
        <f t="shared" si="69"/>
        <v>0</v>
      </c>
      <c r="DK11" s="28">
        <f t="shared" si="70"/>
        <v>0</v>
      </c>
      <c r="DL11" s="28"/>
      <c r="DM11" s="13">
        <f>C11*0.80603/100</f>
        <v>0</v>
      </c>
      <c r="DN11" s="13">
        <f t="shared" si="71"/>
        <v>0</v>
      </c>
      <c r="DO11" s="13">
        <f t="shared" si="72"/>
        <v>0</v>
      </c>
      <c r="DP11" s="28">
        <f t="shared" si="73"/>
        <v>0</v>
      </c>
      <c r="DQ11" s="28">
        <f t="shared" si="74"/>
        <v>0</v>
      </c>
      <c r="DR11" s="28"/>
      <c r="DS11" s="13">
        <f>C11*2.45163/100</f>
        <v>0</v>
      </c>
      <c r="DT11" s="13">
        <f t="shared" si="75"/>
        <v>0</v>
      </c>
      <c r="DU11" s="13">
        <f t="shared" si="76"/>
        <v>0</v>
      </c>
      <c r="DV11" s="28">
        <f t="shared" si="77"/>
        <v>0</v>
      </c>
      <c r="DW11" s="28">
        <f t="shared" si="78"/>
        <v>0</v>
      </c>
      <c r="DX11" s="28"/>
      <c r="DY11" s="13">
        <f>C11*0.25443/100</f>
        <v>0</v>
      </c>
      <c r="DZ11" s="13">
        <f t="shared" si="79"/>
        <v>0</v>
      </c>
      <c r="EA11" s="13">
        <f t="shared" si="80"/>
        <v>0</v>
      </c>
      <c r="EB11" s="28">
        <f t="shared" si="81"/>
        <v>0</v>
      </c>
      <c r="EC11" s="28">
        <f t="shared" si="82"/>
        <v>0</v>
      </c>
      <c r="ED11" s="28"/>
      <c r="EE11" s="13">
        <f>C11*0.12856/100</f>
        <v>0</v>
      </c>
      <c r="EF11" s="13">
        <f t="shared" si="83"/>
        <v>0</v>
      </c>
      <c r="EG11" s="13">
        <f t="shared" si="84"/>
        <v>0</v>
      </c>
      <c r="EH11" s="28">
        <f t="shared" si="85"/>
        <v>0</v>
      </c>
      <c r="EI11" s="28">
        <f t="shared" si="86"/>
        <v>0</v>
      </c>
      <c r="EJ11" s="28"/>
      <c r="EK11" s="13">
        <f>C11*0.03415/100</f>
        <v>0</v>
      </c>
      <c r="EL11" s="13">
        <f t="shared" si="87"/>
        <v>0</v>
      </c>
      <c r="EM11" s="13">
        <f t="shared" si="88"/>
        <v>0</v>
      </c>
      <c r="EN11" s="28">
        <f t="shared" si="89"/>
        <v>0</v>
      </c>
      <c r="EO11" s="28">
        <f t="shared" si="90"/>
        <v>0</v>
      </c>
      <c r="EP11" s="28"/>
      <c r="EQ11" s="13">
        <f>C11*1.11619/100</f>
        <v>0</v>
      </c>
      <c r="ER11" s="13">
        <f t="shared" si="91"/>
        <v>0</v>
      </c>
      <c r="ES11" s="13">
        <f t="shared" si="92"/>
        <v>0</v>
      </c>
      <c r="ET11" s="28">
        <f t="shared" si="93"/>
        <v>0</v>
      </c>
      <c r="EU11" s="28">
        <f t="shared" si="94"/>
        <v>0</v>
      </c>
      <c r="EV11" s="28"/>
      <c r="EW11" s="13">
        <f>C11*4.55599/100</f>
        <v>0</v>
      </c>
      <c r="EX11" s="13">
        <f t="shared" si="95"/>
        <v>0</v>
      </c>
      <c r="EY11" s="13">
        <f t="shared" si="96"/>
        <v>0</v>
      </c>
      <c r="EZ11" s="28">
        <f t="shared" si="97"/>
        <v>0</v>
      </c>
      <c r="FA11" s="28">
        <f t="shared" si="98"/>
        <v>0</v>
      </c>
      <c r="FB11" s="28"/>
      <c r="FC11" s="13">
        <f>C11*0.07571/100</f>
        <v>0</v>
      </c>
      <c r="FD11" s="13">
        <f t="shared" si="99"/>
        <v>0</v>
      </c>
      <c r="FE11" s="13">
        <f t="shared" si="100"/>
        <v>0</v>
      </c>
      <c r="FF11" s="28">
        <f t="shared" si="101"/>
        <v>0</v>
      </c>
      <c r="FG11" s="28">
        <f t="shared" si="102"/>
        <v>0</v>
      </c>
      <c r="FH11" s="28"/>
      <c r="FI11" s="13">
        <f>C11*0.91696/100</f>
        <v>0</v>
      </c>
      <c r="FJ11" s="13">
        <f t="shared" si="103"/>
        <v>0</v>
      </c>
      <c r="FK11" s="13">
        <f t="shared" si="104"/>
        <v>0</v>
      </c>
      <c r="FL11" s="28">
        <f t="shared" si="105"/>
        <v>0</v>
      </c>
      <c r="FM11" s="28">
        <f t="shared" si="106"/>
        <v>0</v>
      </c>
      <c r="FN11" s="28"/>
      <c r="FO11" s="13">
        <f>C11*0.38062/100</f>
        <v>0</v>
      </c>
      <c r="FP11" s="13">
        <f t="shared" si="107"/>
        <v>0</v>
      </c>
      <c r="FQ11" s="13">
        <f t="shared" si="108"/>
        <v>0</v>
      </c>
      <c r="FR11" s="28">
        <f t="shared" si="109"/>
        <v>0</v>
      </c>
      <c r="FS11" s="28">
        <f t="shared" si="110"/>
        <v>0</v>
      </c>
      <c r="FT11" s="28"/>
    </row>
    <row r="12" spans="1:176" s="30" customFormat="1" ht="12.75">
      <c r="A12" s="29">
        <v>44835</v>
      </c>
      <c r="C12" s="20"/>
      <c r="D12" s="20">
        <v>0</v>
      </c>
      <c r="E12" s="14">
        <f t="shared" si="0"/>
        <v>0</v>
      </c>
      <c r="F12" s="14">
        <v>0</v>
      </c>
      <c r="G12" s="14">
        <v>0</v>
      </c>
      <c r="H12" s="28"/>
      <c r="I12" s="13"/>
      <c r="J12" s="13">
        <f t="shared" si="1"/>
        <v>0</v>
      </c>
      <c r="K12" s="28">
        <f t="shared" si="2"/>
        <v>0</v>
      </c>
      <c r="L12" s="28">
        <f t="shared" si="3"/>
        <v>0</v>
      </c>
      <c r="M12" s="28">
        <f t="shared" si="4"/>
        <v>0</v>
      </c>
      <c r="N12" s="28"/>
      <c r="O12" s="13"/>
      <c r="P12" s="13">
        <f t="shared" si="5"/>
        <v>0</v>
      </c>
      <c r="Q12" s="13">
        <f t="shared" si="6"/>
        <v>0</v>
      </c>
      <c r="R12" s="28">
        <f t="shared" si="7"/>
        <v>0</v>
      </c>
      <c r="S12" s="28">
        <f t="shared" si="8"/>
        <v>0</v>
      </c>
      <c r="T12" s="28"/>
      <c r="U12" s="28"/>
      <c r="V12" s="13">
        <f t="shared" si="9"/>
        <v>0</v>
      </c>
      <c r="W12" s="13">
        <f t="shared" si="10"/>
        <v>0</v>
      </c>
      <c r="X12" s="28">
        <f t="shared" si="11"/>
        <v>0</v>
      </c>
      <c r="Y12" s="28">
        <f t="shared" si="12"/>
        <v>0</v>
      </c>
      <c r="Z12" s="28"/>
      <c r="AA12" s="13"/>
      <c r="AB12" s="13">
        <f t="shared" si="13"/>
        <v>0</v>
      </c>
      <c r="AC12" s="13">
        <f t="shared" si="14"/>
        <v>0</v>
      </c>
      <c r="AD12" s="28">
        <f t="shared" si="15"/>
        <v>0</v>
      </c>
      <c r="AE12" s="28">
        <f t="shared" si="16"/>
        <v>0</v>
      </c>
      <c r="AF12" s="13"/>
      <c r="AG12" s="13"/>
      <c r="AH12" s="13">
        <f t="shared" si="17"/>
        <v>0</v>
      </c>
      <c r="AI12" s="13">
        <f t="shared" si="18"/>
        <v>0</v>
      </c>
      <c r="AJ12" s="28">
        <f t="shared" si="19"/>
        <v>0</v>
      </c>
      <c r="AK12" s="28">
        <f t="shared" si="20"/>
        <v>0</v>
      </c>
      <c r="AL12" s="28"/>
      <c r="AM12" s="13"/>
      <c r="AN12" s="13">
        <f t="shared" si="21"/>
        <v>0</v>
      </c>
      <c r="AO12" s="13">
        <f t="shared" si="22"/>
        <v>0</v>
      </c>
      <c r="AP12" s="28">
        <f t="shared" si="23"/>
        <v>0</v>
      </c>
      <c r="AQ12" s="28">
        <f t="shared" si="24"/>
        <v>0</v>
      </c>
      <c r="AR12" s="13"/>
      <c r="AS12" s="13"/>
      <c r="AT12" s="13">
        <f t="shared" si="25"/>
        <v>0</v>
      </c>
      <c r="AU12" s="13">
        <f t="shared" si="26"/>
        <v>0</v>
      </c>
      <c r="AV12" s="28">
        <f t="shared" si="27"/>
        <v>0</v>
      </c>
      <c r="AW12" s="28">
        <f t="shared" si="28"/>
        <v>0</v>
      </c>
      <c r="AX12" s="28"/>
      <c r="AY12" s="13"/>
      <c r="AZ12" s="13">
        <f t="shared" si="29"/>
        <v>0</v>
      </c>
      <c r="BA12" s="13">
        <f t="shared" si="30"/>
        <v>0</v>
      </c>
      <c r="BB12" s="28"/>
      <c r="BC12" s="28"/>
      <c r="BD12" s="28"/>
      <c r="BE12" s="13"/>
      <c r="BF12" s="13">
        <f t="shared" si="31"/>
        <v>0</v>
      </c>
      <c r="BG12" s="13">
        <f t="shared" si="32"/>
        <v>0</v>
      </c>
      <c r="BH12" s="28">
        <f t="shared" si="33"/>
        <v>0</v>
      </c>
      <c r="BI12" s="28">
        <f t="shared" si="34"/>
        <v>0</v>
      </c>
      <c r="BJ12" s="28"/>
      <c r="BK12" s="13"/>
      <c r="BL12" s="13">
        <f t="shared" si="35"/>
        <v>0</v>
      </c>
      <c r="BM12" s="13">
        <f t="shared" si="36"/>
        <v>0</v>
      </c>
      <c r="BN12" s="28">
        <f t="shared" si="37"/>
        <v>0</v>
      </c>
      <c r="BO12" s="28">
        <f t="shared" si="38"/>
        <v>0</v>
      </c>
      <c r="BP12" s="28"/>
      <c r="BQ12" s="13"/>
      <c r="BR12" s="13">
        <f t="shared" si="39"/>
        <v>0</v>
      </c>
      <c r="BS12" s="13">
        <f t="shared" si="40"/>
        <v>0</v>
      </c>
      <c r="BT12" s="28">
        <f t="shared" si="41"/>
        <v>0</v>
      </c>
      <c r="BU12" s="28">
        <f t="shared" si="42"/>
        <v>0</v>
      </c>
      <c r="BV12" s="13"/>
      <c r="BW12" s="13"/>
      <c r="BX12" s="13">
        <f t="shared" si="43"/>
        <v>0</v>
      </c>
      <c r="BY12" s="13">
        <f t="shared" si="44"/>
        <v>0</v>
      </c>
      <c r="BZ12" s="28">
        <f t="shared" si="45"/>
        <v>0</v>
      </c>
      <c r="CA12" s="28">
        <f t="shared" si="46"/>
        <v>0</v>
      </c>
      <c r="CB12" s="28"/>
      <c r="CC12" s="13"/>
      <c r="CD12" s="13">
        <f t="shared" si="47"/>
        <v>0</v>
      </c>
      <c r="CE12" s="13">
        <f t="shared" si="48"/>
        <v>0</v>
      </c>
      <c r="CF12" s="28">
        <f t="shared" si="49"/>
        <v>0</v>
      </c>
      <c r="CG12" s="28">
        <f t="shared" si="50"/>
        <v>0</v>
      </c>
      <c r="CH12" s="28"/>
      <c r="CI12" s="13"/>
      <c r="CJ12" s="13">
        <f t="shared" si="51"/>
        <v>0</v>
      </c>
      <c r="CK12" s="13">
        <f t="shared" si="52"/>
        <v>0</v>
      </c>
      <c r="CL12" s="28">
        <f t="shared" si="53"/>
        <v>0</v>
      </c>
      <c r="CM12" s="28">
        <f t="shared" si="54"/>
        <v>0</v>
      </c>
      <c r="CN12" s="28"/>
      <c r="CO12" s="13"/>
      <c r="CP12" s="13">
        <f t="shared" si="55"/>
        <v>0</v>
      </c>
      <c r="CQ12" s="13">
        <f t="shared" si="56"/>
        <v>0</v>
      </c>
      <c r="CR12" s="28">
        <f t="shared" si="57"/>
        <v>0</v>
      </c>
      <c r="CS12" s="28">
        <f t="shared" si="58"/>
        <v>0</v>
      </c>
      <c r="CT12" s="28"/>
      <c r="CU12" s="13"/>
      <c r="CV12" s="13">
        <f t="shared" si="59"/>
        <v>0</v>
      </c>
      <c r="CW12" s="13">
        <f t="shared" si="60"/>
        <v>0</v>
      </c>
      <c r="CX12" s="28">
        <f t="shared" si="61"/>
        <v>0</v>
      </c>
      <c r="CY12" s="28">
        <f t="shared" si="62"/>
        <v>0</v>
      </c>
      <c r="CZ12" s="28"/>
      <c r="DA12" s="13"/>
      <c r="DB12" s="13">
        <f t="shared" si="63"/>
        <v>0</v>
      </c>
      <c r="DC12" s="13">
        <f t="shared" si="64"/>
        <v>0</v>
      </c>
      <c r="DD12" s="28">
        <f t="shared" si="65"/>
        <v>0</v>
      </c>
      <c r="DE12" s="28">
        <f t="shared" si="66"/>
        <v>0</v>
      </c>
      <c r="DF12" s="28"/>
      <c r="DG12" s="13"/>
      <c r="DH12" s="28">
        <f t="shared" si="67"/>
        <v>0</v>
      </c>
      <c r="DI12" s="13">
        <f t="shared" si="68"/>
        <v>0</v>
      </c>
      <c r="DJ12" s="28">
        <f t="shared" si="69"/>
        <v>0</v>
      </c>
      <c r="DK12" s="28">
        <f t="shared" si="70"/>
        <v>0</v>
      </c>
      <c r="DL12" s="28"/>
      <c r="DM12" s="13"/>
      <c r="DN12" s="13">
        <f t="shared" si="71"/>
        <v>0</v>
      </c>
      <c r="DO12" s="13">
        <f t="shared" si="72"/>
        <v>0</v>
      </c>
      <c r="DP12" s="28">
        <f t="shared" si="73"/>
        <v>0</v>
      </c>
      <c r="DQ12" s="28">
        <f t="shared" si="74"/>
        <v>0</v>
      </c>
      <c r="DR12" s="28"/>
      <c r="DS12" s="13"/>
      <c r="DT12" s="13">
        <f t="shared" si="75"/>
        <v>0</v>
      </c>
      <c r="DU12" s="13">
        <f t="shared" si="76"/>
        <v>0</v>
      </c>
      <c r="DV12" s="28">
        <f t="shared" si="77"/>
        <v>0</v>
      </c>
      <c r="DW12" s="28">
        <f t="shared" si="78"/>
        <v>0</v>
      </c>
      <c r="DX12" s="28"/>
      <c r="DY12" s="13"/>
      <c r="DZ12" s="13">
        <f t="shared" si="79"/>
        <v>0</v>
      </c>
      <c r="EA12" s="13">
        <f t="shared" si="80"/>
        <v>0</v>
      </c>
      <c r="EB12" s="28">
        <f t="shared" si="81"/>
        <v>0</v>
      </c>
      <c r="EC12" s="28">
        <f t="shared" si="82"/>
        <v>0</v>
      </c>
      <c r="ED12" s="28"/>
      <c r="EE12" s="13"/>
      <c r="EF12" s="13">
        <f t="shared" si="83"/>
        <v>0</v>
      </c>
      <c r="EG12" s="13">
        <f t="shared" si="84"/>
        <v>0</v>
      </c>
      <c r="EH12" s="28">
        <f t="shared" si="85"/>
        <v>0</v>
      </c>
      <c r="EI12" s="28">
        <f t="shared" si="86"/>
        <v>0</v>
      </c>
      <c r="EJ12" s="28"/>
      <c r="EK12" s="13"/>
      <c r="EL12" s="13">
        <f t="shared" si="87"/>
        <v>0</v>
      </c>
      <c r="EM12" s="13">
        <f t="shared" si="88"/>
        <v>0</v>
      </c>
      <c r="EN12" s="28">
        <f t="shared" si="89"/>
        <v>0</v>
      </c>
      <c r="EO12" s="28">
        <f t="shared" si="90"/>
        <v>0</v>
      </c>
      <c r="EP12" s="28"/>
      <c r="EQ12" s="13"/>
      <c r="ER12" s="13">
        <f t="shared" si="91"/>
        <v>0</v>
      </c>
      <c r="ES12" s="13">
        <f t="shared" si="92"/>
        <v>0</v>
      </c>
      <c r="ET12" s="28">
        <f t="shared" si="93"/>
        <v>0</v>
      </c>
      <c r="EU12" s="28">
        <f t="shared" si="94"/>
        <v>0</v>
      </c>
      <c r="EV12" s="28"/>
      <c r="EW12" s="13"/>
      <c r="EX12" s="13">
        <f t="shared" si="95"/>
        <v>0</v>
      </c>
      <c r="EY12" s="13">
        <f t="shared" si="96"/>
        <v>0</v>
      </c>
      <c r="EZ12" s="28">
        <f t="shared" si="97"/>
        <v>0</v>
      </c>
      <c r="FA12" s="28">
        <f t="shared" si="98"/>
        <v>0</v>
      </c>
      <c r="FB12" s="28"/>
      <c r="FC12" s="13"/>
      <c r="FD12" s="13">
        <f t="shared" si="99"/>
        <v>0</v>
      </c>
      <c r="FE12" s="13">
        <f t="shared" si="100"/>
        <v>0</v>
      </c>
      <c r="FF12" s="28">
        <f t="shared" si="101"/>
        <v>0</v>
      </c>
      <c r="FG12" s="28">
        <f t="shared" si="102"/>
        <v>0</v>
      </c>
      <c r="FH12" s="28"/>
      <c r="FI12" s="13"/>
      <c r="FJ12" s="13">
        <f t="shared" si="103"/>
        <v>0</v>
      </c>
      <c r="FK12" s="13">
        <f t="shared" si="104"/>
        <v>0</v>
      </c>
      <c r="FL12" s="28">
        <f t="shared" si="105"/>
        <v>0</v>
      </c>
      <c r="FM12" s="28">
        <f t="shared" si="106"/>
        <v>0</v>
      </c>
      <c r="FN12" s="28"/>
      <c r="FO12" s="13"/>
      <c r="FP12" s="13">
        <f t="shared" si="107"/>
        <v>0</v>
      </c>
      <c r="FQ12" s="13">
        <f t="shared" si="108"/>
        <v>0</v>
      </c>
      <c r="FR12" s="28">
        <f t="shared" si="109"/>
        <v>0</v>
      </c>
      <c r="FS12" s="28">
        <f t="shared" si="110"/>
        <v>0</v>
      </c>
      <c r="FT12" s="28"/>
    </row>
    <row r="13" spans="1:176" s="30" customFormat="1" ht="12.75">
      <c r="A13" s="29">
        <v>45017</v>
      </c>
      <c r="C13" s="20">
        <v>0</v>
      </c>
      <c r="D13" s="20">
        <v>0</v>
      </c>
      <c r="E13" s="14">
        <f t="shared" si="0"/>
        <v>0</v>
      </c>
      <c r="F13" s="14">
        <v>0</v>
      </c>
      <c r="G13" s="14">
        <v>0</v>
      </c>
      <c r="H13" s="28"/>
      <c r="I13" s="13">
        <f t="shared" si="111"/>
        <v>0</v>
      </c>
      <c r="J13" s="13">
        <f t="shared" si="1"/>
        <v>0</v>
      </c>
      <c r="K13" s="28">
        <f t="shared" si="2"/>
        <v>0</v>
      </c>
      <c r="L13" s="28">
        <f t="shared" si="3"/>
        <v>0</v>
      </c>
      <c r="M13" s="28">
        <f t="shared" si="4"/>
        <v>0</v>
      </c>
      <c r="N13" s="28"/>
      <c r="O13" s="13">
        <f t="shared" si="112"/>
        <v>0</v>
      </c>
      <c r="P13" s="13">
        <f t="shared" si="5"/>
        <v>0</v>
      </c>
      <c r="Q13" s="13">
        <f t="shared" si="6"/>
        <v>0</v>
      </c>
      <c r="R13" s="28">
        <f t="shared" si="7"/>
        <v>0</v>
      </c>
      <c r="S13" s="28">
        <f t="shared" si="8"/>
        <v>0</v>
      </c>
      <c r="T13" s="28"/>
      <c r="U13" s="28">
        <f t="shared" si="113"/>
        <v>0</v>
      </c>
      <c r="V13" s="13">
        <f t="shared" si="9"/>
        <v>0</v>
      </c>
      <c r="W13" s="13">
        <f t="shared" si="10"/>
        <v>0</v>
      </c>
      <c r="X13" s="28">
        <f t="shared" si="11"/>
        <v>0</v>
      </c>
      <c r="Y13" s="28">
        <f t="shared" si="12"/>
        <v>0</v>
      </c>
      <c r="Z13" s="28"/>
      <c r="AA13" s="13">
        <f t="shared" si="114"/>
        <v>0</v>
      </c>
      <c r="AB13" s="13">
        <f t="shared" si="13"/>
        <v>0</v>
      </c>
      <c r="AC13" s="13">
        <f t="shared" si="14"/>
        <v>0</v>
      </c>
      <c r="AD13" s="28">
        <f t="shared" si="15"/>
        <v>0</v>
      </c>
      <c r="AE13" s="28">
        <f t="shared" si="16"/>
        <v>0</v>
      </c>
      <c r="AF13" s="13"/>
      <c r="AG13" s="13">
        <f t="shared" si="115"/>
        <v>0</v>
      </c>
      <c r="AH13" s="13">
        <f t="shared" si="17"/>
        <v>0</v>
      </c>
      <c r="AI13" s="13">
        <f t="shared" si="18"/>
        <v>0</v>
      </c>
      <c r="AJ13" s="28">
        <f t="shared" si="19"/>
        <v>0</v>
      </c>
      <c r="AK13" s="28">
        <f t="shared" si="20"/>
        <v>0</v>
      </c>
      <c r="AL13" s="28"/>
      <c r="AM13" s="13">
        <f>C13*3.25486/100</f>
        <v>0</v>
      </c>
      <c r="AN13" s="13">
        <f t="shared" si="21"/>
        <v>0</v>
      </c>
      <c r="AO13" s="13">
        <f t="shared" si="22"/>
        <v>0</v>
      </c>
      <c r="AP13" s="28">
        <f t="shared" si="23"/>
        <v>0</v>
      </c>
      <c r="AQ13" s="28">
        <f t="shared" si="24"/>
        <v>0</v>
      </c>
      <c r="AR13" s="13"/>
      <c r="AS13" s="13">
        <f>C13*23.78111/100</f>
        <v>0</v>
      </c>
      <c r="AT13" s="13">
        <f t="shared" si="25"/>
        <v>0</v>
      </c>
      <c r="AU13" s="13">
        <f t="shared" si="26"/>
        <v>0</v>
      </c>
      <c r="AV13" s="28">
        <f t="shared" si="27"/>
        <v>0</v>
      </c>
      <c r="AW13" s="28">
        <f t="shared" si="28"/>
        <v>0</v>
      </c>
      <c r="AX13" s="28"/>
      <c r="AY13" s="13">
        <f>C13*0.0004/100</f>
        <v>0</v>
      </c>
      <c r="AZ13" s="13">
        <f t="shared" si="29"/>
        <v>0</v>
      </c>
      <c r="BA13" s="13">
        <f t="shared" si="30"/>
        <v>0</v>
      </c>
      <c r="BB13" s="28"/>
      <c r="BC13" s="28"/>
      <c r="BD13" s="28"/>
      <c r="BE13" s="13">
        <f>C13*0.13664/100</f>
        <v>0</v>
      </c>
      <c r="BF13" s="13">
        <f t="shared" si="31"/>
        <v>0</v>
      </c>
      <c r="BG13" s="13">
        <f t="shared" si="32"/>
        <v>0</v>
      </c>
      <c r="BH13" s="28">
        <f t="shared" si="33"/>
        <v>0</v>
      </c>
      <c r="BI13" s="28">
        <f t="shared" si="34"/>
        <v>0</v>
      </c>
      <c r="BJ13" s="28"/>
      <c r="BK13" s="13">
        <f>C13*0.87875/100</f>
        <v>0</v>
      </c>
      <c r="BL13" s="13">
        <f t="shared" si="35"/>
        <v>0</v>
      </c>
      <c r="BM13" s="13">
        <f t="shared" si="36"/>
        <v>0</v>
      </c>
      <c r="BN13" s="28">
        <f t="shared" si="37"/>
        <v>0</v>
      </c>
      <c r="BO13" s="28">
        <f t="shared" si="38"/>
        <v>0</v>
      </c>
      <c r="BP13" s="28"/>
      <c r="BQ13" s="13">
        <f>C13*0.56757/100</f>
        <v>0</v>
      </c>
      <c r="BR13" s="13">
        <f t="shared" si="39"/>
        <v>0</v>
      </c>
      <c r="BS13" s="13">
        <f t="shared" si="40"/>
        <v>0</v>
      </c>
      <c r="BT13" s="28">
        <f t="shared" si="41"/>
        <v>0</v>
      </c>
      <c r="BU13" s="28">
        <f t="shared" si="42"/>
        <v>0</v>
      </c>
      <c r="BV13" s="13"/>
      <c r="BW13" s="13">
        <f>C13*2.18514/100</f>
        <v>0</v>
      </c>
      <c r="BX13" s="13">
        <f t="shared" si="43"/>
        <v>0</v>
      </c>
      <c r="BY13" s="13">
        <f t="shared" si="44"/>
        <v>0</v>
      </c>
      <c r="BZ13" s="28">
        <f t="shared" si="45"/>
        <v>0</v>
      </c>
      <c r="CA13" s="28">
        <f t="shared" si="46"/>
        <v>0</v>
      </c>
      <c r="CB13" s="28"/>
      <c r="CC13" s="13">
        <f>C13*0.13916/100</f>
        <v>0</v>
      </c>
      <c r="CD13" s="13">
        <f t="shared" si="47"/>
        <v>0</v>
      </c>
      <c r="CE13" s="13">
        <f t="shared" si="48"/>
        <v>0</v>
      </c>
      <c r="CF13" s="28">
        <f t="shared" si="49"/>
        <v>0</v>
      </c>
      <c r="CG13" s="28">
        <f t="shared" si="50"/>
        <v>0</v>
      </c>
      <c r="CH13" s="28"/>
      <c r="CI13" s="13">
        <f>C13*0.37665/100</f>
        <v>0</v>
      </c>
      <c r="CJ13" s="13">
        <f t="shared" si="51"/>
        <v>0</v>
      </c>
      <c r="CK13" s="13">
        <f t="shared" si="52"/>
        <v>0</v>
      </c>
      <c r="CL13" s="28">
        <f t="shared" si="53"/>
        <v>0</v>
      </c>
      <c r="CM13" s="28">
        <f t="shared" si="54"/>
        <v>0</v>
      </c>
      <c r="CN13" s="28"/>
      <c r="CO13" s="13">
        <f>C13*1.58627/100</f>
        <v>0</v>
      </c>
      <c r="CP13" s="13">
        <f t="shared" si="55"/>
        <v>0</v>
      </c>
      <c r="CQ13" s="13">
        <f t="shared" si="56"/>
        <v>0</v>
      </c>
      <c r="CR13" s="28">
        <f t="shared" si="57"/>
        <v>0</v>
      </c>
      <c r="CS13" s="28">
        <f t="shared" si="58"/>
        <v>0</v>
      </c>
      <c r="CT13" s="28"/>
      <c r="CU13" s="13">
        <f>C13*0.07178/100</f>
        <v>0</v>
      </c>
      <c r="CV13" s="13">
        <f t="shared" si="59"/>
        <v>0</v>
      </c>
      <c r="CW13" s="13">
        <f t="shared" si="60"/>
        <v>0</v>
      </c>
      <c r="CX13" s="28">
        <f t="shared" si="61"/>
        <v>0</v>
      </c>
      <c r="CY13" s="28">
        <f t="shared" si="62"/>
        <v>0</v>
      </c>
      <c r="CZ13" s="28"/>
      <c r="DA13" s="13">
        <f>C13*1.01431/100</f>
        <v>0</v>
      </c>
      <c r="DB13" s="13">
        <f t="shared" si="63"/>
        <v>0</v>
      </c>
      <c r="DC13" s="13">
        <f t="shared" si="64"/>
        <v>0</v>
      </c>
      <c r="DD13" s="28">
        <f t="shared" si="65"/>
        <v>0</v>
      </c>
      <c r="DE13" s="28">
        <f t="shared" si="66"/>
        <v>0</v>
      </c>
      <c r="DF13" s="28"/>
      <c r="DG13" s="13">
        <f>C13*0.48536/100</f>
        <v>0</v>
      </c>
      <c r="DH13" s="28">
        <f t="shared" si="67"/>
        <v>0</v>
      </c>
      <c r="DI13" s="13">
        <f t="shared" si="68"/>
        <v>0</v>
      </c>
      <c r="DJ13" s="28">
        <f t="shared" si="69"/>
        <v>0</v>
      </c>
      <c r="DK13" s="28">
        <f t="shared" si="70"/>
        <v>0</v>
      </c>
      <c r="DL13" s="28"/>
      <c r="DM13" s="13">
        <f>C13*0.80603/100</f>
        <v>0</v>
      </c>
      <c r="DN13" s="13">
        <f t="shared" si="71"/>
        <v>0</v>
      </c>
      <c r="DO13" s="13">
        <f t="shared" si="72"/>
        <v>0</v>
      </c>
      <c r="DP13" s="28">
        <f t="shared" si="73"/>
        <v>0</v>
      </c>
      <c r="DQ13" s="28">
        <f t="shared" si="74"/>
        <v>0</v>
      </c>
      <c r="DR13" s="28"/>
      <c r="DS13" s="13">
        <f>C13*2.45163/100</f>
        <v>0</v>
      </c>
      <c r="DT13" s="13">
        <f t="shared" si="75"/>
        <v>0</v>
      </c>
      <c r="DU13" s="13">
        <f t="shared" si="76"/>
        <v>0</v>
      </c>
      <c r="DV13" s="28">
        <f t="shared" si="77"/>
        <v>0</v>
      </c>
      <c r="DW13" s="28">
        <f t="shared" si="78"/>
        <v>0</v>
      </c>
      <c r="DX13" s="28"/>
      <c r="DY13" s="13">
        <f>C13*0.25443/100</f>
        <v>0</v>
      </c>
      <c r="DZ13" s="13">
        <f t="shared" si="79"/>
        <v>0</v>
      </c>
      <c r="EA13" s="13">
        <f t="shared" si="80"/>
        <v>0</v>
      </c>
      <c r="EB13" s="28">
        <f t="shared" si="81"/>
        <v>0</v>
      </c>
      <c r="EC13" s="28">
        <f t="shared" si="82"/>
        <v>0</v>
      </c>
      <c r="ED13" s="28"/>
      <c r="EE13" s="13">
        <f>C13*0.12856/100</f>
        <v>0</v>
      </c>
      <c r="EF13" s="13">
        <f t="shared" si="83"/>
        <v>0</v>
      </c>
      <c r="EG13" s="13">
        <f t="shared" si="84"/>
        <v>0</v>
      </c>
      <c r="EH13" s="28">
        <f t="shared" si="85"/>
        <v>0</v>
      </c>
      <c r="EI13" s="28">
        <f t="shared" si="86"/>
        <v>0</v>
      </c>
      <c r="EJ13" s="28"/>
      <c r="EK13" s="13">
        <f>C13*0.03415/100</f>
        <v>0</v>
      </c>
      <c r="EL13" s="13">
        <f t="shared" si="87"/>
        <v>0</v>
      </c>
      <c r="EM13" s="13">
        <f t="shared" si="88"/>
        <v>0</v>
      </c>
      <c r="EN13" s="28">
        <f t="shared" si="89"/>
        <v>0</v>
      </c>
      <c r="EO13" s="28">
        <f t="shared" si="90"/>
        <v>0</v>
      </c>
      <c r="EP13" s="28"/>
      <c r="EQ13" s="13">
        <f>C13*1.11619/100</f>
        <v>0</v>
      </c>
      <c r="ER13" s="13">
        <f t="shared" si="91"/>
        <v>0</v>
      </c>
      <c r="ES13" s="13">
        <f t="shared" si="92"/>
        <v>0</v>
      </c>
      <c r="ET13" s="28">
        <f t="shared" si="93"/>
        <v>0</v>
      </c>
      <c r="EU13" s="28">
        <f t="shared" si="94"/>
        <v>0</v>
      </c>
      <c r="EV13" s="28"/>
      <c r="EW13" s="13">
        <f>C13*4.55599/100</f>
        <v>0</v>
      </c>
      <c r="EX13" s="13">
        <f t="shared" si="95"/>
        <v>0</v>
      </c>
      <c r="EY13" s="13">
        <f t="shared" si="96"/>
        <v>0</v>
      </c>
      <c r="EZ13" s="28">
        <f t="shared" si="97"/>
        <v>0</v>
      </c>
      <c r="FA13" s="28">
        <f t="shared" si="98"/>
        <v>0</v>
      </c>
      <c r="FB13" s="28"/>
      <c r="FC13" s="13">
        <f>C13*0.07571/100</f>
        <v>0</v>
      </c>
      <c r="FD13" s="13">
        <f t="shared" si="99"/>
        <v>0</v>
      </c>
      <c r="FE13" s="13">
        <f t="shared" si="100"/>
        <v>0</v>
      </c>
      <c r="FF13" s="28">
        <f t="shared" si="101"/>
        <v>0</v>
      </c>
      <c r="FG13" s="28">
        <f t="shared" si="102"/>
        <v>0</v>
      </c>
      <c r="FH13" s="28"/>
      <c r="FI13" s="13">
        <f>C13*0.91696/100</f>
        <v>0</v>
      </c>
      <c r="FJ13" s="13">
        <f t="shared" si="103"/>
        <v>0</v>
      </c>
      <c r="FK13" s="13">
        <f t="shared" si="104"/>
        <v>0</v>
      </c>
      <c r="FL13" s="28">
        <f t="shared" si="105"/>
        <v>0</v>
      </c>
      <c r="FM13" s="28">
        <f t="shared" si="106"/>
        <v>0</v>
      </c>
      <c r="FN13" s="28"/>
      <c r="FO13" s="13">
        <f>C13*0.38062/100</f>
        <v>0</v>
      </c>
      <c r="FP13" s="13">
        <f t="shared" si="107"/>
        <v>0</v>
      </c>
      <c r="FQ13" s="13">
        <f t="shared" si="108"/>
        <v>0</v>
      </c>
      <c r="FR13" s="28">
        <f t="shared" si="109"/>
        <v>0</v>
      </c>
      <c r="FS13" s="28">
        <f t="shared" si="110"/>
        <v>0</v>
      </c>
      <c r="FT13" s="28"/>
    </row>
    <row r="14" spans="1:176" s="30" customFormat="1" ht="12.75">
      <c r="A14" s="29">
        <v>45200</v>
      </c>
      <c r="C14" s="20"/>
      <c r="D14" s="20"/>
      <c r="E14" s="14">
        <f t="shared" si="0"/>
        <v>0</v>
      </c>
      <c r="F14" s="14"/>
      <c r="G14" s="14"/>
      <c r="H14" s="28"/>
      <c r="I14" s="13"/>
      <c r="J14" s="13">
        <f t="shared" si="1"/>
        <v>0</v>
      </c>
      <c r="K14" s="28">
        <f t="shared" si="2"/>
        <v>0</v>
      </c>
      <c r="L14" s="28">
        <f t="shared" si="3"/>
        <v>0</v>
      </c>
      <c r="M14" s="28">
        <f t="shared" si="4"/>
        <v>0</v>
      </c>
      <c r="N14" s="28"/>
      <c r="O14" s="13"/>
      <c r="P14" s="13">
        <f t="shared" si="5"/>
        <v>0</v>
      </c>
      <c r="Q14" s="13">
        <f t="shared" si="6"/>
        <v>0</v>
      </c>
      <c r="R14" s="28">
        <f t="shared" si="7"/>
        <v>0</v>
      </c>
      <c r="S14" s="28">
        <f t="shared" si="8"/>
        <v>0</v>
      </c>
      <c r="T14" s="28"/>
      <c r="U14" s="28"/>
      <c r="V14" s="13">
        <f t="shared" si="9"/>
        <v>0</v>
      </c>
      <c r="W14" s="13">
        <f t="shared" si="10"/>
        <v>0</v>
      </c>
      <c r="X14" s="28">
        <f t="shared" si="11"/>
        <v>0</v>
      </c>
      <c r="Y14" s="28">
        <f t="shared" si="12"/>
        <v>0</v>
      </c>
      <c r="Z14" s="28"/>
      <c r="AA14" s="13"/>
      <c r="AB14" s="13">
        <f t="shared" si="13"/>
        <v>0</v>
      </c>
      <c r="AC14" s="13">
        <f t="shared" si="14"/>
        <v>0</v>
      </c>
      <c r="AD14" s="28">
        <f t="shared" si="15"/>
        <v>0</v>
      </c>
      <c r="AE14" s="28">
        <f t="shared" si="16"/>
        <v>0</v>
      </c>
      <c r="AF14" s="13"/>
      <c r="AG14" s="13"/>
      <c r="AH14" s="13">
        <f t="shared" si="17"/>
        <v>0</v>
      </c>
      <c r="AI14" s="13">
        <f t="shared" si="18"/>
        <v>0</v>
      </c>
      <c r="AJ14" s="28">
        <f t="shared" si="19"/>
        <v>0</v>
      </c>
      <c r="AK14" s="28">
        <f t="shared" si="20"/>
        <v>0</v>
      </c>
      <c r="AL14" s="28"/>
      <c r="AM14" s="13"/>
      <c r="AN14" s="13">
        <f t="shared" si="21"/>
        <v>0</v>
      </c>
      <c r="AO14" s="13">
        <f t="shared" si="22"/>
        <v>0</v>
      </c>
      <c r="AP14" s="28">
        <f t="shared" si="23"/>
        <v>0</v>
      </c>
      <c r="AQ14" s="28">
        <f t="shared" si="24"/>
        <v>0</v>
      </c>
      <c r="AR14" s="13"/>
      <c r="AS14" s="13"/>
      <c r="AT14" s="13">
        <f t="shared" si="25"/>
        <v>0</v>
      </c>
      <c r="AU14" s="13">
        <f t="shared" si="26"/>
        <v>0</v>
      </c>
      <c r="AV14" s="28">
        <f t="shared" si="27"/>
        <v>0</v>
      </c>
      <c r="AW14" s="28">
        <f t="shared" si="28"/>
        <v>0</v>
      </c>
      <c r="AX14" s="28"/>
      <c r="AY14" s="13"/>
      <c r="AZ14" s="13">
        <f t="shared" si="29"/>
        <v>0</v>
      </c>
      <c r="BA14" s="13">
        <f t="shared" si="30"/>
        <v>0</v>
      </c>
      <c r="BB14" s="28"/>
      <c r="BC14" s="28"/>
      <c r="BD14" s="28"/>
      <c r="BE14" s="13"/>
      <c r="BF14" s="13">
        <f t="shared" si="31"/>
        <v>0</v>
      </c>
      <c r="BG14" s="13">
        <f t="shared" si="32"/>
        <v>0</v>
      </c>
      <c r="BH14" s="28">
        <f t="shared" si="33"/>
        <v>0</v>
      </c>
      <c r="BI14" s="28">
        <f t="shared" si="34"/>
        <v>0</v>
      </c>
      <c r="BJ14" s="28"/>
      <c r="BK14" s="13"/>
      <c r="BL14" s="13">
        <f t="shared" si="35"/>
        <v>0</v>
      </c>
      <c r="BM14" s="13">
        <f t="shared" si="36"/>
        <v>0</v>
      </c>
      <c r="BN14" s="28">
        <f t="shared" si="37"/>
        <v>0</v>
      </c>
      <c r="BO14" s="28">
        <f t="shared" si="38"/>
        <v>0</v>
      </c>
      <c r="BP14" s="28"/>
      <c r="BQ14" s="13"/>
      <c r="BR14" s="13">
        <f t="shared" si="39"/>
        <v>0</v>
      </c>
      <c r="BS14" s="13">
        <f t="shared" si="40"/>
        <v>0</v>
      </c>
      <c r="BT14" s="28">
        <f t="shared" si="41"/>
        <v>0</v>
      </c>
      <c r="BU14" s="28">
        <f t="shared" si="42"/>
        <v>0</v>
      </c>
      <c r="BV14" s="13"/>
      <c r="BW14" s="13"/>
      <c r="BX14" s="13">
        <f t="shared" si="43"/>
        <v>0</v>
      </c>
      <c r="BY14" s="13">
        <f t="shared" si="44"/>
        <v>0</v>
      </c>
      <c r="BZ14" s="28">
        <f t="shared" si="45"/>
        <v>0</v>
      </c>
      <c r="CA14" s="28">
        <f t="shared" si="46"/>
        <v>0</v>
      </c>
      <c r="CB14" s="28"/>
      <c r="CC14" s="13"/>
      <c r="CD14" s="13">
        <f t="shared" si="47"/>
        <v>0</v>
      </c>
      <c r="CE14" s="13">
        <f t="shared" si="48"/>
        <v>0</v>
      </c>
      <c r="CF14" s="28">
        <f t="shared" si="49"/>
        <v>0</v>
      </c>
      <c r="CG14" s="28">
        <f t="shared" si="50"/>
        <v>0</v>
      </c>
      <c r="CH14" s="28"/>
      <c r="CI14" s="13"/>
      <c r="CJ14" s="13">
        <f t="shared" si="51"/>
        <v>0</v>
      </c>
      <c r="CK14" s="13">
        <f t="shared" si="52"/>
        <v>0</v>
      </c>
      <c r="CL14" s="28">
        <f t="shared" si="53"/>
        <v>0</v>
      </c>
      <c r="CM14" s="28">
        <f t="shared" si="54"/>
        <v>0</v>
      </c>
      <c r="CN14" s="28"/>
      <c r="CO14" s="13"/>
      <c r="CP14" s="13">
        <f t="shared" si="55"/>
        <v>0</v>
      </c>
      <c r="CQ14" s="13">
        <f t="shared" si="56"/>
        <v>0</v>
      </c>
      <c r="CR14" s="28">
        <f t="shared" si="57"/>
        <v>0</v>
      </c>
      <c r="CS14" s="28">
        <f t="shared" si="58"/>
        <v>0</v>
      </c>
      <c r="CT14" s="28"/>
      <c r="CU14" s="13"/>
      <c r="CV14" s="13">
        <f t="shared" si="59"/>
        <v>0</v>
      </c>
      <c r="CW14" s="13">
        <f t="shared" si="60"/>
        <v>0</v>
      </c>
      <c r="CX14" s="28">
        <f t="shared" si="61"/>
        <v>0</v>
      </c>
      <c r="CY14" s="28">
        <f t="shared" si="62"/>
        <v>0</v>
      </c>
      <c r="CZ14" s="28"/>
      <c r="DA14" s="13"/>
      <c r="DB14" s="13">
        <f t="shared" si="63"/>
        <v>0</v>
      </c>
      <c r="DC14" s="13">
        <f t="shared" si="64"/>
        <v>0</v>
      </c>
      <c r="DD14" s="28">
        <f t="shared" si="65"/>
        <v>0</v>
      </c>
      <c r="DE14" s="28">
        <f t="shared" si="66"/>
        <v>0</v>
      </c>
      <c r="DF14" s="28"/>
      <c r="DG14" s="13"/>
      <c r="DH14" s="28">
        <f t="shared" si="67"/>
        <v>0</v>
      </c>
      <c r="DI14" s="13">
        <f t="shared" si="68"/>
        <v>0</v>
      </c>
      <c r="DJ14" s="28">
        <f t="shared" si="69"/>
        <v>0</v>
      </c>
      <c r="DK14" s="28">
        <f t="shared" si="70"/>
        <v>0</v>
      </c>
      <c r="DL14" s="28"/>
      <c r="DM14" s="13"/>
      <c r="DN14" s="13">
        <f t="shared" si="71"/>
        <v>0</v>
      </c>
      <c r="DO14" s="13">
        <f t="shared" si="72"/>
        <v>0</v>
      </c>
      <c r="DP14" s="28">
        <f t="shared" si="73"/>
        <v>0</v>
      </c>
      <c r="DQ14" s="28">
        <f t="shared" si="74"/>
        <v>0</v>
      </c>
      <c r="DR14" s="28"/>
      <c r="DS14" s="13"/>
      <c r="DT14" s="13">
        <f t="shared" si="75"/>
        <v>0</v>
      </c>
      <c r="DU14" s="13">
        <f t="shared" si="76"/>
        <v>0</v>
      </c>
      <c r="DV14" s="28">
        <f t="shared" si="77"/>
        <v>0</v>
      </c>
      <c r="DW14" s="28">
        <f t="shared" si="78"/>
        <v>0</v>
      </c>
      <c r="DX14" s="28"/>
      <c r="DY14" s="13"/>
      <c r="DZ14" s="13">
        <f t="shared" si="79"/>
        <v>0</v>
      </c>
      <c r="EA14" s="13">
        <f t="shared" si="80"/>
        <v>0</v>
      </c>
      <c r="EB14" s="28">
        <f t="shared" si="81"/>
        <v>0</v>
      </c>
      <c r="EC14" s="28">
        <f t="shared" si="82"/>
        <v>0</v>
      </c>
      <c r="ED14" s="28"/>
      <c r="EE14" s="13"/>
      <c r="EF14" s="13">
        <f t="shared" si="83"/>
        <v>0</v>
      </c>
      <c r="EG14" s="13">
        <f t="shared" si="84"/>
        <v>0</v>
      </c>
      <c r="EH14" s="28">
        <f t="shared" si="85"/>
        <v>0</v>
      </c>
      <c r="EI14" s="28">
        <f t="shared" si="86"/>
        <v>0</v>
      </c>
      <c r="EJ14" s="28"/>
      <c r="EK14" s="13"/>
      <c r="EL14" s="13">
        <f t="shared" si="87"/>
        <v>0</v>
      </c>
      <c r="EM14" s="13">
        <f t="shared" si="88"/>
        <v>0</v>
      </c>
      <c r="EN14" s="28">
        <f t="shared" si="89"/>
        <v>0</v>
      </c>
      <c r="EO14" s="28">
        <f t="shared" si="90"/>
        <v>0</v>
      </c>
      <c r="EP14" s="28"/>
      <c r="EQ14" s="13"/>
      <c r="ER14" s="13">
        <f t="shared" si="91"/>
        <v>0</v>
      </c>
      <c r="ES14" s="13">
        <f t="shared" si="92"/>
        <v>0</v>
      </c>
      <c r="ET14" s="28">
        <f t="shared" si="93"/>
        <v>0</v>
      </c>
      <c r="EU14" s="28">
        <f t="shared" si="94"/>
        <v>0</v>
      </c>
      <c r="EV14" s="28"/>
      <c r="EW14" s="13"/>
      <c r="EX14" s="13">
        <f t="shared" si="95"/>
        <v>0</v>
      </c>
      <c r="EY14" s="13">
        <f t="shared" si="96"/>
        <v>0</v>
      </c>
      <c r="EZ14" s="28">
        <f t="shared" si="97"/>
        <v>0</v>
      </c>
      <c r="FA14" s="28">
        <f t="shared" si="98"/>
        <v>0</v>
      </c>
      <c r="FB14" s="28"/>
      <c r="FC14" s="13"/>
      <c r="FD14" s="13">
        <f t="shared" si="99"/>
        <v>0</v>
      </c>
      <c r="FE14" s="13">
        <f t="shared" si="100"/>
        <v>0</v>
      </c>
      <c r="FF14" s="28">
        <f t="shared" si="101"/>
        <v>0</v>
      </c>
      <c r="FG14" s="28">
        <f t="shared" si="102"/>
        <v>0</v>
      </c>
      <c r="FH14" s="28"/>
      <c r="FI14" s="13"/>
      <c r="FJ14" s="13">
        <f t="shared" si="103"/>
        <v>0</v>
      </c>
      <c r="FK14" s="13">
        <f t="shared" si="104"/>
        <v>0</v>
      </c>
      <c r="FL14" s="28">
        <f t="shared" si="105"/>
        <v>0</v>
      </c>
      <c r="FM14" s="28">
        <f t="shared" si="106"/>
        <v>0</v>
      </c>
      <c r="FN14" s="28"/>
      <c r="FO14" s="13"/>
      <c r="FP14" s="13">
        <f t="shared" si="107"/>
        <v>0</v>
      </c>
      <c r="FQ14" s="13">
        <f t="shared" si="108"/>
        <v>0</v>
      </c>
      <c r="FR14" s="28">
        <f t="shared" si="109"/>
        <v>0</v>
      </c>
      <c r="FS14" s="28">
        <f t="shared" si="110"/>
        <v>0</v>
      </c>
      <c r="FT14" s="28"/>
    </row>
    <row r="15" spans="1:176" s="30" customFormat="1" ht="12.75">
      <c r="A15" s="29">
        <v>45383</v>
      </c>
      <c r="C15" s="20"/>
      <c r="D15" s="20"/>
      <c r="E15" s="14">
        <f t="shared" si="0"/>
        <v>0</v>
      </c>
      <c r="F15" s="14"/>
      <c r="G15" s="14"/>
      <c r="H15" s="28"/>
      <c r="I15" s="13">
        <f t="shared" si="111"/>
        <v>0</v>
      </c>
      <c r="J15" s="13">
        <f t="shared" si="1"/>
        <v>0</v>
      </c>
      <c r="K15" s="28">
        <f t="shared" si="2"/>
        <v>0</v>
      </c>
      <c r="L15" s="28">
        <f t="shared" si="3"/>
        <v>0</v>
      </c>
      <c r="M15" s="28">
        <f t="shared" si="4"/>
        <v>0</v>
      </c>
      <c r="N15" s="28"/>
      <c r="O15" s="13">
        <f t="shared" si="112"/>
        <v>0</v>
      </c>
      <c r="P15" s="13">
        <f t="shared" si="5"/>
        <v>0</v>
      </c>
      <c r="Q15" s="13">
        <f t="shared" si="6"/>
        <v>0</v>
      </c>
      <c r="R15" s="28">
        <f t="shared" si="7"/>
        <v>0</v>
      </c>
      <c r="S15" s="28">
        <f t="shared" si="8"/>
        <v>0</v>
      </c>
      <c r="T15" s="28"/>
      <c r="U15" s="28">
        <f t="shared" si="113"/>
        <v>0</v>
      </c>
      <c r="V15" s="13">
        <f t="shared" si="9"/>
        <v>0</v>
      </c>
      <c r="W15" s="13">
        <f t="shared" si="10"/>
        <v>0</v>
      </c>
      <c r="X15" s="28">
        <f t="shared" si="11"/>
        <v>0</v>
      </c>
      <c r="Y15" s="28">
        <f t="shared" si="12"/>
        <v>0</v>
      </c>
      <c r="Z15" s="28"/>
      <c r="AA15" s="13">
        <f t="shared" si="114"/>
        <v>0</v>
      </c>
      <c r="AB15" s="13">
        <f t="shared" si="13"/>
        <v>0</v>
      </c>
      <c r="AC15" s="13">
        <f t="shared" si="14"/>
        <v>0</v>
      </c>
      <c r="AD15" s="28">
        <f t="shared" si="15"/>
        <v>0</v>
      </c>
      <c r="AE15" s="28">
        <f t="shared" si="16"/>
        <v>0</v>
      </c>
      <c r="AF15" s="13"/>
      <c r="AG15" s="13">
        <f t="shared" si="115"/>
        <v>0</v>
      </c>
      <c r="AH15" s="13">
        <f t="shared" si="17"/>
        <v>0</v>
      </c>
      <c r="AI15" s="13">
        <f t="shared" si="18"/>
        <v>0</v>
      </c>
      <c r="AJ15" s="28">
        <f t="shared" si="19"/>
        <v>0</v>
      </c>
      <c r="AK15" s="28">
        <f t="shared" si="20"/>
        <v>0</v>
      </c>
      <c r="AL15" s="28"/>
      <c r="AM15" s="13">
        <f>C15*3.25486/100</f>
        <v>0</v>
      </c>
      <c r="AN15" s="13">
        <f t="shared" si="21"/>
        <v>0</v>
      </c>
      <c r="AO15" s="13">
        <f t="shared" si="22"/>
        <v>0</v>
      </c>
      <c r="AP15" s="28">
        <f t="shared" si="23"/>
        <v>0</v>
      </c>
      <c r="AQ15" s="28">
        <f t="shared" si="24"/>
        <v>0</v>
      </c>
      <c r="AR15" s="13"/>
      <c r="AS15" s="13">
        <f>C15*23.78111/100</f>
        <v>0</v>
      </c>
      <c r="AT15" s="13">
        <f t="shared" si="25"/>
        <v>0</v>
      </c>
      <c r="AU15" s="13">
        <f t="shared" si="26"/>
        <v>0</v>
      </c>
      <c r="AV15" s="28">
        <f t="shared" si="27"/>
        <v>0</v>
      </c>
      <c r="AW15" s="28">
        <f t="shared" si="28"/>
        <v>0</v>
      </c>
      <c r="AX15" s="28"/>
      <c r="AY15" s="13">
        <f>C15*0.0004/100</f>
        <v>0</v>
      </c>
      <c r="AZ15" s="13">
        <f t="shared" si="29"/>
        <v>0</v>
      </c>
      <c r="BA15" s="13">
        <f t="shared" si="30"/>
        <v>0</v>
      </c>
      <c r="BB15" s="28"/>
      <c r="BC15" s="28"/>
      <c r="BD15" s="28"/>
      <c r="BE15" s="13">
        <f>C15*0.13664/100</f>
        <v>0</v>
      </c>
      <c r="BF15" s="13">
        <f t="shared" si="31"/>
        <v>0</v>
      </c>
      <c r="BG15" s="13">
        <f t="shared" si="32"/>
        <v>0</v>
      </c>
      <c r="BH15" s="28">
        <f t="shared" si="33"/>
        <v>0</v>
      </c>
      <c r="BI15" s="28">
        <f t="shared" si="34"/>
        <v>0</v>
      </c>
      <c r="BJ15" s="28"/>
      <c r="BK15" s="13">
        <f>C15*0.87875/100</f>
        <v>0</v>
      </c>
      <c r="BL15" s="13">
        <f t="shared" si="35"/>
        <v>0</v>
      </c>
      <c r="BM15" s="13">
        <f t="shared" si="36"/>
        <v>0</v>
      </c>
      <c r="BN15" s="28">
        <f t="shared" si="37"/>
        <v>0</v>
      </c>
      <c r="BO15" s="28">
        <f t="shared" si="38"/>
        <v>0</v>
      </c>
      <c r="BP15" s="28"/>
      <c r="BQ15" s="13">
        <f>C15*0.56757/100</f>
        <v>0</v>
      </c>
      <c r="BR15" s="13">
        <f t="shared" si="39"/>
        <v>0</v>
      </c>
      <c r="BS15" s="13">
        <f t="shared" si="40"/>
        <v>0</v>
      </c>
      <c r="BT15" s="28">
        <f t="shared" si="41"/>
        <v>0</v>
      </c>
      <c r="BU15" s="28">
        <f t="shared" si="42"/>
        <v>0</v>
      </c>
      <c r="BV15" s="13"/>
      <c r="BW15" s="13">
        <f>C15*2.18514/100</f>
        <v>0</v>
      </c>
      <c r="BX15" s="13">
        <f t="shared" si="43"/>
        <v>0</v>
      </c>
      <c r="BY15" s="13">
        <f t="shared" si="44"/>
        <v>0</v>
      </c>
      <c r="BZ15" s="28">
        <f t="shared" si="45"/>
        <v>0</v>
      </c>
      <c r="CA15" s="28">
        <f t="shared" si="46"/>
        <v>0</v>
      </c>
      <c r="CB15" s="28"/>
      <c r="CC15" s="13">
        <f>C15*0.13916/100</f>
        <v>0</v>
      </c>
      <c r="CD15" s="13">
        <f t="shared" si="47"/>
        <v>0</v>
      </c>
      <c r="CE15" s="13">
        <f t="shared" si="48"/>
        <v>0</v>
      </c>
      <c r="CF15" s="28">
        <f t="shared" si="49"/>
        <v>0</v>
      </c>
      <c r="CG15" s="28">
        <f t="shared" si="50"/>
        <v>0</v>
      </c>
      <c r="CH15" s="28"/>
      <c r="CI15" s="13">
        <f>C15*0.37665/100</f>
        <v>0</v>
      </c>
      <c r="CJ15" s="13">
        <f t="shared" si="51"/>
        <v>0</v>
      </c>
      <c r="CK15" s="13">
        <f t="shared" si="52"/>
        <v>0</v>
      </c>
      <c r="CL15" s="28">
        <f t="shared" si="53"/>
        <v>0</v>
      </c>
      <c r="CM15" s="28">
        <f t="shared" si="54"/>
        <v>0</v>
      </c>
      <c r="CN15" s="28"/>
      <c r="CO15" s="13">
        <f>C15*1.58627/100</f>
        <v>0</v>
      </c>
      <c r="CP15" s="13">
        <f t="shared" si="55"/>
        <v>0</v>
      </c>
      <c r="CQ15" s="13">
        <f t="shared" si="56"/>
        <v>0</v>
      </c>
      <c r="CR15" s="28">
        <f t="shared" si="57"/>
        <v>0</v>
      </c>
      <c r="CS15" s="28">
        <f t="shared" si="58"/>
        <v>0</v>
      </c>
      <c r="CT15" s="28"/>
      <c r="CU15" s="13">
        <f>C15*0.07178/100</f>
        <v>0</v>
      </c>
      <c r="CV15" s="13">
        <f t="shared" si="59"/>
        <v>0</v>
      </c>
      <c r="CW15" s="13">
        <f t="shared" si="60"/>
        <v>0</v>
      </c>
      <c r="CX15" s="28">
        <f t="shared" si="61"/>
        <v>0</v>
      </c>
      <c r="CY15" s="28">
        <f t="shared" si="62"/>
        <v>0</v>
      </c>
      <c r="CZ15" s="28"/>
      <c r="DA15" s="13">
        <f>C15*1.01431/100</f>
        <v>0</v>
      </c>
      <c r="DB15" s="13">
        <f t="shared" si="63"/>
        <v>0</v>
      </c>
      <c r="DC15" s="13">
        <f t="shared" si="64"/>
        <v>0</v>
      </c>
      <c r="DD15" s="28">
        <f t="shared" si="65"/>
        <v>0</v>
      </c>
      <c r="DE15" s="28">
        <f t="shared" si="66"/>
        <v>0</v>
      </c>
      <c r="DF15" s="28"/>
      <c r="DG15" s="13">
        <f>C15*0.48536/100</f>
        <v>0</v>
      </c>
      <c r="DH15" s="28">
        <f t="shared" si="67"/>
        <v>0</v>
      </c>
      <c r="DI15" s="13">
        <f t="shared" si="68"/>
        <v>0</v>
      </c>
      <c r="DJ15" s="28">
        <f t="shared" si="69"/>
        <v>0</v>
      </c>
      <c r="DK15" s="28">
        <f t="shared" si="70"/>
        <v>0</v>
      </c>
      <c r="DL15" s="28"/>
      <c r="DM15" s="13">
        <f>C15*0.80603/100</f>
        <v>0</v>
      </c>
      <c r="DN15" s="13">
        <f t="shared" si="71"/>
        <v>0</v>
      </c>
      <c r="DO15" s="13">
        <f t="shared" si="72"/>
        <v>0</v>
      </c>
      <c r="DP15" s="28">
        <f t="shared" si="73"/>
        <v>0</v>
      </c>
      <c r="DQ15" s="28">
        <f t="shared" si="74"/>
        <v>0</v>
      </c>
      <c r="DR15" s="28"/>
      <c r="DS15" s="13">
        <f>C15*2.45163/100</f>
        <v>0</v>
      </c>
      <c r="DT15" s="13">
        <f t="shared" si="75"/>
        <v>0</v>
      </c>
      <c r="DU15" s="13">
        <f t="shared" si="76"/>
        <v>0</v>
      </c>
      <c r="DV15" s="28">
        <f t="shared" si="77"/>
        <v>0</v>
      </c>
      <c r="DW15" s="28">
        <f t="shared" si="78"/>
        <v>0</v>
      </c>
      <c r="DX15" s="28"/>
      <c r="DY15" s="13">
        <f>C15*0.25443/100</f>
        <v>0</v>
      </c>
      <c r="DZ15" s="13">
        <f t="shared" si="79"/>
        <v>0</v>
      </c>
      <c r="EA15" s="13">
        <f t="shared" si="80"/>
        <v>0</v>
      </c>
      <c r="EB15" s="28">
        <f t="shared" si="81"/>
        <v>0</v>
      </c>
      <c r="EC15" s="28">
        <f t="shared" si="82"/>
        <v>0</v>
      </c>
      <c r="ED15" s="28"/>
      <c r="EE15" s="13">
        <f>C15*0.12856/100</f>
        <v>0</v>
      </c>
      <c r="EF15" s="13">
        <f t="shared" si="83"/>
        <v>0</v>
      </c>
      <c r="EG15" s="13">
        <f t="shared" si="84"/>
        <v>0</v>
      </c>
      <c r="EH15" s="28">
        <f t="shared" si="85"/>
        <v>0</v>
      </c>
      <c r="EI15" s="28">
        <f t="shared" si="86"/>
        <v>0</v>
      </c>
      <c r="EJ15" s="28"/>
      <c r="EK15" s="13">
        <f>C15*0.03415/100</f>
        <v>0</v>
      </c>
      <c r="EL15" s="13">
        <f t="shared" si="87"/>
        <v>0</v>
      </c>
      <c r="EM15" s="13">
        <f t="shared" si="88"/>
        <v>0</v>
      </c>
      <c r="EN15" s="28">
        <f t="shared" si="89"/>
        <v>0</v>
      </c>
      <c r="EO15" s="28">
        <f t="shared" si="90"/>
        <v>0</v>
      </c>
      <c r="EP15" s="28"/>
      <c r="EQ15" s="13">
        <f>C15*1.11619/100</f>
        <v>0</v>
      </c>
      <c r="ER15" s="13">
        <f t="shared" si="91"/>
        <v>0</v>
      </c>
      <c r="ES15" s="13">
        <f t="shared" si="92"/>
        <v>0</v>
      </c>
      <c r="ET15" s="28">
        <f t="shared" si="93"/>
        <v>0</v>
      </c>
      <c r="EU15" s="28">
        <f t="shared" si="94"/>
        <v>0</v>
      </c>
      <c r="EV15" s="28"/>
      <c r="EW15" s="13">
        <f>C15*4.55599/100</f>
        <v>0</v>
      </c>
      <c r="EX15" s="13">
        <f t="shared" si="95"/>
        <v>0</v>
      </c>
      <c r="EY15" s="13">
        <f t="shared" si="96"/>
        <v>0</v>
      </c>
      <c r="EZ15" s="28">
        <f t="shared" si="97"/>
        <v>0</v>
      </c>
      <c r="FA15" s="28">
        <f t="shared" si="98"/>
        <v>0</v>
      </c>
      <c r="FB15" s="28"/>
      <c r="FC15" s="13">
        <f>C15*0.07571/100</f>
        <v>0</v>
      </c>
      <c r="FD15" s="13">
        <f t="shared" si="99"/>
        <v>0</v>
      </c>
      <c r="FE15" s="13">
        <f t="shared" si="100"/>
        <v>0</v>
      </c>
      <c r="FF15" s="28">
        <f t="shared" si="101"/>
        <v>0</v>
      </c>
      <c r="FG15" s="28">
        <f t="shared" si="102"/>
        <v>0</v>
      </c>
      <c r="FH15" s="28"/>
      <c r="FI15" s="13">
        <f>C15*0.91696/100</f>
        <v>0</v>
      </c>
      <c r="FJ15" s="13">
        <f t="shared" si="103"/>
        <v>0</v>
      </c>
      <c r="FK15" s="13">
        <f t="shared" si="104"/>
        <v>0</v>
      </c>
      <c r="FL15" s="28">
        <f t="shared" si="105"/>
        <v>0</v>
      </c>
      <c r="FM15" s="28">
        <f t="shared" si="106"/>
        <v>0</v>
      </c>
      <c r="FN15" s="28"/>
      <c r="FO15" s="13">
        <f>C15*0.38062/100</f>
        <v>0</v>
      </c>
      <c r="FP15" s="13">
        <f t="shared" si="107"/>
        <v>0</v>
      </c>
      <c r="FQ15" s="13">
        <f t="shared" si="108"/>
        <v>0</v>
      </c>
      <c r="FR15" s="28">
        <f t="shared" si="109"/>
        <v>0</v>
      </c>
      <c r="FS15" s="28">
        <f t="shared" si="110"/>
        <v>0</v>
      </c>
      <c r="FT15" s="28"/>
    </row>
    <row r="16" ht="12.75">
      <c r="U16" s="28"/>
    </row>
    <row r="17" spans="1:175" ht="13.5" thickBot="1">
      <c r="A17" s="11" t="s">
        <v>0</v>
      </c>
      <c r="C17" s="27">
        <f>SUM(C8:C16)</f>
        <v>2380000</v>
      </c>
      <c r="D17" s="27">
        <f>SUM(D8:D16)</f>
        <v>226138</v>
      </c>
      <c r="E17" s="27">
        <f>SUM(E8:E16)</f>
        <v>2606138</v>
      </c>
      <c r="F17" s="27">
        <f>SUM(F8:F16)</f>
        <v>137168</v>
      </c>
      <c r="G17" s="27">
        <f>SUM(G8:G16)</f>
        <v>229995</v>
      </c>
      <c r="I17" s="27">
        <f>SUM(I8:I16)</f>
        <v>189464.422</v>
      </c>
      <c r="J17" s="27">
        <f>SUM(J8:J16)</f>
        <v>18002.1451522</v>
      </c>
      <c r="K17" s="27">
        <f>SUM(K8:K16)</f>
        <v>207466.5671522</v>
      </c>
      <c r="L17" s="27">
        <f>SUM(L8:L16)</f>
        <v>10919.519259199998</v>
      </c>
      <c r="M17" s="27">
        <f>SUM(M8:M16)</f>
        <v>18309.188965499998</v>
      </c>
      <c r="O17" s="27">
        <f>SUM(O8:O16)</f>
        <v>210906.794</v>
      </c>
      <c r="P17" s="27">
        <f>SUM(P8:P16)</f>
        <v>20039.5128494</v>
      </c>
      <c r="Q17" s="27">
        <f>SUM(Q8:Q16)</f>
        <v>230946.3068494</v>
      </c>
      <c r="R17" s="27">
        <f>SUM(R8:R16)</f>
        <v>12155.320638399999</v>
      </c>
      <c r="S17" s="27">
        <f>SUM(S8:S16)</f>
        <v>20381.3059185</v>
      </c>
      <c r="U17" s="27">
        <f>SUM(U8:U16)</f>
        <v>77880.50200000001</v>
      </c>
      <c r="V17" s="27">
        <f>SUM(V8:V16)</f>
        <v>7399.8911602</v>
      </c>
      <c r="W17" s="27">
        <f>SUM(W8:W16)</f>
        <v>85280.39316020001</v>
      </c>
      <c r="X17" s="27">
        <f>SUM(X8:X16)</f>
        <v>4488.534747199999</v>
      </c>
      <c r="Y17" s="27">
        <f>SUM(Y8:Y16)</f>
        <v>7526.1033855</v>
      </c>
      <c r="AA17" s="27">
        <f>SUM(AA8:AA16)</f>
        <v>58182.194</v>
      </c>
      <c r="AB17" s="27">
        <f>SUM(AB8:AB16)</f>
        <v>5528.237389400001</v>
      </c>
      <c r="AC17" s="27">
        <f>SUM(AC8:AC16)</f>
        <v>63710.43138940001</v>
      </c>
      <c r="AD17" s="27">
        <f>SUM(AD8:AD16)</f>
        <v>3353.2500784000003</v>
      </c>
      <c r="AE17" s="27">
        <f>SUM(AE8:AE16)</f>
        <v>5622.5267685</v>
      </c>
      <c r="AF17" s="20"/>
      <c r="AG17" s="27">
        <f>SUM(AG8:AG16)</f>
        <v>5774.118</v>
      </c>
      <c r="AH17" s="27">
        <f>SUM(AH8:AH16)</f>
        <v>548.6334018</v>
      </c>
      <c r="AI17" s="27">
        <f>SUM(AI8:AI16)</f>
        <v>6322.7514018</v>
      </c>
      <c r="AJ17" s="27">
        <f>SUM(AJ8:AJ16)</f>
        <v>332.78328480000005</v>
      </c>
      <c r="AK17" s="27">
        <f>SUM(AK8:AK16)</f>
        <v>557.9908694999999</v>
      </c>
      <c r="AM17" s="27">
        <f>SUM(AM8:AM16)</f>
        <v>77465.668</v>
      </c>
      <c r="AN17" s="27">
        <f>SUM(AN8:AN16)</f>
        <v>7360.4753068</v>
      </c>
      <c r="AO17" s="27">
        <f>SUM(AO8:AO16)</f>
        <v>84826.14330680002</v>
      </c>
      <c r="AP17" s="27">
        <f>SUM(AP8:AP16)</f>
        <v>4464.6263647999995</v>
      </c>
      <c r="AQ17" s="27">
        <f>SUM(AQ8:AQ16)</f>
        <v>7486.015256999999</v>
      </c>
      <c r="AR17" s="27"/>
      <c r="AS17" s="27">
        <f>SUM(AS8:AS16)</f>
        <v>565990.4180000001</v>
      </c>
      <c r="AT17" s="27">
        <f>SUM(AT8:AT16)</f>
        <v>53778.1265318</v>
      </c>
      <c r="AU17" s="27">
        <f>SUM(AU8:AU16)</f>
        <v>619768.5445318001</v>
      </c>
      <c r="AV17" s="27">
        <f>SUM(AV8:AV16)</f>
        <v>32620.072964799998</v>
      </c>
      <c r="AW17" s="27">
        <f>SUM(AW8:AW16)</f>
        <v>54695.3639445</v>
      </c>
      <c r="AY17" s="27">
        <f>SUM(AY8:AY16)</f>
        <v>9.52</v>
      </c>
      <c r="AZ17" s="27">
        <f>SUM(AZ8:AZ16)</f>
        <v>0.904552</v>
      </c>
      <c r="BA17" s="27">
        <f>SUM(BA8:BA16)</f>
        <v>10.424551999999998</v>
      </c>
      <c r="BB17" s="27">
        <f>SUM(BB8:BB16)</f>
        <v>0.548672</v>
      </c>
      <c r="BC17" s="27">
        <f>SUM(BC8:BC16)</f>
        <v>0.91998</v>
      </c>
      <c r="BE17" s="27">
        <f>SUM(BE8:BE16)</f>
        <v>3252.032</v>
      </c>
      <c r="BF17" s="27">
        <f>SUM(BF8:BF16)</f>
        <v>308.99496320000003</v>
      </c>
      <c r="BG17" s="27">
        <f>SUM(BG8:BG16)</f>
        <v>3561.0269632</v>
      </c>
      <c r="BH17" s="27">
        <f>SUM(BH8:BH16)</f>
        <v>187.4263552</v>
      </c>
      <c r="BI17" s="27">
        <f>SUM(BI8:BI16)</f>
        <v>314.265168</v>
      </c>
      <c r="BK17" s="27">
        <f>SUM(BK8:BK16)</f>
        <v>20914.25</v>
      </c>
      <c r="BL17" s="27">
        <f>SUM(BL8:BL16)</f>
        <v>1987.1876750000001</v>
      </c>
      <c r="BM17" s="27">
        <f>SUM(BM8:BM16)</f>
        <v>22901.437675</v>
      </c>
      <c r="BN17" s="27">
        <f>SUM(BN8:BN16)</f>
        <v>1205.3638</v>
      </c>
      <c r="BO17" s="27">
        <f>SUM(BO8:BO16)</f>
        <v>2021.0810625000001</v>
      </c>
      <c r="BQ17" s="27">
        <f>SUM(BQ8:BQ16)</f>
        <v>13508.166000000001</v>
      </c>
      <c r="BR17" s="27">
        <f>SUM(BR8:BR16)</f>
        <v>1283.4914466</v>
      </c>
      <c r="BS17" s="27">
        <f>SUM(BS8:BS16)</f>
        <v>14791.657446600002</v>
      </c>
      <c r="BT17" s="27">
        <f>SUM(BT8:BT16)</f>
        <v>778.5244175999999</v>
      </c>
      <c r="BU17" s="27">
        <f>SUM(BU8:BU16)</f>
        <v>1305.3826215</v>
      </c>
      <c r="BV17" s="20"/>
      <c r="BW17" s="27">
        <f>SUM(BW8:BW16)</f>
        <v>52006.332</v>
      </c>
      <c r="BX17" s="27">
        <f>SUM(BX8:BX16)</f>
        <v>4941.4318932</v>
      </c>
      <c r="BY17" s="27">
        <f>SUM(BY8:BY16)</f>
        <v>56947.763893200005</v>
      </c>
      <c r="BZ17" s="27">
        <f>SUM(BZ8:BZ16)</f>
        <v>2997.3128352</v>
      </c>
      <c r="CA17" s="27">
        <f>SUM(CA8:CA16)</f>
        <v>5025.712743</v>
      </c>
      <c r="CC17" s="27">
        <f>SUM(CC8:CC16)</f>
        <v>3312.008</v>
      </c>
      <c r="CD17" s="27">
        <f>SUM(CD8:CD16)</f>
        <v>314.6936408</v>
      </c>
      <c r="CE17" s="27">
        <f>SUM(CE8:CE16)</f>
        <v>3626.7016408</v>
      </c>
      <c r="CF17" s="27">
        <f>SUM(CF8:CF16)</f>
        <v>190.88298880000002</v>
      </c>
      <c r="CG17" s="27">
        <f>SUM(CG8:CG16)</f>
        <v>320.06104200000004</v>
      </c>
      <c r="CI17" s="27">
        <f>SUM(CI8:CI16)</f>
        <v>8964.27</v>
      </c>
      <c r="CJ17" s="27">
        <f>SUM(CJ8:CJ16)</f>
        <v>851.748777</v>
      </c>
      <c r="CK17" s="27">
        <f>SUM(CK8:CK16)</f>
        <v>9816.018777000001</v>
      </c>
      <c r="CL17" s="27">
        <f>SUM(CL8:CL16)</f>
        <v>516.643272</v>
      </c>
      <c r="CM17" s="27">
        <f>SUM(CM8:CM16)</f>
        <v>866.2761674999999</v>
      </c>
      <c r="CO17" s="27">
        <f>SUM(CO8:CO16)</f>
        <v>37753.226</v>
      </c>
      <c r="CP17" s="27">
        <f>SUM(CP8:CP16)</f>
        <v>3587.1592526</v>
      </c>
      <c r="CQ17" s="27">
        <f>SUM(CQ8:CQ16)</f>
        <v>41340.385252600005</v>
      </c>
      <c r="CR17" s="27">
        <f>SUM(CR8:CR16)</f>
        <v>2175.8548336000003</v>
      </c>
      <c r="CS17" s="27">
        <f>SUM(CS8:CS16)</f>
        <v>3648.3416865</v>
      </c>
      <c r="CU17" s="27">
        <f>SUM(CU8:CU16)</f>
        <v>1708.364</v>
      </c>
      <c r="CV17" s="27">
        <f>SUM(CV8:CV16)</f>
        <v>162.3218564</v>
      </c>
      <c r="CW17" s="27">
        <f>SUM(CW8:CW16)</f>
        <v>1870.6858564</v>
      </c>
      <c r="CX17" s="27">
        <f>SUM(CX8:CX16)</f>
        <v>98.4591904</v>
      </c>
      <c r="CY17" s="27">
        <f>SUM(CY8:CY16)</f>
        <v>165.09041100000002</v>
      </c>
      <c r="DA17" s="27">
        <f>SUM(DA8:DA16)</f>
        <v>24140.578</v>
      </c>
      <c r="DB17" s="27">
        <f>SUM(DB8:DB16)</f>
        <v>2293.7403478</v>
      </c>
      <c r="DC17" s="27">
        <f>SUM(DC8:DC16)</f>
        <v>26434.3183478</v>
      </c>
      <c r="DD17" s="27">
        <f>SUM(DD8:DD16)</f>
        <v>1391.3087408000001</v>
      </c>
      <c r="DE17" s="27">
        <f>SUM(DE8:DE16)</f>
        <v>2332.8622845</v>
      </c>
      <c r="DG17" s="27">
        <f>SUM(DG8:DG16)</f>
        <v>11551.568000000001</v>
      </c>
      <c r="DH17" s="27">
        <f>SUM(DH8:DH16)</f>
        <v>1097.5833968</v>
      </c>
      <c r="DI17" s="27">
        <f>SUM(DI8:DI16)</f>
        <v>12649.151396800002</v>
      </c>
      <c r="DJ17" s="27">
        <f>SUM(DJ8:DJ16)</f>
        <v>665.7586048</v>
      </c>
      <c r="DK17" s="27">
        <f>SUM(DK8:DK16)</f>
        <v>1116.3037319999999</v>
      </c>
      <c r="DM17" s="27">
        <f>SUM(DM8:DM16)</f>
        <v>19183.514000000003</v>
      </c>
      <c r="DN17" s="27">
        <f>SUM(DN8:DN16)</f>
        <v>1822.7401214000001</v>
      </c>
      <c r="DO17" s="27">
        <f>SUM(DO8:DO16)</f>
        <v>21006.2541214</v>
      </c>
      <c r="DP17" s="27">
        <f>SUM(DP8:DP16)</f>
        <v>1105.6152304</v>
      </c>
      <c r="DQ17" s="27">
        <f>SUM(DQ8:DQ16)</f>
        <v>1853.8286985</v>
      </c>
      <c r="DS17" s="27">
        <f>SUM(DS8:DS16)</f>
        <v>58348.794</v>
      </c>
      <c r="DT17" s="27">
        <f>SUM(DT8:DT16)</f>
        <v>5544.0670494000005</v>
      </c>
      <c r="DU17" s="27">
        <f>SUM(DU8:DU16)</f>
        <v>63892.8610494</v>
      </c>
      <c r="DV17" s="27">
        <f>SUM(DV8:DV16)</f>
        <v>3362.8518384000004</v>
      </c>
      <c r="DW17" s="27">
        <f>SUM(DW8:DW16)</f>
        <v>5638.6264185</v>
      </c>
      <c r="DY17" s="27">
        <f>SUM(DY8:DY16)</f>
        <v>6055.434</v>
      </c>
      <c r="DZ17" s="27">
        <f>SUM(DZ8:DZ16)</f>
        <v>575.3629133999999</v>
      </c>
      <c r="EA17" s="27">
        <f>SUM(EA8:EA16)</f>
        <v>6630.7969134</v>
      </c>
      <c r="EB17" s="27">
        <f>SUM(EB8:EB16)</f>
        <v>348.99654240000007</v>
      </c>
      <c r="EC17" s="27">
        <f>SUM(EC8:EC16)</f>
        <v>585.1762785000001</v>
      </c>
      <c r="EE17" s="27">
        <f>SUM(EE8:EE16)</f>
        <v>3059.7280000000005</v>
      </c>
      <c r="EF17" s="27">
        <f>SUM(EF8:EF16)</f>
        <v>290.72301280000005</v>
      </c>
      <c r="EG17" s="27">
        <f>SUM(EG8:EG16)</f>
        <v>3350.4510128000006</v>
      </c>
      <c r="EH17" s="27">
        <f>SUM(EH8:EH16)</f>
        <v>176.34318080000003</v>
      </c>
      <c r="EI17" s="27">
        <f>SUM(EI8:EI16)</f>
        <v>295.681572</v>
      </c>
      <c r="EK17" s="27">
        <f>SUM(EK8:EK16)</f>
        <v>812.77</v>
      </c>
      <c r="EL17" s="27">
        <f>SUM(EL8:EL16)</f>
        <v>77.22612699999999</v>
      </c>
      <c r="EM17" s="27">
        <f>SUM(EM8:EM16)</f>
        <v>889.9961269999999</v>
      </c>
      <c r="EN17" s="27">
        <f>SUM(EN8:EN16)</f>
        <v>46.842872</v>
      </c>
      <c r="EO17" s="27">
        <f>SUM(EO8:EO16)</f>
        <v>78.5432925</v>
      </c>
      <c r="EQ17" s="27">
        <f>SUM(EQ8:EQ16)</f>
        <v>26565.322</v>
      </c>
      <c r="ER17" s="27">
        <f>SUM(ER8:ER16)</f>
        <v>2524.1297422000002</v>
      </c>
      <c r="ES17" s="27">
        <f>SUM(ES8:ES16)</f>
        <v>29089.4517422</v>
      </c>
      <c r="ET17" s="27">
        <f>SUM(ET8:ET16)</f>
        <v>1531.0554992000002</v>
      </c>
      <c r="EU17" s="27">
        <f>SUM(EU8:EU16)</f>
        <v>2567.1811905000004</v>
      </c>
      <c r="EW17" s="27">
        <f>SUM(EW8:EW16)</f>
        <v>108432.562</v>
      </c>
      <c r="EX17" s="27">
        <f>SUM(EX8:EX16)</f>
        <v>10302.8246662</v>
      </c>
      <c r="EY17" s="27">
        <f>SUM(EY8:EY16)</f>
        <v>118735.38666620001</v>
      </c>
      <c r="EZ17" s="27">
        <f>SUM(EZ8:EZ16)</f>
        <v>6249.3603631999995</v>
      </c>
      <c r="FA17" s="27">
        <f>SUM(FA8:FA16)</f>
        <v>10478.549200500001</v>
      </c>
      <c r="FC17" s="27">
        <f>SUM(FC8:FC16)</f>
        <v>1801.898</v>
      </c>
      <c r="FD17" s="27">
        <f>SUM(FD8:FD16)</f>
        <v>171.2090798</v>
      </c>
      <c r="FE17" s="27">
        <f>SUM(FE8:FE16)</f>
        <v>1973.1070797999998</v>
      </c>
      <c r="FF17" s="27">
        <f>SUM(FF8:FF16)</f>
        <v>103.8498928</v>
      </c>
      <c r="FG17" s="27">
        <f>SUM(FG8:FG16)</f>
        <v>174.1292145</v>
      </c>
      <c r="FI17" s="27">
        <f>SUM(FI8:FI16)</f>
        <v>21823.647999999997</v>
      </c>
      <c r="FJ17" s="27">
        <f>SUM(FJ8:FJ16)</f>
        <v>2073.5950048</v>
      </c>
      <c r="FK17" s="27">
        <f>SUM(FK8:FK16)</f>
        <v>23897.2430048</v>
      </c>
      <c r="FL17" s="27">
        <f>SUM(FL8:FL16)</f>
        <v>1257.7756928</v>
      </c>
      <c r="FM17" s="27">
        <f>SUM(FM8:FM16)</f>
        <v>2108.962152</v>
      </c>
      <c r="FO17" s="27">
        <f>SUM(FO8:FO16)</f>
        <v>9058.756</v>
      </c>
      <c r="FP17" s="27">
        <f>SUM(FP8:FP16)</f>
        <v>860.7264556</v>
      </c>
      <c r="FQ17" s="27">
        <f>SUM(FQ8:FQ16)</f>
        <v>9919.4824556</v>
      </c>
      <c r="FR17" s="27">
        <f>SUM(FR8:FR16)</f>
        <v>522.0888416</v>
      </c>
      <c r="FS17" s="27">
        <f>SUM(FS8:FS16)</f>
        <v>875.406969</v>
      </c>
    </row>
    <row r="18" ht="13.5" thickTop="1"/>
    <row r="29" spans="1:7" ht="12.75">
      <c r="A29"/>
      <c r="C29"/>
      <c r="D29"/>
      <c r="E29"/>
      <c r="F29"/>
      <c r="G29"/>
    </row>
    <row r="30" spans="1:7" ht="12.75">
      <c r="A30"/>
      <c r="C30"/>
      <c r="D30"/>
      <c r="E30"/>
      <c r="F30"/>
      <c r="G30"/>
    </row>
    <row r="31" spans="1:176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</row>
    <row r="32" spans="1:176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76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spans="1:176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spans="1:176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1:176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</row>
    <row r="53" spans="1:176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</row>
    <row r="54" spans="1:176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</row>
    <row r="55" spans="1:176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</row>
    <row r="56" spans="8:176" ht="12.75"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</row>
    <row r="57" spans="8:176" ht="12.75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</row>
  </sheetData>
  <sheetProtection/>
  <printOptions/>
  <pageMargins left="0.75" right="0.75" top="1" bottom="1" header="0.3" footer="0.3"/>
  <pageSetup horizontalDpi="600" verticalDpi="600" orientation="landscape" scale="73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D57"/>
  <sheetViews>
    <sheetView zoomScalePageLayoutView="0" workbookViewId="0" topLeftCell="A1">
      <selection activeCell="I15" sqref="I15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7109375" style="14" customWidth="1"/>
    <col min="8" max="8" width="3.7109375" style="13" customWidth="1"/>
    <col min="9" max="12" width="13.7109375" style="13" customWidth="1"/>
    <col min="13" max="13" width="16.421875" style="13" customWidth="1"/>
    <col min="14" max="14" width="3.7109375" style="13" customWidth="1"/>
    <col min="15" max="18" width="13.7109375" style="13" customWidth="1"/>
    <col min="19" max="19" width="16.7109375" style="13" customWidth="1"/>
    <col min="20" max="20" width="3.7109375" style="13" customWidth="1"/>
    <col min="21" max="24" width="13.7109375" style="13" customWidth="1"/>
    <col min="25" max="25" width="15.7109375" style="13" customWidth="1"/>
    <col min="26" max="26" width="3.7109375" style="13" customWidth="1"/>
    <col min="27" max="30" width="13.7109375" style="0" customWidth="1"/>
    <col min="31" max="31" width="16.28125" style="0" customWidth="1"/>
    <col min="32" max="32" width="3.7109375" style="13" customWidth="1"/>
    <col min="33" max="36" width="13.7109375" style="0" customWidth="1"/>
    <col min="37" max="37" width="15.421875" style="0" customWidth="1"/>
    <col min="38" max="38" width="3.7109375" style="0" customWidth="1"/>
    <col min="39" max="43" width="13.710937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2" width="13.7109375" style="3" customWidth="1"/>
    <col min="133" max="133" width="3.7109375" style="0" customWidth="1"/>
  </cols>
  <sheetData>
    <row r="1" spans="1:134" ht="12.75">
      <c r="A1" s="22"/>
      <c r="B1" s="10"/>
      <c r="C1" s="21"/>
      <c r="D1" s="23"/>
      <c r="I1" s="23" t="s">
        <v>6</v>
      </c>
      <c r="O1" s="23"/>
      <c r="AA1" s="23" t="s">
        <v>6</v>
      </c>
      <c r="AG1" s="23"/>
      <c r="AS1" s="23" t="s">
        <v>6</v>
      </c>
      <c r="AY1" s="23"/>
      <c r="BK1" s="23" t="s">
        <v>6</v>
      </c>
      <c r="BQ1" s="23"/>
      <c r="CC1" s="23" t="s">
        <v>6</v>
      </c>
      <c r="CI1" s="23"/>
      <c r="CU1" s="23" t="s">
        <v>6</v>
      </c>
      <c r="DA1" s="23"/>
      <c r="DM1" s="23" t="s">
        <v>6</v>
      </c>
      <c r="DS1" s="23"/>
      <c r="ED1" s="23" t="s">
        <v>6</v>
      </c>
    </row>
    <row r="2" spans="1:134" ht="12.75">
      <c r="A2" s="22"/>
      <c r="B2" s="10"/>
      <c r="C2" s="21"/>
      <c r="D2" s="23"/>
      <c r="I2" s="23" t="s">
        <v>5</v>
      </c>
      <c r="O2" s="23"/>
      <c r="AA2" s="23" t="s">
        <v>5</v>
      </c>
      <c r="AG2" s="23"/>
      <c r="AS2" s="23" t="s">
        <v>5</v>
      </c>
      <c r="AY2" s="23"/>
      <c r="BK2" s="23" t="s">
        <v>5</v>
      </c>
      <c r="BQ2" s="23"/>
      <c r="CC2" s="23" t="s">
        <v>5</v>
      </c>
      <c r="CI2" s="23"/>
      <c r="CU2" s="23" t="s">
        <v>5</v>
      </c>
      <c r="DA2" s="23"/>
      <c r="DM2" s="23" t="s">
        <v>5</v>
      </c>
      <c r="DS2" s="23"/>
      <c r="ED2" s="23" t="s">
        <v>5</v>
      </c>
    </row>
    <row r="3" spans="1:134" ht="12.75">
      <c r="A3" s="22"/>
      <c r="B3" s="10"/>
      <c r="C3" s="21"/>
      <c r="D3" s="21"/>
      <c r="I3" s="56" t="s">
        <v>72</v>
      </c>
      <c r="O3" s="23"/>
      <c r="AA3" s="23" t="str">
        <f>I3</f>
        <v>2004 Series A Bond Funded Projects After 2010C/2021A</v>
      </c>
      <c r="AB3" s="1"/>
      <c r="AG3" s="23"/>
      <c r="AS3" s="23" t="str">
        <f>AA3</f>
        <v>2004 Series A Bond Funded Projects After 2010C/2021A</v>
      </c>
      <c r="AY3" s="23"/>
      <c r="BK3" s="23" t="str">
        <f>AS3</f>
        <v>2004 Series A Bond Funded Projects After 2010C/2021A</v>
      </c>
      <c r="BQ3" s="23"/>
      <c r="CC3" s="23" t="str">
        <f>BK3</f>
        <v>2004 Series A Bond Funded Projects After 2010C/2021A</v>
      </c>
      <c r="CI3" s="23"/>
      <c r="CU3" s="23" t="str">
        <f>CC3</f>
        <v>2004 Series A Bond Funded Projects After 2010C/2021A</v>
      </c>
      <c r="DA3" s="23"/>
      <c r="DM3" s="23" t="str">
        <f>CU3</f>
        <v>2004 Series A Bond Funded Projects After 2010C/2021A</v>
      </c>
      <c r="DS3" s="23"/>
      <c r="ED3" s="23" t="str">
        <f>DM3</f>
        <v>2004 Series A Bond Funded Projects After 2010C/2021A</v>
      </c>
    </row>
    <row r="4" spans="1:4" ht="12.75">
      <c r="A4" s="22"/>
      <c r="B4" s="10"/>
      <c r="C4" s="21"/>
      <c r="D4" s="23"/>
    </row>
    <row r="5" spans="1:132" ht="12.75">
      <c r="A5" s="4" t="s">
        <v>1</v>
      </c>
      <c r="C5" s="57" t="s">
        <v>73</v>
      </c>
      <c r="D5" s="42"/>
      <c r="E5" s="43"/>
      <c r="F5" s="19"/>
      <c r="G5" s="19"/>
      <c r="I5" s="47" t="s">
        <v>61</v>
      </c>
      <c r="J5" s="16"/>
      <c r="K5" s="17"/>
      <c r="L5" s="19"/>
      <c r="M5" s="19"/>
      <c r="O5" s="15" t="s">
        <v>30</v>
      </c>
      <c r="P5" s="16"/>
      <c r="Q5" s="17"/>
      <c r="R5" s="19"/>
      <c r="S5" s="19"/>
      <c r="U5" s="15" t="s">
        <v>31</v>
      </c>
      <c r="V5" s="16"/>
      <c r="W5" s="17"/>
      <c r="X5" s="19"/>
      <c r="Y5" s="19"/>
      <c r="AA5" s="15" t="s">
        <v>37</v>
      </c>
      <c r="AB5" s="16"/>
      <c r="AC5" s="17"/>
      <c r="AD5" s="19"/>
      <c r="AE5" s="19"/>
      <c r="AG5" s="5" t="s">
        <v>19</v>
      </c>
      <c r="AH5" s="6"/>
      <c r="AI5" s="7"/>
      <c r="AJ5" s="19"/>
      <c r="AK5" s="19"/>
      <c r="AM5" s="5" t="s">
        <v>29</v>
      </c>
      <c r="AN5" s="6"/>
      <c r="AO5" s="7"/>
      <c r="AP5" s="19"/>
      <c r="AQ5" s="19"/>
      <c r="AS5" s="5" t="s">
        <v>20</v>
      </c>
      <c r="AT5" s="6"/>
      <c r="AU5" s="7"/>
      <c r="AV5" s="19"/>
      <c r="AW5" s="19"/>
      <c r="AY5" s="5" t="s">
        <v>21</v>
      </c>
      <c r="AZ5" s="6"/>
      <c r="BA5" s="7"/>
      <c r="BB5" s="19"/>
      <c r="BC5" s="19"/>
      <c r="BE5" s="5" t="s">
        <v>22</v>
      </c>
      <c r="BF5" s="6"/>
      <c r="BG5" s="7"/>
      <c r="BH5" s="19"/>
      <c r="BI5" s="19"/>
      <c r="BK5" s="5" t="s">
        <v>23</v>
      </c>
      <c r="BL5" s="6"/>
      <c r="BM5" s="7"/>
      <c r="BN5" s="19"/>
      <c r="BO5" s="19"/>
      <c r="BQ5" s="5" t="s">
        <v>48</v>
      </c>
      <c r="BR5" s="6"/>
      <c r="BS5" s="7"/>
      <c r="BT5" s="19"/>
      <c r="BU5" s="19"/>
      <c r="BW5" s="5" t="s">
        <v>24</v>
      </c>
      <c r="BX5" s="6"/>
      <c r="BY5" s="7"/>
      <c r="BZ5" s="19"/>
      <c r="CA5" s="19"/>
      <c r="CC5" s="5" t="s">
        <v>49</v>
      </c>
      <c r="CD5" s="6"/>
      <c r="CE5" s="7"/>
      <c r="CF5" s="19"/>
      <c r="CG5" s="19"/>
      <c r="CI5" s="5" t="s">
        <v>25</v>
      </c>
      <c r="CJ5" s="6"/>
      <c r="CK5" s="7"/>
      <c r="CL5" s="19"/>
      <c r="CM5" s="19"/>
      <c r="CO5" s="32" t="s">
        <v>27</v>
      </c>
      <c r="CP5" s="6"/>
      <c r="CQ5" s="7"/>
      <c r="CR5" s="19"/>
      <c r="CS5" s="19"/>
      <c r="CU5" s="5" t="s">
        <v>50</v>
      </c>
      <c r="CV5" s="6"/>
      <c r="CW5" s="7"/>
      <c r="CX5" s="19"/>
      <c r="CY5" s="19"/>
      <c r="DA5" s="5" t="s">
        <v>51</v>
      </c>
      <c r="DB5" s="6"/>
      <c r="DC5" s="7"/>
      <c r="DD5" s="19"/>
      <c r="DE5" s="19"/>
      <c r="DG5" s="5" t="s">
        <v>52</v>
      </c>
      <c r="DH5" s="6"/>
      <c r="DI5" s="7"/>
      <c r="DJ5" s="19"/>
      <c r="DK5" s="19"/>
      <c r="DM5" s="5" t="s">
        <v>53</v>
      </c>
      <c r="DN5" s="6"/>
      <c r="DO5" s="7"/>
      <c r="DP5" s="19"/>
      <c r="DQ5" s="19"/>
      <c r="DS5" s="5" t="s">
        <v>54</v>
      </c>
      <c r="DT5" s="6"/>
      <c r="DU5" s="7"/>
      <c r="DV5" s="19"/>
      <c r="DW5" s="19"/>
      <c r="DY5" s="32" t="s">
        <v>7</v>
      </c>
      <c r="DZ5" s="6"/>
      <c r="EA5" s="7"/>
      <c r="EB5" s="19"/>
    </row>
    <row r="6" spans="1:132" s="1" customFormat="1" ht="12.75">
      <c r="A6" s="24" t="s">
        <v>2</v>
      </c>
      <c r="C6" s="46" t="s">
        <v>74</v>
      </c>
      <c r="D6" s="44"/>
      <c r="E6" s="45"/>
      <c r="F6" s="19" t="s">
        <v>55</v>
      </c>
      <c r="G6" s="19" t="s">
        <v>55</v>
      </c>
      <c r="H6" s="13"/>
      <c r="I6" s="18"/>
      <c r="J6" s="16"/>
      <c r="K6" s="17"/>
      <c r="L6" s="19" t="s">
        <v>55</v>
      </c>
      <c r="M6" s="19" t="s">
        <v>55</v>
      </c>
      <c r="N6" s="13"/>
      <c r="O6" s="18"/>
      <c r="P6" s="33"/>
      <c r="Q6" s="17"/>
      <c r="R6" s="19" t="s">
        <v>55</v>
      </c>
      <c r="S6" s="19" t="s">
        <v>55</v>
      </c>
      <c r="T6" s="13"/>
      <c r="U6" s="18"/>
      <c r="V6" s="37">
        <v>0.6798012</v>
      </c>
      <c r="W6" s="17"/>
      <c r="X6" s="19" t="s">
        <v>55</v>
      </c>
      <c r="Y6" s="19" t="s">
        <v>55</v>
      </c>
      <c r="Z6" s="13"/>
      <c r="AA6" s="18"/>
      <c r="AB6" s="31">
        <f>AH6+AN6+AT6+AZ6+BF6+BL6+BR6+BX6+CD6+CJ6+CP6+CV6+DB6+DH6+DN6+DT6+DZ6</f>
        <v>0.3201988</v>
      </c>
      <c r="AC6" s="17"/>
      <c r="AD6" s="19" t="s">
        <v>55</v>
      </c>
      <c r="AE6" s="19" t="s">
        <v>55</v>
      </c>
      <c r="AF6" s="13"/>
      <c r="AG6" s="25"/>
      <c r="AH6" s="12">
        <v>0.0028849</v>
      </c>
      <c r="AI6" s="26"/>
      <c r="AJ6" s="19" t="s">
        <v>55</v>
      </c>
      <c r="AK6" s="19" t="s">
        <v>55</v>
      </c>
      <c r="AM6" s="25"/>
      <c r="AN6" s="12">
        <v>0.0121511</v>
      </c>
      <c r="AO6" s="26"/>
      <c r="AP6" s="19" t="s">
        <v>55</v>
      </c>
      <c r="AQ6" s="19" t="s">
        <v>55</v>
      </c>
      <c r="AS6" s="25"/>
      <c r="AT6" s="12">
        <v>0.0051763</v>
      </c>
      <c r="AU6" s="26"/>
      <c r="AV6" s="19" t="s">
        <v>55</v>
      </c>
      <c r="AW6" s="19" t="s">
        <v>55</v>
      </c>
      <c r="AY6" s="25"/>
      <c r="AZ6" s="12">
        <v>0.001659</v>
      </c>
      <c r="BA6" s="26"/>
      <c r="BB6" s="19" t="s">
        <v>55</v>
      </c>
      <c r="BC6" s="19" t="s">
        <v>55</v>
      </c>
      <c r="BE6" s="25"/>
      <c r="BF6" s="12">
        <v>0.0005119</v>
      </c>
      <c r="BG6" s="26"/>
      <c r="BH6" s="19" t="s">
        <v>55</v>
      </c>
      <c r="BI6" s="19" t="s">
        <v>55</v>
      </c>
      <c r="BK6" s="25"/>
      <c r="BL6" s="12">
        <v>0.0109472</v>
      </c>
      <c r="BM6" s="26"/>
      <c r="BN6" s="19" t="s">
        <v>55</v>
      </c>
      <c r="BO6" s="19" t="s">
        <v>55</v>
      </c>
      <c r="BQ6" s="25"/>
      <c r="BR6" s="12">
        <v>0.0001911</v>
      </c>
      <c r="BS6" s="26"/>
      <c r="BT6" s="19" t="s">
        <v>55</v>
      </c>
      <c r="BU6" s="19" t="s">
        <v>55</v>
      </c>
      <c r="BW6" s="25"/>
      <c r="BX6" s="12">
        <v>0.0424642</v>
      </c>
      <c r="BY6" s="26"/>
      <c r="BZ6" s="19" t="s">
        <v>55</v>
      </c>
      <c r="CA6" s="19" t="s">
        <v>55</v>
      </c>
      <c r="CC6" s="25"/>
      <c r="CD6" s="12">
        <v>0.0015092</v>
      </c>
      <c r="CE6" s="26"/>
      <c r="CF6" s="19" t="s">
        <v>55</v>
      </c>
      <c r="CG6" s="19" t="s">
        <v>55</v>
      </c>
      <c r="CI6" s="25"/>
      <c r="CJ6" s="12">
        <v>0.0450865</v>
      </c>
      <c r="CK6" s="26"/>
      <c r="CL6" s="19" t="s">
        <v>55</v>
      </c>
      <c r="CM6" s="19" t="s">
        <v>55</v>
      </c>
      <c r="CO6" s="25"/>
      <c r="CP6" s="12">
        <v>0.0134749</v>
      </c>
      <c r="CQ6" s="26"/>
      <c r="CR6" s="19" t="s">
        <v>55</v>
      </c>
      <c r="CS6" s="19" t="s">
        <v>55</v>
      </c>
      <c r="CU6" s="25"/>
      <c r="CV6" s="12">
        <v>0.0011948</v>
      </c>
      <c r="CW6" s="26"/>
      <c r="CX6" s="19" t="s">
        <v>55</v>
      </c>
      <c r="CY6" s="19" t="s">
        <v>55</v>
      </c>
      <c r="DA6" s="25"/>
      <c r="DB6" s="12">
        <v>0.0003698</v>
      </c>
      <c r="DC6" s="26"/>
      <c r="DD6" s="19" t="s">
        <v>55</v>
      </c>
      <c r="DE6" s="19" t="s">
        <v>55</v>
      </c>
      <c r="DG6" s="25"/>
      <c r="DH6" s="12">
        <v>0.0013432</v>
      </c>
      <c r="DI6" s="26"/>
      <c r="DJ6" s="19" t="s">
        <v>55</v>
      </c>
      <c r="DK6" s="19" t="s">
        <v>55</v>
      </c>
      <c r="DM6" s="25"/>
      <c r="DN6" s="12">
        <v>0.0026052</v>
      </c>
      <c r="DO6" s="26"/>
      <c r="DP6" s="19" t="s">
        <v>55</v>
      </c>
      <c r="DQ6" s="19" t="s">
        <v>55</v>
      </c>
      <c r="DS6" s="25"/>
      <c r="DT6" s="12">
        <v>0.1786295</v>
      </c>
      <c r="DU6" s="26"/>
      <c r="DV6" s="19" t="s">
        <v>55</v>
      </c>
      <c r="DW6" s="19" t="s">
        <v>55</v>
      </c>
      <c r="DY6" s="25"/>
      <c r="DZ6" s="12"/>
      <c r="EA6" s="26"/>
      <c r="EB6" s="19" t="s">
        <v>55</v>
      </c>
    </row>
    <row r="7" spans="1:132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58" t="s">
        <v>63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62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62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62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62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62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62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62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62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62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62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62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62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62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62</v>
      </c>
      <c r="DM7" s="9" t="s">
        <v>3</v>
      </c>
      <c r="DN7" s="9" t="s">
        <v>4</v>
      </c>
      <c r="DO7" s="9" t="s">
        <v>0</v>
      </c>
      <c r="DP7" s="19" t="s">
        <v>56</v>
      </c>
      <c r="DQ7" s="48" t="s">
        <v>62</v>
      </c>
      <c r="DS7" s="9" t="s">
        <v>3</v>
      </c>
      <c r="DT7" s="9" t="s">
        <v>4</v>
      </c>
      <c r="DU7" s="9" t="s">
        <v>0</v>
      </c>
      <c r="DV7" s="19" t="s">
        <v>56</v>
      </c>
      <c r="DW7" s="48" t="s">
        <v>62</v>
      </c>
      <c r="DY7" s="9" t="s">
        <v>3</v>
      </c>
      <c r="DZ7" s="9" t="s">
        <v>4</v>
      </c>
      <c r="EA7" s="9" t="s">
        <v>0</v>
      </c>
      <c r="EB7" s="19" t="s">
        <v>56</v>
      </c>
    </row>
    <row r="8" spans="1:132" s="30" customFormat="1" ht="12.75">
      <c r="A8" s="29">
        <v>44105</v>
      </c>
      <c r="C8" s="14"/>
      <c r="D8" s="14"/>
      <c r="E8" s="14">
        <f aca="true" t="shared" si="0" ref="E8:E13">C8+D8</f>
        <v>0</v>
      </c>
      <c r="F8" s="14"/>
      <c r="G8" s="14"/>
      <c r="H8" s="28"/>
      <c r="I8" s="13"/>
      <c r="J8" s="13"/>
      <c r="K8" s="13">
        <f aca="true" t="shared" si="1" ref="K8:K13">I8+J8</f>
        <v>0</v>
      </c>
      <c r="L8" s="13"/>
      <c r="M8" s="55"/>
      <c r="N8" s="28"/>
      <c r="O8" s="14"/>
      <c r="P8" s="14">
        <f aca="true" t="shared" si="2" ref="P8:P13">D8-J8</f>
        <v>0</v>
      </c>
      <c r="Q8" s="14">
        <f aca="true" t="shared" si="3" ref="Q8:Q13">O8+P8</f>
        <v>0</v>
      </c>
      <c r="R8" s="14">
        <f aca="true" t="shared" si="4" ref="R8:S13">F8-L8</f>
        <v>0</v>
      </c>
      <c r="S8" s="14">
        <f t="shared" si="4"/>
        <v>0</v>
      </c>
      <c r="T8" s="28"/>
      <c r="U8" s="28">
        <f>'2010C-2021Academic'!I8+'2010C-2021Academic'!O8+'2010C-2021Academic'!U8+'2010C-2021Academic'!AA8+'2010C-2021Academic'!AG8+'2010C-2021Academic'!AM8+'2010C-2021Academic'!AS8+'2010C-2021Academic'!AY8+'2010C-2021Academic'!BE8+'2010C-2021Academic'!BK8+'2010C-2021Academic'!BQ8+'2010C-2021Academic'!BW8+'2010C-2021Academic'!CC8+'2010C-2021Academic'!CI8+'2010C-2021Academic'!CO8+'2010C-2021Academic'!CU8+'2010C-2021Academic'!DA8+'2010C-2021Academic'!DG8+'2010C-2021Academic'!DM8+'2010C-2021Academic'!DS8+'2010C-2021Academic'!DY8+'2010C-2021Academic'!EE8+'2010C-2021Academic'!EK8+'2010C-2021Academic'!EQ8+'2010C-2021Academic'!EW8+'2010C-2021Academic'!FC8+'2010C-2021Academic'!FI8+'2010C-2021Academic'!FO8</f>
        <v>0</v>
      </c>
      <c r="V8" s="28">
        <f>'2010C-2021Academic'!J8+'2010C-2021Academic'!P8+'2010C-2021Academic'!V8+'2010C-2021Academic'!AB8+'2010C-2021Academic'!AH8+'2010C-2021Academic'!AN8+'2010C-2021Academic'!AT8+'2010C-2021Academic'!AZ8+'2010C-2021Academic'!BF8+'2010C-2021Academic'!BL8+'2010C-2021Academic'!BR8+'2010C-2021Academic'!BX8+'2010C-2021Academic'!CD8+'2010C-2021Academic'!CJ8+'2010C-2021Academic'!CP8+'2010C-2021Academic'!CV8+'2010C-2021Academic'!DB8+'2010C-2021Academic'!DH8+'2010C-2021Academic'!DN8+'2010C-2021Academic'!DT8+'2010C-2021Academic'!DZ8+'2010C-2021Academic'!EF8+'2010C-2021Academic'!EL8+'2010C-2021Academic'!ER8+'2010C-2021Academic'!EX8+'2010C-2021Academic'!FD8+'2010C-2021Academic'!FJ8+'2010C-2021Academic'!FP8</f>
        <v>0</v>
      </c>
      <c r="W8" s="28">
        <f>U8+V8</f>
        <v>0</v>
      </c>
      <c r="X8" s="28">
        <f>'2010C-2021Academic'!L8+'2010C-2021Academic'!R8+'2010C-2021Academic'!X8+'2010C-2021Academic'!AD8+'2010C-2021Academic'!AJ8+'2010C-2021Academic'!AP8+'2010C-2021Academic'!AV8+'2010C-2021Academic'!BB8+'2010C-2021Academic'!BH8+'2010C-2021Academic'!BN8+'2010C-2021Academic'!BT8+'2010C-2021Academic'!BZ8+'2010C-2021Academic'!CF8+'2010C-2021Academic'!CL8+'2010C-2021Academic'!CR8+'2010C-2021Academic'!CX8+'2010C-2021Academic'!DD8+'2010C-2021Academic'!DJ8+'2010C-2021Academic'!DP8+'2010C-2021Academic'!DV8+'2010C-2021Academic'!EB8+'2010C-2021Academic'!EH8+'2010C-2021Academic'!EN8+'2010C-2021Academic'!ET8+'2010C-2021Academic'!EZ8+'2010C-2021Academic'!FF8+'2010C-2021Academic'!FL8+'2010C-2021Academic'!FR8</f>
        <v>0</v>
      </c>
      <c r="Y8" s="28">
        <f>'2010C-2021Academic'!M8+'2010C-2021Academic'!S8+'2010C-2021Academic'!Y8+'2010C-2021Academic'!AE8+'2010C-2021Academic'!AK8+'2010C-2021Academic'!AQ8+'2010C-2021Academic'!AW8+'2010C-2021Academic'!BC8+'2010C-2021Academic'!BI8+'2010C-2021Academic'!BO8+'2010C-2021Academic'!BU8+'2010C-2021Academic'!CA8+'2010C-2021Academic'!CG8+'2010C-2021Academic'!CM8+'2010C-2021Academic'!CS8+'2010C-2021Academic'!CY8+'2010C-2021Academic'!DE8+'2010C-2021Academic'!DK8+'2010C-2021Academic'!DQ8+'2010C-2021Academic'!DW8+'2010C-2021Academic'!EC8+'2010C-2021Academic'!EI8+'2010C-2021Academic'!EO8+'2010C-2021Academic'!EU8+'2010C-2021Academic'!FA8+'2010C-2021Academic'!FG8+'2010C-2021Academic'!FM8+'2010C-2021Academic'!FS8</f>
        <v>0</v>
      </c>
      <c r="Z8" s="28"/>
      <c r="AA8" s="13"/>
      <c r="AB8" s="20">
        <f aca="true" t="shared" si="5" ref="AB8:AB15">AH8+AN8+AT8+AZ8+BF8+BL8+BR8+BX8+CD8+CJ8+CP8+CV8+DB8+DH8+DN8+DT8+DZ8</f>
        <v>0</v>
      </c>
      <c r="AC8" s="13">
        <f aca="true" t="shared" si="6" ref="AC8:AC15">AA8+AB8</f>
        <v>0</v>
      </c>
      <c r="AD8" s="13">
        <f aca="true" t="shared" si="7" ref="AD8:AE15">AJ8+AP8+AV8+BB8+BH8+BN8+BT8+BZ8+CF8+CL8+CR8+CX8+DD8+DJ8+DP8+DV8+EB8</f>
        <v>0</v>
      </c>
      <c r="AE8" s="20">
        <f t="shared" si="7"/>
        <v>0</v>
      </c>
      <c r="AF8" s="28"/>
      <c r="AG8" s="28"/>
      <c r="AH8" s="20">
        <f aca="true" t="shared" si="8" ref="AH8:AH15">P8*0.28849/100</f>
        <v>0</v>
      </c>
      <c r="AI8" s="28">
        <f aca="true" t="shared" si="9" ref="AI8:AI15">AG8+AH8</f>
        <v>0</v>
      </c>
      <c r="AJ8" s="28">
        <f aca="true" t="shared" si="10" ref="AJ8:AJ15">AH$6*$R8</f>
        <v>0</v>
      </c>
      <c r="AK8" s="28">
        <f aca="true" t="shared" si="11" ref="AK8:AK15">AH$6*$S8</f>
        <v>0</v>
      </c>
      <c r="AM8" s="28"/>
      <c r="AN8" s="28">
        <f aca="true" t="shared" si="12" ref="AN8:AN15">P8*1.21511/100</f>
        <v>0</v>
      </c>
      <c r="AO8" s="13">
        <f aca="true" t="shared" si="13" ref="AO8:AO15">AM8+AN8</f>
        <v>0</v>
      </c>
      <c r="AP8" s="28">
        <f aca="true" t="shared" si="14" ref="AP8:AP15">AN$6*$R8</f>
        <v>0</v>
      </c>
      <c r="AQ8" s="28">
        <f aca="true" t="shared" si="15" ref="AQ8:AQ15">AN$6*$S8</f>
        <v>0</v>
      </c>
      <c r="AS8" s="28"/>
      <c r="AT8" s="28">
        <f aca="true" t="shared" si="16" ref="AT8:AT15">P8*0.51763/100</f>
        <v>0</v>
      </c>
      <c r="AU8" s="13">
        <f aca="true" t="shared" si="17" ref="AU8:AU15">AS8+AT8</f>
        <v>0</v>
      </c>
      <c r="AV8" s="28">
        <f aca="true" t="shared" si="18" ref="AV8:AV15">AT$6*$R8</f>
        <v>0</v>
      </c>
      <c r="AW8" s="28">
        <f aca="true" t="shared" si="19" ref="AW8:AW15">AT$6*$S8</f>
        <v>0</v>
      </c>
      <c r="AY8" s="38"/>
      <c r="AZ8" s="38">
        <f aca="true" t="shared" si="20" ref="AZ8:AZ15">P8*0.1659/100</f>
        <v>0</v>
      </c>
      <c r="BA8" s="3">
        <f aca="true" t="shared" si="21" ref="BA8:BA15">AY8+AZ8</f>
        <v>0</v>
      </c>
      <c r="BB8" s="28">
        <f aca="true" t="shared" si="22" ref="BB8:BB15">AZ$6*$R8</f>
        <v>0</v>
      </c>
      <c r="BC8" s="28">
        <f aca="true" t="shared" si="23" ref="BC8:BC15">AZ$6*$S8</f>
        <v>0</v>
      </c>
      <c r="BD8" s="28"/>
      <c r="BE8" s="28"/>
      <c r="BF8" s="28">
        <f aca="true" t="shared" si="24" ref="BF8:BF15">P8*0.05119/100</f>
        <v>0</v>
      </c>
      <c r="BG8" s="13">
        <f aca="true" t="shared" si="25" ref="BG8:BG15">BE8+BF8</f>
        <v>0</v>
      </c>
      <c r="BH8" s="28">
        <f aca="true" t="shared" si="26" ref="BH8:BH15">BF$6*$R8</f>
        <v>0</v>
      </c>
      <c r="BI8" s="28">
        <f aca="true" t="shared" si="27" ref="BI8:BI15">BF$6*$S8</f>
        <v>0</v>
      </c>
      <c r="BJ8" s="28"/>
      <c r="BK8" s="28"/>
      <c r="BL8" s="28">
        <f aca="true" t="shared" si="28" ref="BL8:BL15">P8*1.09472/100</f>
        <v>0</v>
      </c>
      <c r="BM8" s="13">
        <f aca="true" t="shared" si="29" ref="BM8:BM15">BK8+BL8</f>
        <v>0</v>
      </c>
      <c r="BN8" s="28">
        <f aca="true" t="shared" si="30" ref="BN8:BN15">BL$6*$R8</f>
        <v>0</v>
      </c>
      <c r="BO8" s="28">
        <f aca="true" t="shared" si="31" ref="BO8:BO15">BL$6*$S8</f>
        <v>0</v>
      </c>
      <c r="BP8" s="28"/>
      <c r="BQ8" s="28"/>
      <c r="BR8" s="28">
        <f aca="true" t="shared" si="32" ref="BR8:BR15">P8*0.01911/100</f>
        <v>0</v>
      </c>
      <c r="BS8" s="13">
        <f aca="true" t="shared" si="33" ref="BS8:BS15">BQ8+BR8</f>
        <v>0</v>
      </c>
      <c r="BT8" s="28">
        <f aca="true" t="shared" si="34" ref="BT8:BT15">BR$6*$R8</f>
        <v>0</v>
      </c>
      <c r="BU8" s="28">
        <f aca="true" t="shared" si="35" ref="BU8:BU15">BR$6*$S8</f>
        <v>0</v>
      </c>
      <c r="BV8" s="28"/>
      <c r="BW8" s="28"/>
      <c r="BX8" s="28">
        <f aca="true" t="shared" si="36" ref="BX8:BX15">P8*4.24642/100</f>
        <v>0</v>
      </c>
      <c r="BY8" s="13">
        <f aca="true" t="shared" si="37" ref="BY8:BY15">BW8+BX8</f>
        <v>0</v>
      </c>
      <c r="BZ8" s="28">
        <f aca="true" t="shared" si="38" ref="BZ8:BZ15">BX$6*$R8</f>
        <v>0</v>
      </c>
      <c r="CA8" s="28">
        <f aca="true" t="shared" si="39" ref="CA8:CA15">BX$6*$S8</f>
        <v>0</v>
      </c>
      <c r="CB8" s="28"/>
      <c r="CC8" s="28"/>
      <c r="CD8" s="28">
        <f aca="true" t="shared" si="40" ref="CD8:CD15">P8*0.15092/100</f>
        <v>0</v>
      </c>
      <c r="CE8" s="13">
        <f aca="true" t="shared" si="41" ref="CE8:CE15">CC8+CD8</f>
        <v>0</v>
      </c>
      <c r="CF8" s="28">
        <f aca="true" t="shared" si="42" ref="CF8:CF15">CD$6*$R8</f>
        <v>0</v>
      </c>
      <c r="CG8" s="28">
        <f aca="true" t="shared" si="43" ref="CG8:CG15">CD$6*$S8</f>
        <v>0</v>
      </c>
      <c r="CH8" s="28"/>
      <c r="CI8" s="28"/>
      <c r="CJ8" s="28">
        <f aca="true" t="shared" si="44" ref="CJ8:CJ15">P8*4.50865/100</f>
        <v>0</v>
      </c>
      <c r="CK8" s="13">
        <f aca="true" t="shared" si="45" ref="CK8:CK15">CI8+CJ8</f>
        <v>0</v>
      </c>
      <c r="CL8" s="28">
        <f aca="true" t="shared" si="46" ref="CL8:CL15">CJ$6*$R8</f>
        <v>0</v>
      </c>
      <c r="CM8" s="28">
        <f aca="true" t="shared" si="47" ref="CM8:CM15">CJ$6*$S8</f>
        <v>0</v>
      </c>
      <c r="CN8" s="28"/>
      <c r="CO8" s="28"/>
      <c r="CP8" s="28">
        <f aca="true" t="shared" si="48" ref="CP8:CP15">P8*1.34749/100</f>
        <v>0</v>
      </c>
      <c r="CQ8" s="13">
        <f aca="true" t="shared" si="49" ref="CQ8:CQ15">CO8+CP8</f>
        <v>0</v>
      </c>
      <c r="CR8" s="28">
        <f aca="true" t="shared" si="50" ref="CR8:CR15">CP$6*$R8</f>
        <v>0</v>
      </c>
      <c r="CS8" s="28">
        <f aca="true" t="shared" si="51" ref="CS8:CS15">CP$6*$S8</f>
        <v>0</v>
      </c>
      <c r="CT8" s="28"/>
      <c r="CU8" s="28"/>
      <c r="CV8" s="28">
        <f aca="true" t="shared" si="52" ref="CV8:CV15">P8*0.11948/100</f>
        <v>0</v>
      </c>
      <c r="CW8" s="13">
        <f aca="true" t="shared" si="53" ref="CW8:CW15">CU8+CV8</f>
        <v>0</v>
      </c>
      <c r="CX8" s="28">
        <f aca="true" t="shared" si="54" ref="CX8:CX15">CV$6*$R8</f>
        <v>0</v>
      </c>
      <c r="CY8" s="28">
        <f aca="true" t="shared" si="55" ref="CY8:CY15">CV$6*$S8</f>
        <v>0</v>
      </c>
      <c r="CZ8" s="28"/>
      <c r="DA8" s="28"/>
      <c r="DB8" s="28">
        <f aca="true" t="shared" si="56" ref="DB8:DB15">P8*0.03698/100</f>
        <v>0</v>
      </c>
      <c r="DC8" s="13">
        <f aca="true" t="shared" si="57" ref="DC8:DC15">DA8+DB8</f>
        <v>0</v>
      </c>
      <c r="DD8" s="28">
        <f aca="true" t="shared" si="58" ref="DD8:DD15">DB$6*$R8</f>
        <v>0</v>
      </c>
      <c r="DE8" s="28">
        <f aca="true" t="shared" si="59" ref="DE8:DE15">DB$6*$S8</f>
        <v>0</v>
      </c>
      <c r="DF8" s="28"/>
      <c r="DG8" s="28"/>
      <c r="DH8" s="28">
        <f aca="true" t="shared" si="60" ref="DH8:DH15">P8*0.13432/100</f>
        <v>0</v>
      </c>
      <c r="DI8" s="13">
        <f aca="true" t="shared" si="61" ref="DI8:DI15">DG8+DH8</f>
        <v>0</v>
      </c>
      <c r="DJ8" s="28">
        <f aca="true" t="shared" si="62" ref="DJ8:DJ15">DH$6*$R8</f>
        <v>0</v>
      </c>
      <c r="DK8" s="28">
        <f aca="true" t="shared" si="63" ref="DK8:DK15">DH$6*$S8</f>
        <v>0</v>
      </c>
      <c r="DL8" s="28"/>
      <c r="DM8" s="28"/>
      <c r="DN8" s="28">
        <f aca="true" t="shared" si="64" ref="DN8:DN15">P8*0.26052/100</f>
        <v>0</v>
      </c>
      <c r="DO8" s="13">
        <f aca="true" t="shared" si="65" ref="DO8:DO15">DM8+DN8</f>
        <v>0</v>
      </c>
      <c r="DP8" s="28">
        <f aca="true" t="shared" si="66" ref="DP8:DP15">DN$6*$R8</f>
        <v>0</v>
      </c>
      <c r="DQ8" s="28">
        <f aca="true" t="shared" si="67" ref="DQ8:DQ15">DN$6*$S8</f>
        <v>0</v>
      </c>
      <c r="DR8" s="28"/>
      <c r="DS8" s="28"/>
      <c r="DT8" s="28">
        <f aca="true" t="shared" si="68" ref="DT8:DT15">P8*17.86295/100</f>
        <v>0</v>
      </c>
      <c r="DU8" s="13">
        <f aca="true" t="shared" si="69" ref="DU8:DU15">DS8+DT8</f>
        <v>0</v>
      </c>
      <c r="DV8" s="28">
        <f aca="true" t="shared" si="70" ref="DV8:DV15">DT$6*$R8</f>
        <v>0</v>
      </c>
      <c r="DW8" s="28">
        <f aca="true" t="shared" si="71" ref="DW8:DW15">DT$6*$S8</f>
        <v>0</v>
      </c>
      <c r="DX8" s="28"/>
      <c r="DY8" s="13"/>
      <c r="DZ8" s="13"/>
      <c r="EA8" s="13">
        <f aca="true" t="shared" si="72" ref="EA8:EA15">DY8+DZ8</f>
        <v>0</v>
      </c>
      <c r="EB8" s="13"/>
    </row>
    <row r="9" spans="1:132" s="30" customFormat="1" ht="12.75">
      <c r="A9" s="29">
        <v>44287</v>
      </c>
      <c r="C9" s="14"/>
      <c r="D9" s="14"/>
      <c r="E9" s="14">
        <f t="shared" si="0"/>
        <v>0</v>
      </c>
      <c r="F9" s="14"/>
      <c r="G9" s="14"/>
      <c r="H9" s="28"/>
      <c r="I9" s="13"/>
      <c r="J9" s="13"/>
      <c r="K9" s="13">
        <f t="shared" si="1"/>
        <v>0</v>
      </c>
      <c r="L9" s="13"/>
      <c r="M9" s="55"/>
      <c r="N9" s="28"/>
      <c r="O9" s="14">
        <f>C9-I9</f>
        <v>0</v>
      </c>
      <c r="P9" s="14">
        <f t="shared" si="2"/>
        <v>0</v>
      </c>
      <c r="Q9" s="14">
        <f t="shared" si="3"/>
        <v>0</v>
      </c>
      <c r="R9" s="14">
        <f t="shared" si="4"/>
        <v>0</v>
      </c>
      <c r="S9" s="14">
        <f t="shared" si="4"/>
        <v>0</v>
      </c>
      <c r="T9" s="28"/>
      <c r="U9" s="28">
        <f>'2010C-2021Academic'!I9+'2010C-2021Academic'!O9+'2010C-2021Academic'!U9+'2010C-2021Academic'!AA9+'2010C-2021Academic'!AG9+'2010C-2021Academic'!AM9+'2010C-2021Academic'!AS9+'2010C-2021Academic'!AY9+'2010C-2021Academic'!BE9+'2010C-2021Academic'!BK9+'2010C-2021Academic'!BQ9+'2010C-2021Academic'!BW9+'2010C-2021Academic'!CC9+'2010C-2021Academic'!CI9+'2010C-2021Academic'!CO9+'2010C-2021Academic'!CU9+'2010C-2021Academic'!DA9+'2010C-2021Academic'!DG9+'2010C-2021Academic'!DM9+'2010C-2021Academic'!DS9+'2010C-2021Academic'!DY9+'2010C-2021Academic'!EE9+'2010C-2021Academic'!EK9+'2010C-2021Academic'!EQ9+'2010C-2021Academic'!EW9+'2010C-2021Academic'!FC9+'2010C-2021Academic'!FI9+'2010C-2021Academic'!FO9</f>
        <v>0</v>
      </c>
      <c r="V9" s="28">
        <f>'2010C-2021Academic'!J9+'2010C-2021Academic'!P9+'2010C-2021Academic'!V9+'2010C-2021Academic'!AB9+'2010C-2021Academic'!AH9+'2010C-2021Academic'!AN9+'2010C-2021Academic'!AT9+'2010C-2021Academic'!AZ9+'2010C-2021Academic'!BF9+'2010C-2021Academic'!BL9+'2010C-2021Academic'!BR9+'2010C-2021Academic'!BX9+'2010C-2021Academic'!CD9+'2010C-2021Academic'!CJ9+'2010C-2021Academic'!CP9+'2010C-2021Academic'!CV9+'2010C-2021Academic'!DB9+'2010C-2021Academic'!DH9+'2010C-2021Academic'!DN9+'2010C-2021Academic'!DT9+'2010C-2021Academic'!DZ9+'2010C-2021Academic'!EF9+'2010C-2021Academic'!EL9+'2010C-2021Academic'!ER9+'2010C-2021Academic'!EX9+'2010C-2021Academic'!FD9+'2010C-2021Academic'!FJ9+'2010C-2021Academic'!FP9</f>
        <v>0</v>
      </c>
      <c r="W9" s="28">
        <f aca="true" t="shared" si="73" ref="W9:W15">U9+V9</f>
        <v>0</v>
      </c>
      <c r="X9" s="28">
        <f>'2010C-2021Academic'!L9+'2010C-2021Academic'!R9+'2010C-2021Academic'!X9+'2010C-2021Academic'!AD9+'2010C-2021Academic'!AJ9+'2010C-2021Academic'!AP9+'2010C-2021Academic'!AV9+'2010C-2021Academic'!BB9+'2010C-2021Academic'!BH9+'2010C-2021Academic'!BN9+'2010C-2021Academic'!BT9+'2010C-2021Academic'!BZ9+'2010C-2021Academic'!CF9+'2010C-2021Academic'!CL9+'2010C-2021Academic'!CR9+'2010C-2021Academic'!CX9+'2010C-2021Academic'!DD9+'2010C-2021Academic'!DJ9+'2010C-2021Academic'!DP9+'2010C-2021Academic'!DV9+'2010C-2021Academic'!EB9+'2010C-2021Academic'!EH9+'2010C-2021Academic'!EN9+'2010C-2021Academic'!ET9+'2010C-2021Academic'!EZ9+'2010C-2021Academic'!FF9+'2010C-2021Academic'!FL9+'2010C-2021Academic'!FR9</f>
        <v>0</v>
      </c>
      <c r="Y9" s="28">
        <f>'2010C-2021Academic'!M9+'2010C-2021Academic'!S9+'2010C-2021Academic'!Y9+'2010C-2021Academic'!AE9+'2010C-2021Academic'!AK9+'2010C-2021Academic'!AQ9+'2010C-2021Academic'!AW9+'2010C-2021Academic'!BC9+'2010C-2021Academic'!BI9+'2010C-2021Academic'!BO9+'2010C-2021Academic'!BU9+'2010C-2021Academic'!CA9+'2010C-2021Academic'!CG9+'2010C-2021Academic'!CM9+'2010C-2021Academic'!CS9+'2010C-2021Academic'!CY9+'2010C-2021Academic'!DE9+'2010C-2021Academic'!DK9+'2010C-2021Academic'!DQ9+'2010C-2021Academic'!DW9+'2010C-2021Academic'!EC9+'2010C-2021Academic'!EI9+'2010C-2021Academic'!EO9+'2010C-2021Academic'!EU9+'2010C-2021Academic'!FA9+'2010C-2021Academic'!FG9+'2010C-2021Academic'!FM9+'2010C-2021Academic'!FS9</f>
        <v>0</v>
      </c>
      <c r="Z9" s="28"/>
      <c r="AA9" s="13">
        <f>AG9+AM9+AS9+AY9+BE9+BK9+BQ9+BW9+CC9+CI9+CO9+CU9+DA9+DG9+DM9+DS9+DY9</f>
        <v>0</v>
      </c>
      <c r="AB9" s="20">
        <f t="shared" si="5"/>
        <v>0</v>
      </c>
      <c r="AC9" s="13">
        <f t="shared" si="6"/>
        <v>0</v>
      </c>
      <c r="AD9" s="13">
        <f t="shared" si="7"/>
        <v>0</v>
      </c>
      <c r="AE9" s="20">
        <f t="shared" si="7"/>
        <v>0</v>
      </c>
      <c r="AF9" s="28"/>
      <c r="AG9" s="28">
        <f aca="true" t="shared" si="74" ref="AG9:AG15">O9*0.28849/100</f>
        <v>0</v>
      </c>
      <c r="AH9" s="20">
        <f t="shared" si="8"/>
        <v>0</v>
      </c>
      <c r="AI9" s="28">
        <f t="shared" si="9"/>
        <v>0</v>
      </c>
      <c r="AJ9" s="28">
        <f t="shared" si="10"/>
        <v>0</v>
      </c>
      <c r="AK9" s="28">
        <f t="shared" si="11"/>
        <v>0</v>
      </c>
      <c r="AM9" s="28">
        <f aca="true" t="shared" si="75" ref="AM9:AM15">O9*1.21511/100</f>
        <v>0</v>
      </c>
      <c r="AN9" s="28">
        <f t="shared" si="12"/>
        <v>0</v>
      </c>
      <c r="AO9" s="13">
        <f t="shared" si="13"/>
        <v>0</v>
      </c>
      <c r="AP9" s="28">
        <f t="shared" si="14"/>
        <v>0</v>
      </c>
      <c r="AQ9" s="28">
        <f t="shared" si="15"/>
        <v>0</v>
      </c>
      <c r="AS9" s="28">
        <f aca="true" t="shared" si="76" ref="AS9:AS15">O9*0.51763/100</f>
        <v>0</v>
      </c>
      <c r="AT9" s="28">
        <f t="shared" si="16"/>
        <v>0</v>
      </c>
      <c r="AU9" s="13">
        <f t="shared" si="17"/>
        <v>0</v>
      </c>
      <c r="AV9" s="28">
        <f t="shared" si="18"/>
        <v>0</v>
      </c>
      <c r="AW9" s="28">
        <f t="shared" si="19"/>
        <v>0</v>
      </c>
      <c r="AY9" s="38">
        <f aca="true" t="shared" si="77" ref="AY9:AY15">O9*0.1659/100</f>
        <v>0</v>
      </c>
      <c r="AZ9" s="38">
        <f t="shared" si="20"/>
        <v>0</v>
      </c>
      <c r="BA9" s="3">
        <f t="shared" si="21"/>
        <v>0</v>
      </c>
      <c r="BB9" s="28">
        <f t="shared" si="22"/>
        <v>0</v>
      </c>
      <c r="BC9" s="28">
        <f t="shared" si="23"/>
        <v>0</v>
      </c>
      <c r="BD9" s="28"/>
      <c r="BE9" s="28">
        <f aca="true" t="shared" si="78" ref="BE9:BE15">O9*0.05119/100</f>
        <v>0</v>
      </c>
      <c r="BF9" s="28">
        <f t="shared" si="24"/>
        <v>0</v>
      </c>
      <c r="BG9" s="13">
        <f t="shared" si="25"/>
        <v>0</v>
      </c>
      <c r="BH9" s="28">
        <f t="shared" si="26"/>
        <v>0</v>
      </c>
      <c r="BI9" s="28">
        <f t="shared" si="27"/>
        <v>0</v>
      </c>
      <c r="BJ9" s="28"/>
      <c r="BK9" s="28">
        <f aca="true" t="shared" si="79" ref="BK9:BK15">O9*1.09472/100</f>
        <v>0</v>
      </c>
      <c r="BL9" s="28">
        <f t="shared" si="28"/>
        <v>0</v>
      </c>
      <c r="BM9" s="13">
        <f t="shared" si="29"/>
        <v>0</v>
      </c>
      <c r="BN9" s="28">
        <f t="shared" si="30"/>
        <v>0</v>
      </c>
      <c r="BO9" s="28">
        <f t="shared" si="31"/>
        <v>0</v>
      </c>
      <c r="BP9" s="28"/>
      <c r="BQ9" s="28">
        <f aca="true" t="shared" si="80" ref="BQ9:BQ15">O9*0.01911/100</f>
        <v>0</v>
      </c>
      <c r="BR9" s="28">
        <f t="shared" si="32"/>
        <v>0</v>
      </c>
      <c r="BS9" s="13">
        <f t="shared" si="33"/>
        <v>0</v>
      </c>
      <c r="BT9" s="28">
        <f t="shared" si="34"/>
        <v>0</v>
      </c>
      <c r="BU9" s="28">
        <f t="shared" si="35"/>
        <v>0</v>
      </c>
      <c r="BV9" s="28"/>
      <c r="BW9" s="28">
        <f aca="true" t="shared" si="81" ref="BW9:BW15">O9*4.24642/100</f>
        <v>0</v>
      </c>
      <c r="BX9" s="28">
        <f t="shared" si="36"/>
        <v>0</v>
      </c>
      <c r="BY9" s="13">
        <f t="shared" si="37"/>
        <v>0</v>
      </c>
      <c r="BZ9" s="28">
        <f t="shared" si="38"/>
        <v>0</v>
      </c>
      <c r="CA9" s="28">
        <f t="shared" si="39"/>
        <v>0</v>
      </c>
      <c r="CB9" s="28"/>
      <c r="CC9" s="28">
        <f aca="true" t="shared" si="82" ref="CC9:CC15">O9*0.15092/100</f>
        <v>0</v>
      </c>
      <c r="CD9" s="28">
        <f t="shared" si="40"/>
        <v>0</v>
      </c>
      <c r="CE9" s="13">
        <f t="shared" si="41"/>
        <v>0</v>
      </c>
      <c r="CF9" s="28">
        <f t="shared" si="42"/>
        <v>0</v>
      </c>
      <c r="CG9" s="28">
        <f t="shared" si="43"/>
        <v>0</v>
      </c>
      <c r="CH9" s="28"/>
      <c r="CI9" s="28">
        <f aca="true" t="shared" si="83" ref="CI9:CI15">O9*4.50865/100</f>
        <v>0</v>
      </c>
      <c r="CJ9" s="28">
        <f t="shared" si="44"/>
        <v>0</v>
      </c>
      <c r="CK9" s="13">
        <f t="shared" si="45"/>
        <v>0</v>
      </c>
      <c r="CL9" s="28">
        <f t="shared" si="46"/>
        <v>0</v>
      </c>
      <c r="CM9" s="28">
        <f t="shared" si="47"/>
        <v>0</v>
      </c>
      <c r="CN9" s="28"/>
      <c r="CO9" s="28">
        <f aca="true" t="shared" si="84" ref="CO9:CO15">O9*1.34749/100</f>
        <v>0</v>
      </c>
      <c r="CP9" s="28">
        <f t="shared" si="48"/>
        <v>0</v>
      </c>
      <c r="CQ9" s="13">
        <f t="shared" si="49"/>
        <v>0</v>
      </c>
      <c r="CR9" s="28">
        <f t="shared" si="50"/>
        <v>0</v>
      </c>
      <c r="CS9" s="28">
        <f t="shared" si="51"/>
        <v>0</v>
      </c>
      <c r="CT9" s="28"/>
      <c r="CU9" s="28">
        <f aca="true" t="shared" si="85" ref="CU9:CU15">O9*0.11948/100</f>
        <v>0</v>
      </c>
      <c r="CV9" s="28">
        <f t="shared" si="52"/>
        <v>0</v>
      </c>
      <c r="CW9" s="13">
        <f t="shared" si="53"/>
        <v>0</v>
      </c>
      <c r="CX9" s="28">
        <f t="shared" si="54"/>
        <v>0</v>
      </c>
      <c r="CY9" s="28">
        <f t="shared" si="55"/>
        <v>0</v>
      </c>
      <c r="CZ9" s="28"/>
      <c r="DA9" s="28">
        <f aca="true" t="shared" si="86" ref="DA9:DA15">O9*0.03698/100</f>
        <v>0</v>
      </c>
      <c r="DB9" s="28">
        <f t="shared" si="56"/>
        <v>0</v>
      </c>
      <c r="DC9" s="13">
        <f t="shared" si="57"/>
        <v>0</v>
      </c>
      <c r="DD9" s="28">
        <f t="shared" si="58"/>
        <v>0</v>
      </c>
      <c r="DE9" s="28">
        <f t="shared" si="59"/>
        <v>0</v>
      </c>
      <c r="DF9" s="28"/>
      <c r="DG9" s="28">
        <f aca="true" t="shared" si="87" ref="DG9:DG15">O9*0.13432/100</f>
        <v>0</v>
      </c>
      <c r="DH9" s="28">
        <f t="shared" si="60"/>
        <v>0</v>
      </c>
      <c r="DI9" s="13">
        <f t="shared" si="61"/>
        <v>0</v>
      </c>
      <c r="DJ9" s="28">
        <f t="shared" si="62"/>
        <v>0</v>
      </c>
      <c r="DK9" s="28">
        <f t="shared" si="63"/>
        <v>0</v>
      </c>
      <c r="DL9" s="28"/>
      <c r="DM9" s="28">
        <f aca="true" t="shared" si="88" ref="DM9:DM15">O9*0.26052/100</f>
        <v>0</v>
      </c>
      <c r="DN9" s="28">
        <f t="shared" si="64"/>
        <v>0</v>
      </c>
      <c r="DO9" s="13">
        <f t="shared" si="65"/>
        <v>0</v>
      </c>
      <c r="DP9" s="28">
        <f t="shared" si="66"/>
        <v>0</v>
      </c>
      <c r="DQ9" s="28">
        <f t="shared" si="67"/>
        <v>0</v>
      </c>
      <c r="DR9" s="28"/>
      <c r="DS9" s="28">
        <f aca="true" t="shared" si="89" ref="DS9:DS15">O9*17.86295/100</f>
        <v>0</v>
      </c>
      <c r="DT9" s="28">
        <f t="shared" si="68"/>
        <v>0</v>
      </c>
      <c r="DU9" s="13">
        <f t="shared" si="69"/>
        <v>0</v>
      </c>
      <c r="DV9" s="28">
        <f t="shared" si="70"/>
        <v>0</v>
      </c>
      <c r="DW9" s="28">
        <f t="shared" si="71"/>
        <v>0</v>
      </c>
      <c r="DX9" s="28"/>
      <c r="DY9" s="13"/>
      <c r="DZ9" s="13"/>
      <c r="EA9" s="13">
        <f t="shared" si="72"/>
        <v>0</v>
      </c>
      <c r="EB9" s="13"/>
    </row>
    <row r="10" spans="1:132" s="30" customFormat="1" ht="12.75">
      <c r="A10" s="29">
        <v>44470</v>
      </c>
      <c r="C10" s="14"/>
      <c r="D10" s="14">
        <v>125076</v>
      </c>
      <c r="E10" s="14">
        <f t="shared" si="0"/>
        <v>125076</v>
      </c>
      <c r="F10" s="14">
        <v>200502</v>
      </c>
      <c r="G10" s="14">
        <v>8757</v>
      </c>
      <c r="H10" s="28"/>
      <c r="I10" s="13"/>
      <c r="J10" s="13">
        <v>2819</v>
      </c>
      <c r="K10" s="13">
        <f t="shared" si="1"/>
        <v>2819</v>
      </c>
      <c r="L10" s="13">
        <v>4519</v>
      </c>
      <c r="M10" s="55">
        <v>-3670</v>
      </c>
      <c r="N10" s="28"/>
      <c r="O10" s="14"/>
      <c r="P10" s="14">
        <f t="shared" si="2"/>
        <v>122257</v>
      </c>
      <c r="Q10" s="14">
        <f t="shared" si="3"/>
        <v>122257</v>
      </c>
      <c r="R10" s="14">
        <f t="shared" si="4"/>
        <v>195983</v>
      </c>
      <c r="S10" s="14">
        <f t="shared" si="4"/>
        <v>12427</v>
      </c>
      <c r="T10" s="28"/>
      <c r="U10" s="28">
        <f>'2010C-2021Academic'!I10+'2010C-2021Academic'!O10+'2010C-2021Academic'!U10+'2010C-2021Academic'!AA10+'2010C-2021Academic'!AG10+'2010C-2021Academic'!AM10+'2010C-2021Academic'!AS10+'2010C-2021Academic'!AY10+'2010C-2021Academic'!BE10+'2010C-2021Academic'!BK10+'2010C-2021Academic'!BQ10+'2010C-2021Academic'!BW10+'2010C-2021Academic'!CC10+'2010C-2021Academic'!CI10+'2010C-2021Academic'!CO10+'2010C-2021Academic'!CU10+'2010C-2021Academic'!DA10+'2010C-2021Academic'!DG10+'2010C-2021Academic'!DM10+'2010C-2021Academic'!DS10+'2010C-2021Academic'!DY10+'2010C-2021Academic'!EE10+'2010C-2021Academic'!EK10+'2010C-2021Academic'!EQ10+'2010C-2021Academic'!EW10+'2010C-2021Academic'!FC10+'2010C-2021Academic'!FI10+'2010C-2021Academic'!FO10</f>
        <v>0</v>
      </c>
      <c r="V10" s="28">
        <f>'2010C-2021Academic'!J10+'2010C-2021Academic'!P10+'2010C-2021Academic'!V10+'2010C-2021Academic'!AB10+'2010C-2021Academic'!AH10+'2010C-2021Academic'!AN10+'2010C-2021Academic'!AT10+'2010C-2021Academic'!AZ10+'2010C-2021Academic'!BF10+'2010C-2021Academic'!BL10+'2010C-2021Academic'!BR10+'2010C-2021Academic'!BX10+'2010C-2021Academic'!CD10+'2010C-2021Academic'!CJ10+'2010C-2021Academic'!CP10+'2010C-2021Academic'!CV10+'2010C-2021Academic'!DB10+'2010C-2021Academic'!DH10+'2010C-2021Academic'!DN10+'2010C-2021Academic'!DT10+'2010C-2021Academic'!DZ10+'2010C-2021Academic'!EF10+'2010C-2021Academic'!EL10+'2010C-2021Academic'!ER10+'2010C-2021Academic'!EX10+'2010C-2021Academic'!FD10+'2010C-2021Academic'!FJ10+'2010C-2021Academic'!FP10</f>
        <v>83110.45530839999</v>
      </c>
      <c r="W10" s="28">
        <f t="shared" si="73"/>
        <v>83110.45530839999</v>
      </c>
      <c r="X10" s="28">
        <f>'2010C-2021Academic'!L10+'2010C-2021Academic'!R10+'2010C-2021Academic'!X10+'2010C-2021Academic'!AD10+'2010C-2021Academic'!AJ10+'2010C-2021Academic'!AP10+'2010C-2021Academic'!AV10+'2010C-2021Academic'!BB10+'2010C-2021Academic'!BH10+'2010C-2021Academic'!BN10+'2010C-2021Academic'!BT10+'2010C-2021Academic'!BZ10+'2010C-2021Academic'!CF10+'2010C-2021Academic'!CL10+'2010C-2021Academic'!CR10+'2010C-2021Academic'!CX10+'2010C-2021Academic'!DD10+'2010C-2021Academic'!DJ10+'2010C-2021Academic'!DP10+'2010C-2021Academic'!DV10+'2010C-2021Academic'!EB10+'2010C-2021Academic'!EH10+'2010C-2021Academic'!EN10+'2010C-2021Academic'!ET10+'2010C-2021Academic'!EZ10+'2010C-2021Academic'!FF10+'2010C-2021Academic'!FL10+'2010C-2021Academic'!FR10</f>
        <v>133229.47857960002</v>
      </c>
      <c r="Y10" s="28">
        <f>'2010C-2021Academic'!M10+'2010C-2021Academic'!S10+'2010C-2021Academic'!Y10+'2010C-2021Academic'!AE10+'2010C-2021Academic'!AK10+'2010C-2021Academic'!AQ10+'2010C-2021Academic'!AW10+'2010C-2021Academic'!BC10+'2010C-2021Academic'!BI10+'2010C-2021Academic'!BO10+'2010C-2021Academic'!BU10+'2010C-2021Academic'!CA10+'2010C-2021Academic'!CG10+'2010C-2021Academic'!CM10+'2010C-2021Academic'!CS10+'2010C-2021Academic'!CY10+'2010C-2021Academic'!DE10+'2010C-2021Academic'!DK10+'2010C-2021Academic'!DQ10+'2010C-2021Academic'!DW10+'2010C-2021Academic'!EC10+'2010C-2021Academic'!EI10+'2010C-2021Academic'!EO10+'2010C-2021Academic'!EU10+'2010C-2021Academic'!FA10+'2010C-2021Academic'!FG10+'2010C-2021Academic'!FM10+'2010C-2021Academic'!FS10</f>
        <v>8447.8895124</v>
      </c>
      <c r="Z10" s="28"/>
      <c r="AA10" s="13"/>
      <c r="AB10" s="20">
        <f t="shared" si="5"/>
        <v>39146.54469160001</v>
      </c>
      <c r="AC10" s="13">
        <f t="shared" si="6"/>
        <v>39146.54469160001</v>
      </c>
      <c r="AD10" s="13">
        <f t="shared" si="7"/>
        <v>62753.52142039999</v>
      </c>
      <c r="AE10" s="20">
        <f t="shared" si="7"/>
        <v>3979.1104876</v>
      </c>
      <c r="AF10" s="28"/>
      <c r="AG10" s="28"/>
      <c r="AH10" s="20">
        <f t="shared" si="8"/>
        <v>352.69921930000004</v>
      </c>
      <c r="AI10" s="28">
        <f t="shared" si="9"/>
        <v>352.69921930000004</v>
      </c>
      <c r="AJ10" s="28">
        <f t="shared" si="10"/>
        <v>565.3913567000001</v>
      </c>
      <c r="AK10" s="28">
        <f t="shared" si="11"/>
        <v>35.8506523</v>
      </c>
      <c r="AM10" s="28"/>
      <c r="AN10" s="28">
        <f t="shared" si="12"/>
        <v>1485.5570327</v>
      </c>
      <c r="AO10" s="13">
        <f t="shared" si="13"/>
        <v>1485.5570327</v>
      </c>
      <c r="AP10" s="28">
        <f t="shared" si="14"/>
        <v>2381.4090313</v>
      </c>
      <c r="AQ10" s="28">
        <f t="shared" si="15"/>
        <v>151.0017197</v>
      </c>
      <c r="AS10" s="28"/>
      <c r="AT10" s="28">
        <f t="shared" si="16"/>
        <v>632.8389091</v>
      </c>
      <c r="AU10" s="13">
        <f t="shared" si="17"/>
        <v>632.8389091</v>
      </c>
      <c r="AV10" s="28">
        <f t="shared" si="18"/>
        <v>1014.4668029</v>
      </c>
      <c r="AW10" s="28">
        <f t="shared" si="19"/>
        <v>64.3258801</v>
      </c>
      <c r="AY10" s="38"/>
      <c r="AZ10" s="38">
        <f t="shared" si="20"/>
        <v>202.82436299999998</v>
      </c>
      <c r="BA10" s="3">
        <f t="shared" si="21"/>
        <v>202.82436299999998</v>
      </c>
      <c r="BB10" s="28">
        <f t="shared" si="22"/>
        <v>325.135797</v>
      </c>
      <c r="BC10" s="28">
        <f t="shared" si="23"/>
        <v>20.616393000000002</v>
      </c>
      <c r="BD10" s="28"/>
      <c r="BE10" s="28"/>
      <c r="BF10" s="28">
        <f t="shared" si="24"/>
        <v>62.5833583</v>
      </c>
      <c r="BG10" s="13">
        <f t="shared" si="25"/>
        <v>62.5833583</v>
      </c>
      <c r="BH10" s="28">
        <f t="shared" si="26"/>
        <v>100.32369770000001</v>
      </c>
      <c r="BI10" s="28">
        <f t="shared" si="27"/>
        <v>6.361381300000001</v>
      </c>
      <c r="BJ10" s="28"/>
      <c r="BK10" s="28"/>
      <c r="BL10" s="28">
        <f t="shared" si="28"/>
        <v>1338.3718304000001</v>
      </c>
      <c r="BM10" s="13">
        <f t="shared" si="29"/>
        <v>1338.3718304000001</v>
      </c>
      <c r="BN10" s="28">
        <f t="shared" si="30"/>
        <v>2145.4650976000003</v>
      </c>
      <c r="BO10" s="28">
        <f t="shared" si="31"/>
        <v>136.0408544</v>
      </c>
      <c r="BP10" s="28"/>
      <c r="BQ10" s="28"/>
      <c r="BR10" s="28">
        <f t="shared" si="32"/>
        <v>23.363312699999998</v>
      </c>
      <c r="BS10" s="13">
        <f t="shared" si="33"/>
        <v>23.363312699999998</v>
      </c>
      <c r="BT10" s="28">
        <f t="shared" si="34"/>
        <v>37.452351300000004</v>
      </c>
      <c r="BU10" s="28">
        <f t="shared" si="35"/>
        <v>2.3747997</v>
      </c>
      <c r="BV10" s="28"/>
      <c r="BW10" s="28"/>
      <c r="BX10" s="28">
        <f t="shared" si="36"/>
        <v>5191.5456994</v>
      </c>
      <c r="BY10" s="13">
        <f t="shared" si="37"/>
        <v>5191.5456994</v>
      </c>
      <c r="BZ10" s="28">
        <f t="shared" si="38"/>
        <v>8322.2613086</v>
      </c>
      <c r="CA10" s="28">
        <f t="shared" si="39"/>
        <v>527.7026134</v>
      </c>
      <c r="CB10" s="28"/>
      <c r="CC10" s="28"/>
      <c r="CD10" s="28">
        <f t="shared" si="40"/>
        <v>184.5102644</v>
      </c>
      <c r="CE10" s="13">
        <f t="shared" si="41"/>
        <v>184.5102644</v>
      </c>
      <c r="CF10" s="28">
        <f t="shared" si="42"/>
        <v>295.7775436</v>
      </c>
      <c r="CG10" s="28">
        <f t="shared" si="43"/>
        <v>18.7548284</v>
      </c>
      <c r="CH10" s="28"/>
      <c r="CI10" s="28"/>
      <c r="CJ10" s="28">
        <f t="shared" si="44"/>
        <v>5512.140230500001</v>
      </c>
      <c r="CK10" s="13">
        <f t="shared" si="45"/>
        <v>5512.140230500001</v>
      </c>
      <c r="CL10" s="28">
        <f t="shared" si="46"/>
        <v>8836.1875295</v>
      </c>
      <c r="CM10" s="28">
        <f t="shared" si="47"/>
        <v>560.2899355000001</v>
      </c>
      <c r="CN10" s="28"/>
      <c r="CO10" s="28"/>
      <c r="CP10" s="28">
        <f t="shared" si="48"/>
        <v>1647.4008493000001</v>
      </c>
      <c r="CQ10" s="13">
        <f t="shared" si="49"/>
        <v>1647.4008493000001</v>
      </c>
      <c r="CR10" s="28">
        <f t="shared" si="50"/>
        <v>2640.8513267</v>
      </c>
      <c r="CS10" s="28">
        <f t="shared" si="51"/>
        <v>167.4525823</v>
      </c>
      <c r="CT10" s="28"/>
      <c r="CU10" s="28"/>
      <c r="CV10" s="28">
        <f t="shared" si="52"/>
        <v>146.0726636</v>
      </c>
      <c r="CW10" s="13">
        <f t="shared" si="53"/>
        <v>146.0726636</v>
      </c>
      <c r="CX10" s="28">
        <f t="shared" si="54"/>
        <v>234.1604884</v>
      </c>
      <c r="CY10" s="28">
        <f t="shared" si="55"/>
        <v>14.847779599999999</v>
      </c>
      <c r="CZ10" s="28"/>
      <c r="DA10" s="28"/>
      <c r="DB10" s="28">
        <f t="shared" si="56"/>
        <v>45.2106386</v>
      </c>
      <c r="DC10" s="13">
        <f t="shared" si="57"/>
        <v>45.2106386</v>
      </c>
      <c r="DD10" s="28">
        <f t="shared" si="58"/>
        <v>72.47451339999999</v>
      </c>
      <c r="DE10" s="28">
        <f t="shared" si="59"/>
        <v>4.5955046</v>
      </c>
      <c r="DF10" s="28"/>
      <c r="DG10" s="28"/>
      <c r="DH10" s="28">
        <f t="shared" si="60"/>
        <v>164.2156024</v>
      </c>
      <c r="DI10" s="13">
        <f t="shared" si="61"/>
        <v>164.2156024</v>
      </c>
      <c r="DJ10" s="28">
        <f t="shared" si="62"/>
        <v>263.2443656</v>
      </c>
      <c r="DK10" s="28">
        <f t="shared" si="63"/>
        <v>16.6919464</v>
      </c>
      <c r="DL10" s="28"/>
      <c r="DM10" s="28"/>
      <c r="DN10" s="28">
        <f t="shared" si="64"/>
        <v>318.5039364</v>
      </c>
      <c r="DO10" s="13">
        <f t="shared" si="65"/>
        <v>318.5039364</v>
      </c>
      <c r="DP10" s="28">
        <f t="shared" si="66"/>
        <v>510.57491159999995</v>
      </c>
      <c r="DQ10" s="28">
        <f t="shared" si="67"/>
        <v>32.3748204</v>
      </c>
      <c r="DR10" s="28"/>
      <c r="DS10" s="28"/>
      <c r="DT10" s="28">
        <f t="shared" si="68"/>
        <v>21838.7067815</v>
      </c>
      <c r="DU10" s="13">
        <f t="shared" si="69"/>
        <v>21838.7067815</v>
      </c>
      <c r="DV10" s="28">
        <f t="shared" si="70"/>
        <v>35008.3452985</v>
      </c>
      <c r="DW10" s="28">
        <f t="shared" si="71"/>
        <v>2219.8287965</v>
      </c>
      <c r="DX10" s="28"/>
      <c r="DY10" s="13"/>
      <c r="DZ10" s="13"/>
      <c r="EA10" s="13">
        <f t="shared" si="72"/>
        <v>0</v>
      </c>
      <c r="EB10" s="13"/>
    </row>
    <row r="11" spans="1:132" s="30" customFormat="1" ht="12.75">
      <c r="A11" s="29">
        <v>44652</v>
      </c>
      <c r="C11" s="14">
        <v>2030000</v>
      </c>
      <c r="D11" s="14">
        <v>103750</v>
      </c>
      <c r="E11" s="14">
        <f t="shared" si="0"/>
        <v>2133750</v>
      </c>
      <c r="F11" s="14">
        <v>200504</v>
      </c>
      <c r="G11" s="14">
        <v>8757</v>
      </c>
      <c r="H11" s="28"/>
      <c r="I11" s="13">
        <v>48334</v>
      </c>
      <c r="J11" s="13">
        <v>2338</v>
      </c>
      <c r="K11" s="13">
        <f t="shared" si="1"/>
        <v>50672</v>
      </c>
      <c r="L11" s="13">
        <v>4519</v>
      </c>
      <c r="M11" s="55">
        <v>-3672</v>
      </c>
      <c r="N11" s="28"/>
      <c r="O11" s="14">
        <f>C11-I11</f>
        <v>1981666</v>
      </c>
      <c r="P11" s="14">
        <f t="shared" si="2"/>
        <v>101412</v>
      </c>
      <c r="Q11" s="14">
        <f t="shared" si="3"/>
        <v>2083078</v>
      </c>
      <c r="R11" s="14">
        <f t="shared" si="4"/>
        <v>195985</v>
      </c>
      <c r="S11" s="14">
        <f t="shared" si="4"/>
        <v>12429</v>
      </c>
      <c r="T11" s="28"/>
      <c r="U11" s="28">
        <f>'2010C-2021Academic'!I11+'2010C-2021Academic'!O11+'2010C-2021Academic'!U11+'2010C-2021Academic'!AA11+'2010C-2021Academic'!AG11+'2010C-2021Academic'!AM11+'2010C-2021Academic'!AS11+'2010C-2021Academic'!AY11+'2010C-2021Academic'!BE11+'2010C-2021Academic'!BK11+'2010C-2021Academic'!BQ11+'2010C-2021Academic'!BW11+'2010C-2021Academic'!CC11+'2010C-2021Academic'!CI11+'2010C-2021Academic'!CO11+'2010C-2021Academic'!CU11+'2010C-2021Academic'!DA11+'2010C-2021Academic'!DG11+'2010C-2021Academic'!DM11+'2010C-2021Academic'!DS11+'2010C-2021Academic'!DY11+'2010C-2021Academic'!EE11+'2010C-2021Academic'!EK11+'2010C-2021Academic'!EQ11+'2010C-2021Academic'!EW11+'2010C-2021Academic'!FC11+'2010C-2021Academic'!FI11+'2010C-2021Academic'!FO11</f>
        <v>1347138.9247992004</v>
      </c>
      <c r="V11" s="28">
        <f>'2010C-2021Academic'!J11+'2010C-2021Academic'!P11+'2010C-2021Academic'!V11+'2010C-2021Academic'!AB11+'2010C-2021Academic'!AH11+'2010C-2021Academic'!AN11+'2010C-2021Academic'!AT11+'2010C-2021Academic'!AZ11+'2010C-2021Academic'!BF11+'2010C-2021Academic'!BL11+'2010C-2021Academic'!BR11+'2010C-2021Academic'!BX11+'2010C-2021Academic'!CD11+'2010C-2021Academic'!CJ11+'2010C-2021Academic'!CP11+'2010C-2021Academic'!CV11+'2010C-2021Academic'!DB11+'2010C-2021Academic'!DH11+'2010C-2021Academic'!DN11+'2010C-2021Academic'!DT11+'2010C-2021Academic'!DZ11+'2010C-2021Academic'!EF11+'2010C-2021Academic'!EL11+'2010C-2021Academic'!ER11+'2010C-2021Academic'!EX11+'2010C-2021Academic'!FD11+'2010C-2021Academic'!FJ11+'2010C-2021Academic'!FP11</f>
        <v>68939.9992944</v>
      </c>
      <c r="W11" s="28">
        <f t="shared" si="73"/>
        <v>1416078.9240936004</v>
      </c>
      <c r="X11" s="28">
        <f>'2010C-2021Academic'!L11+'2010C-2021Academic'!R11+'2010C-2021Academic'!X11+'2010C-2021Academic'!AD11+'2010C-2021Academic'!AJ11+'2010C-2021Academic'!AP11+'2010C-2021Academic'!AV11+'2010C-2021Academic'!BB11+'2010C-2021Academic'!BH11+'2010C-2021Academic'!BN11+'2010C-2021Academic'!BT11+'2010C-2021Academic'!BZ11+'2010C-2021Academic'!CF11+'2010C-2021Academic'!CL11+'2010C-2021Academic'!CR11+'2010C-2021Academic'!CX11+'2010C-2021Academic'!DD11+'2010C-2021Academic'!DJ11+'2010C-2021Academic'!DP11+'2010C-2021Academic'!DV11+'2010C-2021Academic'!EB11+'2010C-2021Academic'!EH11+'2010C-2021Academic'!EN11+'2010C-2021Academic'!ET11+'2010C-2021Academic'!EZ11+'2010C-2021Academic'!FF11+'2010C-2021Academic'!FL11+'2010C-2021Academic'!FR11</f>
        <v>133230.838182</v>
      </c>
      <c r="Y11" s="28">
        <f>'2010C-2021Academic'!M11+'2010C-2021Academic'!S11+'2010C-2021Academic'!Y11+'2010C-2021Academic'!AE11+'2010C-2021Academic'!AK11+'2010C-2021Academic'!AQ11+'2010C-2021Academic'!AW11+'2010C-2021Academic'!BC11+'2010C-2021Academic'!BI11+'2010C-2021Academic'!BO11+'2010C-2021Academic'!BU11+'2010C-2021Academic'!CA11+'2010C-2021Academic'!CG11+'2010C-2021Academic'!CM11+'2010C-2021Academic'!CS11+'2010C-2021Academic'!CY11+'2010C-2021Academic'!DE11+'2010C-2021Academic'!DK11+'2010C-2021Academic'!DQ11+'2010C-2021Academic'!DW11+'2010C-2021Academic'!EC11+'2010C-2021Academic'!EI11+'2010C-2021Academic'!EO11+'2010C-2021Academic'!EU11+'2010C-2021Academic'!FA11+'2010C-2021Academic'!FG11+'2010C-2021Academic'!FM11+'2010C-2021Academic'!FS11</f>
        <v>8449.2491148</v>
      </c>
      <c r="Z11" s="28"/>
      <c r="AA11" s="13">
        <f>AG11+AM11+AS11+AY11+BE11+BK11+BQ11+BW11+CC11+CI11+CO11+CU11+DA11+DG11+DM11+DS11+DY11</f>
        <v>634527.0752008</v>
      </c>
      <c r="AB11" s="20">
        <f t="shared" si="5"/>
        <v>32472.0007056</v>
      </c>
      <c r="AC11" s="13">
        <f t="shared" si="6"/>
        <v>666999.0759064</v>
      </c>
      <c r="AD11" s="13">
        <f t="shared" si="7"/>
        <v>62754.16181799999</v>
      </c>
      <c r="AE11" s="20">
        <f t="shared" si="7"/>
        <v>3979.7508851999996</v>
      </c>
      <c r="AF11" s="28"/>
      <c r="AG11" s="28">
        <f t="shared" si="74"/>
        <v>5716.9082434</v>
      </c>
      <c r="AH11" s="20">
        <f t="shared" si="8"/>
        <v>292.5634788</v>
      </c>
      <c r="AI11" s="28">
        <f t="shared" si="9"/>
        <v>6009.4717222</v>
      </c>
      <c r="AJ11" s="28">
        <f t="shared" si="10"/>
        <v>565.3971265</v>
      </c>
      <c r="AK11" s="28">
        <f t="shared" si="11"/>
        <v>35.8564221</v>
      </c>
      <c r="AM11" s="28">
        <f t="shared" si="75"/>
        <v>24079.421732599996</v>
      </c>
      <c r="AN11" s="28">
        <f t="shared" si="12"/>
        <v>1232.2673532</v>
      </c>
      <c r="AO11" s="13">
        <f t="shared" si="13"/>
        <v>25311.689085799997</v>
      </c>
      <c r="AP11" s="28">
        <f t="shared" si="14"/>
        <v>2381.4333335</v>
      </c>
      <c r="AQ11" s="28">
        <f t="shared" si="15"/>
        <v>151.0260219</v>
      </c>
      <c r="AS11" s="28">
        <f t="shared" si="76"/>
        <v>10257.6977158</v>
      </c>
      <c r="AT11" s="28">
        <f t="shared" si="16"/>
        <v>524.9389356</v>
      </c>
      <c r="AU11" s="13">
        <f t="shared" si="17"/>
        <v>10782.6366514</v>
      </c>
      <c r="AV11" s="28">
        <f t="shared" si="18"/>
        <v>1014.4771555</v>
      </c>
      <c r="AW11" s="28">
        <f t="shared" si="19"/>
        <v>64.3362327</v>
      </c>
      <c r="AY11" s="38">
        <f t="shared" si="77"/>
        <v>3287.583894</v>
      </c>
      <c r="AZ11" s="38">
        <f t="shared" si="20"/>
        <v>168.242508</v>
      </c>
      <c r="BA11" s="3">
        <f t="shared" si="21"/>
        <v>3455.8264019999997</v>
      </c>
      <c r="BB11" s="28">
        <f t="shared" si="22"/>
        <v>325.139115</v>
      </c>
      <c r="BC11" s="28">
        <f t="shared" si="23"/>
        <v>20.619711000000002</v>
      </c>
      <c r="BD11" s="28"/>
      <c r="BE11" s="28">
        <f t="shared" si="78"/>
        <v>1014.4148253999999</v>
      </c>
      <c r="BF11" s="28">
        <f t="shared" si="24"/>
        <v>51.9128028</v>
      </c>
      <c r="BG11" s="13">
        <f t="shared" si="25"/>
        <v>1066.3276282</v>
      </c>
      <c r="BH11" s="28">
        <f t="shared" si="26"/>
        <v>100.32472150000001</v>
      </c>
      <c r="BI11" s="28">
        <f t="shared" si="27"/>
        <v>6.3624051</v>
      </c>
      <c r="BJ11" s="28"/>
      <c r="BK11" s="28">
        <f t="shared" si="79"/>
        <v>21693.6940352</v>
      </c>
      <c r="BL11" s="28">
        <f t="shared" si="28"/>
        <v>1110.1774464</v>
      </c>
      <c r="BM11" s="13">
        <f t="shared" si="29"/>
        <v>22803.8714816</v>
      </c>
      <c r="BN11" s="28">
        <f t="shared" si="30"/>
        <v>2145.486992</v>
      </c>
      <c r="BO11" s="28">
        <f t="shared" si="31"/>
        <v>136.0627488</v>
      </c>
      <c r="BP11" s="28"/>
      <c r="BQ11" s="28">
        <f t="shared" si="80"/>
        <v>378.69637259999996</v>
      </c>
      <c r="BR11" s="28">
        <f t="shared" si="32"/>
        <v>19.379833199999997</v>
      </c>
      <c r="BS11" s="13">
        <f t="shared" si="33"/>
        <v>398.07620579999997</v>
      </c>
      <c r="BT11" s="28">
        <f t="shared" si="34"/>
        <v>37.4527335</v>
      </c>
      <c r="BU11" s="28">
        <f t="shared" si="35"/>
        <v>2.3751819000000003</v>
      </c>
      <c r="BV11" s="28"/>
      <c r="BW11" s="28">
        <f t="shared" si="81"/>
        <v>84149.8613572</v>
      </c>
      <c r="BX11" s="28">
        <f t="shared" si="36"/>
        <v>4306.3794504</v>
      </c>
      <c r="BY11" s="13">
        <f t="shared" si="37"/>
        <v>88456.2408076</v>
      </c>
      <c r="BZ11" s="28">
        <f t="shared" si="38"/>
        <v>8322.346237</v>
      </c>
      <c r="CA11" s="28">
        <f t="shared" si="39"/>
        <v>527.7875418</v>
      </c>
      <c r="CB11" s="28"/>
      <c r="CC11" s="28">
        <f t="shared" si="82"/>
        <v>2990.7303272000004</v>
      </c>
      <c r="CD11" s="28">
        <f t="shared" si="40"/>
        <v>153.0509904</v>
      </c>
      <c r="CE11" s="13">
        <f t="shared" si="41"/>
        <v>3143.7813176000004</v>
      </c>
      <c r="CF11" s="28">
        <f t="shared" si="42"/>
        <v>295.78056200000003</v>
      </c>
      <c r="CG11" s="28">
        <f t="shared" si="43"/>
        <v>18.7578468</v>
      </c>
      <c r="CH11" s="28"/>
      <c r="CI11" s="28">
        <f t="shared" si="83"/>
        <v>89346.384109</v>
      </c>
      <c r="CJ11" s="28">
        <f t="shared" si="44"/>
        <v>4572.312138</v>
      </c>
      <c r="CK11" s="13">
        <f t="shared" si="45"/>
        <v>93918.696247</v>
      </c>
      <c r="CL11" s="28">
        <f t="shared" si="46"/>
        <v>8836.2777025</v>
      </c>
      <c r="CM11" s="28">
        <f t="shared" si="47"/>
        <v>560.3801085</v>
      </c>
      <c r="CN11" s="28"/>
      <c r="CO11" s="28">
        <f t="shared" si="84"/>
        <v>26702.7511834</v>
      </c>
      <c r="CP11" s="28">
        <f t="shared" si="48"/>
        <v>1366.5165588</v>
      </c>
      <c r="CQ11" s="13">
        <f t="shared" si="49"/>
        <v>28069.267742199998</v>
      </c>
      <c r="CR11" s="28">
        <f t="shared" si="50"/>
        <v>2640.8782765</v>
      </c>
      <c r="CS11" s="28">
        <f t="shared" si="51"/>
        <v>167.4795321</v>
      </c>
      <c r="CT11" s="28"/>
      <c r="CU11" s="28">
        <f t="shared" si="85"/>
        <v>2367.6945368</v>
      </c>
      <c r="CV11" s="28">
        <f t="shared" si="52"/>
        <v>121.1670576</v>
      </c>
      <c r="CW11" s="13">
        <f t="shared" si="53"/>
        <v>2488.8615944000003</v>
      </c>
      <c r="CX11" s="28">
        <f t="shared" si="54"/>
        <v>234.162878</v>
      </c>
      <c r="CY11" s="28">
        <f t="shared" si="55"/>
        <v>14.8501692</v>
      </c>
      <c r="CZ11" s="28"/>
      <c r="DA11" s="28">
        <f t="shared" si="86"/>
        <v>732.8200868</v>
      </c>
      <c r="DB11" s="28">
        <f t="shared" si="56"/>
        <v>37.502157600000004</v>
      </c>
      <c r="DC11" s="13">
        <f t="shared" si="57"/>
        <v>770.3222444</v>
      </c>
      <c r="DD11" s="28">
        <f t="shared" si="58"/>
        <v>72.475253</v>
      </c>
      <c r="DE11" s="28">
        <f t="shared" si="59"/>
        <v>4.5962442</v>
      </c>
      <c r="DF11" s="28"/>
      <c r="DG11" s="28">
        <f t="shared" si="87"/>
        <v>2661.7737712</v>
      </c>
      <c r="DH11" s="28">
        <f t="shared" si="60"/>
        <v>136.2165984</v>
      </c>
      <c r="DI11" s="13">
        <f t="shared" si="61"/>
        <v>2797.9903695999997</v>
      </c>
      <c r="DJ11" s="28">
        <f t="shared" si="62"/>
        <v>263.247052</v>
      </c>
      <c r="DK11" s="28">
        <f t="shared" si="63"/>
        <v>16.694632799999997</v>
      </c>
      <c r="DL11" s="28"/>
      <c r="DM11" s="28">
        <f t="shared" si="88"/>
        <v>5162.636263199999</v>
      </c>
      <c r="DN11" s="28">
        <f t="shared" si="64"/>
        <v>264.19854239999995</v>
      </c>
      <c r="DO11" s="13">
        <f t="shared" si="65"/>
        <v>5426.8348055999995</v>
      </c>
      <c r="DP11" s="28">
        <f t="shared" si="66"/>
        <v>510.58012199999996</v>
      </c>
      <c r="DQ11" s="28">
        <f t="shared" si="67"/>
        <v>32.3800308</v>
      </c>
      <c r="DR11" s="28"/>
      <c r="DS11" s="28">
        <f t="shared" si="89"/>
        <v>353984.006747</v>
      </c>
      <c r="DT11" s="28">
        <f t="shared" si="68"/>
        <v>18115.174854</v>
      </c>
      <c r="DU11" s="13">
        <f t="shared" si="69"/>
        <v>372099.18160099996</v>
      </c>
      <c r="DV11" s="28">
        <f t="shared" si="70"/>
        <v>35008.7025575</v>
      </c>
      <c r="DW11" s="28">
        <f t="shared" si="71"/>
        <v>2220.1860555</v>
      </c>
      <c r="DX11" s="28"/>
      <c r="DY11" s="13"/>
      <c r="DZ11" s="13"/>
      <c r="EA11" s="13">
        <f t="shared" si="72"/>
        <v>0</v>
      </c>
      <c r="EB11" s="13"/>
    </row>
    <row r="12" spans="1:132" s="30" customFormat="1" ht="12.75">
      <c r="A12" s="29">
        <v>44835</v>
      </c>
      <c r="C12" s="14"/>
      <c r="D12" s="14">
        <v>53000</v>
      </c>
      <c r="E12" s="14">
        <f t="shared" si="0"/>
        <v>53000</v>
      </c>
      <c r="F12" s="14">
        <v>200504</v>
      </c>
      <c r="G12" s="14">
        <v>8757</v>
      </c>
      <c r="H12" s="28"/>
      <c r="I12" s="13"/>
      <c r="J12" s="13">
        <v>1130</v>
      </c>
      <c r="K12" s="13">
        <f t="shared" si="1"/>
        <v>1130</v>
      </c>
      <c r="L12" s="13">
        <v>4519</v>
      </c>
      <c r="M12" s="55">
        <v>-3672</v>
      </c>
      <c r="N12" s="28"/>
      <c r="O12" s="14"/>
      <c r="P12" s="14">
        <f t="shared" si="2"/>
        <v>51870</v>
      </c>
      <c r="Q12" s="14">
        <f t="shared" si="3"/>
        <v>51870</v>
      </c>
      <c r="R12" s="14">
        <f t="shared" si="4"/>
        <v>195985</v>
      </c>
      <c r="S12" s="14">
        <f t="shared" si="4"/>
        <v>12429</v>
      </c>
      <c r="T12" s="28"/>
      <c r="U12" s="28">
        <f>'2010C-2021Academic'!I12+'2010C-2021Academic'!O12+'2010C-2021Academic'!U12+'2010C-2021Academic'!AA12+'2010C-2021Academic'!AG12+'2010C-2021Academic'!AM12+'2010C-2021Academic'!AS12+'2010C-2021Academic'!AY12+'2010C-2021Academic'!BE12+'2010C-2021Academic'!BK12+'2010C-2021Academic'!BQ12+'2010C-2021Academic'!BW12+'2010C-2021Academic'!CC12+'2010C-2021Academic'!CI12+'2010C-2021Academic'!CO12+'2010C-2021Academic'!CU12+'2010C-2021Academic'!DA12+'2010C-2021Academic'!DG12+'2010C-2021Academic'!DM12+'2010C-2021Academic'!DS12+'2010C-2021Academic'!DY12+'2010C-2021Academic'!EE12+'2010C-2021Academic'!EK12+'2010C-2021Academic'!EQ12+'2010C-2021Academic'!EW12+'2010C-2021Academic'!FC12+'2010C-2021Academic'!FI12+'2010C-2021Academic'!FO12</f>
        <v>0</v>
      </c>
      <c r="V12" s="28">
        <f>'2010C-2021Academic'!J12+'2010C-2021Academic'!P12+'2010C-2021Academic'!V12+'2010C-2021Academic'!AB12+'2010C-2021Academic'!AH12+'2010C-2021Academic'!AN12+'2010C-2021Academic'!AT12+'2010C-2021Academic'!AZ12+'2010C-2021Academic'!BF12+'2010C-2021Academic'!BL12+'2010C-2021Academic'!BR12+'2010C-2021Academic'!BX12+'2010C-2021Academic'!CD12+'2010C-2021Academic'!CJ12+'2010C-2021Academic'!CP12+'2010C-2021Academic'!CV12+'2010C-2021Academic'!DB12+'2010C-2021Academic'!DH12+'2010C-2021Academic'!DN12+'2010C-2021Academic'!DT12+'2010C-2021Academic'!DZ12+'2010C-2021Academic'!EF12+'2010C-2021Academic'!EL12+'2010C-2021Academic'!ER12+'2010C-2021Academic'!EX12+'2010C-2021Academic'!FD12+'2010C-2021Academic'!FJ12+'2010C-2021Academic'!FP12</f>
        <v>35261.288244</v>
      </c>
      <c r="W12" s="28">
        <f t="shared" si="73"/>
        <v>35261.288244</v>
      </c>
      <c r="X12" s="28">
        <f>'2010C-2021Academic'!L12+'2010C-2021Academic'!R12+'2010C-2021Academic'!X12+'2010C-2021Academic'!AD12+'2010C-2021Academic'!AJ12+'2010C-2021Academic'!AP12+'2010C-2021Academic'!AV12+'2010C-2021Academic'!BB12+'2010C-2021Academic'!BH12+'2010C-2021Academic'!BN12+'2010C-2021Academic'!BT12+'2010C-2021Academic'!BZ12+'2010C-2021Academic'!CF12+'2010C-2021Academic'!CL12+'2010C-2021Academic'!CR12+'2010C-2021Academic'!CX12+'2010C-2021Academic'!DD12+'2010C-2021Academic'!DJ12+'2010C-2021Academic'!DP12+'2010C-2021Academic'!DV12+'2010C-2021Academic'!EB12+'2010C-2021Academic'!EH12+'2010C-2021Academic'!EN12+'2010C-2021Academic'!ET12+'2010C-2021Academic'!EZ12+'2010C-2021Academic'!FF12+'2010C-2021Academic'!FL12+'2010C-2021Academic'!FR12</f>
        <v>133230.838182</v>
      </c>
      <c r="Y12" s="28">
        <f>'2010C-2021Academic'!M12+'2010C-2021Academic'!S12+'2010C-2021Academic'!Y12+'2010C-2021Academic'!AE12+'2010C-2021Academic'!AK12+'2010C-2021Academic'!AQ12+'2010C-2021Academic'!AW12+'2010C-2021Academic'!BC12+'2010C-2021Academic'!BI12+'2010C-2021Academic'!BO12+'2010C-2021Academic'!BU12+'2010C-2021Academic'!CA12+'2010C-2021Academic'!CG12+'2010C-2021Academic'!CM12+'2010C-2021Academic'!CS12+'2010C-2021Academic'!CY12+'2010C-2021Academic'!DE12+'2010C-2021Academic'!DK12+'2010C-2021Academic'!DQ12+'2010C-2021Academic'!DW12+'2010C-2021Academic'!EC12+'2010C-2021Academic'!EI12+'2010C-2021Academic'!EO12+'2010C-2021Academic'!EU12+'2010C-2021Academic'!FA12+'2010C-2021Academic'!FG12+'2010C-2021Academic'!FM12+'2010C-2021Academic'!FS12</f>
        <v>8449.2491148</v>
      </c>
      <c r="Z12" s="28"/>
      <c r="AA12" s="13"/>
      <c r="AB12" s="20">
        <f t="shared" si="5"/>
        <v>16608.711756</v>
      </c>
      <c r="AC12" s="13">
        <f t="shared" si="6"/>
        <v>16608.711756</v>
      </c>
      <c r="AD12" s="13">
        <f t="shared" si="7"/>
        <v>62754.16181799999</v>
      </c>
      <c r="AE12" s="20">
        <f t="shared" si="7"/>
        <v>3979.7508851999996</v>
      </c>
      <c r="AF12" s="28"/>
      <c r="AG12" s="28"/>
      <c r="AH12" s="20">
        <f t="shared" si="8"/>
        <v>149.63976300000002</v>
      </c>
      <c r="AI12" s="28">
        <f t="shared" si="9"/>
        <v>149.63976300000002</v>
      </c>
      <c r="AJ12" s="28">
        <f t="shared" si="10"/>
        <v>565.3971265</v>
      </c>
      <c r="AK12" s="28">
        <f t="shared" si="11"/>
        <v>35.8564221</v>
      </c>
      <c r="AM12" s="28"/>
      <c r="AN12" s="28">
        <f t="shared" si="12"/>
        <v>630.2775569999999</v>
      </c>
      <c r="AO12" s="13">
        <f t="shared" si="13"/>
        <v>630.2775569999999</v>
      </c>
      <c r="AP12" s="28">
        <f t="shared" si="14"/>
        <v>2381.4333335</v>
      </c>
      <c r="AQ12" s="28">
        <f t="shared" si="15"/>
        <v>151.0260219</v>
      </c>
      <c r="AS12" s="28"/>
      <c r="AT12" s="28">
        <f t="shared" si="16"/>
        <v>268.494681</v>
      </c>
      <c r="AU12" s="13">
        <f t="shared" si="17"/>
        <v>268.494681</v>
      </c>
      <c r="AV12" s="28">
        <f t="shared" si="18"/>
        <v>1014.4771555</v>
      </c>
      <c r="AW12" s="28">
        <f t="shared" si="19"/>
        <v>64.3362327</v>
      </c>
      <c r="AY12" s="38"/>
      <c r="AZ12" s="38">
        <f t="shared" si="20"/>
        <v>86.05233</v>
      </c>
      <c r="BA12" s="3">
        <f t="shared" si="21"/>
        <v>86.05233</v>
      </c>
      <c r="BB12" s="28">
        <f t="shared" si="22"/>
        <v>325.139115</v>
      </c>
      <c r="BC12" s="28">
        <f t="shared" si="23"/>
        <v>20.619711000000002</v>
      </c>
      <c r="BD12" s="28"/>
      <c r="BE12" s="28"/>
      <c r="BF12" s="28">
        <f t="shared" si="24"/>
        <v>26.552253</v>
      </c>
      <c r="BG12" s="13">
        <f t="shared" si="25"/>
        <v>26.552253</v>
      </c>
      <c r="BH12" s="28">
        <f t="shared" si="26"/>
        <v>100.32472150000001</v>
      </c>
      <c r="BI12" s="28">
        <f t="shared" si="27"/>
        <v>6.3624051</v>
      </c>
      <c r="BJ12" s="28"/>
      <c r="BK12" s="28"/>
      <c r="BL12" s="28">
        <f t="shared" si="28"/>
        <v>567.8312639999999</v>
      </c>
      <c r="BM12" s="13">
        <f t="shared" si="29"/>
        <v>567.8312639999999</v>
      </c>
      <c r="BN12" s="28">
        <f t="shared" si="30"/>
        <v>2145.486992</v>
      </c>
      <c r="BO12" s="28">
        <f t="shared" si="31"/>
        <v>136.0627488</v>
      </c>
      <c r="BP12" s="28"/>
      <c r="BQ12" s="28"/>
      <c r="BR12" s="28">
        <f t="shared" si="32"/>
        <v>9.912357</v>
      </c>
      <c r="BS12" s="13">
        <f t="shared" si="33"/>
        <v>9.912357</v>
      </c>
      <c r="BT12" s="28">
        <f t="shared" si="34"/>
        <v>37.4527335</v>
      </c>
      <c r="BU12" s="28">
        <f t="shared" si="35"/>
        <v>2.3751819000000003</v>
      </c>
      <c r="BV12" s="28"/>
      <c r="BW12" s="28"/>
      <c r="BX12" s="28">
        <f t="shared" si="36"/>
        <v>2202.618054</v>
      </c>
      <c r="BY12" s="13">
        <f t="shared" si="37"/>
        <v>2202.618054</v>
      </c>
      <c r="BZ12" s="28">
        <f t="shared" si="38"/>
        <v>8322.346237</v>
      </c>
      <c r="CA12" s="28">
        <f t="shared" si="39"/>
        <v>527.7875418</v>
      </c>
      <c r="CB12" s="28"/>
      <c r="CC12" s="28"/>
      <c r="CD12" s="28">
        <f t="shared" si="40"/>
        <v>78.28220400000001</v>
      </c>
      <c r="CE12" s="13">
        <f t="shared" si="41"/>
        <v>78.28220400000001</v>
      </c>
      <c r="CF12" s="28">
        <f t="shared" si="42"/>
        <v>295.78056200000003</v>
      </c>
      <c r="CG12" s="28">
        <f t="shared" si="43"/>
        <v>18.7578468</v>
      </c>
      <c r="CH12" s="28"/>
      <c r="CI12" s="28"/>
      <c r="CJ12" s="28">
        <f t="shared" si="44"/>
        <v>2338.636755</v>
      </c>
      <c r="CK12" s="13">
        <f t="shared" si="45"/>
        <v>2338.636755</v>
      </c>
      <c r="CL12" s="28">
        <f t="shared" si="46"/>
        <v>8836.2777025</v>
      </c>
      <c r="CM12" s="28">
        <f t="shared" si="47"/>
        <v>560.3801085</v>
      </c>
      <c r="CN12" s="28"/>
      <c r="CO12" s="28"/>
      <c r="CP12" s="28">
        <f t="shared" si="48"/>
        <v>698.9430630000002</v>
      </c>
      <c r="CQ12" s="13">
        <f t="shared" si="49"/>
        <v>698.9430630000002</v>
      </c>
      <c r="CR12" s="28">
        <f t="shared" si="50"/>
        <v>2640.8782765</v>
      </c>
      <c r="CS12" s="28">
        <f t="shared" si="51"/>
        <v>167.4795321</v>
      </c>
      <c r="CT12" s="28"/>
      <c r="CU12" s="28"/>
      <c r="CV12" s="28">
        <f t="shared" si="52"/>
        <v>61.974276</v>
      </c>
      <c r="CW12" s="13">
        <f t="shared" si="53"/>
        <v>61.974276</v>
      </c>
      <c r="CX12" s="28">
        <f t="shared" si="54"/>
        <v>234.162878</v>
      </c>
      <c r="CY12" s="28">
        <f t="shared" si="55"/>
        <v>14.8501692</v>
      </c>
      <c r="CZ12" s="28"/>
      <c r="DA12" s="28"/>
      <c r="DB12" s="28">
        <f t="shared" si="56"/>
        <v>19.181525999999998</v>
      </c>
      <c r="DC12" s="13">
        <f t="shared" si="57"/>
        <v>19.181525999999998</v>
      </c>
      <c r="DD12" s="28">
        <f t="shared" si="58"/>
        <v>72.475253</v>
      </c>
      <c r="DE12" s="28">
        <f t="shared" si="59"/>
        <v>4.5962442</v>
      </c>
      <c r="DF12" s="28"/>
      <c r="DG12" s="28"/>
      <c r="DH12" s="28">
        <f t="shared" si="60"/>
        <v>69.671784</v>
      </c>
      <c r="DI12" s="13">
        <f t="shared" si="61"/>
        <v>69.671784</v>
      </c>
      <c r="DJ12" s="28">
        <f t="shared" si="62"/>
        <v>263.247052</v>
      </c>
      <c r="DK12" s="28">
        <f t="shared" si="63"/>
        <v>16.694632799999997</v>
      </c>
      <c r="DL12" s="28"/>
      <c r="DM12" s="28"/>
      <c r="DN12" s="28">
        <f t="shared" si="64"/>
        <v>135.131724</v>
      </c>
      <c r="DO12" s="13">
        <f t="shared" si="65"/>
        <v>135.131724</v>
      </c>
      <c r="DP12" s="28">
        <f t="shared" si="66"/>
        <v>510.58012199999996</v>
      </c>
      <c r="DQ12" s="28">
        <f t="shared" si="67"/>
        <v>32.3800308</v>
      </c>
      <c r="DR12" s="28"/>
      <c r="DS12" s="28"/>
      <c r="DT12" s="28">
        <f t="shared" si="68"/>
        <v>9265.512165</v>
      </c>
      <c r="DU12" s="13">
        <f t="shared" si="69"/>
        <v>9265.512165</v>
      </c>
      <c r="DV12" s="28">
        <f t="shared" si="70"/>
        <v>35008.7025575</v>
      </c>
      <c r="DW12" s="28">
        <f t="shared" si="71"/>
        <v>2220.1860555</v>
      </c>
      <c r="DX12" s="28"/>
      <c r="DY12" s="13"/>
      <c r="DZ12" s="13"/>
      <c r="EA12" s="13">
        <f t="shared" si="72"/>
        <v>0</v>
      </c>
      <c r="EB12" s="13"/>
    </row>
    <row r="13" spans="1:132" s="30" customFormat="1" ht="12.75">
      <c r="A13" s="29">
        <v>45017</v>
      </c>
      <c r="C13" s="14">
        <v>2120000</v>
      </c>
      <c r="D13" s="14">
        <v>53000</v>
      </c>
      <c r="E13" s="14">
        <f t="shared" si="0"/>
        <v>2173000</v>
      </c>
      <c r="F13" s="14">
        <v>200504</v>
      </c>
      <c r="G13" s="14">
        <v>8757</v>
      </c>
      <c r="H13" s="28"/>
      <c r="I13" s="13">
        <v>45198</v>
      </c>
      <c r="J13" s="13">
        <v>1130</v>
      </c>
      <c r="K13" s="13">
        <f t="shared" si="1"/>
        <v>46328</v>
      </c>
      <c r="L13" s="13">
        <v>4519</v>
      </c>
      <c r="M13" s="55">
        <v>-3672</v>
      </c>
      <c r="N13" s="28"/>
      <c r="O13" s="14">
        <f>C13-I13</f>
        <v>2074802</v>
      </c>
      <c r="P13" s="14">
        <f t="shared" si="2"/>
        <v>51870</v>
      </c>
      <c r="Q13" s="14">
        <f t="shared" si="3"/>
        <v>2126672</v>
      </c>
      <c r="R13" s="14">
        <f t="shared" si="4"/>
        <v>195985</v>
      </c>
      <c r="S13" s="14">
        <f t="shared" si="4"/>
        <v>12429</v>
      </c>
      <c r="T13" s="28"/>
      <c r="U13" s="28">
        <f>'2010C-2021Academic'!I13+'2010C-2021Academic'!O13+'2010C-2021Academic'!U13+'2010C-2021Academic'!AA13+'2010C-2021Academic'!AG13+'2010C-2021Academic'!AM13+'2010C-2021Academic'!AS13+'2010C-2021Academic'!AY13+'2010C-2021Academic'!BE13+'2010C-2021Academic'!BK13+'2010C-2021Academic'!BQ13+'2010C-2021Academic'!BW13+'2010C-2021Academic'!CC13+'2010C-2021Academic'!CI13+'2010C-2021Academic'!CO13+'2010C-2021Academic'!CU13+'2010C-2021Academic'!DA13+'2010C-2021Academic'!DG13+'2010C-2021Academic'!DM13+'2010C-2021Academic'!DS13+'2010C-2021Academic'!DY13+'2010C-2021Academic'!EE13+'2010C-2021Academic'!EK13+'2010C-2021Academic'!EQ13+'2010C-2021Academic'!EW13+'2010C-2021Academic'!FC13+'2010C-2021Academic'!FI13+'2010C-2021Academic'!FO13</f>
        <v>1410452.8893624</v>
      </c>
      <c r="V13" s="28">
        <f>'2010C-2021Academic'!J13+'2010C-2021Academic'!P13+'2010C-2021Academic'!V13+'2010C-2021Academic'!AB13+'2010C-2021Academic'!AH13+'2010C-2021Academic'!AN13+'2010C-2021Academic'!AT13+'2010C-2021Academic'!AZ13+'2010C-2021Academic'!BF13+'2010C-2021Academic'!BL13+'2010C-2021Academic'!BR13+'2010C-2021Academic'!BX13+'2010C-2021Academic'!CD13+'2010C-2021Academic'!CJ13+'2010C-2021Academic'!CP13+'2010C-2021Academic'!CV13+'2010C-2021Academic'!DB13+'2010C-2021Academic'!DH13+'2010C-2021Academic'!DN13+'2010C-2021Academic'!DT13+'2010C-2021Academic'!DZ13+'2010C-2021Academic'!EF13+'2010C-2021Academic'!EL13+'2010C-2021Academic'!ER13+'2010C-2021Academic'!EX13+'2010C-2021Academic'!FD13+'2010C-2021Academic'!FJ13+'2010C-2021Academic'!FP13</f>
        <v>35261.288244</v>
      </c>
      <c r="W13" s="28">
        <f t="shared" si="73"/>
        <v>1445714.1776063999</v>
      </c>
      <c r="X13" s="28">
        <f>'2010C-2021Academic'!L13+'2010C-2021Academic'!R13+'2010C-2021Academic'!X13+'2010C-2021Academic'!AD13+'2010C-2021Academic'!AJ13+'2010C-2021Academic'!AP13+'2010C-2021Academic'!AV13+'2010C-2021Academic'!BB13+'2010C-2021Academic'!BH13+'2010C-2021Academic'!BN13+'2010C-2021Academic'!BT13+'2010C-2021Academic'!BZ13+'2010C-2021Academic'!CF13+'2010C-2021Academic'!CL13+'2010C-2021Academic'!CR13+'2010C-2021Academic'!CX13+'2010C-2021Academic'!DD13+'2010C-2021Academic'!DJ13+'2010C-2021Academic'!DP13+'2010C-2021Academic'!DV13+'2010C-2021Academic'!EB13+'2010C-2021Academic'!EH13+'2010C-2021Academic'!EN13+'2010C-2021Academic'!ET13+'2010C-2021Academic'!EZ13+'2010C-2021Academic'!FF13+'2010C-2021Academic'!FL13+'2010C-2021Academic'!FR13</f>
        <v>133230.838182</v>
      </c>
      <c r="Y13" s="28">
        <f>'2010C-2021Academic'!M13+'2010C-2021Academic'!S13+'2010C-2021Academic'!Y13+'2010C-2021Academic'!AE13+'2010C-2021Academic'!AK13+'2010C-2021Academic'!AQ13+'2010C-2021Academic'!AW13+'2010C-2021Academic'!BC13+'2010C-2021Academic'!BI13+'2010C-2021Academic'!BO13+'2010C-2021Academic'!BU13+'2010C-2021Academic'!CA13+'2010C-2021Academic'!CG13+'2010C-2021Academic'!CM13+'2010C-2021Academic'!CS13+'2010C-2021Academic'!CY13+'2010C-2021Academic'!DE13+'2010C-2021Academic'!DK13+'2010C-2021Academic'!DQ13+'2010C-2021Academic'!DW13+'2010C-2021Academic'!EC13+'2010C-2021Academic'!EI13+'2010C-2021Academic'!EO13+'2010C-2021Academic'!EU13+'2010C-2021Academic'!FA13+'2010C-2021Academic'!FG13+'2010C-2021Academic'!FM13+'2010C-2021Academic'!FS13</f>
        <v>8449.2491148</v>
      </c>
      <c r="Z13" s="28"/>
      <c r="AA13" s="13">
        <f>AG13+AM13+AS13+AY13+BE13+BK13+BQ13+BW13+CC13+CI13+CO13+CU13+DA13+DG13+DM13+DS13+DY13</f>
        <v>664349.1106376001</v>
      </c>
      <c r="AB13" s="20">
        <f t="shared" si="5"/>
        <v>16608.711756</v>
      </c>
      <c r="AC13" s="13">
        <f t="shared" si="6"/>
        <v>680957.8223936</v>
      </c>
      <c r="AD13" s="13">
        <f t="shared" si="7"/>
        <v>62754.16181799999</v>
      </c>
      <c r="AE13" s="20">
        <f t="shared" si="7"/>
        <v>3979.7508851999996</v>
      </c>
      <c r="AF13" s="28"/>
      <c r="AG13" s="28">
        <f t="shared" si="74"/>
        <v>5985.596289800001</v>
      </c>
      <c r="AH13" s="20">
        <f t="shared" si="8"/>
        <v>149.63976300000002</v>
      </c>
      <c r="AI13" s="28">
        <f t="shared" si="9"/>
        <v>6135.236052800001</v>
      </c>
      <c r="AJ13" s="28">
        <f t="shared" si="10"/>
        <v>565.3971265</v>
      </c>
      <c r="AK13" s="28">
        <f t="shared" si="11"/>
        <v>35.8564221</v>
      </c>
      <c r="AM13" s="28">
        <f t="shared" si="75"/>
        <v>25211.126582199995</v>
      </c>
      <c r="AN13" s="28">
        <f t="shared" si="12"/>
        <v>630.2775569999999</v>
      </c>
      <c r="AO13" s="13">
        <f t="shared" si="13"/>
        <v>25841.404139199996</v>
      </c>
      <c r="AP13" s="28">
        <f t="shared" si="14"/>
        <v>2381.4333335</v>
      </c>
      <c r="AQ13" s="28">
        <f t="shared" si="15"/>
        <v>151.0260219</v>
      </c>
      <c r="AS13" s="28">
        <f t="shared" si="76"/>
        <v>10739.7975926</v>
      </c>
      <c r="AT13" s="28">
        <f t="shared" si="16"/>
        <v>268.494681</v>
      </c>
      <c r="AU13" s="13">
        <f t="shared" si="17"/>
        <v>11008.2922736</v>
      </c>
      <c r="AV13" s="28">
        <f t="shared" si="18"/>
        <v>1014.4771555</v>
      </c>
      <c r="AW13" s="28">
        <f t="shared" si="19"/>
        <v>64.3362327</v>
      </c>
      <c r="AY13" s="38">
        <f t="shared" si="77"/>
        <v>3442.096518</v>
      </c>
      <c r="AZ13" s="38">
        <f t="shared" si="20"/>
        <v>86.05233</v>
      </c>
      <c r="BA13" s="3">
        <f t="shared" si="21"/>
        <v>3528.148848</v>
      </c>
      <c r="BB13" s="28">
        <f t="shared" si="22"/>
        <v>325.139115</v>
      </c>
      <c r="BC13" s="28">
        <f t="shared" si="23"/>
        <v>20.619711000000002</v>
      </c>
      <c r="BD13" s="28"/>
      <c r="BE13" s="28">
        <f t="shared" si="78"/>
        <v>1062.0911438</v>
      </c>
      <c r="BF13" s="28">
        <f t="shared" si="24"/>
        <v>26.552253</v>
      </c>
      <c r="BG13" s="13">
        <f t="shared" si="25"/>
        <v>1088.6433968000001</v>
      </c>
      <c r="BH13" s="28">
        <f t="shared" si="26"/>
        <v>100.32472150000001</v>
      </c>
      <c r="BI13" s="28">
        <f t="shared" si="27"/>
        <v>6.3624051</v>
      </c>
      <c r="BJ13" s="28"/>
      <c r="BK13" s="28">
        <f t="shared" si="79"/>
        <v>22713.272454399998</v>
      </c>
      <c r="BL13" s="28">
        <f t="shared" si="28"/>
        <v>567.8312639999999</v>
      </c>
      <c r="BM13" s="13">
        <f t="shared" si="29"/>
        <v>23281.103718399998</v>
      </c>
      <c r="BN13" s="28">
        <f t="shared" si="30"/>
        <v>2145.486992</v>
      </c>
      <c r="BO13" s="28">
        <f t="shared" si="31"/>
        <v>136.0627488</v>
      </c>
      <c r="BP13" s="28"/>
      <c r="BQ13" s="28">
        <f t="shared" si="80"/>
        <v>396.49466219999994</v>
      </c>
      <c r="BR13" s="28">
        <f t="shared" si="32"/>
        <v>9.912357</v>
      </c>
      <c r="BS13" s="13">
        <f t="shared" si="33"/>
        <v>406.4070191999999</v>
      </c>
      <c r="BT13" s="28">
        <f t="shared" si="34"/>
        <v>37.4527335</v>
      </c>
      <c r="BU13" s="28">
        <f t="shared" si="35"/>
        <v>2.3751819000000003</v>
      </c>
      <c r="BV13" s="28"/>
      <c r="BW13" s="28">
        <f t="shared" si="81"/>
        <v>88104.80708839999</v>
      </c>
      <c r="BX13" s="28">
        <f t="shared" si="36"/>
        <v>2202.618054</v>
      </c>
      <c r="BY13" s="13">
        <f t="shared" si="37"/>
        <v>90307.4251424</v>
      </c>
      <c r="BZ13" s="28">
        <f t="shared" si="38"/>
        <v>8322.346237</v>
      </c>
      <c r="CA13" s="28">
        <f t="shared" si="39"/>
        <v>527.7875418</v>
      </c>
      <c r="CB13" s="28"/>
      <c r="CC13" s="28">
        <f t="shared" si="82"/>
        <v>3131.2911784000003</v>
      </c>
      <c r="CD13" s="28">
        <f t="shared" si="40"/>
        <v>78.28220400000001</v>
      </c>
      <c r="CE13" s="13">
        <f t="shared" si="41"/>
        <v>3209.5733824000004</v>
      </c>
      <c r="CF13" s="28">
        <f t="shared" si="42"/>
        <v>295.78056200000003</v>
      </c>
      <c r="CG13" s="28">
        <f t="shared" si="43"/>
        <v>18.7578468</v>
      </c>
      <c r="CH13" s="28"/>
      <c r="CI13" s="28">
        <f t="shared" si="83"/>
        <v>93545.560373</v>
      </c>
      <c r="CJ13" s="28">
        <f t="shared" si="44"/>
        <v>2338.636755</v>
      </c>
      <c r="CK13" s="13">
        <f t="shared" si="45"/>
        <v>95884.197128</v>
      </c>
      <c r="CL13" s="28">
        <f t="shared" si="46"/>
        <v>8836.2777025</v>
      </c>
      <c r="CM13" s="28">
        <f t="shared" si="47"/>
        <v>560.3801085</v>
      </c>
      <c r="CN13" s="28"/>
      <c r="CO13" s="28">
        <f t="shared" si="84"/>
        <v>27957.7494698</v>
      </c>
      <c r="CP13" s="28">
        <f t="shared" si="48"/>
        <v>698.9430630000002</v>
      </c>
      <c r="CQ13" s="13">
        <f t="shared" si="49"/>
        <v>28656.6925328</v>
      </c>
      <c r="CR13" s="28">
        <f t="shared" si="50"/>
        <v>2640.8782765</v>
      </c>
      <c r="CS13" s="28">
        <f t="shared" si="51"/>
        <v>167.4795321</v>
      </c>
      <c r="CT13" s="28"/>
      <c r="CU13" s="28">
        <f t="shared" si="85"/>
        <v>2478.9734296</v>
      </c>
      <c r="CV13" s="28">
        <f t="shared" si="52"/>
        <v>61.974276</v>
      </c>
      <c r="CW13" s="13">
        <f t="shared" si="53"/>
        <v>2540.9477056</v>
      </c>
      <c r="CX13" s="28">
        <f t="shared" si="54"/>
        <v>234.162878</v>
      </c>
      <c r="CY13" s="28">
        <f t="shared" si="55"/>
        <v>14.8501692</v>
      </c>
      <c r="CZ13" s="28"/>
      <c r="DA13" s="28">
        <f t="shared" si="86"/>
        <v>767.2617796</v>
      </c>
      <c r="DB13" s="28">
        <f t="shared" si="56"/>
        <v>19.181525999999998</v>
      </c>
      <c r="DC13" s="13">
        <f t="shared" si="57"/>
        <v>786.4433055999999</v>
      </c>
      <c r="DD13" s="28">
        <f t="shared" si="58"/>
        <v>72.475253</v>
      </c>
      <c r="DE13" s="28">
        <f t="shared" si="59"/>
        <v>4.5962442</v>
      </c>
      <c r="DF13" s="28"/>
      <c r="DG13" s="28">
        <f t="shared" si="87"/>
        <v>2786.8740463999998</v>
      </c>
      <c r="DH13" s="28">
        <f t="shared" si="60"/>
        <v>69.671784</v>
      </c>
      <c r="DI13" s="13">
        <f t="shared" si="61"/>
        <v>2856.5458304</v>
      </c>
      <c r="DJ13" s="28">
        <f t="shared" si="62"/>
        <v>263.247052</v>
      </c>
      <c r="DK13" s="28">
        <f t="shared" si="63"/>
        <v>16.694632799999997</v>
      </c>
      <c r="DL13" s="28"/>
      <c r="DM13" s="28">
        <f t="shared" si="88"/>
        <v>5405.2741704</v>
      </c>
      <c r="DN13" s="28">
        <f t="shared" si="64"/>
        <v>135.131724</v>
      </c>
      <c r="DO13" s="13">
        <f t="shared" si="65"/>
        <v>5540.4058944</v>
      </c>
      <c r="DP13" s="28">
        <f t="shared" si="66"/>
        <v>510.58012199999996</v>
      </c>
      <c r="DQ13" s="28">
        <f t="shared" si="67"/>
        <v>32.3800308</v>
      </c>
      <c r="DR13" s="28"/>
      <c r="DS13" s="28">
        <f t="shared" si="89"/>
        <v>370620.8438590001</v>
      </c>
      <c r="DT13" s="28">
        <f t="shared" si="68"/>
        <v>9265.512165</v>
      </c>
      <c r="DU13" s="13">
        <f t="shared" si="69"/>
        <v>379886.3560240001</v>
      </c>
      <c r="DV13" s="28">
        <f t="shared" si="70"/>
        <v>35008.7025575</v>
      </c>
      <c r="DW13" s="28">
        <f t="shared" si="71"/>
        <v>2220.1860555</v>
      </c>
      <c r="DX13" s="28"/>
      <c r="DY13" s="13"/>
      <c r="DZ13" s="13"/>
      <c r="EA13" s="13">
        <f t="shared" si="72"/>
        <v>0</v>
      </c>
      <c r="EB13" s="13"/>
    </row>
    <row r="14" spans="1:132" s="30" customFormat="1" ht="12.75">
      <c r="A14" s="29">
        <v>45200</v>
      </c>
      <c r="C14" s="14"/>
      <c r="D14" s="14"/>
      <c r="E14" s="14"/>
      <c r="F14" s="14"/>
      <c r="G14" s="14"/>
      <c r="H14" s="28"/>
      <c r="I14" s="20"/>
      <c r="J14" s="20"/>
      <c r="K14" s="14"/>
      <c r="L14" s="14"/>
      <c r="M14" s="14"/>
      <c r="N14" s="28"/>
      <c r="O14" s="20"/>
      <c r="P14" s="20"/>
      <c r="Q14" s="14"/>
      <c r="R14" s="14"/>
      <c r="S14" s="14"/>
      <c r="T14" s="28"/>
      <c r="U14" s="28">
        <f>'2010C-2021Academic'!I14+'2010C-2021Academic'!O14+'2010C-2021Academic'!U14+'2010C-2021Academic'!AA14+'2010C-2021Academic'!AG14+'2010C-2021Academic'!AM14+'2010C-2021Academic'!AS14+'2010C-2021Academic'!AY14+'2010C-2021Academic'!BE14+'2010C-2021Academic'!BK14+'2010C-2021Academic'!BQ14+'2010C-2021Academic'!BW14+'2010C-2021Academic'!CC14+'2010C-2021Academic'!CI14+'2010C-2021Academic'!CO14+'2010C-2021Academic'!CU14+'2010C-2021Academic'!DA14+'2010C-2021Academic'!DG14+'2010C-2021Academic'!DM14+'2010C-2021Academic'!DS14+'2010C-2021Academic'!DY14+'2010C-2021Academic'!EE14+'2010C-2021Academic'!EK14+'2010C-2021Academic'!EQ14+'2010C-2021Academic'!EW14+'2010C-2021Academic'!FC14+'2010C-2021Academic'!FI14+'2010C-2021Academic'!FO14</f>
        <v>0</v>
      </c>
      <c r="V14" s="28">
        <f>'2010C-2021Academic'!J14+'2010C-2021Academic'!P14+'2010C-2021Academic'!V14+'2010C-2021Academic'!AB14+'2010C-2021Academic'!AH14+'2010C-2021Academic'!AN14+'2010C-2021Academic'!AT14+'2010C-2021Academic'!AZ14+'2010C-2021Academic'!BF14+'2010C-2021Academic'!BL14+'2010C-2021Academic'!BR14+'2010C-2021Academic'!BX14+'2010C-2021Academic'!CD14+'2010C-2021Academic'!CJ14+'2010C-2021Academic'!CP14+'2010C-2021Academic'!CV14+'2010C-2021Academic'!DB14+'2010C-2021Academic'!DH14+'2010C-2021Academic'!DN14+'2010C-2021Academic'!DT14+'2010C-2021Academic'!DZ14+'2010C-2021Academic'!EF14+'2010C-2021Academic'!EL14+'2010C-2021Academic'!ER14+'2010C-2021Academic'!EX14+'2010C-2021Academic'!FD14+'2010C-2021Academic'!FJ14+'2010C-2021Academic'!FP14</f>
        <v>0</v>
      </c>
      <c r="W14" s="28">
        <f t="shared" si="73"/>
        <v>0</v>
      </c>
      <c r="X14" s="28">
        <f>'2010C-2021Academic'!L14+'2010C-2021Academic'!R14+'2010C-2021Academic'!X14+'2010C-2021Academic'!AD14+'2010C-2021Academic'!AJ14+'2010C-2021Academic'!AP14+'2010C-2021Academic'!AV14+'2010C-2021Academic'!BB14+'2010C-2021Academic'!BH14+'2010C-2021Academic'!BN14+'2010C-2021Academic'!BT14+'2010C-2021Academic'!BZ14+'2010C-2021Academic'!CF14+'2010C-2021Academic'!CL14+'2010C-2021Academic'!CR14+'2010C-2021Academic'!CX14+'2010C-2021Academic'!DD14+'2010C-2021Academic'!DJ14+'2010C-2021Academic'!DP14+'2010C-2021Academic'!DV14+'2010C-2021Academic'!EB14+'2010C-2021Academic'!EH14+'2010C-2021Academic'!EN14+'2010C-2021Academic'!ET14+'2010C-2021Academic'!EZ14+'2010C-2021Academic'!FF14+'2010C-2021Academic'!FL14+'2010C-2021Academic'!FR14</f>
        <v>0</v>
      </c>
      <c r="Y14" s="28">
        <f>'2010C-2021Academic'!M14+'2010C-2021Academic'!S14+'2010C-2021Academic'!Y14+'2010C-2021Academic'!AE14+'2010C-2021Academic'!AK14+'2010C-2021Academic'!AQ14+'2010C-2021Academic'!AW14+'2010C-2021Academic'!BC14+'2010C-2021Academic'!BI14+'2010C-2021Academic'!BO14+'2010C-2021Academic'!BU14+'2010C-2021Academic'!CA14+'2010C-2021Academic'!CG14+'2010C-2021Academic'!CM14+'2010C-2021Academic'!CS14+'2010C-2021Academic'!CY14+'2010C-2021Academic'!DE14+'2010C-2021Academic'!DK14+'2010C-2021Academic'!DQ14+'2010C-2021Academic'!DW14+'2010C-2021Academic'!EC14+'2010C-2021Academic'!EI14+'2010C-2021Academic'!EO14+'2010C-2021Academic'!EU14+'2010C-2021Academic'!FA14+'2010C-2021Academic'!FG14+'2010C-2021Academic'!FM14+'2010C-2021Academic'!FS14</f>
        <v>0</v>
      </c>
      <c r="Z14" s="28"/>
      <c r="AA14" s="13"/>
      <c r="AB14" s="20">
        <f t="shared" si="5"/>
        <v>0</v>
      </c>
      <c r="AC14" s="13">
        <f t="shared" si="6"/>
        <v>0</v>
      </c>
      <c r="AD14" s="13">
        <f t="shared" si="7"/>
        <v>0</v>
      </c>
      <c r="AE14" s="20">
        <f t="shared" si="7"/>
        <v>0</v>
      </c>
      <c r="AF14" s="28"/>
      <c r="AG14" s="28"/>
      <c r="AH14" s="20">
        <f t="shared" si="8"/>
        <v>0</v>
      </c>
      <c r="AI14" s="28">
        <f t="shared" si="9"/>
        <v>0</v>
      </c>
      <c r="AJ14" s="28">
        <f t="shared" si="10"/>
        <v>0</v>
      </c>
      <c r="AK14" s="28">
        <f t="shared" si="11"/>
        <v>0</v>
      </c>
      <c r="AM14" s="28"/>
      <c r="AN14" s="28">
        <f t="shared" si="12"/>
        <v>0</v>
      </c>
      <c r="AO14" s="13">
        <f t="shared" si="13"/>
        <v>0</v>
      </c>
      <c r="AP14" s="28">
        <f t="shared" si="14"/>
        <v>0</v>
      </c>
      <c r="AQ14" s="28">
        <f t="shared" si="15"/>
        <v>0</v>
      </c>
      <c r="AS14" s="28"/>
      <c r="AT14" s="28">
        <f t="shared" si="16"/>
        <v>0</v>
      </c>
      <c r="AU14" s="13">
        <f t="shared" si="17"/>
        <v>0</v>
      </c>
      <c r="AV14" s="28">
        <f t="shared" si="18"/>
        <v>0</v>
      </c>
      <c r="AW14" s="28">
        <f t="shared" si="19"/>
        <v>0</v>
      </c>
      <c r="AY14" s="38"/>
      <c r="AZ14" s="38">
        <f t="shared" si="20"/>
        <v>0</v>
      </c>
      <c r="BA14" s="3">
        <f t="shared" si="21"/>
        <v>0</v>
      </c>
      <c r="BB14" s="28">
        <f t="shared" si="22"/>
        <v>0</v>
      </c>
      <c r="BC14" s="28">
        <f t="shared" si="23"/>
        <v>0</v>
      </c>
      <c r="BD14" s="28"/>
      <c r="BE14" s="28"/>
      <c r="BF14" s="28">
        <f t="shared" si="24"/>
        <v>0</v>
      </c>
      <c r="BG14" s="13">
        <f t="shared" si="25"/>
        <v>0</v>
      </c>
      <c r="BH14" s="28">
        <f t="shared" si="26"/>
        <v>0</v>
      </c>
      <c r="BI14" s="28">
        <f t="shared" si="27"/>
        <v>0</v>
      </c>
      <c r="BJ14" s="28"/>
      <c r="BK14" s="28"/>
      <c r="BL14" s="28">
        <f t="shared" si="28"/>
        <v>0</v>
      </c>
      <c r="BM14" s="13">
        <f t="shared" si="29"/>
        <v>0</v>
      </c>
      <c r="BN14" s="28">
        <f t="shared" si="30"/>
        <v>0</v>
      </c>
      <c r="BO14" s="28">
        <f t="shared" si="31"/>
        <v>0</v>
      </c>
      <c r="BP14" s="28"/>
      <c r="BQ14" s="28"/>
      <c r="BR14" s="28">
        <f t="shared" si="32"/>
        <v>0</v>
      </c>
      <c r="BS14" s="13">
        <f t="shared" si="33"/>
        <v>0</v>
      </c>
      <c r="BT14" s="28">
        <f t="shared" si="34"/>
        <v>0</v>
      </c>
      <c r="BU14" s="28">
        <f t="shared" si="35"/>
        <v>0</v>
      </c>
      <c r="BV14" s="28"/>
      <c r="BW14" s="28"/>
      <c r="BX14" s="28">
        <f t="shared" si="36"/>
        <v>0</v>
      </c>
      <c r="BY14" s="13">
        <f t="shared" si="37"/>
        <v>0</v>
      </c>
      <c r="BZ14" s="28">
        <f t="shared" si="38"/>
        <v>0</v>
      </c>
      <c r="CA14" s="28">
        <f t="shared" si="39"/>
        <v>0</v>
      </c>
      <c r="CB14" s="28"/>
      <c r="CC14" s="28"/>
      <c r="CD14" s="28">
        <f t="shared" si="40"/>
        <v>0</v>
      </c>
      <c r="CE14" s="13">
        <f t="shared" si="41"/>
        <v>0</v>
      </c>
      <c r="CF14" s="28">
        <f t="shared" si="42"/>
        <v>0</v>
      </c>
      <c r="CG14" s="28">
        <f t="shared" si="43"/>
        <v>0</v>
      </c>
      <c r="CH14" s="28"/>
      <c r="CI14" s="28"/>
      <c r="CJ14" s="28">
        <f t="shared" si="44"/>
        <v>0</v>
      </c>
      <c r="CK14" s="13">
        <f t="shared" si="45"/>
        <v>0</v>
      </c>
      <c r="CL14" s="28">
        <f t="shared" si="46"/>
        <v>0</v>
      </c>
      <c r="CM14" s="28">
        <f t="shared" si="47"/>
        <v>0</v>
      </c>
      <c r="CN14" s="28"/>
      <c r="CO14" s="28"/>
      <c r="CP14" s="28">
        <f t="shared" si="48"/>
        <v>0</v>
      </c>
      <c r="CQ14" s="13">
        <f t="shared" si="49"/>
        <v>0</v>
      </c>
      <c r="CR14" s="28">
        <f t="shared" si="50"/>
        <v>0</v>
      </c>
      <c r="CS14" s="28">
        <f t="shared" si="51"/>
        <v>0</v>
      </c>
      <c r="CT14" s="28"/>
      <c r="CU14" s="28"/>
      <c r="CV14" s="28">
        <f t="shared" si="52"/>
        <v>0</v>
      </c>
      <c r="CW14" s="13">
        <f t="shared" si="53"/>
        <v>0</v>
      </c>
      <c r="CX14" s="28">
        <f t="shared" si="54"/>
        <v>0</v>
      </c>
      <c r="CY14" s="28">
        <f t="shared" si="55"/>
        <v>0</v>
      </c>
      <c r="CZ14" s="28"/>
      <c r="DA14" s="28"/>
      <c r="DB14" s="28">
        <f t="shared" si="56"/>
        <v>0</v>
      </c>
      <c r="DC14" s="13">
        <f t="shared" si="57"/>
        <v>0</v>
      </c>
      <c r="DD14" s="28">
        <f t="shared" si="58"/>
        <v>0</v>
      </c>
      <c r="DE14" s="28">
        <f t="shared" si="59"/>
        <v>0</v>
      </c>
      <c r="DF14" s="28"/>
      <c r="DG14" s="28"/>
      <c r="DH14" s="28">
        <f t="shared" si="60"/>
        <v>0</v>
      </c>
      <c r="DI14" s="13">
        <f t="shared" si="61"/>
        <v>0</v>
      </c>
      <c r="DJ14" s="28">
        <f t="shared" si="62"/>
        <v>0</v>
      </c>
      <c r="DK14" s="28">
        <f t="shared" si="63"/>
        <v>0</v>
      </c>
      <c r="DL14" s="28"/>
      <c r="DM14" s="28"/>
      <c r="DN14" s="28">
        <f t="shared" si="64"/>
        <v>0</v>
      </c>
      <c r="DO14" s="13">
        <f t="shared" si="65"/>
        <v>0</v>
      </c>
      <c r="DP14" s="28">
        <f t="shared" si="66"/>
        <v>0</v>
      </c>
      <c r="DQ14" s="28">
        <f t="shared" si="67"/>
        <v>0</v>
      </c>
      <c r="DR14" s="28"/>
      <c r="DS14" s="28"/>
      <c r="DT14" s="28">
        <f t="shared" si="68"/>
        <v>0</v>
      </c>
      <c r="DU14" s="13">
        <f t="shared" si="69"/>
        <v>0</v>
      </c>
      <c r="DV14" s="28">
        <f t="shared" si="70"/>
        <v>0</v>
      </c>
      <c r="DW14" s="28">
        <f t="shared" si="71"/>
        <v>0</v>
      </c>
      <c r="DX14" s="28"/>
      <c r="DY14" s="13"/>
      <c r="DZ14" s="13"/>
      <c r="EA14" s="13">
        <f t="shared" si="72"/>
        <v>0</v>
      </c>
      <c r="EB14" s="13"/>
    </row>
    <row r="15" spans="1:132" s="30" customFormat="1" ht="12.75">
      <c r="A15" s="29">
        <v>45383</v>
      </c>
      <c r="C15" s="14"/>
      <c r="D15" s="14"/>
      <c r="E15" s="14"/>
      <c r="F15" s="14"/>
      <c r="G15" s="14"/>
      <c r="H15" s="28"/>
      <c r="I15" s="20"/>
      <c r="J15" s="20"/>
      <c r="K15" s="14"/>
      <c r="L15" s="14"/>
      <c r="M15" s="14"/>
      <c r="N15" s="28"/>
      <c r="O15" s="20"/>
      <c r="P15" s="20"/>
      <c r="Q15" s="14"/>
      <c r="R15" s="14"/>
      <c r="S15" s="14"/>
      <c r="T15" s="28"/>
      <c r="U15" s="28">
        <f>'2010C-2021Academic'!I15+'2010C-2021Academic'!O15+'2010C-2021Academic'!U15+'2010C-2021Academic'!AA15+'2010C-2021Academic'!AG15+'2010C-2021Academic'!AM15+'2010C-2021Academic'!AS15+'2010C-2021Academic'!AY15+'2010C-2021Academic'!BE15+'2010C-2021Academic'!BK15+'2010C-2021Academic'!BQ15+'2010C-2021Academic'!BW15+'2010C-2021Academic'!CC15+'2010C-2021Academic'!CI15+'2010C-2021Academic'!CO15+'2010C-2021Academic'!CU15+'2010C-2021Academic'!DA15+'2010C-2021Academic'!DG15+'2010C-2021Academic'!DM15+'2010C-2021Academic'!DS15+'2010C-2021Academic'!DY15+'2010C-2021Academic'!EE15+'2010C-2021Academic'!EK15+'2010C-2021Academic'!EQ15+'2010C-2021Academic'!EW15+'2010C-2021Academic'!FC15+'2010C-2021Academic'!FI15+'2010C-2021Academic'!FO15</f>
        <v>0</v>
      </c>
      <c r="V15" s="28">
        <f>'2010C-2021Academic'!J15+'2010C-2021Academic'!P15+'2010C-2021Academic'!V15+'2010C-2021Academic'!AB15+'2010C-2021Academic'!AH15+'2010C-2021Academic'!AN15+'2010C-2021Academic'!AT15+'2010C-2021Academic'!AZ15+'2010C-2021Academic'!BF15+'2010C-2021Academic'!BL15+'2010C-2021Academic'!BR15+'2010C-2021Academic'!BX15+'2010C-2021Academic'!CD15+'2010C-2021Academic'!CJ15+'2010C-2021Academic'!CP15+'2010C-2021Academic'!CV15+'2010C-2021Academic'!DB15+'2010C-2021Academic'!DH15+'2010C-2021Academic'!DN15+'2010C-2021Academic'!DT15+'2010C-2021Academic'!DZ15+'2010C-2021Academic'!EF15+'2010C-2021Academic'!EL15+'2010C-2021Academic'!ER15+'2010C-2021Academic'!EX15+'2010C-2021Academic'!FD15+'2010C-2021Academic'!FJ15+'2010C-2021Academic'!FP15</f>
        <v>0</v>
      </c>
      <c r="W15" s="28">
        <f t="shared" si="73"/>
        <v>0</v>
      </c>
      <c r="X15" s="28">
        <f>'2010C-2021Academic'!L15+'2010C-2021Academic'!R15+'2010C-2021Academic'!X15+'2010C-2021Academic'!AD15+'2010C-2021Academic'!AJ15+'2010C-2021Academic'!AP15+'2010C-2021Academic'!AV15+'2010C-2021Academic'!BB15+'2010C-2021Academic'!BH15+'2010C-2021Academic'!BN15+'2010C-2021Academic'!BT15+'2010C-2021Academic'!BZ15+'2010C-2021Academic'!CF15+'2010C-2021Academic'!CL15+'2010C-2021Academic'!CR15+'2010C-2021Academic'!CX15+'2010C-2021Academic'!DD15+'2010C-2021Academic'!DJ15+'2010C-2021Academic'!DP15+'2010C-2021Academic'!DV15+'2010C-2021Academic'!EB15+'2010C-2021Academic'!EH15+'2010C-2021Academic'!EN15+'2010C-2021Academic'!ET15+'2010C-2021Academic'!EZ15+'2010C-2021Academic'!FF15+'2010C-2021Academic'!FL15+'2010C-2021Academic'!FR15</f>
        <v>0</v>
      </c>
      <c r="Y15" s="28">
        <f>'2010C-2021Academic'!M15+'2010C-2021Academic'!S15+'2010C-2021Academic'!Y15+'2010C-2021Academic'!AE15+'2010C-2021Academic'!AK15+'2010C-2021Academic'!AQ15+'2010C-2021Academic'!AW15+'2010C-2021Academic'!BC15+'2010C-2021Academic'!BI15+'2010C-2021Academic'!BO15+'2010C-2021Academic'!BU15+'2010C-2021Academic'!CA15+'2010C-2021Academic'!CG15+'2010C-2021Academic'!CM15+'2010C-2021Academic'!CS15+'2010C-2021Academic'!CY15+'2010C-2021Academic'!DE15+'2010C-2021Academic'!DK15+'2010C-2021Academic'!DQ15+'2010C-2021Academic'!DW15+'2010C-2021Academic'!EC15+'2010C-2021Academic'!EI15+'2010C-2021Academic'!EO15+'2010C-2021Academic'!EU15+'2010C-2021Academic'!FA15+'2010C-2021Academic'!FG15+'2010C-2021Academic'!FM15+'2010C-2021Academic'!FS15</f>
        <v>0</v>
      </c>
      <c r="Z15" s="28"/>
      <c r="AA15" s="13">
        <f>AG15+AM15+AS15+AY15+BE15+BK15+BQ15+BW15+CC15+CI15+CO15+CU15+DA15+DG15+DM15+DS15+DY15</f>
        <v>0</v>
      </c>
      <c r="AB15" s="20">
        <f t="shared" si="5"/>
        <v>0</v>
      </c>
      <c r="AC15" s="13">
        <f t="shared" si="6"/>
        <v>0</v>
      </c>
      <c r="AD15" s="13">
        <f t="shared" si="7"/>
        <v>0</v>
      </c>
      <c r="AE15" s="20">
        <f t="shared" si="7"/>
        <v>0</v>
      </c>
      <c r="AF15" s="28"/>
      <c r="AG15" s="28">
        <f t="shared" si="74"/>
        <v>0</v>
      </c>
      <c r="AH15" s="20">
        <f t="shared" si="8"/>
        <v>0</v>
      </c>
      <c r="AI15" s="28">
        <f t="shared" si="9"/>
        <v>0</v>
      </c>
      <c r="AJ15" s="28">
        <f t="shared" si="10"/>
        <v>0</v>
      </c>
      <c r="AK15" s="28">
        <f t="shared" si="11"/>
        <v>0</v>
      </c>
      <c r="AM15" s="28">
        <f t="shared" si="75"/>
        <v>0</v>
      </c>
      <c r="AN15" s="28">
        <f t="shared" si="12"/>
        <v>0</v>
      </c>
      <c r="AO15" s="13">
        <f t="shared" si="13"/>
        <v>0</v>
      </c>
      <c r="AP15" s="28">
        <f t="shared" si="14"/>
        <v>0</v>
      </c>
      <c r="AQ15" s="28">
        <f t="shared" si="15"/>
        <v>0</v>
      </c>
      <c r="AS15" s="28">
        <f t="shared" si="76"/>
        <v>0</v>
      </c>
      <c r="AT15" s="28">
        <f t="shared" si="16"/>
        <v>0</v>
      </c>
      <c r="AU15" s="13">
        <f t="shared" si="17"/>
        <v>0</v>
      </c>
      <c r="AV15" s="28">
        <f t="shared" si="18"/>
        <v>0</v>
      </c>
      <c r="AW15" s="28">
        <f t="shared" si="19"/>
        <v>0</v>
      </c>
      <c r="AY15" s="38">
        <f t="shared" si="77"/>
        <v>0</v>
      </c>
      <c r="AZ15" s="38">
        <f t="shared" si="20"/>
        <v>0</v>
      </c>
      <c r="BA15" s="3">
        <f t="shared" si="21"/>
        <v>0</v>
      </c>
      <c r="BB15" s="28">
        <f t="shared" si="22"/>
        <v>0</v>
      </c>
      <c r="BC15" s="28">
        <f t="shared" si="23"/>
        <v>0</v>
      </c>
      <c r="BD15" s="28"/>
      <c r="BE15" s="28">
        <f t="shared" si="78"/>
        <v>0</v>
      </c>
      <c r="BF15" s="28">
        <f t="shared" si="24"/>
        <v>0</v>
      </c>
      <c r="BG15" s="13">
        <f t="shared" si="25"/>
        <v>0</v>
      </c>
      <c r="BH15" s="28">
        <f t="shared" si="26"/>
        <v>0</v>
      </c>
      <c r="BI15" s="28">
        <f t="shared" si="27"/>
        <v>0</v>
      </c>
      <c r="BJ15" s="28"/>
      <c r="BK15" s="28">
        <f t="shared" si="79"/>
        <v>0</v>
      </c>
      <c r="BL15" s="28">
        <f t="shared" si="28"/>
        <v>0</v>
      </c>
      <c r="BM15" s="13">
        <f t="shared" si="29"/>
        <v>0</v>
      </c>
      <c r="BN15" s="28">
        <f t="shared" si="30"/>
        <v>0</v>
      </c>
      <c r="BO15" s="28">
        <f t="shared" si="31"/>
        <v>0</v>
      </c>
      <c r="BP15" s="28"/>
      <c r="BQ15" s="28">
        <f t="shared" si="80"/>
        <v>0</v>
      </c>
      <c r="BR15" s="28">
        <f t="shared" si="32"/>
        <v>0</v>
      </c>
      <c r="BS15" s="13">
        <f t="shared" si="33"/>
        <v>0</v>
      </c>
      <c r="BT15" s="28">
        <f t="shared" si="34"/>
        <v>0</v>
      </c>
      <c r="BU15" s="28">
        <f t="shared" si="35"/>
        <v>0</v>
      </c>
      <c r="BV15" s="28"/>
      <c r="BW15" s="28">
        <f t="shared" si="81"/>
        <v>0</v>
      </c>
      <c r="BX15" s="28">
        <f t="shared" si="36"/>
        <v>0</v>
      </c>
      <c r="BY15" s="13">
        <f t="shared" si="37"/>
        <v>0</v>
      </c>
      <c r="BZ15" s="28">
        <f t="shared" si="38"/>
        <v>0</v>
      </c>
      <c r="CA15" s="28">
        <f t="shared" si="39"/>
        <v>0</v>
      </c>
      <c r="CB15" s="28"/>
      <c r="CC15" s="28">
        <f t="shared" si="82"/>
        <v>0</v>
      </c>
      <c r="CD15" s="28">
        <f t="shared" si="40"/>
        <v>0</v>
      </c>
      <c r="CE15" s="13">
        <f t="shared" si="41"/>
        <v>0</v>
      </c>
      <c r="CF15" s="28">
        <f t="shared" si="42"/>
        <v>0</v>
      </c>
      <c r="CG15" s="28">
        <f t="shared" si="43"/>
        <v>0</v>
      </c>
      <c r="CH15" s="28"/>
      <c r="CI15" s="28">
        <f t="shared" si="83"/>
        <v>0</v>
      </c>
      <c r="CJ15" s="28">
        <f t="shared" si="44"/>
        <v>0</v>
      </c>
      <c r="CK15" s="13">
        <f t="shared" si="45"/>
        <v>0</v>
      </c>
      <c r="CL15" s="28">
        <f t="shared" si="46"/>
        <v>0</v>
      </c>
      <c r="CM15" s="28">
        <f t="shared" si="47"/>
        <v>0</v>
      </c>
      <c r="CN15" s="28"/>
      <c r="CO15" s="28">
        <f t="shared" si="84"/>
        <v>0</v>
      </c>
      <c r="CP15" s="28">
        <f t="shared" si="48"/>
        <v>0</v>
      </c>
      <c r="CQ15" s="13">
        <f t="shared" si="49"/>
        <v>0</v>
      </c>
      <c r="CR15" s="28">
        <f t="shared" si="50"/>
        <v>0</v>
      </c>
      <c r="CS15" s="28">
        <f t="shared" si="51"/>
        <v>0</v>
      </c>
      <c r="CT15" s="28"/>
      <c r="CU15" s="28">
        <f t="shared" si="85"/>
        <v>0</v>
      </c>
      <c r="CV15" s="28">
        <f t="shared" si="52"/>
        <v>0</v>
      </c>
      <c r="CW15" s="13">
        <f t="shared" si="53"/>
        <v>0</v>
      </c>
      <c r="CX15" s="28">
        <f t="shared" si="54"/>
        <v>0</v>
      </c>
      <c r="CY15" s="28">
        <f t="shared" si="55"/>
        <v>0</v>
      </c>
      <c r="CZ15" s="28"/>
      <c r="DA15" s="28">
        <f t="shared" si="86"/>
        <v>0</v>
      </c>
      <c r="DB15" s="28">
        <f t="shared" si="56"/>
        <v>0</v>
      </c>
      <c r="DC15" s="13">
        <f t="shared" si="57"/>
        <v>0</v>
      </c>
      <c r="DD15" s="28">
        <f t="shared" si="58"/>
        <v>0</v>
      </c>
      <c r="DE15" s="28">
        <f t="shared" si="59"/>
        <v>0</v>
      </c>
      <c r="DF15" s="28"/>
      <c r="DG15" s="28">
        <f t="shared" si="87"/>
        <v>0</v>
      </c>
      <c r="DH15" s="28">
        <f t="shared" si="60"/>
        <v>0</v>
      </c>
      <c r="DI15" s="13">
        <f t="shared" si="61"/>
        <v>0</v>
      </c>
      <c r="DJ15" s="28">
        <f t="shared" si="62"/>
        <v>0</v>
      </c>
      <c r="DK15" s="28">
        <f t="shared" si="63"/>
        <v>0</v>
      </c>
      <c r="DL15" s="28"/>
      <c r="DM15" s="28">
        <f t="shared" si="88"/>
        <v>0</v>
      </c>
      <c r="DN15" s="28">
        <f t="shared" si="64"/>
        <v>0</v>
      </c>
      <c r="DO15" s="13">
        <f t="shared" si="65"/>
        <v>0</v>
      </c>
      <c r="DP15" s="28">
        <f t="shared" si="66"/>
        <v>0</v>
      </c>
      <c r="DQ15" s="28">
        <f t="shared" si="67"/>
        <v>0</v>
      </c>
      <c r="DR15" s="28"/>
      <c r="DS15" s="28">
        <f t="shared" si="89"/>
        <v>0</v>
      </c>
      <c r="DT15" s="28">
        <f t="shared" si="68"/>
        <v>0</v>
      </c>
      <c r="DU15" s="13">
        <f t="shared" si="69"/>
        <v>0</v>
      </c>
      <c r="DV15" s="28">
        <f t="shared" si="70"/>
        <v>0</v>
      </c>
      <c r="DW15" s="28">
        <f t="shared" si="71"/>
        <v>0</v>
      </c>
      <c r="DX15" s="28"/>
      <c r="DY15" s="13"/>
      <c r="DZ15" s="13"/>
      <c r="EA15" s="13">
        <f t="shared" si="72"/>
        <v>0</v>
      </c>
      <c r="EB15" s="13"/>
    </row>
    <row r="16" spans="3:132" ht="12.75">
      <c r="C16" s="20"/>
      <c r="D16" s="20"/>
      <c r="E16" s="20"/>
      <c r="F16" s="20"/>
      <c r="G16" s="20"/>
      <c r="I16" s="20"/>
      <c r="J16" s="20"/>
      <c r="K16" s="20"/>
      <c r="L16" s="20"/>
      <c r="M16" s="20"/>
      <c r="O16" s="20"/>
      <c r="P16" s="20"/>
      <c r="Q16" s="20"/>
      <c r="R16" s="20"/>
      <c r="S16" s="20"/>
      <c r="V16" s="28"/>
      <c r="AE16" s="13"/>
      <c r="AK16" s="13"/>
      <c r="AM16" s="13"/>
      <c r="AN16" s="13"/>
      <c r="AQ16" s="13"/>
      <c r="AS16" s="13"/>
      <c r="AT16" s="13"/>
      <c r="AU16" s="13"/>
      <c r="AW16" s="13"/>
      <c r="AY16" s="3"/>
      <c r="AZ16" s="3"/>
      <c r="BA16" s="3"/>
      <c r="BC16" s="13"/>
      <c r="BD16" s="13"/>
      <c r="BE16" s="13"/>
      <c r="BF16" s="13"/>
      <c r="BG16" s="13"/>
      <c r="BH16"/>
      <c r="BI16" s="13"/>
      <c r="BJ16" s="13"/>
      <c r="BK16" s="13"/>
      <c r="BL16" s="13"/>
      <c r="BM16" s="13"/>
      <c r="BN16"/>
      <c r="BO16" s="13"/>
      <c r="BP16" s="13"/>
      <c r="BQ16" s="13"/>
      <c r="BR16" s="13"/>
      <c r="BS16" s="13"/>
      <c r="BT16"/>
      <c r="BU16" s="13"/>
      <c r="BV16" s="13"/>
      <c r="BW16" s="13"/>
      <c r="BX16" s="13"/>
      <c r="BY16" s="13"/>
      <c r="BZ16"/>
      <c r="CA16" s="13"/>
      <c r="CB16" s="13"/>
      <c r="CC16" s="13"/>
      <c r="CD16" s="13"/>
      <c r="CE16" s="13"/>
      <c r="CF16"/>
      <c r="CG16" s="13"/>
      <c r="CH16" s="13"/>
      <c r="CI16" s="13"/>
      <c r="CJ16" s="13"/>
      <c r="CK16" s="13"/>
      <c r="CL16"/>
      <c r="CM16" s="13"/>
      <c r="CN16" s="13"/>
      <c r="CO16" s="13"/>
      <c r="CP16" s="13"/>
      <c r="CQ16" s="13"/>
      <c r="CR16"/>
      <c r="CS16" s="13"/>
      <c r="CT16" s="13"/>
      <c r="CU16" s="13"/>
      <c r="CV16" s="13"/>
      <c r="CW16" s="13"/>
      <c r="CX16"/>
      <c r="CY16" s="13"/>
      <c r="CZ16" s="13"/>
      <c r="DA16" s="13"/>
      <c r="DB16" s="13"/>
      <c r="DC16" s="13"/>
      <c r="DD16"/>
      <c r="DE16" s="13"/>
      <c r="DF16" s="13"/>
      <c r="DG16" s="13"/>
      <c r="DH16" s="13"/>
      <c r="DI16" s="13"/>
      <c r="DJ16"/>
      <c r="DK16" s="13"/>
      <c r="DL16" s="13"/>
      <c r="DM16" s="13"/>
      <c r="DN16" s="13"/>
      <c r="DO16" s="13"/>
      <c r="DP16"/>
      <c r="DQ16" s="13"/>
      <c r="DR16" s="13"/>
      <c r="DS16" s="13"/>
      <c r="DT16" s="13"/>
      <c r="DU16" s="13"/>
      <c r="DV16"/>
      <c r="DW16" s="13"/>
      <c r="DX16" s="13"/>
      <c r="DY16" s="13"/>
      <c r="DZ16" s="13"/>
      <c r="EA16" s="13"/>
      <c r="EB16" s="13"/>
    </row>
    <row r="17" spans="1:132" ht="13.5" thickBot="1">
      <c r="A17" s="11" t="s">
        <v>0</v>
      </c>
      <c r="C17" s="27">
        <f>SUM(C8:C16)</f>
        <v>4150000</v>
      </c>
      <c r="D17" s="27">
        <f>SUM(D8:D16)</f>
        <v>334826</v>
      </c>
      <c r="E17" s="27">
        <f>SUM(E8:E16)</f>
        <v>4484826</v>
      </c>
      <c r="F17" s="27">
        <f>SUM(F8:F16)</f>
        <v>802014</v>
      </c>
      <c r="G17" s="27">
        <f>SUM(G8:G16)</f>
        <v>35028</v>
      </c>
      <c r="I17" s="27">
        <f>SUM(I8:I16)</f>
        <v>93532</v>
      </c>
      <c r="J17" s="27">
        <f>SUM(J8:J16)</f>
        <v>7417</v>
      </c>
      <c r="K17" s="27">
        <f>SUM(K8:K16)</f>
        <v>100949</v>
      </c>
      <c r="L17" s="27">
        <f>SUM(L8:L16)</f>
        <v>18076</v>
      </c>
      <c r="M17" s="59">
        <f>SUM(M8:M16)</f>
        <v>-14686</v>
      </c>
      <c r="O17" s="27">
        <f>SUM(O8:O16)</f>
        <v>4056468</v>
      </c>
      <c r="P17" s="27">
        <f>SUM(P8:P16)</f>
        <v>327409</v>
      </c>
      <c r="Q17" s="27">
        <f>SUM(Q8:Q16)</f>
        <v>4383877</v>
      </c>
      <c r="R17" s="27">
        <f>SUM(R8:R16)</f>
        <v>783938</v>
      </c>
      <c r="S17" s="27">
        <f>SUM(S8:S16)</f>
        <v>49714</v>
      </c>
      <c r="U17" s="27">
        <f>SUM(U8:U16)</f>
        <v>2757591.8141616005</v>
      </c>
      <c r="V17" s="27">
        <f>SUM(V8:V16)</f>
        <v>222573.03109079998</v>
      </c>
      <c r="W17" s="27">
        <f>SUM(W8:W16)</f>
        <v>2980164.8452524003</v>
      </c>
      <c r="X17" s="27">
        <f>SUM(X8:X16)</f>
        <v>532921.9931256</v>
      </c>
      <c r="Y17" s="27">
        <f>SUM(Y8:Y16)</f>
        <v>33795.6368568</v>
      </c>
      <c r="AA17" s="27">
        <f>SUM(AA8:AA16)</f>
        <v>1298876.1858384</v>
      </c>
      <c r="AB17" s="27">
        <f>SUM(AB8:AB16)</f>
        <v>104835.96890920002</v>
      </c>
      <c r="AC17" s="27">
        <f>SUM(AC8:AC16)</f>
        <v>1403712.1547476</v>
      </c>
      <c r="AD17" s="27">
        <f>SUM(AD8:AD16)</f>
        <v>251016.0068744</v>
      </c>
      <c r="AE17" s="27">
        <f>SUM(AE8:AE16)</f>
        <v>15918.363143199998</v>
      </c>
      <c r="AG17" s="27">
        <f>SUM(AG8:AG16)</f>
        <v>11702.5045332</v>
      </c>
      <c r="AH17" s="27">
        <f>SUM(AH8:AH16)</f>
        <v>944.5422241000001</v>
      </c>
      <c r="AI17" s="27">
        <f>SUM(AI8:AI16)</f>
        <v>12647.0467573</v>
      </c>
      <c r="AJ17" s="27">
        <f>SUM(AJ8:AJ16)</f>
        <v>2261.5827362</v>
      </c>
      <c r="AK17" s="27">
        <f>SUM(AK8:AK16)</f>
        <v>143.41991860000002</v>
      </c>
      <c r="AM17" s="27">
        <f>SUM(AM8:AM16)</f>
        <v>49290.54831479999</v>
      </c>
      <c r="AN17" s="27">
        <f>SUM(AN8:AN16)</f>
        <v>3978.3794998999997</v>
      </c>
      <c r="AO17" s="27">
        <f>SUM(AO8:AO16)</f>
        <v>53268.92781469999</v>
      </c>
      <c r="AP17" s="27">
        <f>SUM(AP8:AP16)</f>
        <v>9525.709031800001</v>
      </c>
      <c r="AQ17" s="27">
        <f>SUM(AQ8:AQ16)</f>
        <v>604.0797854</v>
      </c>
      <c r="AS17" s="27">
        <f>SUM(AS8:AS16)</f>
        <v>20997.4953084</v>
      </c>
      <c r="AT17" s="27">
        <f>SUM(AT8:AT16)</f>
        <v>1694.7672067000003</v>
      </c>
      <c r="AU17" s="27">
        <f>SUM(AU8:AU16)</f>
        <v>22692.262515100003</v>
      </c>
      <c r="AV17" s="27">
        <f>SUM(AV8:AV16)</f>
        <v>4057.8982693999997</v>
      </c>
      <c r="AW17" s="27">
        <f>SUM(AW8:AW16)</f>
        <v>257.33457819999995</v>
      </c>
      <c r="AY17" s="27">
        <f>SUM(AY8:AY16)</f>
        <v>6729.680412</v>
      </c>
      <c r="AZ17" s="27">
        <f>SUM(AZ8:AZ16)</f>
        <v>543.171531</v>
      </c>
      <c r="BA17" s="27">
        <f>SUM(BA8:BA16)</f>
        <v>7272.851943</v>
      </c>
      <c r="BB17" s="27">
        <f>SUM(BB8:BB16)</f>
        <v>1300.553142</v>
      </c>
      <c r="BC17" s="27">
        <f>SUM(BC8:BC16)</f>
        <v>82.475526</v>
      </c>
      <c r="BD17" s="13"/>
      <c r="BE17" s="27">
        <f>SUM(BE8:BE16)</f>
        <v>2076.5059692</v>
      </c>
      <c r="BF17" s="27">
        <f>SUM(BF8:BF16)</f>
        <v>167.6006671</v>
      </c>
      <c r="BG17" s="27">
        <f>SUM(BG8:BG16)</f>
        <v>2244.1066363</v>
      </c>
      <c r="BH17" s="27">
        <f>SUM(BH8:BH16)</f>
        <v>401.29786220000005</v>
      </c>
      <c r="BI17" s="27">
        <f>SUM(BI8:BI16)</f>
        <v>25.448596600000002</v>
      </c>
      <c r="BJ17" s="13"/>
      <c r="BK17" s="27">
        <f>SUM(BK8:BK16)</f>
        <v>44406.966489599996</v>
      </c>
      <c r="BL17" s="27">
        <f>SUM(BL8:BL16)</f>
        <v>3584.2118048</v>
      </c>
      <c r="BM17" s="27">
        <f>SUM(BM8:BM16)</f>
        <v>47991.1782944</v>
      </c>
      <c r="BN17" s="27">
        <f>SUM(BN8:BN16)</f>
        <v>8581.9260736</v>
      </c>
      <c r="BO17" s="27">
        <f>SUM(BO8:BO16)</f>
        <v>544.2291008</v>
      </c>
      <c r="BP17" s="13"/>
      <c r="BQ17" s="27">
        <f>SUM(BQ8:BQ16)</f>
        <v>775.1910347999999</v>
      </c>
      <c r="BR17" s="27">
        <f>SUM(BR8:BR16)</f>
        <v>62.567859899999995</v>
      </c>
      <c r="BS17" s="27">
        <f>SUM(BS8:BS16)</f>
        <v>837.7588946999999</v>
      </c>
      <c r="BT17" s="27">
        <f>SUM(BT8:BT16)</f>
        <v>149.81055179999998</v>
      </c>
      <c r="BU17" s="27">
        <f>SUM(BU8:BU16)</f>
        <v>9.5003454</v>
      </c>
      <c r="BV17" s="13"/>
      <c r="BW17" s="27">
        <f>SUM(BW8:BW16)</f>
        <v>172254.6684456</v>
      </c>
      <c r="BX17" s="27">
        <f>SUM(BX8:BX16)</f>
        <v>13903.1612578</v>
      </c>
      <c r="BY17" s="27">
        <f>SUM(BY8:BY16)</f>
        <v>186157.8297034</v>
      </c>
      <c r="BZ17" s="27">
        <f>SUM(BZ8:BZ16)</f>
        <v>33289.3000196</v>
      </c>
      <c r="CA17" s="27">
        <f>SUM(CA8:CA16)</f>
        <v>2111.0652388</v>
      </c>
      <c r="CB17" s="13"/>
      <c r="CC17" s="27">
        <f>SUM(CC8:CC16)</f>
        <v>6122.021505600001</v>
      </c>
      <c r="CD17" s="27">
        <f>SUM(CD8:CD16)</f>
        <v>494.1256628</v>
      </c>
      <c r="CE17" s="27">
        <f>SUM(CE8:CE16)</f>
        <v>6616.147168400001</v>
      </c>
      <c r="CF17" s="27">
        <f>SUM(CF8:CF16)</f>
        <v>1183.1192296000002</v>
      </c>
      <c r="CG17" s="27">
        <f>SUM(CG8:CG16)</f>
        <v>75.0283688</v>
      </c>
      <c r="CH17" s="13"/>
      <c r="CI17" s="27">
        <f>SUM(CI8:CI16)</f>
        <v>182891.94448200002</v>
      </c>
      <c r="CJ17" s="27">
        <f>SUM(CJ8:CJ16)</f>
        <v>14761.725878500001</v>
      </c>
      <c r="CK17" s="27">
        <f>SUM(CK8:CK16)</f>
        <v>197653.6703605</v>
      </c>
      <c r="CL17" s="27">
        <f>SUM(CL8:CL16)</f>
        <v>35345.020637</v>
      </c>
      <c r="CM17" s="27">
        <f>SUM(CM8:CM16)</f>
        <v>2241.430261</v>
      </c>
      <c r="CN17" s="13"/>
      <c r="CO17" s="27">
        <f>SUM(CO8:CO16)</f>
        <v>54660.5006532</v>
      </c>
      <c r="CP17" s="27">
        <f>SUM(CP8:CP16)</f>
        <v>4411.8035341</v>
      </c>
      <c r="CQ17" s="27">
        <f>SUM(CQ8:CQ16)</f>
        <v>59072.3041873</v>
      </c>
      <c r="CR17" s="27">
        <f>SUM(CR8:CR16)</f>
        <v>10563.486156199999</v>
      </c>
      <c r="CS17" s="27">
        <f>SUM(CS8:CS16)</f>
        <v>669.8911786</v>
      </c>
      <c r="CT17" s="13"/>
      <c r="CU17" s="27">
        <f>SUM(CU8:CU16)</f>
        <v>4846.6679664</v>
      </c>
      <c r="CV17" s="27">
        <f>SUM(CV8:CV16)</f>
        <v>391.1882732</v>
      </c>
      <c r="CW17" s="27">
        <f>SUM(CW8:CW16)</f>
        <v>5237.8562396</v>
      </c>
      <c r="CX17" s="27">
        <f>SUM(CX8:CX16)</f>
        <v>936.6491224</v>
      </c>
      <c r="CY17" s="27">
        <f>SUM(CY8:CY16)</f>
        <v>59.3982872</v>
      </c>
      <c r="CZ17" s="13"/>
      <c r="DA17" s="27">
        <f>SUM(DA8:DA16)</f>
        <v>1500.0818663999999</v>
      </c>
      <c r="DB17" s="27">
        <f>SUM(DB8:DB16)</f>
        <v>121.0758482</v>
      </c>
      <c r="DC17" s="27">
        <f>SUM(DC8:DC16)</f>
        <v>1621.1577146</v>
      </c>
      <c r="DD17" s="27">
        <f>SUM(DD8:DD16)</f>
        <v>289.9002724</v>
      </c>
      <c r="DE17" s="27">
        <f>SUM(DE8:DE16)</f>
        <v>18.3842372</v>
      </c>
      <c r="DF17" s="13"/>
      <c r="DG17" s="27">
        <f>SUM(DG8:DG16)</f>
        <v>5448.6478176</v>
      </c>
      <c r="DH17" s="27">
        <f>SUM(DH8:DH16)</f>
        <v>439.77576880000004</v>
      </c>
      <c r="DI17" s="27">
        <f>SUM(DI8:DI16)</f>
        <v>5888.4235864</v>
      </c>
      <c r="DJ17" s="27">
        <f>SUM(DJ8:DJ16)</f>
        <v>1052.9855215999999</v>
      </c>
      <c r="DK17" s="27">
        <f>SUM(DK8:DK16)</f>
        <v>66.77584479999999</v>
      </c>
      <c r="DL17" s="13"/>
      <c r="DM17" s="27">
        <f>SUM(DM8:DM16)</f>
        <v>10567.910433599998</v>
      </c>
      <c r="DN17" s="27">
        <f>SUM(DN8:DN16)</f>
        <v>852.9659267999998</v>
      </c>
      <c r="DO17" s="27">
        <f>SUM(DO8:DO16)</f>
        <v>11420.8763604</v>
      </c>
      <c r="DP17" s="27">
        <f>SUM(DP8:DP16)</f>
        <v>2042.3152775999997</v>
      </c>
      <c r="DQ17" s="27">
        <f>SUM(DQ8:DQ16)</f>
        <v>129.5149128</v>
      </c>
      <c r="DR17" s="13"/>
      <c r="DS17" s="27">
        <f>SUM(DS8:DS16)</f>
        <v>724604.850606</v>
      </c>
      <c r="DT17" s="27">
        <f>SUM(DT8:DT16)</f>
        <v>58484.9059655</v>
      </c>
      <c r="DU17" s="27">
        <f>SUM(DU8:DU16)</f>
        <v>783089.7565715001</v>
      </c>
      <c r="DV17" s="27">
        <f>SUM(DV8:DV16)</f>
        <v>140034.452971</v>
      </c>
      <c r="DW17" s="27">
        <f>SUM(DW8:DW16)</f>
        <v>8880.386963</v>
      </c>
      <c r="DX17" s="13"/>
      <c r="DY17" s="27">
        <f>SUM(DY8:DY16)</f>
        <v>0</v>
      </c>
      <c r="DZ17" s="27">
        <f>SUM(DZ8:DZ16)</f>
        <v>0</v>
      </c>
      <c r="EA17" s="27">
        <f>SUM(EA8:EA16)</f>
        <v>0</v>
      </c>
      <c r="EB17" s="20"/>
    </row>
    <row r="18" spans="45:55" ht="13.5" thickTop="1">
      <c r="AS18" s="13"/>
      <c r="AT18" s="13"/>
      <c r="AU18" s="13"/>
      <c r="AV18" s="13"/>
      <c r="AW18" s="13"/>
      <c r="AY18" s="3"/>
      <c r="AZ18" s="3"/>
      <c r="BA18" s="3"/>
      <c r="BB18" s="3"/>
      <c r="BC18" s="3"/>
    </row>
    <row r="19" spans="3:55" ht="12.75">
      <c r="C19" s="14">
        <f>I17+O17</f>
        <v>4150000</v>
      </c>
      <c r="D19" s="14">
        <f>J17+P17</f>
        <v>334826</v>
      </c>
      <c r="E19" s="14">
        <f>K17+Q17</f>
        <v>4484826</v>
      </c>
      <c r="F19" s="14">
        <f>L17+R17</f>
        <v>802014</v>
      </c>
      <c r="G19" s="14">
        <f>M17+S17</f>
        <v>35028</v>
      </c>
      <c r="O19" s="13">
        <f>U17+AA17</f>
        <v>4056468.0000000005</v>
      </c>
      <c r="P19" s="13">
        <f>V17+AB17</f>
        <v>327409</v>
      </c>
      <c r="Q19" s="13">
        <f>W17+AC17</f>
        <v>4383877</v>
      </c>
      <c r="R19" s="13">
        <f>X17+AD17</f>
        <v>783938</v>
      </c>
      <c r="S19" s="13">
        <f>Y17+AE17</f>
        <v>49714</v>
      </c>
      <c r="AB19" s="13"/>
      <c r="AS19" s="13"/>
      <c r="AT19" s="13"/>
      <c r="AU19" s="13"/>
      <c r="AV19" s="13"/>
      <c r="AW19" s="13"/>
      <c r="AY19" s="3"/>
      <c r="AZ19" s="3"/>
      <c r="BA19" s="3"/>
      <c r="BB19" s="3"/>
      <c r="BC19" s="3"/>
    </row>
    <row r="20" spans="45:55" ht="12.75">
      <c r="AS20" s="13"/>
      <c r="AT20" s="13"/>
      <c r="AU20" s="13"/>
      <c r="AV20" s="13"/>
      <c r="AW20" s="13"/>
      <c r="AY20" s="3"/>
      <c r="AZ20" s="3"/>
      <c r="BA20" s="3"/>
      <c r="BB20" s="3"/>
      <c r="BC20" s="3"/>
    </row>
    <row r="21" spans="45:55" ht="12.75">
      <c r="AS21" s="13"/>
      <c r="AT21" s="13"/>
      <c r="AU21" s="13"/>
      <c r="AV21" s="13"/>
      <c r="AW21" s="13"/>
      <c r="AY21" s="3"/>
      <c r="AZ21" s="3"/>
      <c r="BA21" s="3"/>
      <c r="BB21" s="3"/>
      <c r="BC21" s="3"/>
    </row>
    <row r="22" spans="45:55" ht="12.75">
      <c r="AS22" s="13"/>
      <c r="AT22" s="13"/>
      <c r="AU22" s="13"/>
      <c r="AV22" s="13"/>
      <c r="AW22" s="13"/>
      <c r="AY22" s="3"/>
      <c r="AZ22" s="3"/>
      <c r="BA22" s="3"/>
      <c r="BB22" s="3"/>
      <c r="BC22" s="3"/>
    </row>
    <row r="23" spans="45:55" ht="12.75">
      <c r="AS23" s="13"/>
      <c r="AT23" s="13"/>
      <c r="AU23" s="13"/>
      <c r="AV23" s="13"/>
      <c r="AW23" s="13"/>
      <c r="AY23" s="3"/>
      <c r="AZ23" s="3"/>
      <c r="BA23" s="3"/>
      <c r="BB23" s="3"/>
      <c r="BC23" s="3"/>
    </row>
    <row r="24" spans="45:55" ht="12.75">
      <c r="AS24" s="13"/>
      <c r="AT24" s="13"/>
      <c r="AU24" s="13"/>
      <c r="AV24" s="13"/>
      <c r="AW24" s="13"/>
      <c r="AY24" s="3"/>
      <c r="AZ24" s="3"/>
      <c r="BA24" s="3"/>
      <c r="BB24" s="3"/>
      <c r="BC24" s="3"/>
    </row>
    <row r="25" spans="45:55" ht="12.75">
      <c r="AS25" s="13"/>
      <c r="AT25" s="13"/>
      <c r="AU25" s="13"/>
      <c r="AV25" s="13"/>
      <c r="AW25" s="13"/>
      <c r="AY25" s="3"/>
      <c r="AZ25" s="3"/>
      <c r="BA25" s="3"/>
      <c r="BB25" s="3"/>
      <c r="BC25" s="3"/>
    </row>
    <row r="26" spans="45:55" ht="12.75">
      <c r="AS26" s="13"/>
      <c r="AT26" s="13"/>
      <c r="AU26" s="13"/>
      <c r="AV26" s="13"/>
      <c r="AW26" s="13"/>
      <c r="AY26" s="3"/>
      <c r="AZ26" s="3"/>
      <c r="BA26" s="3"/>
      <c r="BB26" s="3"/>
      <c r="BC26" s="3"/>
    </row>
    <row r="27" spans="45:55" ht="12.75">
      <c r="AS27" s="13"/>
      <c r="AT27" s="13"/>
      <c r="AU27" s="13"/>
      <c r="AV27" s="13"/>
      <c r="AW27" s="13"/>
      <c r="AY27" s="3"/>
      <c r="AZ27" s="3"/>
      <c r="BA27" s="3"/>
      <c r="BB27" s="3"/>
      <c r="BC27" s="3"/>
    </row>
    <row r="28" spans="45:55" ht="12.75">
      <c r="AS28" s="13"/>
      <c r="AT28" s="13"/>
      <c r="AU28" s="13"/>
      <c r="AV28" s="13"/>
      <c r="AW28" s="13"/>
      <c r="AY28" s="3"/>
      <c r="AZ28" s="3"/>
      <c r="BA28" s="3"/>
      <c r="BB28" s="3"/>
      <c r="BC28" s="3"/>
    </row>
    <row r="29" spans="45:55" ht="12.75">
      <c r="AS29" s="13"/>
      <c r="AT29" s="13"/>
      <c r="AU29" s="13"/>
      <c r="AV29" s="13"/>
      <c r="AW29" s="13"/>
      <c r="AY29" s="3"/>
      <c r="AZ29" s="3"/>
      <c r="BA29" s="3"/>
      <c r="BB29" s="3"/>
      <c r="BC29" s="3"/>
    </row>
    <row r="30" spans="45:55" ht="12.75">
      <c r="AS30" s="13"/>
      <c r="AT30" s="13"/>
      <c r="AU30" s="13"/>
      <c r="AV30" s="13"/>
      <c r="AW30" s="13"/>
      <c r="AY30" s="3"/>
      <c r="AZ30" s="3"/>
      <c r="BA30" s="3"/>
      <c r="BB30" s="3"/>
      <c r="BC30" s="3"/>
    </row>
    <row r="31" spans="1:13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F31"/>
      <c r="AS31" s="13"/>
      <c r="AT31" s="13"/>
      <c r="AU31" s="13"/>
      <c r="AV31" s="13"/>
      <c r="AW31" s="13"/>
      <c r="AY31" s="3"/>
      <c r="AZ31" s="3"/>
      <c r="BA31" s="3"/>
      <c r="BB31" s="3"/>
      <c r="BC31" s="3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F32"/>
      <c r="AS32" s="13"/>
      <c r="AT32" s="13"/>
      <c r="AU32" s="13"/>
      <c r="AV32" s="13"/>
      <c r="AW32" s="13"/>
      <c r="AY32" s="3"/>
      <c r="AZ32" s="3"/>
      <c r="BA32" s="3"/>
      <c r="BB32" s="3"/>
      <c r="BC32" s="3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45:55" ht="12.75">
      <c r="AS33" s="13"/>
      <c r="AT33" s="13"/>
      <c r="AU33" s="13"/>
      <c r="AV33" s="13"/>
      <c r="AW33" s="13"/>
      <c r="AY33" s="3"/>
      <c r="AZ33" s="3"/>
      <c r="BA33" s="3"/>
      <c r="BB33" s="3"/>
      <c r="BC33" s="3"/>
    </row>
    <row r="34" spans="45:55" ht="12.75">
      <c r="AS34" s="13"/>
      <c r="AT34" s="13"/>
      <c r="AU34" s="13"/>
      <c r="AV34" s="13"/>
      <c r="AW34" s="13"/>
      <c r="AY34" s="3"/>
      <c r="AZ34" s="3"/>
      <c r="BA34" s="3"/>
      <c r="BB34" s="3"/>
      <c r="BC34" s="3"/>
    </row>
    <row r="35" spans="45:55" ht="12.75">
      <c r="AS35" s="13"/>
      <c r="AT35" s="13"/>
      <c r="AU35" s="13"/>
      <c r="AV35" s="13"/>
      <c r="AW35" s="13"/>
      <c r="AY35" s="3"/>
      <c r="AZ35" s="3"/>
      <c r="BA35" s="3"/>
      <c r="BB35" s="3"/>
      <c r="BC35" s="3"/>
    </row>
    <row r="36" spans="45:55" ht="12.75">
      <c r="AS36" s="13"/>
      <c r="AT36" s="13"/>
      <c r="AU36" s="13"/>
      <c r="AV36" s="13"/>
      <c r="AW36" s="13"/>
      <c r="AY36" s="3"/>
      <c r="AZ36" s="3"/>
      <c r="BA36" s="3"/>
      <c r="BB36" s="3"/>
      <c r="BC36" s="3"/>
    </row>
    <row r="37" spans="45:55" ht="12.75">
      <c r="AS37" s="13"/>
      <c r="AT37" s="13"/>
      <c r="AU37" s="13"/>
      <c r="AV37" s="13"/>
      <c r="AW37" s="13"/>
      <c r="AY37" s="3"/>
      <c r="AZ37" s="3"/>
      <c r="BA37" s="3"/>
      <c r="BB37" s="3"/>
      <c r="BC37" s="3"/>
    </row>
    <row r="38" spans="45:55" ht="12.75">
      <c r="AS38" s="13"/>
      <c r="AT38" s="13"/>
      <c r="AU38" s="13"/>
      <c r="AV38" s="13"/>
      <c r="AW38" s="13"/>
      <c r="AY38" s="3"/>
      <c r="AZ38" s="3"/>
      <c r="BA38" s="3"/>
      <c r="BB38" s="3"/>
      <c r="BC38" s="3"/>
    </row>
    <row r="39" spans="45:55" ht="12.75">
      <c r="AS39" s="13"/>
      <c r="AT39" s="13"/>
      <c r="AU39" s="13"/>
      <c r="AV39" s="13"/>
      <c r="AW39" s="13"/>
      <c r="AY39" s="3"/>
      <c r="AZ39" s="3"/>
      <c r="BA39" s="3"/>
      <c r="BB39" s="3"/>
      <c r="BC39" s="3"/>
    </row>
    <row r="40" spans="45:55" ht="12.75">
      <c r="AS40" s="13"/>
      <c r="AT40" s="13"/>
      <c r="AU40" s="13"/>
      <c r="AV40" s="13"/>
      <c r="AW40" s="13"/>
      <c r="AY40" s="3"/>
      <c r="AZ40" s="3"/>
      <c r="BA40" s="3"/>
      <c r="BB40" s="3"/>
      <c r="BC40" s="3"/>
    </row>
    <row r="41" spans="45:55" ht="12.75">
      <c r="AS41" s="13"/>
      <c r="AT41" s="13"/>
      <c r="AU41" s="13"/>
      <c r="AV41" s="13"/>
      <c r="AW41" s="13"/>
      <c r="AY41" s="3"/>
      <c r="AZ41" s="3"/>
      <c r="BA41" s="3"/>
      <c r="BB41" s="3"/>
      <c r="BC41" s="3"/>
    </row>
    <row r="42" spans="45:55" ht="12.75">
      <c r="AS42" s="13"/>
      <c r="AT42" s="13"/>
      <c r="AU42" s="13"/>
      <c r="AV42" s="13"/>
      <c r="AW42" s="13"/>
      <c r="AY42" s="3"/>
      <c r="AZ42" s="3"/>
      <c r="BA42" s="3"/>
      <c r="BB42" s="3"/>
      <c r="BC42" s="3"/>
    </row>
    <row r="43" spans="45:55" ht="12.75">
      <c r="AS43" s="13"/>
      <c r="AT43" s="13"/>
      <c r="AU43" s="13"/>
      <c r="AV43" s="13"/>
      <c r="AW43" s="13"/>
      <c r="AY43" s="3"/>
      <c r="AZ43" s="3"/>
      <c r="BA43" s="3"/>
      <c r="BB43" s="3"/>
      <c r="BC43" s="3"/>
    </row>
    <row r="44" spans="45:55" ht="12.75">
      <c r="AS44" s="13"/>
      <c r="AT44" s="13"/>
      <c r="AU44" s="13"/>
      <c r="AV44" s="13"/>
      <c r="AW44" s="13"/>
      <c r="AY44" s="3"/>
      <c r="AZ44" s="3"/>
      <c r="BA44" s="3"/>
      <c r="BB44" s="3"/>
      <c r="BC44" s="3"/>
    </row>
    <row r="45" spans="45:49" ht="12.75">
      <c r="AS45" s="13"/>
      <c r="AT45" s="13"/>
      <c r="AU45" s="13"/>
      <c r="AV45" s="13"/>
      <c r="AW45" s="13"/>
    </row>
    <row r="46" spans="45:49" ht="12.75">
      <c r="AS46" s="13"/>
      <c r="AT46" s="13"/>
      <c r="AU46" s="13"/>
      <c r="AV46" s="13"/>
      <c r="AW46" s="13"/>
    </row>
    <row r="47" spans="45:49" ht="12.75">
      <c r="AS47" s="13"/>
      <c r="AT47" s="13"/>
      <c r="AU47" s="13"/>
      <c r="AV47" s="13"/>
      <c r="AW47" s="13"/>
    </row>
    <row r="48" spans="45:49" ht="12.75">
      <c r="AS48" s="13"/>
      <c r="AT48" s="13"/>
      <c r="AU48" s="13"/>
      <c r="AV48" s="13"/>
      <c r="AW48" s="13"/>
    </row>
    <row r="49" spans="45:49" ht="12.75">
      <c r="AS49" s="13"/>
      <c r="AT49" s="13"/>
      <c r="AU49" s="13"/>
      <c r="AV49" s="13"/>
      <c r="AW49" s="13"/>
    </row>
    <row r="50" spans="45:49" ht="12.75">
      <c r="AS50" s="13"/>
      <c r="AT50" s="13"/>
      <c r="AU50" s="13"/>
      <c r="AV50" s="13"/>
      <c r="AW50" s="13"/>
    </row>
    <row r="51" spans="45:49" ht="12.75">
      <c r="AS51" s="13"/>
      <c r="AT51" s="13"/>
      <c r="AU51" s="13"/>
      <c r="AV51" s="13"/>
      <c r="AW51" s="13"/>
    </row>
    <row r="52" spans="45:49" ht="12.75">
      <c r="AS52" s="13"/>
      <c r="AT52" s="13"/>
      <c r="AU52" s="13"/>
      <c r="AV52" s="13"/>
      <c r="AW52" s="13"/>
    </row>
    <row r="53" spans="45:49" ht="12.75">
      <c r="AS53" s="13"/>
      <c r="AT53" s="13"/>
      <c r="AU53" s="13"/>
      <c r="AV53" s="13"/>
      <c r="AW53" s="13"/>
    </row>
    <row r="54" spans="45:49" ht="12.75">
      <c r="AS54" s="13"/>
      <c r="AT54" s="13"/>
      <c r="AU54" s="13"/>
      <c r="AV54" s="13"/>
      <c r="AW54" s="13"/>
    </row>
    <row r="55" spans="45:49" ht="12.75">
      <c r="AS55" s="13"/>
      <c r="AT55" s="13"/>
      <c r="AU55" s="13"/>
      <c r="AV55" s="13"/>
      <c r="AW55" s="13"/>
    </row>
    <row r="56" spans="45:49" ht="12.75">
      <c r="AS56" s="13"/>
      <c r="AT56" s="13"/>
      <c r="AU56" s="13"/>
      <c r="AV56" s="13"/>
      <c r="AW56" s="13"/>
    </row>
    <row r="57" spans="45:49" ht="12.75">
      <c r="AS57" s="13"/>
      <c r="AT57" s="13"/>
      <c r="AU57" s="13"/>
      <c r="AV57" s="13"/>
      <c r="AW57" s="1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T57"/>
  <sheetViews>
    <sheetView tabSelected="1" zoomScalePageLayoutView="0" workbookViewId="0" topLeftCell="A1">
      <selection activeCell="AZ13" sqref="AZ13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7109375" style="13" customWidth="1"/>
    <col min="8" max="8" width="3.7109375" style="13" customWidth="1"/>
    <col min="9" max="12" width="13.7109375" style="13" customWidth="1"/>
    <col min="13" max="13" width="17.00390625" style="13" customWidth="1"/>
    <col min="14" max="14" width="3.7109375" style="13" customWidth="1"/>
    <col min="15" max="19" width="13.710937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7109375" style="13" customWidth="1"/>
    <col min="33" max="37" width="13.7109375" style="13" customWidth="1"/>
    <col min="38" max="38" width="3.710937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</cols>
  <sheetData>
    <row r="1" spans="1:176" ht="12.75">
      <c r="A1" s="22"/>
      <c r="B1" s="10"/>
      <c r="H1" s="23"/>
      <c r="T1" s="23" t="s">
        <v>6</v>
      </c>
      <c r="U1"/>
      <c r="V1"/>
      <c r="W1"/>
      <c r="Z1" s="23"/>
      <c r="AA1"/>
      <c r="AB1"/>
      <c r="AC1"/>
      <c r="AD1"/>
      <c r="AE1"/>
      <c r="AF1"/>
      <c r="AG1"/>
      <c r="AH1"/>
      <c r="AI1"/>
      <c r="AJ1"/>
      <c r="AK1"/>
      <c r="AL1" s="23" t="s">
        <v>6</v>
      </c>
      <c r="AM1"/>
      <c r="AN1"/>
      <c r="AO1"/>
      <c r="AP1"/>
      <c r="AQ1"/>
      <c r="AR1" s="23"/>
      <c r="AS1"/>
      <c r="AT1"/>
      <c r="AU1"/>
      <c r="AV1" s="3"/>
      <c r="AW1" s="3"/>
      <c r="AX1" s="3"/>
      <c r="AY1" s="3"/>
      <c r="AZ1" s="3"/>
      <c r="BA1" s="3"/>
      <c r="BB1" s="3"/>
      <c r="BC1" s="3"/>
      <c r="BD1" s="23" t="s">
        <v>6</v>
      </c>
      <c r="BE1" s="3"/>
      <c r="BF1" s="3"/>
      <c r="BG1" s="3"/>
      <c r="BH1" s="3"/>
      <c r="BI1" s="3"/>
      <c r="BJ1" s="2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23" t="s">
        <v>6</v>
      </c>
      <c r="BW1" s="3"/>
      <c r="BX1" s="3"/>
      <c r="BY1" s="3"/>
      <c r="BZ1" s="3"/>
      <c r="CA1" s="3"/>
      <c r="CB1" s="2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23" t="s">
        <v>6</v>
      </c>
      <c r="CO1" s="3"/>
      <c r="CP1" s="3"/>
      <c r="CQ1" s="3"/>
      <c r="CR1" s="3"/>
      <c r="CS1" s="3"/>
      <c r="CT1" s="2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3" t="s">
        <v>6</v>
      </c>
      <c r="DG1" s="3"/>
      <c r="DH1" s="3"/>
      <c r="DI1" s="3"/>
      <c r="DJ1" s="3"/>
      <c r="DK1" s="3"/>
      <c r="DL1" s="23"/>
      <c r="DM1" s="3"/>
      <c r="DN1" s="3"/>
      <c r="DO1" s="3"/>
      <c r="DP1" s="3"/>
      <c r="DQ1" s="3"/>
      <c r="DR1" s="3"/>
      <c r="DS1" s="3"/>
      <c r="DT1" s="3"/>
      <c r="DU1" s="3"/>
      <c r="DV1"/>
      <c r="DW1"/>
      <c r="DX1" s="23" t="s">
        <v>6</v>
      </c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ht="12.75">
      <c r="A2" s="22"/>
      <c r="B2" s="10"/>
      <c r="H2" s="23"/>
      <c r="T2" s="23" t="s">
        <v>5</v>
      </c>
      <c r="U2"/>
      <c r="V2"/>
      <c r="W2"/>
      <c r="Z2" s="23"/>
      <c r="AA2"/>
      <c r="AB2"/>
      <c r="AC2"/>
      <c r="AD2"/>
      <c r="AE2"/>
      <c r="AF2"/>
      <c r="AG2"/>
      <c r="AH2"/>
      <c r="AI2"/>
      <c r="AJ2"/>
      <c r="AK2"/>
      <c r="AL2" s="23" t="s">
        <v>5</v>
      </c>
      <c r="AM2"/>
      <c r="AN2"/>
      <c r="AO2"/>
      <c r="AP2"/>
      <c r="AQ2"/>
      <c r="AR2" s="23"/>
      <c r="AS2"/>
      <c r="AT2"/>
      <c r="AU2"/>
      <c r="AV2" s="3"/>
      <c r="AW2" s="3"/>
      <c r="AX2" s="3"/>
      <c r="AY2" s="3"/>
      <c r="AZ2" s="3"/>
      <c r="BA2" s="3"/>
      <c r="BB2" s="3"/>
      <c r="BC2" s="3"/>
      <c r="BD2" s="23" t="s">
        <v>5</v>
      </c>
      <c r="BE2" s="3"/>
      <c r="BF2" s="3"/>
      <c r="BG2" s="3"/>
      <c r="BH2" s="3"/>
      <c r="BI2" s="3"/>
      <c r="BJ2" s="2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3" t="s">
        <v>5</v>
      </c>
      <c r="BW2" s="3"/>
      <c r="BX2" s="3"/>
      <c r="BY2" s="3"/>
      <c r="BZ2" s="3"/>
      <c r="CA2" s="3"/>
      <c r="CB2" s="2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3" t="s">
        <v>5</v>
      </c>
      <c r="CO2" s="3"/>
      <c r="CP2" s="3"/>
      <c r="CQ2" s="3"/>
      <c r="CR2" s="3"/>
      <c r="CS2" s="3"/>
      <c r="CT2" s="2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23" t="s">
        <v>5</v>
      </c>
      <c r="DG2" s="3"/>
      <c r="DH2" s="3"/>
      <c r="DI2" s="3"/>
      <c r="DJ2" s="3"/>
      <c r="DK2" s="3"/>
      <c r="DL2" s="23"/>
      <c r="DM2" s="3"/>
      <c r="DN2" s="3"/>
      <c r="DO2" s="3"/>
      <c r="DP2" s="3"/>
      <c r="DQ2" s="3"/>
      <c r="DR2" s="3"/>
      <c r="DS2" s="3"/>
      <c r="DT2" s="3"/>
      <c r="DU2" s="3"/>
      <c r="DV2"/>
      <c r="DW2"/>
      <c r="DX2" s="23" t="s">
        <v>5</v>
      </c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2.75">
      <c r="A3" s="22"/>
      <c r="B3" s="10"/>
      <c r="H3" s="23"/>
      <c r="T3" s="23"/>
      <c r="U3" s="1"/>
      <c r="V3"/>
      <c r="W3"/>
      <c r="Z3" s="23"/>
      <c r="AA3"/>
      <c r="AB3"/>
      <c r="AC3"/>
      <c r="AD3"/>
      <c r="AE3"/>
      <c r="AF3"/>
      <c r="AG3"/>
      <c r="AH3"/>
      <c r="AI3"/>
      <c r="AJ3"/>
      <c r="AK3"/>
      <c r="AL3" s="23"/>
      <c r="AM3"/>
      <c r="AN3"/>
      <c r="AO3"/>
      <c r="AP3"/>
      <c r="AQ3"/>
      <c r="AR3" s="23"/>
      <c r="AS3"/>
      <c r="AT3"/>
      <c r="AU3"/>
      <c r="AV3" s="3"/>
      <c r="AW3" s="3"/>
      <c r="AX3" s="3"/>
      <c r="AY3" s="3"/>
      <c r="AZ3" s="3"/>
      <c r="BA3" s="3"/>
      <c r="BB3" s="3"/>
      <c r="BC3" s="3"/>
      <c r="BD3" s="2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2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2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3"/>
      <c r="DS3" s="3"/>
      <c r="DT3" s="3"/>
      <c r="DU3" s="3"/>
      <c r="DV3"/>
      <c r="DW3"/>
      <c r="DX3" s="2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2" ht="12.75">
      <c r="A4" s="22"/>
      <c r="B4" s="10"/>
    </row>
    <row r="5" spans="1:175" ht="12.75">
      <c r="A5" s="4" t="s">
        <v>1</v>
      </c>
      <c r="C5" s="15" t="s">
        <v>30</v>
      </c>
      <c r="D5" s="16"/>
      <c r="E5" s="17"/>
      <c r="F5" s="19"/>
      <c r="G5" s="19"/>
      <c r="I5" s="15" t="s">
        <v>8</v>
      </c>
      <c r="J5" s="16"/>
      <c r="K5" s="17"/>
      <c r="L5" s="19"/>
      <c r="M5" s="19"/>
      <c r="O5" s="15" t="s">
        <v>28</v>
      </c>
      <c r="P5" s="16"/>
      <c r="Q5" s="17"/>
      <c r="R5" s="19"/>
      <c r="S5" s="19"/>
      <c r="U5" s="34" t="s">
        <v>9</v>
      </c>
      <c r="V5" s="16"/>
      <c r="W5" s="17"/>
      <c r="X5" s="19"/>
      <c r="Y5" s="19"/>
      <c r="AA5" s="34" t="s">
        <v>26</v>
      </c>
      <c r="AB5" s="16"/>
      <c r="AC5" s="17"/>
      <c r="AD5" s="19"/>
      <c r="AE5" s="19"/>
      <c r="AF5" s="39"/>
      <c r="AG5" s="40" t="s">
        <v>57</v>
      </c>
      <c r="AH5" s="16"/>
      <c r="AI5" s="17"/>
      <c r="AJ5" s="19"/>
      <c r="AK5" s="19"/>
      <c r="AM5" s="15" t="s">
        <v>10</v>
      </c>
      <c r="AN5" s="16"/>
      <c r="AO5" s="17"/>
      <c r="AP5" s="19"/>
      <c r="AQ5" s="19"/>
      <c r="AR5" s="35"/>
      <c r="AS5" s="15" t="s">
        <v>11</v>
      </c>
      <c r="AT5" s="16"/>
      <c r="AU5" s="17"/>
      <c r="AV5" s="19"/>
      <c r="AW5" s="19"/>
      <c r="AY5" s="15" t="s">
        <v>32</v>
      </c>
      <c r="AZ5" s="16"/>
      <c r="BA5" s="17"/>
      <c r="BB5" s="19"/>
      <c r="BC5" s="19"/>
      <c r="BE5" s="15" t="s">
        <v>34</v>
      </c>
      <c r="BF5" s="16"/>
      <c r="BG5" s="17"/>
      <c r="BH5" s="19"/>
      <c r="BI5" s="19"/>
      <c r="BK5" s="15" t="s">
        <v>12</v>
      </c>
      <c r="BL5" s="16"/>
      <c r="BM5" s="17"/>
      <c r="BN5" s="19"/>
      <c r="BO5" s="19"/>
      <c r="BQ5" s="15" t="s">
        <v>13</v>
      </c>
      <c r="BR5" s="16"/>
      <c r="BS5" s="17"/>
      <c r="BT5" s="19"/>
      <c r="BU5" s="19"/>
      <c r="BV5" s="35"/>
      <c r="BW5" s="15" t="s">
        <v>14</v>
      </c>
      <c r="BX5" s="16"/>
      <c r="BY5" s="17"/>
      <c r="BZ5" s="19"/>
      <c r="CA5" s="19"/>
      <c r="CC5" s="15" t="s">
        <v>15</v>
      </c>
      <c r="CD5" s="16"/>
      <c r="CE5" s="17"/>
      <c r="CF5" s="19"/>
      <c r="CG5" s="19"/>
      <c r="CI5" s="15" t="s">
        <v>35</v>
      </c>
      <c r="CJ5" s="16"/>
      <c r="CK5" s="17"/>
      <c r="CL5" s="19"/>
      <c r="CM5" s="19"/>
      <c r="CO5" s="15" t="s">
        <v>16</v>
      </c>
      <c r="CP5" s="16"/>
      <c r="CQ5" s="17"/>
      <c r="CR5" s="19"/>
      <c r="CS5" s="19"/>
      <c r="CU5" s="15" t="s">
        <v>36</v>
      </c>
      <c r="CV5" s="16"/>
      <c r="CW5" s="17"/>
      <c r="CX5" s="19"/>
      <c r="CY5" s="19"/>
      <c r="DA5" s="15" t="s">
        <v>38</v>
      </c>
      <c r="DB5" s="16"/>
      <c r="DC5" s="17"/>
      <c r="DD5" s="19"/>
      <c r="DE5" s="19"/>
      <c r="DG5" s="15" t="s">
        <v>39</v>
      </c>
      <c r="DH5" s="16"/>
      <c r="DI5" s="17"/>
      <c r="DJ5" s="19"/>
      <c r="DK5" s="19"/>
      <c r="DM5" s="15" t="s">
        <v>40</v>
      </c>
      <c r="DN5" s="16"/>
      <c r="DO5" s="17"/>
      <c r="DP5" s="19"/>
      <c r="DQ5" s="19"/>
      <c r="DS5" s="15" t="s">
        <v>41</v>
      </c>
      <c r="DT5" s="16"/>
      <c r="DU5" s="17"/>
      <c r="DV5" s="19"/>
      <c r="DW5" s="19"/>
      <c r="DY5" s="15" t="s">
        <v>42</v>
      </c>
      <c r="DZ5" s="16"/>
      <c r="EA5" s="17"/>
      <c r="EB5" s="19"/>
      <c r="EC5" s="19"/>
      <c r="EE5" s="15" t="s">
        <v>43</v>
      </c>
      <c r="EF5" s="16"/>
      <c r="EG5" s="17"/>
      <c r="EH5" s="19"/>
      <c r="EI5" s="19"/>
      <c r="EK5" s="15" t="s">
        <v>44</v>
      </c>
      <c r="EL5" s="16"/>
      <c r="EM5" s="17"/>
      <c r="EN5" s="19"/>
      <c r="EO5" s="19"/>
      <c r="EQ5" s="15" t="s">
        <v>17</v>
      </c>
      <c r="ER5" s="16"/>
      <c r="ES5" s="17"/>
      <c r="ET5" s="19"/>
      <c r="EU5" s="19"/>
      <c r="EW5" s="15" t="s">
        <v>45</v>
      </c>
      <c r="EX5" s="16"/>
      <c r="EY5" s="17"/>
      <c r="EZ5" s="19"/>
      <c r="FA5" s="19"/>
      <c r="FC5" s="15" t="s">
        <v>46</v>
      </c>
      <c r="FD5" s="16"/>
      <c r="FE5" s="17"/>
      <c r="FF5" s="19"/>
      <c r="FG5" s="19"/>
      <c r="FI5" s="15" t="s">
        <v>18</v>
      </c>
      <c r="FJ5" s="16"/>
      <c r="FK5" s="17"/>
      <c r="FL5" s="19"/>
      <c r="FM5" s="19"/>
      <c r="FO5" s="34" t="s">
        <v>47</v>
      </c>
      <c r="FP5" s="16"/>
      <c r="FQ5" s="17"/>
      <c r="FR5" s="19"/>
      <c r="FS5" s="19"/>
    </row>
    <row r="6" spans="1:176" s="1" customFormat="1" ht="12.75">
      <c r="A6" s="24" t="s">
        <v>2</v>
      </c>
      <c r="C6" s="18"/>
      <c r="D6" s="33"/>
      <c r="E6" s="17"/>
      <c r="F6" s="19" t="s">
        <v>55</v>
      </c>
      <c r="G6" s="19" t="s">
        <v>55</v>
      </c>
      <c r="H6" s="13"/>
      <c r="I6" s="18"/>
      <c r="J6" s="31">
        <v>0.0796069</v>
      </c>
      <c r="K6" s="17"/>
      <c r="L6" s="19" t="s">
        <v>55</v>
      </c>
      <c r="M6" s="19" t="s">
        <v>55</v>
      </c>
      <c r="N6" s="13"/>
      <c r="O6" s="18"/>
      <c r="P6" s="31">
        <v>0.0886163</v>
      </c>
      <c r="Q6" s="17"/>
      <c r="R6" s="19" t="s">
        <v>55</v>
      </c>
      <c r="S6" s="19" t="s">
        <v>55</v>
      </c>
      <c r="T6" s="13"/>
      <c r="U6" s="18"/>
      <c r="V6" s="31">
        <v>0.0327229</v>
      </c>
      <c r="W6" s="17"/>
      <c r="X6" s="19" t="s">
        <v>55</v>
      </c>
      <c r="Y6" s="19" t="s">
        <v>55</v>
      </c>
      <c r="Z6" s="13"/>
      <c r="AA6" s="18"/>
      <c r="AB6" s="31">
        <v>0.0244463</v>
      </c>
      <c r="AC6" s="17"/>
      <c r="AD6" s="19" t="s">
        <v>55</v>
      </c>
      <c r="AE6" s="19" t="s">
        <v>55</v>
      </c>
      <c r="AF6" s="39"/>
      <c r="AG6" s="18"/>
      <c r="AH6" s="31">
        <v>0.0024261</v>
      </c>
      <c r="AI6" s="17"/>
      <c r="AJ6" s="19" t="s">
        <v>55</v>
      </c>
      <c r="AK6" s="19" t="s">
        <v>55</v>
      </c>
      <c r="AL6" s="13"/>
      <c r="AM6" s="18"/>
      <c r="AN6" s="31">
        <v>0.0325486</v>
      </c>
      <c r="AO6" s="17"/>
      <c r="AP6" s="19" t="s">
        <v>55</v>
      </c>
      <c r="AQ6" s="19" t="s">
        <v>55</v>
      </c>
      <c r="AR6" s="35"/>
      <c r="AS6" s="18"/>
      <c r="AT6" s="31">
        <v>0.2378111</v>
      </c>
      <c r="AU6" s="17"/>
      <c r="AV6" s="19" t="s">
        <v>55</v>
      </c>
      <c r="AW6" s="19" t="s">
        <v>55</v>
      </c>
      <c r="AX6" s="13"/>
      <c r="AY6" s="18"/>
      <c r="AZ6" s="31">
        <v>4E-06</v>
      </c>
      <c r="BA6" s="17"/>
      <c r="BB6" s="19" t="s">
        <v>55</v>
      </c>
      <c r="BC6" s="19" t="s">
        <v>55</v>
      </c>
      <c r="BD6" s="13"/>
      <c r="BE6" s="18"/>
      <c r="BF6" s="31">
        <v>0.0013664</v>
      </c>
      <c r="BG6" s="17"/>
      <c r="BH6" s="19" t="s">
        <v>55</v>
      </c>
      <c r="BI6" s="19" t="s">
        <v>55</v>
      </c>
      <c r="BJ6" s="13"/>
      <c r="BK6" s="18"/>
      <c r="BL6" s="31">
        <v>0.0087875</v>
      </c>
      <c r="BM6" s="17"/>
      <c r="BN6" s="19" t="s">
        <v>55</v>
      </c>
      <c r="BO6" s="19" t="s">
        <v>55</v>
      </c>
      <c r="BP6" s="13"/>
      <c r="BQ6" s="18"/>
      <c r="BR6" s="31">
        <v>0.0056757</v>
      </c>
      <c r="BS6" s="17"/>
      <c r="BT6" s="19" t="s">
        <v>55</v>
      </c>
      <c r="BU6" s="19" t="s">
        <v>55</v>
      </c>
      <c r="BV6" s="35"/>
      <c r="BW6" s="18"/>
      <c r="BX6" s="31">
        <v>0.0218514</v>
      </c>
      <c r="BY6" s="17"/>
      <c r="BZ6" s="19" t="s">
        <v>55</v>
      </c>
      <c r="CA6" s="19" t="s">
        <v>55</v>
      </c>
      <c r="CB6" s="13"/>
      <c r="CC6" s="18"/>
      <c r="CD6" s="31">
        <v>0.0013916</v>
      </c>
      <c r="CE6" s="17"/>
      <c r="CF6" s="19" t="s">
        <v>55</v>
      </c>
      <c r="CG6" s="19" t="s">
        <v>55</v>
      </c>
      <c r="CH6" s="13"/>
      <c r="CI6" s="18"/>
      <c r="CJ6" s="31">
        <v>0.0037665</v>
      </c>
      <c r="CK6" s="17"/>
      <c r="CL6" s="19" t="s">
        <v>55</v>
      </c>
      <c r="CM6" s="19" t="s">
        <v>55</v>
      </c>
      <c r="CN6" s="13"/>
      <c r="CO6" s="18"/>
      <c r="CP6" s="31">
        <v>0.0158627</v>
      </c>
      <c r="CQ6" s="17"/>
      <c r="CR6" s="19" t="s">
        <v>55</v>
      </c>
      <c r="CS6" s="19" t="s">
        <v>55</v>
      </c>
      <c r="CT6" s="13"/>
      <c r="CU6" s="18"/>
      <c r="CV6" s="31">
        <v>0.0007178</v>
      </c>
      <c r="CW6" s="17"/>
      <c r="CX6" s="19" t="s">
        <v>55</v>
      </c>
      <c r="CY6" s="19" t="s">
        <v>55</v>
      </c>
      <c r="CZ6" s="13"/>
      <c r="DA6" s="18"/>
      <c r="DB6" s="31">
        <v>0.0101431</v>
      </c>
      <c r="DC6" s="17"/>
      <c r="DD6" s="19" t="s">
        <v>55</v>
      </c>
      <c r="DE6" s="19" t="s">
        <v>55</v>
      </c>
      <c r="DF6" s="13"/>
      <c r="DG6" s="18"/>
      <c r="DH6" s="31">
        <v>0.0048536</v>
      </c>
      <c r="DI6" s="17"/>
      <c r="DJ6" s="19" t="s">
        <v>55</v>
      </c>
      <c r="DK6" s="19" t="s">
        <v>55</v>
      </c>
      <c r="DL6" s="13"/>
      <c r="DM6" s="18"/>
      <c r="DN6" s="31">
        <v>0.0080603</v>
      </c>
      <c r="DO6" s="17"/>
      <c r="DP6" s="19" t="s">
        <v>55</v>
      </c>
      <c r="DQ6" s="19" t="s">
        <v>55</v>
      </c>
      <c r="DR6" s="13"/>
      <c r="DS6" s="18"/>
      <c r="DT6" s="31">
        <v>0.0245163</v>
      </c>
      <c r="DU6" s="17"/>
      <c r="DV6" s="19" t="s">
        <v>55</v>
      </c>
      <c r="DW6" s="19" t="s">
        <v>55</v>
      </c>
      <c r="DX6" s="13"/>
      <c r="DY6" s="18"/>
      <c r="DZ6" s="31">
        <v>0.0025443</v>
      </c>
      <c r="EA6" s="17"/>
      <c r="EB6" s="19" t="s">
        <v>55</v>
      </c>
      <c r="EC6" s="19" t="s">
        <v>55</v>
      </c>
      <c r="ED6" s="13"/>
      <c r="EE6" s="18"/>
      <c r="EF6" s="31">
        <v>0.0012856</v>
      </c>
      <c r="EG6" s="17"/>
      <c r="EH6" s="19" t="s">
        <v>55</v>
      </c>
      <c r="EI6" s="19" t="s">
        <v>55</v>
      </c>
      <c r="EJ6" s="13"/>
      <c r="EK6" s="18"/>
      <c r="EL6" s="31">
        <v>0.0003415</v>
      </c>
      <c r="EM6" s="17"/>
      <c r="EN6" s="19" t="s">
        <v>55</v>
      </c>
      <c r="EO6" s="19" t="s">
        <v>55</v>
      </c>
      <c r="EP6" s="13"/>
      <c r="EQ6" s="18"/>
      <c r="ER6" s="31">
        <v>0.0111619</v>
      </c>
      <c r="ES6" s="17"/>
      <c r="ET6" s="19" t="s">
        <v>55</v>
      </c>
      <c r="EU6" s="19" t="s">
        <v>55</v>
      </c>
      <c r="EV6" s="13"/>
      <c r="EW6" s="18"/>
      <c r="EX6" s="31">
        <v>0.0455599</v>
      </c>
      <c r="EY6" s="17"/>
      <c r="EZ6" s="19" t="s">
        <v>55</v>
      </c>
      <c r="FA6" s="19" t="s">
        <v>55</v>
      </c>
      <c r="FB6" s="13"/>
      <c r="FC6" s="18"/>
      <c r="FD6" s="31">
        <v>0.0007571</v>
      </c>
      <c r="FE6" s="17"/>
      <c r="FF6" s="19" t="s">
        <v>55</v>
      </c>
      <c r="FG6" s="19" t="s">
        <v>55</v>
      </c>
      <c r="FH6" s="13"/>
      <c r="FI6" s="18"/>
      <c r="FJ6" s="31">
        <v>0.0091696</v>
      </c>
      <c r="FK6" s="17"/>
      <c r="FL6" s="19" t="s">
        <v>55</v>
      </c>
      <c r="FM6" s="19" t="s">
        <v>55</v>
      </c>
      <c r="FN6" s="13"/>
      <c r="FO6" s="18"/>
      <c r="FP6" s="31">
        <v>0.0038062</v>
      </c>
      <c r="FQ6" s="17"/>
      <c r="FR6" s="19" t="s">
        <v>55</v>
      </c>
      <c r="FS6" s="19" t="s">
        <v>55</v>
      </c>
      <c r="FT6" s="13"/>
    </row>
    <row r="7" spans="1:175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F7" s="39"/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62</v>
      </c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62</v>
      </c>
      <c r="AR7" s="36"/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62</v>
      </c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62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62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62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62</v>
      </c>
      <c r="BV7" s="36"/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62</v>
      </c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62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62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62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62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62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62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62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62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62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62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62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62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62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62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62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62</v>
      </c>
    </row>
    <row r="8" spans="1:176" s="30" customFormat="1" ht="12.75">
      <c r="A8" s="29">
        <v>44105</v>
      </c>
      <c r="C8" s="20"/>
      <c r="D8" s="20"/>
      <c r="E8" s="14">
        <f aca="true" t="shared" si="0" ref="E8:E15">C8+D8</f>
        <v>0</v>
      </c>
      <c r="F8" s="14"/>
      <c r="G8" s="14"/>
      <c r="H8" s="28"/>
      <c r="I8" s="13"/>
      <c r="J8" s="13">
        <f aca="true" t="shared" si="1" ref="J8:J15">D8*7.96069/100</f>
        <v>0</v>
      </c>
      <c r="K8" s="28">
        <f aca="true" t="shared" si="2" ref="K8:K15">I8+J8</f>
        <v>0</v>
      </c>
      <c r="L8" s="28">
        <f aca="true" t="shared" si="3" ref="L8:L15">J$6*$F8</f>
        <v>0</v>
      </c>
      <c r="M8" s="28">
        <f aca="true" t="shared" si="4" ref="M8:M15">J$6*$G8</f>
        <v>0</v>
      </c>
      <c r="N8" s="28"/>
      <c r="O8" s="13"/>
      <c r="P8" s="13">
        <f aca="true" t="shared" si="5" ref="P8:P15">D8*8.86163/100</f>
        <v>0</v>
      </c>
      <c r="Q8" s="13">
        <f aca="true" t="shared" si="6" ref="Q8:Q15">O8+P8</f>
        <v>0</v>
      </c>
      <c r="R8" s="28">
        <f aca="true" t="shared" si="7" ref="R8:R15">P$6*$F8</f>
        <v>0</v>
      </c>
      <c r="S8" s="28">
        <f aca="true" t="shared" si="8" ref="S8:S15">P$6*$G8</f>
        <v>0</v>
      </c>
      <c r="T8" s="28"/>
      <c r="U8" s="28"/>
      <c r="V8" s="13">
        <f aca="true" t="shared" si="9" ref="V8:V15">D8*3.27229/100</f>
        <v>0</v>
      </c>
      <c r="W8" s="13">
        <f aca="true" t="shared" si="10" ref="W8:W15">U8+V8</f>
        <v>0</v>
      </c>
      <c r="X8" s="28">
        <f aca="true" t="shared" si="11" ref="X8:X15">V$6*$F8</f>
        <v>0</v>
      </c>
      <c r="Y8" s="28">
        <f aca="true" t="shared" si="12" ref="Y8:Y15">V$6*$G8</f>
        <v>0</v>
      </c>
      <c r="Z8" s="28"/>
      <c r="AA8" s="13"/>
      <c r="AB8" s="13">
        <f aca="true" t="shared" si="13" ref="AB8:AB15">D8*2.44463/100</f>
        <v>0</v>
      </c>
      <c r="AC8" s="13">
        <f aca="true" t="shared" si="14" ref="AC8:AC15">AA8+AB8</f>
        <v>0</v>
      </c>
      <c r="AD8" s="28">
        <f aca="true" t="shared" si="15" ref="AD8:AD15">AB$6*$F8</f>
        <v>0</v>
      </c>
      <c r="AE8" s="28">
        <f aca="true" t="shared" si="16" ref="AE8:AE15">AB$6*$G8</f>
        <v>0</v>
      </c>
      <c r="AF8" s="13"/>
      <c r="AG8" s="13"/>
      <c r="AH8" s="13">
        <f aca="true" t="shared" si="17" ref="AH8:AH15">AH$6*$D8</f>
        <v>0</v>
      </c>
      <c r="AI8" s="13">
        <f aca="true" t="shared" si="18" ref="AI8:AI15">SUM(AG8:AH8)</f>
        <v>0</v>
      </c>
      <c r="AJ8" s="28">
        <f aca="true" t="shared" si="19" ref="AJ8:AJ15">AH$6*$F8</f>
        <v>0</v>
      </c>
      <c r="AK8" s="28">
        <f aca="true" t="shared" si="20" ref="AK8:AK15">AH$6*$G8</f>
        <v>0</v>
      </c>
      <c r="AL8" s="28"/>
      <c r="AM8" s="13"/>
      <c r="AN8" s="13">
        <f aca="true" t="shared" si="21" ref="AN8:AN15">D8*3.25486/100</f>
        <v>0</v>
      </c>
      <c r="AO8" s="13">
        <f aca="true" t="shared" si="22" ref="AO8:AO15">AM8+AN8</f>
        <v>0</v>
      </c>
      <c r="AP8" s="28">
        <f aca="true" t="shared" si="23" ref="AP8:AP15">AN$6*$F8</f>
        <v>0</v>
      </c>
      <c r="AQ8" s="28">
        <f aca="true" t="shared" si="24" ref="AQ8:AQ15">AN$6*$G8</f>
        <v>0</v>
      </c>
      <c r="AR8" s="13"/>
      <c r="AS8" s="13"/>
      <c r="AT8" s="13">
        <f aca="true" t="shared" si="25" ref="AT8:AT15">D8*23.78111/100</f>
        <v>0</v>
      </c>
      <c r="AU8" s="13">
        <f aca="true" t="shared" si="26" ref="AU8:AU15">AS8+AT8</f>
        <v>0</v>
      </c>
      <c r="AV8" s="28">
        <f aca="true" t="shared" si="27" ref="AV8:AV15">AT$6*$F8</f>
        <v>0</v>
      </c>
      <c r="AW8" s="28">
        <f aca="true" t="shared" si="28" ref="AW8:AW15">AT$6*$G8</f>
        <v>0</v>
      </c>
      <c r="AX8" s="28"/>
      <c r="AY8" s="13"/>
      <c r="AZ8" s="13">
        <f aca="true" t="shared" si="29" ref="AZ8:AZ15">D8*0.0004/100</f>
        <v>0</v>
      </c>
      <c r="BA8" s="13">
        <f aca="true" t="shared" si="30" ref="BA8:BA15">AY8+AZ8</f>
        <v>0</v>
      </c>
      <c r="BB8" s="28">
        <f aca="true" t="shared" si="31" ref="BB8:BB15">AZ$6*$F8</f>
        <v>0</v>
      </c>
      <c r="BC8" s="28">
        <f aca="true" t="shared" si="32" ref="BC8:BC15">AZ$6*$G8</f>
        <v>0</v>
      </c>
      <c r="BD8" s="28"/>
      <c r="BE8" s="13"/>
      <c r="BF8" s="13">
        <f aca="true" t="shared" si="33" ref="BF8:BF15">D8*0.13664/100</f>
        <v>0</v>
      </c>
      <c r="BG8" s="13">
        <f aca="true" t="shared" si="34" ref="BG8:BG15">BE8+BF8</f>
        <v>0</v>
      </c>
      <c r="BH8" s="28">
        <f aca="true" t="shared" si="35" ref="BH8:BH15">BF$6*$F8</f>
        <v>0</v>
      </c>
      <c r="BI8" s="28">
        <f aca="true" t="shared" si="36" ref="BI8:BI15">BF$6*$G8</f>
        <v>0</v>
      </c>
      <c r="BJ8" s="28"/>
      <c r="BK8" s="13"/>
      <c r="BL8" s="13">
        <f aca="true" t="shared" si="37" ref="BL8:BL15">D8*0.87875/100</f>
        <v>0</v>
      </c>
      <c r="BM8" s="13">
        <f aca="true" t="shared" si="38" ref="BM8:BM15">BK8+BL8</f>
        <v>0</v>
      </c>
      <c r="BN8" s="28">
        <f aca="true" t="shared" si="39" ref="BN8:BN15">BL$6*$F8</f>
        <v>0</v>
      </c>
      <c r="BO8" s="28">
        <f aca="true" t="shared" si="40" ref="BO8:BO15">BL$6*$G8</f>
        <v>0</v>
      </c>
      <c r="BP8" s="28"/>
      <c r="BQ8" s="13"/>
      <c r="BR8" s="13">
        <f aca="true" t="shared" si="41" ref="BR8:BR15">D8*0.56757/100</f>
        <v>0</v>
      </c>
      <c r="BS8" s="13">
        <f aca="true" t="shared" si="42" ref="BS8:BS15">BQ8+BR8</f>
        <v>0</v>
      </c>
      <c r="BT8" s="28">
        <f aca="true" t="shared" si="43" ref="BT8:BT15">BR$6*$F8</f>
        <v>0</v>
      </c>
      <c r="BU8" s="28">
        <f aca="true" t="shared" si="44" ref="BU8:BU15">BR$6*$G8</f>
        <v>0</v>
      </c>
      <c r="BV8" s="13"/>
      <c r="BW8" s="13"/>
      <c r="BX8" s="13">
        <f aca="true" t="shared" si="45" ref="BX8:BX15">D8*2.18514/100</f>
        <v>0</v>
      </c>
      <c r="BY8" s="13">
        <f aca="true" t="shared" si="46" ref="BY8:BY15">BW8+BX8</f>
        <v>0</v>
      </c>
      <c r="BZ8" s="28">
        <f aca="true" t="shared" si="47" ref="BZ8:BZ15">BX$6*$F8</f>
        <v>0</v>
      </c>
      <c r="CA8" s="28">
        <f aca="true" t="shared" si="48" ref="CA8:CA15">BX$6*$G8</f>
        <v>0</v>
      </c>
      <c r="CB8" s="28"/>
      <c r="CC8" s="13"/>
      <c r="CD8" s="13">
        <f aca="true" t="shared" si="49" ref="CD8:CD15">D8*0.13916/100</f>
        <v>0</v>
      </c>
      <c r="CE8" s="13">
        <f aca="true" t="shared" si="50" ref="CE8:CE15">CC8+CD8</f>
        <v>0</v>
      </c>
      <c r="CF8" s="28">
        <f aca="true" t="shared" si="51" ref="CF8:CF15">CD$6*$F8</f>
        <v>0</v>
      </c>
      <c r="CG8" s="28">
        <f aca="true" t="shared" si="52" ref="CG8:CG15">CD$6*$G8</f>
        <v>0</v>
      </c>
      <c r="CH8" s="28"/>
      <c r="CI8" s="13"/>
      <c r="CJ8" s="13">
        <f aca="true" t="shared" si="53" ref="CJ8:CJ15">D8*0.37665/100</f>
        <v>0</v>
      </c>
      <c r="CK8" s="13">
        <f aca="true" t="shared" si="54" ref="CK8:CK15">CI8+CJ8</f>
        <v>0</v>
      </c>
      <c r="CL8" s="28">
        <f aca="true" t="shared" si="55" ref="CL8:CL15">CJ$6*$F8</f>
        <v>0</v>
      </c>
      <c r="CM8" s="28">
        <f aca="true" t="shared" si="56" ref="CM8:CM15">CJ$6*$G8</f>
        <v>0</v>
      </c>
      <c r="CN8" s="28"/>
      <c r="CO8" s="13"/>
      <c r="CP8" s="13">
        <f aca="true" t="shared" si="57" ref="CP8:CP15">D8*1.58627/100</f>
        <v>0</v>
      </c>
      <c r="CQ8" s="13">
        <f aca="true" t="shared" si="58" ref="CQ8:CQ15">CO8+CP8</f>
        <v>0</v>
      </c>
      <c r="CR8" s="28">
        <f aca="true" t="shared" si="59" ref="CR8:CR15">CP$6*$F8</f>
        <v>0</v>
      </c>
      <c r="CS8" s="28">
        <f aca="true" t="shared" si="60" ref="CS8:CS15">CP$6*$G8</f>
        <v>0</v>
      </c>
      <c r="CT8" s="28"/>
      <c r="CU8" s="13"/>
      <c r="CV8" s="13">
        <f aca="true" t="shared" si="61" ref="CV8:CV15">D8*0.07178/100</f>
        <v>0</v>
      </c>
      <c r="CW8" s="13">
        <f aca="true" t="shared" si="62" ref="CW8:CW15">CU8+CV8</f>
        <v>0</v>
      </c>
      <c r="CX8" s="28">
        <f aca="true" t="shared" si="63" ref="CX8:CX15">CV$6*$F8</f>
        <v>0</v>
      </c>
      <c r="CY8" s="28">
        <f aca="true" t="shared" si="64" ref="CY8:CY15">CV$6*$G8</f>
        <v>0</v>
      </c>
      <c r="CZ8" s="28"/>
      <c r="DA8" s="13"/>
      <c r="DB8" s="13">
        <f aca="true" t="shared" si="65" ref="DB8:DB15">D8*1.01431/100</f>
        <v>0</v>
      </c>
      <c r="DC8" s="13">
        <f aca="true" t="shared" si="66" ref="DC8:DC15">DA8+DB8</f>
        <v>0</v>
      </c>
      <c r="DD8" s="28">
        <f aca="true" t="shared" si="67" ref="DD8:DD15">DB$6*$F8</f>
        <v>0</v>
      </c>
      <c r="DE8" s="28">
        <f aca="true" t="shared" si="68" ref="DE8:DE15">DB$6*$G8</f>
        <v>0</v>
      </c>
      <c r="DF8" s="28"/>
      <c r="DG8" s="13"/>
      <c r="DH8" s="28">
        <f aca="true" t="shared" si="69" ref="DH8:DH15">D8*0.48536/100</f>
        <v>0</v>
      </c>
      <c r="DI8" s="13">
        <f aca="true" t="shared" si="70" ref="DI8:DI15">DG8+DH8</f>
        <v>0</v>
      </c>
      <c r="DJ8" s="28">
        <f aca="true" t="shared" si="71" ref="DJ8:DJ15">DH$6*$F8</f>
        <v>0</v>
      </c>
      <c r="DK8" s="28">
        <f aca="true" t="shared" si="72" ref="DK8:DK15">DH$6*$G8</f>
        <v>0</v>
      </c>
      <c r="DL8" s="28"/>
      <c r="DM8" s="13"/>
      <c r="DN8" s="13">
        <f aca="true" t="shared" si="73" ref="DN8:DN15">D8*0.80603/100</f>
        <v>0</v>
      </c>
      <c r="DO8" s="13">
        <f aca="true" t="shared" si="74" ref="DO8:DO15">DM8+DN8</f>
        <v>0</v>
      </c>
      <c r="DP8" s="28">
        <f aca="true" t="shared" si="75" ref="DP8:DP15">DN$6*$F8</f>
        <v>0</v>
      </c>
      <c r="DQ8" s="28">
        <f aca="true" t="shared" si="76" ref="DQ8:DQ15">DN$6*$G8</f>
        <v>0</v>
      </c>
      <c r="DR8" s="28"/>
      <c r="DS8" s="13"/>
      <c r="DT8" s="13">
        <f aca="true" t="shared" si="77" ref="DT8:DT15">D8*2.45163/100</f>
        <v>0</v>
      </c>
      <c r="DU8" s="13">
        <f aca="true" t="shared" si="78" ref="DU8:DU15">DS8+DT8</f>
        <v>0</v>
      </c>
      <c r="DV8" s="28">
        <f aca="true" t="shared" si="79" ref="DV8:DV15">DT$6*$F8</f>
        <v>0</v>
      </c>
      <c r="DW8" s="28">
        <f aca="true" t="shared" si="80" ref="DW8:DW15">DT$6*$G8</f>
        <v>0</v>
      </c>
      <c r="DX8" s="28"/>
      <c r="DY8" s="13"/>
      <c r="DZ8" s="13">
        <f aca="true" t="shared" si="81" ref="DZ8:DZ15">D8*0.25443/100</f>
        <v>0</v>
      </c>
      <c r="EA8" s="13">
        <f aca="true" t="shared" si="82" ref="EA8:EA15">DY8+DZ8</f>
        <v>0</v>
      </c>
      <c r="EB8" s="28">
        <f aca="true" t="shared" si="83" ref="EB8:EB15">DZ$6*$F8</f>
        <v>0</v>
      </c>
      <c r="EC8" s="28">
        <f aca="true" t="shared" si="84" ref="EC8:EC15">DZ$6*$G8</f>
        <v>0</v>
      </c>
      <c r="ED8" s="28"/>
      <c r="EE8" s="13"/>
      <c r="EF8" s="13">
        <f aca="true" t="shared" si="85" ref="EF8:EF15">D8*0.12856/100</f>
        <v>0</v>
      </c>
      <c r="EG8" s="13">
        <f aca="true" t="shared" si="86" ref="EG8:EG15">EE8+EF8</f>
        <v>0</v>
      </c>
      <c r="EH8" s="28">
        <f aca="true" t="shared" si="87" ref="EH8:EH15">EF$6*$F8</f>
        <v>0</v>
      </c>
      <c r="EI8" s="28">
        <f aca="true" t="shared" si="88" ref="EI8:EI15">EF$6*$G8</f>
        <v>0</v>
      </c>
      <c r="EJ8" s="28"/>
      <c r="EK8" s="13"/>
      <c r="EL8" s="13">
        <f aca="true" t="shared" si="89" ref="EL8:EL15">D8*0.03415/100</f>
        <v>0</v>
      </c>
      <c r="EM8" s="13">
        <f aca="true" t="shared" si="90" ref="EM8:EM15">EK8+EL8</f>
        <v>0</v>
      </c>
      <c r="EN8" s="28">
        <f aca="true" t="shared" si="91" ref="EN8:EN15">EL$6*$F8</f>
        <v>0</v>
      </c>
      <c r="EO8" s="28">
        <f aca="true" t="shared" si="92" ref="EO8:EO15">EL$6*$G8</f>
        <v>0</v>
      </c>
      <c r="EP8" s="28"/>
      <c r="EQ8" s="13"/>
      <c r="ER8" s="13">
        <f aca="true" t="shared" si="93" ref="ER8:ER15">D8*1.11619/100</f>
        <v>0</v>
      </c>
      <c r="ES8" s="13">
        <f aca="true" t="shared" si="94" ref="ES8:ES15">EQ8+ER8</f>
        <v>0</v>
      </c>
      <c r="ET8" s="28">
        <f aca="true" t="shared" si="95" ref="ET8:ET15">ER$6*$F8</f>
        <v>0</v>
      </c>
      <c r="EU8" s="28">
        <f aca="true" t="shared" si="96" ref="EU8:EU15">ER$6*$G8</f>
        <v>0</v>
      </c>
      <c r="EV8" s="28"/>
      <c r="EW8" s="13"/>
      <c r="EX8" s="13">
        <f aca="true" t="shared" si="97" ref="EX8:EX15">D8*4.55599/100</f>
        <v>0</v>
      </c>
      <c r="EY8" s="13">
        <f aca="true" t="shared" si="98" ref="EY8:EY15">EW8+EX8</f>
        <v>0</v>
      </c>
      <c r="EZ8" s="28">
        <f aca="true" t="shared" si="99" ref="EZ8:EZ15">EX$6*$F8</f>
        <v>0</v>
      </c>
      <c r="FA8" s="28">
        <f aca="true" t="shared" si="100" ref="FA8:FA15">EX$6*$G8</f>
        <v>0</v>
      </c>
      <c r="FB8" s="28"/>
      <c r="FC8" s="13"/>
      <c r="FD8" s="13">
        <f aca="true" t="shared" si="101" ref="FD8:FD15">D8*0.07571/100</f>
        <v>0</v>
      </c>
      <c r="FE8" s="13">
        <f aca="true" t="shared" si="102" ref="FE8:FE15">FC8+FD8</f>
        <v>0</v>
      </c>
      <c r="FF8" s="28">
        <f aca="true" t="shared" si="103" ref="FF8:FF15">FD$6*$F8</f>
        <v>0</v>
      </c>
      <c r="FG8" s="28">
        <f aca="true" t="shared" si="104" ref="FG8:FG15">FD$6*$G8</f>
        <v>0</v>
      </c>
      <c r="FH8" s="28"/>
      <c r="FI8" s="13"/>
      <c r="FJ8" s="13">
        <f aca="true" t="shared" si="105" ref="FJ8:FJ15">D8*0.91696/100</f>
        <v>0</v>
      </c>
      <c r="FK8" s="13">
        <f aca="true" t="shared" si="106" ref="FK8:FK15">FI8+FJ8</f>
        <v>0</v>
      </c>
      <c r="FL8" s="28">
        <f aca="true" t="shared" si="107" ref="FL8:FL15">FJ$6*$F8</f>
        <v>0</v>
      </c>
      <c r="FM8" s="28">
        <f aca="true" t="shared" si="108" ref="FM8:FM15">FJ$6*$G8</f>
        <v>0</v>
      </c>
      <c r="FN8" s="28"/>
      <c r="FO8" s="13"/>
      <c r="FP8" s="13">
        <f aca="true" t="shared" si="109" ref="FP8:FP15">D8*0.38062/100</f>
        <v>0</v>
      </c>
      <c r="FQ8" s="13">
        <f aca="true" t="shared" si="110" ref="FQ8:FQ15">FO8+FP8</f>
        <v>0</v>
      </c>
      <c r="FR8" s="28">
        <f aca="true" t="shared" si="111" ref="FR8:FR15">FP$6*$F8</f>
        <v>0</v>
      </c>
      <c r="FS8" s="28">
        <f aca="true" t="shared" si="112" ref="FS8:FS15">FP$6*$G8</f>
        <v>0</v>
      </c>
      <c r="FT8" s="28"/>
    </row>
    <row r="9" spans="1:176" s="30" customFormat="1" ht="12.75">
      <c r="A9" s="29">
        <v>44287</v>
      </c>
      <c r="C9" s="20"/>
      <c r="D9" s="20"/>
      <c r="E9" s="14">
        <f t="shared" si="0"/>
        <v>0</v>
      </c>
      <c r="F9" s="14"/>
      <c r="G9" s="14"/>
      <c r="H9" s="28"/>
      <c r="I9" s="13">
        <f aca="true" t="shared" si="113" ref="I9:I15">C9*7.96069/100</f>
        <v>0</v>
      </c>
      <c r="J9" s="13">
        <f t="shared" si="1"/>
        <v>0</v>
      </c>
      <c r="K9" s="28">
        <f t="shared" si="2"/>
        <v>0</v>
      </c>
      <c r="L9" s="28">
        <f t="shared" si="3"/>
        <v>0</v>
      </c>
      <c r="M9" s="28">
        <f t="shared" si="4"/>
        <v>0</v>
      </c>
      <c r="N9" s="28"/>
      <c r="O9" s="13">
        <f aca="true" t="shared" si="114" ref="O9:O15">C9*8.86163/100</f>
        <v>0</v>
      </c>
      <c r="P9" s="13">
        <f t="shared" si="5"/>
        <v>0</v>
      </c>
      <c r="Q9" s="13">
        <f t="shared" si="6"/>
        <v>0</v>
      </c>
      <c r="R9" s="28">
        <f t="shared" si="7"/>
        <v>0</v>
      </c>
      <c r="S9" s="28">
        <f t="shared" si="8"/>
        <v>0</v>
      </c>
      <c r="T9" s="28"/>
      <c r="U9" s="28">
        <f aca="true" t="shared" si="115" ref="U9:U15">C9*3.27229/100</f>
        <v>0</v>
      </c>
      <c r="V9" s="13">
        <f t="shared" si="9"/>
        <v>0</v>
      </c>
      <c r="W9" s="13">
        <f t="shared" si="10"/>
        <v>0</v>
      </c>
      <c r="X9" s="28">
        <f t="shared" si="11"/>
        <v>0</v>
      </c>
      <c r="Y9" s="28">
        <f t="shared" si="12"/>
        <v>0</v>
      </c>
      <c r="Z9" s="28"/>
      <c r="AA9" s="13">
        <f aca="true" t="shared" si="116" ref="AA9:AA15">C9*2.44463/100</f>
        <v>0</v>
      </c>
      <c r="AB9" s="13">
        <f t="shared" si="13"/>
        <v>0</v>
      </c>
      <c r="AC9" s="13">
        <f t="shared" si="14"/>
        <v>0</v>
      </c>
      <c r="AD9" s="28">
        <f t="shared" si="15"/>
        <v>0</v>
      </c>
      <c r="AE9" s="28">
        <f t="shared" si="16"/>
        <v>0</v>
      </c>
      <c r="AF9" s="13"/>
      <c r="AG9" s="13">
        <f aca="true" t="shared" si="117" ref="AG9:AG15">AH$6*$C9</f>
        <v>0</v>
      </c>
      <c r="AH9" s="13">
        <f t="shared" si="17"/>
        <v>0</v>
      </c>
      <c r="AI9" s="13">
        <f t="shared" si="18"/>
        <v>0</v>
      </c>
      <c r="AJ9" s="28">
        <f t="shared" si="19"/>
        <v>0</v>
      </c>
      <c r="AK9" s="28">
        <f t="shared" si="20"/>
        <v>0</v>
      </c>
      <c r="AL9" s="28"/>
      <c r="AM9" s="13">
        <f>C9*3.25486/100</f>
        <v>0</v>
      </c>
      <c r="AN9" s="13">
        <f t="shared" si="21"/>
        <v>0</v>
      </c>
      <c r="AO9" s="13">
        <f t="shared" si="22"/>
        <v>0</v>
      </c>
      <c r="AP9" s="28">
        <f t="shared" si="23"/>
        <v>0</v>
      </c>
      <c r="AQ9" s="28">
        <f t="shared" si="24"/>
        <v>0</v>
      </c>
      <c r="AR9" s="13"/>
      <c r="AS9" s="13">
        <f>C9*23.78111/100</f>
        <v>0</v>
      </c>
      <c r="AT9" s="13">
        <f t="shared" si="25"/>
        <v>0</v>
      </c>
      <c r="AU9" s="13">
        <f t="shared" si="26"/>
        <v>0</v>
      </c>
      <c r="AV9" s="28">
        <f t="shared" si="27"/>
        <v>0</v>
      </c>
      <c r="AW9" s="28">
        <f t="shared" si="28"/>
        <v>0</v>
      </c>
      <c r="AX9" s="28"/>
      <c r="AY9" s="13">
        <f>C9*0.0004/100</f>
        <v>0</v>
      </c>
      <c r="AZ9" s="13">
        <f t="shared" si="29"/>
        <v>0</v>
      </c>
      <c r="BA9" s="13">
        <f t="shared" si="30"/>
        <v>0</v>
      </c>
      <c r="BB9" s="28">
        <f t="shared" si="31"/>
        <v>0</v>
      </c>
      <c r="BC9" s="28">
        <f t="shared" si="32"/>
        <v>0</v>
      </c>
      <c r="BD9" s="28"/>
      <c r="BE9" s="13">
        <f>C9*0.13664/100</f>
        <v>0</v>
      </c>
      <c r="BF9" s="13">
        <f t="shared" si="33"/>
        <v>0</v>
      </c>
      <c r="BG9" s="13">
        <f t="shared" si="34"/>
        <v>0</v>
      </c>
      <c r="BH9" s="28">
        <f t="shared" si="35"/>
        <v>0</v>
      </c>
      <c r="BI9" s="28">
        <f t="shared" si="36"/>
        <v>0</v>
      </c>
      <c r="BJ9" s="28"/>
      <c r="BK9" s="13">
        <f>C9*0.87875/100</f>
        <v>0</v>
      </c>
      <c r="BL9" s="13">
        <f t="shared" si="37"/>
        <v>0</v>
      </c>
      <c r="BM9" s="13">
        <f t="shared" si="38"/>
        <v>0</v>
      </c>
      <c r="BN9" s="28">
        <f t="shared" si="39"/>
        <v>0</v>
      </c>
      <c r="BO9" s="28">
        <f t="shared" si="40"/>
        <v>0</v>
      </c>
      <c r="BP9" s="28"/>
      <c r="BQ9" s="13">
        <f>C9*0.56757/100</f>
        <v>0</v>
      </c>
      <c r="BR9" s="13">
        <f t="shared" si="41"/>
        <v>0</v>
      </c>
      <c r="BS9" s="13">
        <f t="shared" si="42"/>
        <v>0</v>
      </c>
      <c r="BT9" s="28">
        <f t="shared" si="43"/>
        <v>0</v>
      </c>
      <c r="BU9" s="28">
        <f t="shared" si="44"/>
        <v>0</v>
      </c>
      <c r="BV9" s="13"/>
      <c r="BW9" s="13">
        <f>C9*2.18514/100</f>
        <v>0</v>
      </c>
      <c r="BX9" s="13">
        <f t="shared" si="45"/>
        <v>0</v>
      </c>
      <c r="BY9" s="13">
        <f t="shared" si="46"/>
        <v>0</v>
      </c>
      <c r="BZ9" s="28">
        <f t="shared" si="47"/>
        <v>0</v>
      </c>
      <c r="CA9" s="28">
        <f t="shared" si="48"/>
        <v>0</v>
      </c>
      <c r="CB9" s="28"/>
      <c r="CC9" s="13">
        <f>C9*0.13916/100</f>
        <v>0</v>
      </c>
      <c r="CD9" s="13">
        <f t="shared" si="49"/>
        <v>0</v>
      </c>
      <c r="CE9" s="13">
        <f t="shared" si="50"/>
        <v>0</v>
      </c>
      <c r="CF9" s="28">
        <f t="shared" si="51"/>
        <v>0</v>
      </c>
      <c r="CG9" s="28">
        <f t="shared" si="52"/>
        <v>0</v>
      </c>
      <c r="CH9" s="28"/>
      <c r="CI9" s="13">
        <f>C9*0.37665/100</f>
        <v>0</v>
      </c>
      <c r="CJ9" s="13">
        <f t="shared" si="53"/>
        <v>0</v>
      </c>
      <c r="CK9" s="13">
        <f t="shared" si="54"/>
        <v>0</v>
      </c>
      <c r="CL9" s="28">
        <f t="shared" si="55"/>
        <v>0</v>
      </c>
      <c r="CM9" s="28">
        <f t="shared" si="56"/>
        <v>0</v>
      </c>
      <c r="CN9" s="28"/>
      <c r="CO9" s="13">
        <f>C9*1.58627/100</f>
        <v>0</v>
      </c>
      <c r="CP9" s="13">
        <f t="shared" si="57"/>
        <v>0</v>
      </c>
      <c r="CQ9" s="13">
        <f t="shared" si="58"/>
        <v>0</v>
      </c>
      <c r="CR9" s="28">
        <f t="shared" si="59"/>
        <v>0</v>
      </c>
      <c r="CS9" s="28">
        <f t="shared" si="60"/>
        <v>0</v>
      </c>
      <c r="CT9" s="28"/>
      <c r="CU9" s="13">
        <f>C9*0.07178/100</f>
        <v>0</v>
      </c>
      <c r="CV9" s="13">
        <f t="shared" si="61"/>
        <v>0</v>
      </c>
      <c r="CW9" s="13">
        <f t="shared" si="62"/>
        <v>0</v>
      </c>
      <c r="CX9" s="28">
        <f t="shared" si="63"/>
        <v>0</v>
      </c>
      <c r="CY9" s="28">
        <f t="shared" si="64"/>
        <v>0</v>
      </c>
      <c r="CZ9" s="28"/>
      <c r="DA9" s="13">
        <f>C9*1.01431/100</f>
        <v>0</v>
      </c>
      <c r="DB9" s="13">
        <f t="shared" si="65"/>
        <v>0</v>
      </c>
      <c r="DC9" s="13">
        <f t="shared" si="66"/>
        <v>0</v>
      </c>
      <c r="DD9" s="28">
        <f t="shared" si="67"/>
        <v>0</v>
      </c>
      <c r="DE9" s="28">
        <f t="shared" si="68"/>
        <v>0</v>
      </c>
      <c r="DF9" s="28"/>
      <c r="DG9" s="13">
        <f>C9*0.48536/100</f>
        <v>0</v>
      </c>
      <c r="DH9" s="28">
        <f t="shared" si="69"/>
        <v>0</v>
      </c>
      <c r="DI9" s="13">
        <f t="shared" si="70"/>
        <v>0</v>
      </c>
      <c r="DJ9" s="28">
        <f t="shared" si="71"/>
        <v>0</v>
      </c>
      <c r="DK9" s="28">
        <f t="shared" si="72"/>
        <v>0</v>
      </c>
      <c r="DL9" s="28"/>
      <c r="DM9" s="13">
        <f>C9*0.80603/100</f>
        <v>0</v>
      </c>
      <c r="DN9" s="13">
        <f t="shared" si="73"/>
        <v>0</v>
      </c>
      <c r="DO9" s="13">
        <f t="shared" si="74"/>
        <v>0</v>
      </c>
      <c r="DP9" s="28">
        <f t="shared" si="75"/>
        <v>0</v>
      </c>
      <c r="DQ9" s="28">
        <f t="shared" si="76"/>
        <v>0</v>
      </c>
      <c r="DR9" s="28"/>
      <c r="DS9" s="13">
        <f>C9*2.45163/100</f>
        <v>0</v>
      </c>
      <c r="DT9" s="13">
        <f t="shared" si="77"/>
        <v>0</v>
      </c>
      <c r="DU9" s="13">
        <f t="shared" si="78"/>
        <v>0</v>
      </c>
      <c r="DV9" s="28">
        <f t="shared" si="79"/>
        <v>0</v>
      </c>
      <c r="DW9" s="28">
        <f t="shared" si="80"/>
        <v>0</v>
      </c>
      <c r="DX9" s="28"/>
      <c r="DY9" s="13">
        <f>C9*0.25443/100</f>
        <v>0</v>
      </c>
      <c r="DZ9" s="13">
        <f t="shared" si="81"/>
        <v>0</v>
      </c>
      <c r="EA9" s="13">
        <f t="shared" si="82"/>
        <v>0</v>
      </c>
      <c r="EB9" s="28">
        <f t="shared" si="83"/>
        <v>0</v>
      </c>
      <c r="EC9" s="28">
        <f t="shared" si="84"/>
        <v>0</v>
      </c>
      <c r="ED9" s="28"/>
      <c r="EE9" s="13">
        <f>C9*0.12856/100</f>
        <v>0</v>
      </c>
      <c r="EF9" s="13">
        <f t="shared" si="85"/>
        <v>0</v>
      </c>
      <c r="EG9" s="13">
        <f t="shared" si="86"/>
        <v>0</v>
      </c>
      <c r="EH9" s="28">
        <f t="shared" si="87"/>
        <v>0</v>
      </c>
      <c r="EI9" s="28">
        <f t="shared" si="88"/>
        <v>0</v>
      </c>
      <c r="EJ9" s="28"/>
      <c r="EK9" s="13">
        <f>C9*0.03415/100</f>
        <v>0</v>
      </c>
      <c r="EL9" s="13">
        <f t="shared" si="89"/>
        <v>0</v>
      </c>
      <c r="EM9" s="13">
        <f t="shared" si="90"/>
        <v>0</v>
      </c>
      <c r="EN9" s="28">
        <f t="shared" si="91"/>
        <v>0</v>
      </c>
      <c r="EO9" s="28">
        <f t="shared" si="92"/>
        <v>0</v>
      </c>
      <c r="EP9" s="28"/>
      <c r="EQ9" s="13">
        <f>C9*1.11619/100</f>
        <v>0</v>
      </c>
      <c r="ER9" s="13">
        <f t="shared" si="93"/>
        <v>0</v>
      </c>
      <c r="ES9" s="13">
        <f t="shared" si="94"/>
        <v>0</v>
      </c>
      <c r="ET9" s="28">
        <f t="shared" si="95"/>
        <v>0</v>
      </c>
      <c r="EU9" s="28">
        <f t="shared" si="96"/>
        <v>0</v>
      </c>
      <c r="EV9" s="28"/>
      <c r="EW9" s="13">
        <f>C9*4.55599/100</f>
        <v>0</v>
      </c>
      <c r="EX9" s="13">
        <f t="shared" si="97"/>
        <v>0</v>
      </c>
      <c r="EY9" s="13">
        <f t="shared" si="98"/>
        <v>0</v>
      </c>
      <c r="EZ9" s="28">
        <f t="shared" si="99"/>
        <v>0</v>
      </c>
      <c r="FA9" s="28">
        <f t="shared" si="100"/>
        <v>0</v>
      </c>
      <c r="FB9" s="28"/>
      <c r="FC9" s="13">
        <f>C9*0.07571/100</f>
        <v>0</v>
      </c>
      <c r="FD9" s="13">
        <f t="shared" si="101"/>
        <v>0</v>
      </c>
      <c r="FE9" s="13">
        <f t="shared" si="102"/>
        <v>0</v>
      </c>
      <c r="FF9" s="28">
        <f t="shared" si="103"/>
        <v>0</v>
      </c>
      <c r="FG9" s="28">
        <f t="shared" si="104"/>
        <v>0</v>
      </c>
      <c r="FH9" s="28"/>
      <c r="FI9" s="13">
        <f>C9*0.91696/100</f>
        <v>0</v>
      </c>
      <c r="FJ9" s="13">
        <f t="shared" si="105"/>
        <v>0</v>
      </c>
      <c r="FK9" s="13">
        <f t="shared" si="106"/>
        <v>0</v>
      </c>
      <c r="FL9" s="28">
        <f t="shared" si="107"/>
        <v>0</v>
      </c>
      <c r="FM9" s="28">
        <f t="shared" si="108"/>
        <v>0</v>
      </c>
      <c r="FN9" s="28"/>
      <c r="FO9" s="13">
        <f>C9*0.38062/100</f>
        <v>0</v>
      </c>
      <c r="FP9" s="13">
        <f t="shared" si="109"/>
        <v>0</v>
      </c>
      <c r="FQ9" s="13">
        <f t="shared" si="110"/>
        <v>0</v>
      </c>
      <c r="FR9" s="28">
        <f t="shared" si="111"/>
        <v>0</v>
      </c>
      <c r="FS9" s="28">
        <f t="shared" si="112"/>
        <v>0</v>
      </c>
      <c r="FT9" s="28"/>
    </row>
    <row r="10" spans="1:176" s="30" customFormat="1" ht="12.75">
      <c r="A10" s="29">
        <v>44470</v>
      </c>
      <c r="C10" s="20">
        <f>'2010C-2021A'!O10</f>
        <v>0</v>
      </c>
      <c r="D10" s="20">
        <f>'2010C-2021A'!P10</f>
        <v>122257</v>
      </c>
      <c r="E10" s="14">
        <v>122257</v>
      </c>
      <c r="F10" s="20">
        <f>'2010C-2021A'!R10</f>
        <v>195983</v>
      </c>
      <c r="G10" s="20">
        <f>'2010C-2021A'!S10</f>
        <v>12427</v>
      </c>
      <c r="H10" s="28"/>
      <c r="I10" s="13"/>
      <c r="J10" s="13">
        <f t="shared" si="1"/>
        <v>9732.5007733</v>
      </c>
      <c r="K10" s="28">
        <f t="shared" si="2"/>
        <v>9732.5007733</v>
      </c>
      <c r="L10" s="28">
        <f t="shared" si="3"/>
        <v>15601.599082699999</v>
      </c>
      <c r="M10" s="28">
        <f t="shared" si="4"/>
        <v>989.2749462999999</v>
      </c>
      <c r="N10" s="28"/>
      <c r="O10" s="13"/>
      <c r="P10" s="13">
        <f t="shared" si="5"/>
        <v>10833.962989099999</v>
      </c>
      <c r="Q10" s="13">
        <f t="shared" si="6"/>
        <v>10833.962989099999</v>
      </c>
      <c r="R10" s="28">
        <f t="shared" si="7"/>
        <v>17367.2883229</v>
      </c>
      <c r="S10" s="28">
        <f t="shared" si="8"/>
        <v>1101.2347601</v>
      </c>
      <c r="T10" s="28"/>
      <c r="U10" s="28"/>
      <c r="V10" s="13">
        <f t="shared" si="9"/>
        <v>4000.6035853</v>
      </c>
      <c r="W10" s="13">
        <f t="shared" si="10"/>
        <v>4000.6035853</v>
      </c>
      <c r="X10" s="28">
        <f t="shared" si="11"/>
        <v>6413.132110699999</v>
      </c>
      <c r="Y10" s="28">
        <f t="shared" si="12"/>
        <v>406.6474783</v>
      </c>
      <c r="Z10" s="28"/>
      <c r="AA10" s="13"/>
      <c r="AB10" s="13">
        <f t="shared" si="13"/>
        <v>2988.7312991000003</v>
      </c>
      <c r="AC10" s="13">
        <f t="shared" si="14"/>
        <v>2988.7312991000003</v>
      </c>
      <c r="AD10" s="28">
        <f t="shared" si="15"/>
        <v>4791.0592129</v>
      </c>
      <c r="AE10" s="28">
        <f t="shared" si="16"/>
        <v>303.79417010000003</v>
      </c>
      <c r="AF10" s="13"/>
      <c r="AG10" s="13"/>
      <c r="AH10" s="13">
        <f t="shared" si="17"/>
        <v>296.6077077</v>
      </c>
      <c r="AI10" s="13">
        <f t="shared" si="18"/>
        <v>296.6077077</v>
      </c>
      <c r="AJ10" s="28">
        <f t="shared" si="19"/>
        <v>475.4743563</v>
      </c>
      <c r="AK10" s="28">
        <f t="shared" si="20"/>
        <v>30.1491447</v>
      </c>
      <c r="AL10" s="28"/>
      <c r="AM10" s="13"/>
      <c r="AN10" s="13">
        <f t="shared" si="21"/>
        <v>3979.2941902</v>
      </c>
      <c r="AO10" s="13">
        <f t="shared" si="22"/>
        <v>3979.2941902</v>
      </c>
      <c r="AP10" s="28">
        <f t="shared" si="23"/>
        <v>6378.972273799999</v>
      </c>
      <c r="AQ10" s="28">
        <f t="shared" si="24"/>
        <v>404.4814522</v>
      </c>
      <c r="AR10" s="13"/>
      <c r="AS10" s="13"/>
      <c r="AT10" s="13">
        <f t="shared" si="25"/>
        <v>29074.071652700004</v>
      </c>
      <c r="AU10" s="13">
        <f t="shared" si="26"/>
        <v>29074.071652700004</v>
      </c>
      <c r="AV10" s="28">
        <f t="shared" si="27"/>
        <v>46606.9328113</v>
      </c>
      <c r="AW10" s="28">
        <f t="shared" si="28"/>
        <v>2955.2785397</v>
      </c>
      <c r="AX10" s="28"/>
      <c r="AY10" s="13"/>
      <c r="AZ10" s="13">
        <f t="shared" si="29"/>
        <v>0.489028</v>
      </c>
      <c r="BA10" s="13">
        <f t="shared" si="30"/>
        <v>0.489028</v>
      </c>
      <c r="BB10" s="28">
        <f t="shared" si="31"/>
        <v>0.783932</v>
      </c>
      <c r="BC10" s="28">
        <f t="shared" si="32"/>
        <v>0.049707999999999995</v>
      </c>
      <c r="BD10" s="28"/>
      <c r="BE10" s="13"/>
      <c r="BF10" s="13">
        <f t="shared" si="33"/>
        <v>167.05196480000004</v>
      </c>
      <c r="BG10" s="13">
        <f t="shared" si="34"/>
        <v>167.05196480000004</v>
      </c>
      <c r="BH10" s="28">
        <f t="shared" si="35"/>
        <v>267.7911712</v>
      </c>
      <c r="BI10" s="28">
        <f t="shared" si="36"/>
        <v>16.9802528</v>
      </c>
      <c r="BJ10" s="28"/>
      <c r="BK10" s="13"/>
      <c r="BL10" s="13">
        <f t="shared" si="37"/>
        <v>1074.3333875</v>
      </c>
      <c r="BM10" s="13">
        <f t="shared" si="38"/>
        <v>1074.3333875</v>
      </c>
      <c r="BN10" s="28">
        <f t="shared" si="39"/>
        <v>1722.2006125</v>
      </c>
      <c r="BO10" s="28">
        <f t="shared" si="40"/>
        <v>109.2022625</v>
      </c>
      <c r="BP10" s="28"/>
      <c r="BQ10" s="13"/>
      <c r="BR10" s="13">
        <f t="shared" si="41"/>
        <v>693.8940549</v>
      </c>
      <c r="BS10" s="13">
        <f t="shared" si="42"/>
        <v>693.8940549</v>
      </c>
      <c r="BT10" s="28">
        <f t="shared" si="43"/>
        <v>1112.3407131</v>
      </c>
      <c r="BU10" s="28">
        <f t="shared" si="44"/>
        <v>70.5319239</v>
      </c>
      <c r="BV10" s="13"/>
      <c r="BW10" s="13"/>
      <c r="BX10" s="13">
        <f t="shared" si="45"/>
        <v>2671.4866097999998</v>
      </c>
      <c r="BY10" s="13">
        <f t="shared" si="46"/>
        <v>2671.4866097999998</v>
      </c>
      <c r="BZ10" s="28">
        <f t="shared" si="47"/>
        <v>4282.5029262</v>
      </c>
      <c r="CA10" s="28">
        <f t="shared" si="48"/>
        <v>271.5473478</v>
      </c>
      <c r="CB10" s="28"/>
      <c r="CC10" s="13"/>
      <c r="CD10" s="13">
        <f t="shared" si="49"/>
        <v>170.1328412</v>
      </c>
      <c r="CE10" s="13">
        <f t="shared" si="50"/>
        <v>170.1328412</v>
      </c>
      <c r="CF10" s="28">
        <f t="shared" si="51"/>
        <v>272.7299428</v>
      </c>
      <c r="CG10" s="28">
        <f t="shared" si="52"/>
        <v>17.2934132</v>
      </c>
      <c r="CH10" s="28"/>
      <c r="CI10" s="13"/>
      <c r="CJ10" s="13">
        <f t="shared" si="53"/>
        <v>460.48099049999996</v>
      </c>
      <c r="CK10" s="13">
        <f t="shared" si="54"/>
        <v>460.48099049999996</v>
      </c>
      <c r="CL10" s="28">
        <f t="shared" si="55"/>
        <v>738.1699695</v>
      </c>
      <c r="CM10" s="28">
        <f t="shared" si="56"/>
        <v>46.8062955</v>
      </c>
      <c r="CN10" s="28"/>
      <c r="CO10" s="13"/>
      <c r="CP10" s="13">
        <f t="shared" si="57"/>
        <v>1939.3261139</v>
      </c>
      <c r="CQ10" s="13">
        <f t="shared" si="58"/>
        <v>1939.3261139</v>
      </c>
      <c r="CR10" s="28">
        <f t="shared" si="59"/>
        <v>3108.8195341</v>
      </c>
      <c r="CS10" s="28">
        <f t="shared" si="60"/>
        <v>197.12577290000002</v>
      </c>
      <c r="CT10" s="28"/>
      <c r="CU10" s="13"/>
      <c r="CV10" s="13">
        <f t="shared" si="61"/>
        <v>87.75607459999999</v>
      </c>
      <c r="CW10" s="13">
        <f t="shared" si="62"/>
        <v>87.75607459999999</v>
      </c>
      <c r="CX10" s="28">
        <f t="shared" si="63"/>
        <v>140.6765974</v>
      </c>
      <c r="CY10" s="28">
        <f t="shared" si="64"/>
        <v>8.9201006</v>
      </c>
      <c r="CZ10" s="28"/>
      <c r="DA10" s="13"/>
      <c r="DB10" s="13">
        <f t="shared" si="65"/>
        <v>1240.0649767000002</v>
      </c>
      <c r="DC10" s="13">
        <f t="shared" si="66"/>
        <v>1240.0649767000002</v>
      </c>
      <c r="DD10" s="28">
        <f t="shared" si="67"/>
        <v>1987.8751673000002</v>
      </c>
      <c r="DE10" s="28">
        <f t="shared" si="68"/>
        <v>126.0483037</v>
      </c>
      <c r="DF10" s="28"/>
      <c r="DG10" s="13"/>
      <c r="DH10" s="28">
        <f t="shared" si="69"/>
        <v>593.3865752</v>
      </c>
      <c r="DI10" s="13">
        <f t="shared" si="70"/>
        <v>593.3865752</v>
      </c>
      <c r="DJ10" s="28">
        <f t="shared" si="71"/>
        <v>951.2230887999999</v>
      </c>
      <c r="DK10" s="28">
        <f t="shared" si="72"/>
        <v>60.31568719999999</v>
      </c>
      <c r="DL10" s="28"/>
      <c r="DM10" s="13"/>
      <c r="DN10" s="13">
        <f t="shared" si="73"/>
        <v>985.4280971000001</v>
      </c>
      <c r="DO10" s="13">
        <f t="shared" si="74"/>
        <v>985.4280971000001</v>
      </c>
      <c r="DP10" s="28">
        <f t="shared" si="75"/>
        <v>1579.6817749</v>
      </c>
      <c r="DQ10" s="28">
        <f t="shared" si="76"/>
        <v>100.16534809999999</v>
      </c>
      <c r="DR10" s="28"/>
      <c r="DS10" s="13"/>
      <c r="DT10" s="13">
        <f t="shared" si="77"/>
        <v>2997.2892891</v>
      </c>
      <c r="DU10" s="13">
        <f t="shared" si="78"/>
        <v>2997.2892891</v>
      </c>
      <c r="DV10" s="28">
        <f t="shared" si="79"/>
        <v>4804.7780229</v>
      </c>
      <c r="DW10" s="28">
        <f t="shared" si="80"/>
        <v>304.66406010000003</v>
      </c>
      <c r="DX10" s="28"/>
      <c r="DY10" s="13"/>
      <c r="DZ10" s="13">
        <f t="shared" si="81"/>
        <v>311.0584851</v>
      </c>
      <c r="EA10" s="13">
        <f t="shared" si="82"/>
        <v>311.0584851</v>
      </c>
      <c r="EB10" s="28">
        <f t="shared" si="83"/>
        <v>498.6395469</v>
      </c>
      <c r="EC10" s="28">
        <f t="shared" si="84"/>
        <v>31.618016100000002</v>
      </c>
      <c r="ED10" s="28"/>
      <c r="EE10" s="13"/>
      <c r="EF10" s="13">
        <f t="shared" si="85"/>
        <v>157.1735992</v>
      </c>
      <c r="EG10" s="13">
        <f t="shared" si="86"/>
        <v>157.1735992</v>
      </c>
      <c r="EH10" s="28">
        <f t="shared" si="87"/>
        <v>251.9557448</v>
      </c>
      <c r="EI10" s="28">
        <f t="shared" si="88"/>
        <v>15.9761512</v>
      </c>
      <c r="EJ10" s="28"/>
      <c r="EK10" s="13"/>
      <c r="EL10" s="13">
        <f t="shared" si="89"/>
        <v>41.7507655</v>
      </c>
      <c r="EM10" s="13">
        <f t="shared" si="90"/>
        <v>41.7507655</v>
      </c>
      <c r="EN10" s="28">
        <f t="shared" si="91"/>
        <v>66.9281945</v>
      </c>
      <c r="EO10" s="28">
        <f t="shared" si="92"/>
        <v>4.2438205</v>
      </c>
      <c r="EP10" s="28"/>
      <c r="EQ10" s="13"/>
      <c r="ER10" s="13">
        <f t="shared" si="93"/>
        <v>1364.6204083000002</v>
      </c>
      <c r="ES10" s="13">
        <f t="shared" si="94"/>
        <v>1364.6204083000002</v>
      </c>
      <c r="ET10" s="28">
        <f t="shared" si="95"/>
        <v>2187.5426477</v>
      </c>
      <c r="EU10" s="28">
        <f t="shared" si="96"/>
        <v>138.70893130000002</v>
      </c>
      <c r="EV10" s="28"/>
      <c r="EW10" s="13"/>
      <c r="EX10" s="13">
        <f t="shared" si="97"/>
        <v>5570.0166943</v>
      </c>
      <c r="EY10" s="13">
        <f t="shared" si="98"/>
        <v>5570.0166943</v>
      </c>
      <c r="EZ10" s="28">
        <f t="shared" si="99"/>
        <v>8928.9658817</v>
      </c>
      <c r="FA10" s="28">
        <f t="shared" si="100"/>
        <v>566.1728773</v>
      </c>
      <c r="FB10" s="28"/>
      <c r="FC10" s="13"/>
      <c r="FD10" s="13">
        <f t="shared" si="101"/>
        <v>92.5607747</v>
      </c>
      <c r="FE10" s="13">
        <f t="shared" si="102"/>
        <v>92.5607747</v>
      </c>
      <c r="FF10" s="28">
        <f t="shared" si="103"/>
        <v>148.3787293</v>
      </c>
      <c r="FG10" s="28">
        <f t="shared" si="104"/>
        <v>9.408481700000001</v>
      </c>
      <c r="FH10" s="28"/>
      <c r="FI10" s="13"/>
      <c r="FJ10" s="13">
        <f t="shared" si="105"/>
        <v>1121.0477872000001</v>
      </c>
      <c r="FK10" s="13">
        <f t="shared" si="106"/>
        <v>1121.0477872000001</v>
      </c>
      <c r="FL10" s="28">
        <f t="shared" si="107"/>
        <v>1797.0857168</v>
      </c>
      <c r="FM10" s="28">
        <f t="shared" si="108"/>
        <v>113.9506192</v>
      </c>
      <c r="FN10" s="28"/>
      <c r="FO10" s="13"/>
      <c r="FP10" s="13">
        <f t="shared" si="109"/>
        <v>465.3345934</v>
      </c>
      <c r="FQ10" s="13">
        <f t="shared" si="110"/>
        <v>465.3345934</v>
      </c>
      <c r="FR10" s="28">
        <f t="shared" si="111"/>
        <v>745.9504946</v>
      </c>
      <c r="FS10" s="28">
        <f t="shared" si="112"/>
        <v>47.2996474</v>
      </c>
      <c r="FT10" s="28"/>
    </row>
    <row r="11" spans="1:176" s="30" customFormat="1" ht="12.75">
      <c r="A11" s="29">
        <v>44652</v>
      </c>
      <c r="C11" s="20">
        <f>'2010C-2021A'!O11</f>
        <v>1981666</v>
      </c>
      <c r="D11" s="20">
        <f>'2010C-2021A'!P11</f>
        <v>101412</v>
      </c>
      <c r="E11" s="14">
        <v>2083078</v>
      </c>
      <c r="F11" s="20">
        <f>'2010C-2021A'!R11</f>
        <v>195985</v>
      </c>
      <c r="G11" s="20">
        <f>'2010C-2021A'!S11</f>
        <v>12429</v>
      </c>
      <c r="H11" s="28"/>
      <c r="I11" s="13">
        <f t="shared" si="113"/>
        <v>157754.28709539998</v>
      </c>
      <c r="J11" s="13">
        <f t="shared" si="1"/>
        <v>8073.094942799999</v>
      </c>
      <c r="K11" s="28">
        <f t="shared" si="2"/>
        <v>165827.38203819998</v>
      </c>
      <c r="L11" s="28">
        <f t="shared" si="3"/>
        <v>15601.758296499998</v>
      </c>
      <c r="M11" s="28">
        <f t="shared" si="4"/>
        <v>989.4341601</v>
      </c>
      <c r="N11" s="28"/>
      <c r="O11" s="13">
        <f t="shared" si="114"/>
        <v>175607.90875580002</v>
      </c>
      <c r="P11" s="13">
        <f t="shared" si="5"/>
        <v>8986.7562156</v>
      </c>
      <c r="Q11" s="13">
        <f t="shared" si="6"/>
        <v>184594.66497140002</v>
      </c>
      <c r="R11" s="28">
        <f t="shared" si="7"/>
        <v>17367.4655555</v>
      </c>
      <c r="S11" s="28">
        <f t="shared" si="8"/>
        <v>1101.4119927</v>
      </c>
      <c r="T11" s="28"/>
      <c r="U11" s="28">
        <f t="shared" si="115"/>
        <v>64845.8583514</v>
      </c>
      <c r="V11" s="13">
        <f t="shared" si="9"/>
        <v>3318.4947348</v>
      </c>
      <c r="W11" s="13">
        <f t="shared" si="10"/>
        <v>68164.3530862</v>
      </c>
      <c r="X11" s="28">
        <f t="shared" si="11"/>
        <v>6413.1975565</v>
      </c>
      <c r="Y11" s="28">
        <f t="shared" si="12"/>
        <v>406.7129241</v>
      </c>
      <c r="Z11" s="28"/>
      <c r="AA11" s="13">
        <f t="shared" si="116"/>
        <v>48444.4015358</v>
      </c>
      <c r="AB11" s="13">
        <f t="shared" si="13"/>
        <v>2479.1481756</v>
      </c>
      <c r="AC11" s="13">
        <f t="shared" si="14"/>
        <v>50923.5497114</v>
      </c>
      <c r="AD11" s="28">
        <f t="shared" si="15"/>
        <v>4791.1081055</v>
      </c>
      <c r="AE11" s="28">
        <f t="shared" si="16"/>
        <v>303.8430627</v>
      </c>
      <c r="AF11" s="13"/>
      <c r="AG11" s="13">
        <f t="shared" si="117"/>
        <v>4807.7198826</v>
      </c>
      <c r="AH11" s="13">
        <f t="shared" si="17"/>
        <v>246.0356532</v>
      </c>
      <c r="AI11" s="13">
        <f t="shared" si="18"/>
        <v>5053.7555358</v>
      </c>
      <c r="AJ11" s="28">
        <f t="shared" si="19"/>
        <v>475.4792085</v>
      </c>
      <c r="AK11" s="28">
        <f t="shared" si="20"/>
        <v>30.1539969</v>
      </c>
      <c r="AL11" s="28"/>
      <c r="AM11" s="13">
        <f>C11*3.25486/100</f>
        <v>64500.4539676</v>
      </c>
      <c r="AN11" s="13">
        <f t="shared" si="21"/>
        <v>3300.8186232000003</v>
      </c>
      <c r="AO11" s="13">
        <f t="shared" si="22"/>
        <v>67801.2725908</v>
      </c>
      <c r="AP11" s="28">
        <f t="shared" si="23"/>
        <v>6379.037370999999</v>
      </c>
      <c r="AQ11" s="28">
        <f t="shared" si="24"/>
        <v>404.54654939999995</v>
      </c>
      <c r="AR11" s="13"/>
      <c r="AS11" s="13">
        <f>C11*23.78111/100</f>
        <v>471262.17129260005</v>
      </c>
      <c r="AT11" s="13">
        <f t="shared" si="25"/>
        <v>24116.899273200004</v>
      </c>
      <c r="AU11" s="13">
        <f t="shared" si="26"/>
        <v>495379.07056580007</v>
      </c>
      <c r="AV11" s="28">
        <f t="shared" si="27"/>
        <v>46607.4084335</v>
      </c>
      <c r="AW11" s="28">
        <f t="shared" si="28"/>
        <v>2955.7541619</v>
      </c>
      <c r="AX11" s="28"/>
      <c r="AY11" s="13">
        <f>C11*0.0004/100</f>
        <v>7.926664000000001</v>
      </c>
      <c r="AZ11" s="13">
        <f t="shared" si="29"/>
        <v>0.40564800000000006</v>
      </c>
      <c r="BA11" s="13">
        <f t="shared" si="30"/>
        <v>8.332312</v>
      </c>
      <c r="BB11" s="28">
        <f t="shared" si="31"/>
        <v>0.78394</v>
      </c>
      <c r="BC11" s="28">
        <f t="shared" si="32"/>
        <v>0.049715999999999996</v>
      </c>
      <c r="BD11" s="28"/>
      <c r="BE11" s="13">
        <f>C11*0.13664/100</f>
        <v>2707.7484224000004</v>
      </c>
      <c r="BF11" s="13">
        <f t="shared" si="33"/>
        <v>138.5693568</v>
      </c>
      <c r="BG11" s="13">
        <f t="shared" si="34"/>
        <v>2846.3177792000006</v>
      </c>
      <c r="BH11" s="28">
        <f t="shared" si="35"/>
        <v>267.793904</v>
      </c>
      <c r="BI11" s="28">
        <f t="shared" si="36"/>
        <v>16.9829856</v>
      </c>
      <c r="BJ11" s="28"/>
      <c r="BK11" s="13">
        <f>C11*0.87875/100</f>
        <v>17413.889975000002</v>
      </c>
      <c r="BL11" s="13">
        <f t="shared" si="37"/>
        <v>891.15795</v>
      </c>
      <c r="BM11" s="13">
        <f t="shared" si="38"/>
        <v>18305.047925000003</v>
      </c>
      <c r="BN11" s="28">
        <f t="shared" si="39"/>
        <v>1722.2181875</v>
      </c>
      <c r="BO11" s="28">
        <f t="shared" si="40"/>
        <v>109.2198375</v>
      </c>
      <c r="BP11" s="28"/>
      <c r="BQ11" s="13">
        <f>C11*0.56757/100</f>
        <v>11247.341716200002</v>
      </c>
      <c r="BR11" s="13">
        <f t="shared" si="41"/>
        <v>575.5840884</v>
      </c>
      <c r="BS11" s="13">
        <f t="shared" si="42"/>
        <v>11822.925804600003</v>
      </c>
      <c r="BT11" s="28">
        <f t="shared" si="43"/>
        <v>1112.3520644999999</v>
      </c>
      <c r="BU11" s="28">
        <f t="shared" si="44"/>
        <v>70.54327529999999</v>
      </c>
      <c r="BV11" s="13"/>
      <c r="BW11" s="13">
        <f>C11*2.18514/100</f>
        <v>43302.1764324</v>
      </c>
      <c r="BX11" s="13">
        <f t="shared" si="45"/>
        <v>2215.9941768000003</v>
      </c>
      <c r="BY11" s="13">
        <f t="shared" si="46"/>
        <v>45518.1706092</v>
      </c>
      <c r="BZ11" s="28">
        <f t="shared" si="47"/>
        <v>4282.546629</v>
      </c>
      <c r="CA11" s="28">
        <f t="shared" si="48"/>
        <v>271.5910506</v>
      </c>
      <c r="CB11" s="28"/>
      <c r="CC11" s="13">
        <f>C11*0.13916/100</f>
        <v>2757.6864056000004</v>
      </c>
      <c r="CD11" s="13">
        <f t="shared" si="49"/>
        <v>141.1249392</v>
      </c>
      <c r="CE11" s="13">
        <f t="shared" si="50"/>
        <v>2898.8113448000004</v>
      </c>
      <c r="CF11" s="28">
        <f t="shared" si="51"/>
        <v>272.732726</v>
      </c>
      <c r="CG11" s="28">
        <f t="shared" si="52"/>
        <v>17.2961964</v>
      </c>
      <c r="CH11" s="28"/>
      <c r="CI11" s="13">
        <f>C11*0.37665/100</f>
        <v>7463.944989</v>
      </c>
      <c r="CJ11" s="13">
        <f t="shared" si="53"/>
        <v>381.968298</v>
      </c>
      <c r="CK11" s="13">
        <f t="shared" si="54"/>
        <v>7845.913286999999</v>
      </c>
      <c r="CL11" s="28">
        <f t="shared" si="55"/>
        <v>738.1775025</v>
      </c>
      <c r="CM11" s="28">
        <f t="shared" si="56"/>
        <v>46.8138285</v>
      </c>
      <c r="CN11" s="28"/>
      <c r="CO11" s="13">
        <f>C11*1.58627/100</f>
        <v>31434.5732582</v>
      </c>
      <c r="CP11" s="13">
        <f t="shared" si="57"/>
        <v>1608.6681324</v>
      </c>
      <c r="CQ11" s="13">
        <f t="shared" si="58"/>
        <v>33043.2413906</v>
      </c>
      <c r="CR11" s="28">
        <f t="shared" si="59"/>
        <v>3108.8512595</v>
      </c>
      <c r="CS11" s="28">
        <f t="shared" si="60"/>
        <v>197.15749830000001</v>
      </c>
      <c r="CT11" s="28"/>
      <c r="CU11" s="13">
        <f>C11*0.07178/100</f>
        <v>1422.4398548</v>
      </c>
      <c r="CV11" s="13">
        <f t="shared" si="61"/>
        <v>72.7935336</v>
      </c>
      <c r="CW11" s="13">
        <f t="shared" si="62"/>
        <v>1495.2333884</v>
      </c>
      <c r="CX11" s="28">
        <f t="shared" si="63"/>
        <v>140.678033</v>
      </c>
      <c r="CY11" s="28">
        <f t="shared" si="64"/>
        <v>8.9215362</v>
      </c>
      <c r="CZ11" s="28"/>
      <c r="DA11" s="13">
        <f>C11*1.01431/100</f>
        <v>20100.2364046</v>
      </c>
      <c r="DB11" s="13">
        <f t="shared" si="65"/>
        <v>1028.6320572</v>
      </c>
      <c r="DC11" s="13">
        <f t="shared" si="66"/>
        <v>21128.8684618</v>
      </c>
      <c r="DD11" s="28">
        <f t="shared" si="67"/>
        <v>1987.8954535</v>
      </c>
      <c r="DE11" s="28">
        <f t="shared" si="68"/>
        <v>126.0685899</v>
      </c>
      <c r="DF11" s="28"/>
      <c r="DG11" s="13">
        <f>C11*0.48536/100</f>
        <v>9618.214097600001</v>
      </c>
      <c r="DH11" s="28">
        <f t="shared" si="69"/>
        <v>492.2132832</v>
      </c>
      <c r="DI11" s="13">
        <f t="shared" si="70"/>
        <v>10110.427380800002</v>
      </c>
      <c r="DJ11" s="28">
        <f t="shared" si="71"/>
        <v>951.2327959999999</v>
      </c>
      <c r="DK11" s="28">
        <f t="shared" si="72"/>
        <v>60.32539439999999</v>
      </c>
      <c r="DL11" s="28"/>
      <c r="DM11" s="13">
        <f>C11*0.80603/100</f>
        <v>15972.822459800002</v>
      </c>
      <c r="DN11" s="13">
        <f t="shared" si="73"/>
        <v>817.4111436000001</v>
      </c>
      <c r="DO11" s="13">
        <f t="shared" si="74"/>
        <v>16790.2336034</v>
      </c>
      <c r="DP11" s="28">
        <f t="shared" si="75"/>
        <v>1579.6978955</v>
      </c>
      <c r="DQ11" s="28">
        <f t="shared" si="76"/>
        <v>100.1814687</v>
      </c>
      <c r="DR11" s="28"/>
      <c r="DS11" s="13">
        <f>C11*2.45163/100</f>
        <v>48583.1181558</v>
      </c>
      <c r="DT11" s="13">
        <f t="shared" si="77"/>
        <v>2486.2470156</v>
      </c>
      <c r="DU11" s="13">
        <f t="shared" si="78"/>
        <v>51069.3651714</v>
      </c>
      <c r="DV11" s="28">
        <f t="shared" si="79"/>
        <v>4804.8270555</v>
      </c>
      <c r="DW11" s="28">
        <f t="shared" si="80"/>
        <v>304.7130927</v>
      </c>
      <c r="DX11" s="28"/>
      <c r="DY11" s="13">
        <f>C11*0.25443/100</f>
        <v>5041.9528038</v>
      </c>
      <c r="DZ11" s="13">
        <f t="shared" si="81"/>
        <v>258.0225516</v>
      </c>
      <c r="EA11" s="13">
        <f t="shared" si="82"/>
        <v>5299.9753554</v>
      </c>
      <c r="EB11" s="28">
        <f t="shared" si="83"/>
        <v>498.64463550000005</v>
      </c>
      <c r="EC11" s="28">
        <f t="shared" si="84"/>
        <v>31.623104700000003</v>
      </c>
      <c r="ED11" s="28"/>
      <c r="EE11" s="13">
        <f>C11*0.12856/100</f>
        <v>2547.6298096</v>
      </c>
      <c r="EF11" s="13">
        <f t="shared" si="85"/>
        <v>130.37526720000002</v>
      </c>
      <c r="EG11" s="13">
        <f t="shared" si="86"/>
        <v>2678.0050768</v>
      </c>
      <c r="EH11" s="28">
        <f t="shared" si="87"/>
        <v>251.958316</v>
      </c>
      <c r="EI11" s="28">
        <f t="shared" si="88"/>
        <v>15.9787224</v>
      </c>
      <c r="EJ11" s="28"/>
      <c r="EK11" s="13">
        <f>C11*0.03415/100</f>
        <v>676.738939</v>
      </c>
      <c r="EL11" s="13">
        <f t="shared" si="89"/>
        <v>34.632197999999995</v>
      </c>
      <c r="EM11" s="13">
        <f t="shared" si="90"/>
        <v>711.371137</v>
      </c>
      <c r="EN11" s="28">
        <f t="shared" si="91"/>
        <v>66.9288775</v>
      </c>
      <c r="EO11" s="28">
        <f t="shared" si="92"/>
        <v>4.2445035</v>
      </c>
      <c r="EP11" s="28"/>
      <c r="EQ11" s="13">
        <f>C11*1.11619/100</f>
        <v>22119.157725399997</v>
      </c>
      <c r="ER11" s="13">
        <f t="shared" si="93"/>
        <v>1131.9506028</v>
      </c>
      <c r="ES11" s="13">
        <f t="shared" si="94"/>
        <v>23251.108328199996</v>
      </c>
      <c r="ET11" s="28">
        <f t="shared" si="95"/>
        <v>2187.5649715</v>
      </c>
      <c r="EU11" s="28">
        <f t="shared" si="96"/>
        <v>138.7312551</v>
      </c>
      <c r="EV11" s="28"/>
      <c r="EW11" s="13">
        <f>C11*4.55599/100</f>
        <v>90284.5047934</v>
      </c>
      <c r="EX11" s="13">
        <f t="shared" si="97"/>
        <v>4620.3205788000005</v>
      </c>
      <c r="EY11" s="13">
        <f t="shared" si="98"/>
        <v>94904.82537220001</v>
      </c>
      <c r="EZ11" s="28">
        <f t="shared" si="99"/>
        <v>8929.0570015</v>
      </c>
      <c r="FA11" s="28">
        <f t="shared" si="100"/>
        <v>566.2639971</v>
      </c>
      <c r="FB11" s="28"/>
      <c r="FC11" s="13">
        <f>C11*0.07571/100</f>
        <v>1500.3193286</v>
      </c>
      <c r="FD11" s="13">
        <f t="shared" si="101"/>
        <v>76.77902519999999</v>
      </c>
      <c r="FE11" s="13">
        <f t="shared" si="102"/>
        <v>1577.0983538</v>
      </c>
      <c r="FF11" s="28">
        <f t="shared" si="103"/>
        <v>148.3802435</v>
      </c>
      <c r="FG11" s="28">
        <f t="shared" si="104"/>
        <v>9.4099959</v>
      </c>
      <c r="FH11" s="28"/>
      <c r="FI11" s="13">
        <f>C11*0.91696/100</f>
        <v>18171.0845536</v>
      </c>
      <c r="FJ11" s="13">
        <f t="shared" si="105"/>
        <v>929.9074752</v>
      </c>
      <c r="FK11" s="13">
        <f t="shared" si="106"/>
        <v>19100.992028800003</v>
      </c>
      <c r="FL11" s="28">
        <f t="shared" si="107"/>
        <v>1797.104056</v>
      </c>
      <c r="FM11" s="28">
        <f t="shared" si="108"/>
        <v>113.9689584</v>
      </c>
      <c r="FN11" s="28"/>
      <c r="FO11" s="13">
        <f>C11*0.38062/100</f>
        <v>7542.617129200001</v>
      </c>
      <c r="FP11" s="13">
        <f t="shared" si="109"/>
        <v>385.9943544</v>
      </c>
      <c r="FQ11" s="13">
        <f t="shared" si="110"/>
        <v>7928.611483600001</v>
      </c>
      <c r="FR11" s="28">
        <f t="shared" si="111"/>
        <v>745.958107</v>
      </c>
      <c r="FS11" s="28">
        <f t="shared" si="112"/>
        <v>47.3072598</v>
      </c>
      <c r="FT11" s="28"/>
    </row>
    <row r="12" spans="1:176" s="30" customFormat="1" ht="12.75">
      <c r="A12" s="29">
        <v>44835</v>
      </c>
      <c r="C12" s="20">
        <f>'2010C-2021A'!O12</f>
        <v>0</v>
      </c>
      <c r="D12" s="20">
        <f>'2010C-2021A'!P12</f>
        <v>51870</v>
      </c>
      <c r="E12" s="14">
        <v>51870</v>
      </c>
      <c r="F12" s="20">
        <f>'2010C-2021A'!R12</f>
        <v>195985</v>
      </c>
      <c r="G12" s="20">
        <f>'2010C-2021A'!S12</f>
        <v>12429</v>
      </c>
      <c r="H12" s="28"/>
      <c r="I12" s="13"/>
      <c r="J12" s="13">
        <f t="shared" si="1"/>
        <v>4129.209903</v>
      </c>
      <c r="K12" s="28">
        <f t="shared" si="2"/>
        <v>4129.209903</v>
      </c>
      <c r="L12" s="28">
        <f t="shared" si="3"/>
        <v>15601.758296499998</v>
      </c>
      <c r="M12" s="28">
        <f t="shared" si="4"/>
        <v>989.4341601</v>
      </c>
      <c r="N12" s="28"/>
      <c r="O12" s="13"/>
      <c r="P12" s="13">
        <f t="shared" si="5"/>
        <v>4596.527481</v>
      </c>
      <c r="Q12" s="13">
        <f t="shared" si="6"/>
        <v>4596.527481</v>
      </c>
      <c r="R12" s="28">
        <f t="shared" si="7"/>
        <v>17367.4655555</v>
      </c>
      <c r="S12" s="28">
        <f t="shared" si="8"/>
        <v>1101.4119927</v>
      </c>
      <c r="T12" s="28"/>
      <c r="U12" s="28"/>
      <c r="V12" s="13">
        <f t="shared" si="9"/>
        <v>1697.3368229999999</v>
      </c>
      <c r="W12" s="13">
        <f t="shared" si="10"/>
        <v>1697.3368229999999</v>
      </c>
      <c r="X12" s="28">
        <f t="shared" si="11"/>
        <v>6413.1975565</v>
      </c>
      <c r="Y12" s="28">
        <f t="shared" si="12"/>
        <v>406.7129241</v>
      </c>
      <c r="Z12" s="28"/>
      <c r="AA12" s="13"/>
      <c r="AB12" s="13">
        <f t="shared" si="13"/>
        <v>1268.029581</v>
      </c>
      <c r="AC12" s="13">
        <f t="shared" si="14"/>
        <v>1268.029581</v>
      </c>
      <c r="AD12" s="28">
        <f t="shared" si="15"/>
        <v>4791.1081055</v>
      </c>
      <c r="AE12" s="28">
        <f t="shared" si="16"/>
        <v>303.8430627</v>
      </c>
      <c r="AF12" s="13"/>
      <c r="AG12" s="13"/>
      <c r="AH12" s="13">
        <f t="shared" si="17"/>
        <v>125.841807</v>
      </c>
      <c r="AI12" s="13">
        <f t="shared" si="18"/>
        <v>125.841807</v>
      </c>
      <c r="AJ12" s="28">
        <f t="shared" si="19"/>
        <v>475.4792085</v>
      </c>
      <c r="AK12" s="28">
        <f t="shared" si="20"/>
        <v>30.1539969</v>
      </c>
      <c r="AL12" s="28"/>
      <c r="AM12" s="13"/>
      <c r="AN12" s="13">
        <f t="shared" si="21"/>
        <v>1688.295882</v>
      </c>
      <c r="AO12" s="13">
        <f t="shared" si="22"/>
        <v>1688.295882</v>
      </c>
      <c r="AP12" s="28">
        <f t="shared" si="23"/>
        <v>6379.037370999999</v>
      </c>
      <c r="AQ12" s="28">
        <f t="shared" si="24"/>
        <v>404.54654939999995</v>
      </c>
      <c r="AR12" s="13"/>
      <c r="AS12" s="13"/>
      <c r="AT12" s="13">
        <f t="shared" si="25"/>
        <v>12335.261757</v>
      </c>
      <c r="AU12" s="13">
        <f t="shared" si="26"/>
        <v>12335.261757</v>
      </c>
      <c r="AV12" s="28">
        <f t="shared" si="27"/>
        <v>46607.4084335</v>
      </c>
      <c r="AW12" s="28">
        <f t="shared" si="28"/>
        <v>2955.7541619</v>
      </c>
      <c r="AX12" s="28"/>
      <c r="AY12" s="13"/>
      <c r="AZ12" s="13">
        <f t="shared" si="29"/>
        <v>0.20748</v>
      </c>
      <c r="BA12" s="13">
        <f t="shared" si="30"/>
        <v>0.20748</v>
      </c>
      <c r="BB12" s="28">
        <f t="shared" si="31"/>
        <v>0.78394</v>
      </c>
      <c r="BC12" s="28">
        <f t="shared" si="32"/>
        <v>0.049715999999999996</v>
      </c>
      <c r="BD12" s="28"/>
      <c r="BE12" s="13"/>
      <c r="BF12" s="13">
        <f t="shared" si="33"/>
        <v>70.875168</v>
      </c>
      <c r="BG12" s="13">
        <f t="shared" si="34"/>
        <v>70.875168</v>
      </c>
      <c r="BH12" s="28">
        <f t="shared" si="35"/>
        <v>267.793904</v>
      </c>
      <c r="BI12" s="28">
        <f t="shared" si="36"/>
        <v>16.9829856</v>
      </c>
      <c r="BJ12" s="28"/>
      <c r="BK12" s="13"/>
      <c r="BL12" s="13">
        <f t="shared" si="37"/>
        <v>455.80762500000003</v>
      </c>
      <c r="BM12" s="13">
        <f t="shared" si="38"/>
        <v>455.80762500000003</v>
      </c>
      <c r="BN12" s="28">
        <f t="shared" si="39"/>
        <v>1722.2181875</v>
      </c>
      <c r="BO12" s="28">
        <f t="shared" si="40"/>
        <v>109.2198375</v>
      </c>
      <c r="BP12" s="28"/>
      <c r="BQ12" s="13"/>
      <c r="BR12" s="13">
        <f t="shared" si="41"/>
        <v>294.39855900000003</v>
      </c>
      <c r="BS12" s="13">
        <f t="shared" si="42"/>
        <v>294.39855900000003</v>
      </c>
      <c r="BT12" s="28">
        <f t="shared" si="43"/>
        <v>1112.3520644999999</v>
      </c>
      <c r="BU12" s="28">
        <f t="shared" si="44"/>
        <v>70.54327529999999</v>
      </c>
      <c r="BV12" s="13"/>
      <c r="BW12" s="13"/>
      <c r="BX12" s="13">
        <f t="shared" si="45"/>
        <v>1133.432118</v>
      </c>
      <c r="BY12" s="13">
        <f t="shared" si="46"/>
        <v>1133.432118</v>
      </c>
      <c r="BZ12" s="28">
        <f t="shared" si="47"/>
        <v>4282.546629</v>
      </c>
      <c r="CA12" s="28">
        <f t="shared" si="48"/>
        <v>271.5910506</v>
      </c>
      <c r="CB12" s="28"/>
      <c r="CC12" s="13"/>
      <c r="CD12" s="13">
        <f t="shared" si="49"/>
        <v>72.182292</v>
      </c>
      <c r="CE12" s="13">
        <f t="shared" si="50"/>
        <v>72.182292</v>
      </c>
      <c r="CF12" s="28">
        <f t="shared" si="51"/>
        <v>272.732726</v>
      </c>
      <c r="CG12" s="28">
        <f t="shared" si="52"/>
        <v>17.2961964</v>
      </c>
      <c r="CH12" s="28"/>
      <c r="CI12" s="13"/>
      <c r="CJ12" s="13">
        <f t="shared" si="53"/>
        <v>195.36835499999998</v>
      </c>
      <c r="CK12" s="13">
        <f t="shared" si="54"/>
        <v>195.36835499999998</v>
      </c>
      <c r="CL12" s="28">
        <f t="shared" si="55"/>
        <v>738.1775025</v>
      </c>
      <c r="CM12" s="28">
        <f t="shared" si="56"/>
        <v>46.8138285</v>
      </c>
      <c r="CN12" s="28"/>
      <c r="CO12" s="13"/>
      <c r="CP12" s="13">
        <f t="shared" si="57"/>
        <v>822.798249</v>
      </c>
      <c r="CQ12" s="13">
        <f t="shared" si="58"/>
        <v>822.798249</v>
      </c>
      <c r="CR12" s="28">
        <f t="shared" si="59"/>
        <v>3108.8512595</v>
      </c>
      <c r="CS12" s="28">
        <f t="shared" si="60"/>
        <v>197.15749830000001</v>
      </c>
      <c r="CT12" s="28"/>
      <c r="CU12" s="13"/>
      <c r="CV12" s="13">
        <f t="shared" si="61"/>
        <v>37.232286</v>
      </c>
      <c r="CW12" s="13">
        <f t="shared" si="62"/>
        <v>37.232286</v>
      </c>
      <c r="CX12" s="28">
        <f t="shared" si="63"/>
        <v>140.678033</v>
      </c>
      <c r="CY12" s="28">
        <f t="shared" si="64"/>
        <v>8.9215362</v>
      </c>
      <c r="CZ12" s="28"/>
      <c r="DA12" s="13"/>
      <c r="DB12" s="13">
        <f t="shared" si="65"/>
        <v>526.122597</v>
      </c>
      <c r="DC12" s="13">
        <f t="shared" si="66"/>
        <v>526.122597</v>
      </c>
      <c r="DD12" s="28">
        <f t="shared" si="67"/>
        <v>1987.8954535</v>
      </c>
      <c r="DE12" s="28">
        <f t="shared" si="68"/>
        <v>126.0685899</v>
      </c>
      <c r="DF12" s="28"/>
      <c r="DG12" s="13"/>
      <c r="DH12" s="28">
        <f t="shared" si="69"/>
        <v>251.756232</v>
      </c>
      <c r="DI12" s="13">
        <f t="shared" si="70"/>
        <v>251.756232</v>
      </c>
      <c r="DJ12" s="28">
        <f t="shared" si="71"/>
        <v>951.2327959999999</v>
      </c>
      <c r="DK12" s="28">
        <f t="shared" si="72"/>
        <v>60.32539439999999</v>
      </c>
      <c r="DL12" s="28"/>
      <c r="DM12" s="13"/>
      <c r="DN12" s="13">
        <f t="shared" si="73"/>
        <v>418.087761</v>
      </c>
      <c r="DO12" s="13">
        <f t="shared" si="74"/>
        <v>418.087761</v>
      </c>
      <c r="DP12" s="28">
        <f t="shared" si="75"/>
        <v>1579.6978955</v>
      </c>
      <c r="DQ12" s="28">
        <f t="shared" si="76"/>
        <v>100.1814687</v>
      </c>
      <c r="DR12" s="28"/>
      <c r="DS12" s="13"/>
      <c r="DT12" s="13">
        <f t="shared" si="77"/>
        <v>1271.6604810000001</v>
      </c>
      <c r="DU12" s="13">
        <f t="shared" si="78"/>
        <v>1271.6604810000001</v>
      </c>
      <c r="DV12" s="28">
        <f t="shared" si="79"/>
        <v>4804.8270555</v>
      </c>
      <c r="DW12" s="28">
        <f t="shared" si="80"/>
        <v>304.7130927</v>
      </c>
      <c r="DX12" s="28"/>
      <c r="DY12" s="13"/>
      <c r="DZ12" s="13">
        <f t="shared" si="81"/>
        <v>131.972841</v>
      </c>
      <c r="EA12" s="13">
        <f t="shared" si="82"/>
        <v>131.972841</v>
      </c>
      <c r="EB12" s="28">
        <f t="shared" si="83"/>
        <v>498.64463550000005</v>
      </c>
      <c r="EC12" s="28">
        <f t="shared" si="84"/>
        <v>31.623104700000003</v>
      </c>
      <c r="ED12" s="28"/>
      <c r="EE12" s="13"/>
      <c r="EF12" s="13">
        <f t="shared" si="85"/>
        <v>66.684072</v>
      </c>
      <c r="EG12" s="13">
        <f t="shared" si="86"/>
        <v>66.684072</v>
      </c>
      <c r="EH12" s="28">
        <f t="shared" si="87"/>
        <v>251.958316</v>
      </c>
      <c r="EI12" s="28">
        <f t="shared" si="88"/>
        <v>15.9787224</v>
      </c>
      <c r="EJ12" s="28"/>
      <c r="EK12" s="13"/>
      <c r="EL12" s="13">
        <f t="shared" si="89"/>
        <v>17.713605</v>
      </c>
      <c r="EM12" s="13">
        <f t="shared" si="90"/>
        <v>17.713605</v>
      </c>
      <c r="EN12" s="28">
        <f t="shared" si="91"/>
        <v>66.9288775</v>
      </c>
      <c r="EO12" s="28">
        <f t="shared" si="92"/>
        <v>4.2445035</v>
      </c>
      <c r="EP12" s="28"/>
      <c r="EQ12" s="13"/>
      <c r="ER12" s="13">
        <f t="shared" si="93"/>
        <v>578.967753</v>
      </c>
      <c r="ES12" s="13">
        <f t="shared" si="94"/>
        <v>578.967753</v>
      </c>
      <c r="ET12" s="28">
        <f t="shared" si="95"/>
        <v>2187.5649715</v>
      </c>
      <c r="EU12" s="28">
        <f t="shared" si="96"/>
        <v>138.7312551</v>
      </c>
      <c r="EV12" s="28"/>
      <c r="EW12" s="13"/>
      <c r="EX12" s="13">
        <f t="shared" si="97"/>
        <v>2363.1920130000003</v>
      </c>
      <c r="EY12" s="13">
        <f t="shared" si="98"/>
        <v>2363.1920130000003</v>
      </c>
      <c r="EZ12" s="28">
        <f t="shared" si="99"/>
        <v>8929.0570015</v>
      </c>
      <c r="FA12" s="28">
        <f t="shared" si="100"/>
        <v>566.2639971</v>
      </c>
      <c r="FB12" s="28"/>
      <c r="FC12" s="13"/>
      <c r="FD12" s="13">
        <f t="shared" si="101"/>
        <v>39.270776999999995</v>
      </c>
      <c r="FE12" s="13">
        <f t="shared" si="102"/>
        <v>39.270776999999995</v>
      </c>
      <c r="FF12" s="28">
        <f t="shared" si="103"/>
        <v>148.3802435</v>
      </c>
      <c r="FG12" s="28">
        <f t="shared" si="104"/>
        <v>9.4099959</v>
      </c>
      <c r="FH12" s="28"/>
      <c r="FI12" s="13"/>
      <c r="FJ12" s="13">
        <f t="shared" si="105"/>
        <v>475.62715199999997</v>
      </c>
      <c r="FK12" s="13">
        <f t="shared" si="106"/>
        <v>475.62715199999997</v>
      </c>
      <c r="FL12" s="28">
        <f t="shared" si="107"/>
        <v>1797.104056</v>
      </c>
      <c r="FM12" s="28">
        <f t="shared" si="108"/>
        <v>113.9689584</v>
      </c>
      <c r="FN12" s="28"/>
      <c r="FO12" s="13"/>
      <c r="FP12" s="13">
        <f t="shared" si="109"/>
        <v>197.427594</v>
      </c>
      <c r="FQ12" s="13">
        <f t="shared" si="110"/>
        <v>197.427594</v>
      </c>
      <c r="FR12" s="28">
        <f t="shared" si="111"/>
        <v>745.958107</v>
      </c>
      <c r="FS12" s="28">
        <f t="shared" si="112"/>
        <v>47.3072598</v>
      </c>
      <c r="FT12" s="28"/>
    </row>
    <row r="13" spans="1:176" s="30" customFormat="1" ht="12.75">
      <c r="A13" s="29">
        <v>45017</v>
      </c>
      <c r="C13" s="20">
        <f>'2010C-2021A'!O13</f>
        <v>2074802</v>
      </c>
      <c r="D13" s="20">
        <f>'2010C-2021A'!P13</f>
        <v>51870</v>
      </c>
      <c r="E13" s="14">
        <v>2126672</v>
      </c>
      <c r="F13" s="20">
        <f>'2010C-2021A'!R13</f>
        <v>195985</v>
      </c>
      <c r="G13" s="20">
        <f>'2010C-2021A'!S13</f>
        <v>12429</v>
      </c>
      <c r="H13" s="28"/>
      <c r="I13" s="13">
        <f t="shared" si="113"/>
        <v>165168.5553338</v>
      </c>
      <c r="J13" s="13">
        <f t="shared" si="1"/>
        <v>4129.209903</v>
      </c>
      <c r="K13" s="28">
        <f t="shared" si="2"/>
        <v>169297.7652368</v>
      </c>
      <c r="L13" s="28">
        <f t="shared" si="3"/>
        <v>15601.758296499998</v>
      </c>
      <c r="M13" s="28">
        <f t="shared" si="4"/>
        <v>989.4341601</v>
      </c>
      <c r="N13" s="28"/>
      <c r="O13" s="13">
        <f t="shared" si="114"/>
        <v>183861.2764726</v>
      </c>
      <c r="P13" s="13">
        <f t="shared" si="5"/>
        <v>4596.527481</v>
      </c>
      <c r="Q13" s="13">
        <f t="shared" si="6"/>
        <v>188457.8039536</v>
      </c>
      <c r="R13" s="28">
        <f t="shared" si="7"/>
        <v>17367.4655555</v>
      </c>
      <c r="S13" s="28">
        <f t="shared" si="8"/>
        <v>1101.4119927</v>
      </c>
      <c r="T13" s="28"/>
      <c r="U13" s="28">
        <f t="shared" si="115"/>
        <v>67893.53836579999</v>
      </c>
      <c r="V13" s="13">
        <f t="shared" si="9"/>
        <v>1697.3368229999999</v>
      </c>
      <c r="W13" s="13">
        <f t="shared" si="10"/>
        <v>69590.8751888</v>
      </c>
      <c r="X13" s="28">
        <f t="shared" si="11"/>
        <v>6413.1975565</v>
      </c>
      <c r="Y13" s="28">
        <f t="shared" si="12"/>
        <v>406.7129241</v>
      </c>
      <c r="Z13" s="28"/>
      <c r="AA13" s="13">
        <f t="shared" si="116"/>
        <v>50721.23213260001</v>
      </c>
      <c r="AB13" s="13">
        <f t="shared" si="13"/>
        <v>1268.029581</v>
      </c>
      <c r="AC13" s="13">
        <f t="shared" si="14"/>
        <v>51989.26171360001</v>
      </c>
      <c r="AD13" s="28">
        <f t="shared" si="15"/>
        <v>4791.1081055</v>
      </c>
      <c r="AE13" s="28">
        <f t="shared" si="16"/>
        <v>303.8430627</v>
      </c>
      <c r="AF13" s="13"/>
      <c r="AG13" s="13">
        <f t="shared" si="117"/>
        <v>5033.6771322</v>
      </c>
      <c r="AH13" s="13">
        <f t="shared" si="17"/>
        <v>125.841807</v>
      </c>
      <c r="AI13" s="13">
        <f t="shared" si="18"/>
        <v>5159.5189392</v>
      </c>
      <c r="AJ13" s="28">
        <f t="shared" si="19"/>
        <v>475.4792085</v>
      </c>
      <c r="AK13" s="28">
        <f t="shared" si="20"/>
        <v>30.1539969</v>
      </c>
      <c r="AL13" s="28"/>
      <c r="AM13" s="13">
        <f>C13*3.25486/100</f>
        <v>67531.9003772</v>
      </c>
      <c r="AN13" s="13">
        <f t="shared" si="21"/>
        <v>1688.295882</v>
      </c>
      <c r="AO13" s="13">
        <f t="shared" si="22"/>
        <v>69220.1962592</v>
      </c>
      <c r="AP13" s="28">
        <f t="shared" si="23"/>
        <v>6379.037370999999</v>
      </c>
      <c r="AQ13" s="28">
        <f t="shared" si="24"/>
        <v>404.54654939999995</v>
      </c>
      <c r="AR13" s="13"/>
      <c r="AS13" s="13">
        <f>C13*23.78111/100</f>
        <v>493410.94590220007</v>
      </c>
      <c r="AT13" s="13">
        <f t="shared" si="25"/>
        <v>12335.261757</v>
      </c>
      <c r="AU13" s="13">
        <f t="shared" si="26"/>
        <v>505746.20765920007</v>
      </c>
      <c r="AV13" s="28">
        <f t="shared" si="27"/>
        <v>46607.4084335</v>
      </c>
      <c r="AW13" s="28">
        <f t="shared" si="28"/>
        <v>2955.7541619</v>
      </c>
      <c r="AX13" s="28"/>
      <c r="AY13" s="13">
        <f>C13*0.0004/100</f>
        <v>8.299208</v>
      </c>
      <c r="AZ13" s="13">
        <f t="shared" si="29"/>
        <v>0.20748</v>
      </c>
      <c r="BA13" s="13">
        <f t="shared" si="30"/>
        <v>8.506688</v>
      </c>
      <c r="BB13" s="28">
        <f t="shared" si="31"/>
        <v>0.78394</v>
      </c>
      <c r="BC13" s="28">
        <f t="shared" si="32"/>
        <v>0.049715999999999996</v>
      </c>
      <c r="BD13" s="28"/>
      <c r="BE13" s="13">
        <f>C13*0.13664/100</f>
        <v>2835.0094528000004</v>
      </c>
      <c r="BF13" s="13">
        <f t="shared" si="33"/>
        <v>70.875168</v>
      </c>
      <c r="BG13" s="13">
        <f t="shared" si="34"/>
        <v>2905.8846208000004</v>
      </c>
      <c r="BH13" s="28">
        <f t="shared" si="35"/>
        <v>267.793904</v>
      </c>
      <c r="BI13" s="28">
        <f t="shared" si="36"/>
        <v>16.9829856</v>
      </c>
      <c r="BJ13" s="28"/>
      <c r="BK13" s="13">
        <f>C13*0.87875/100</f>
        <v>18232.322575000002</v>
      </c>
      <c r="BL13" s="13">
        <f t="shared" si="37"/>
        <v>455.80762500000003</v>
      </c>
      <c r="BM13" s="13">
        <f t="shared" si="38"/>
        <v>18688.130200000003</v>
      </c>
      <c r="BN13" s="28">
        <f t="shared" si="39"/>
        <v>1722.2181875</v>
      </c>
      <c r="BO13" s="28">
        <f t="shared" si="40"/>
        <v>109.2198375</v>
      </c>
      <c r="BP13" s="28"/>
      <c r="BQ13" s="13">
        <f>C13*0.56757/100</f>
        <v>11775.9537114</v>
      </c>
      <c r="BR13" s="13">
        <f t="shared" si="41"/>
        <v>294.39855900000003</v>
      </c>
      <c r="BS13" s="13">
        <f t="shared" si="42"/>
        <v>12070.352270399999</v>
      </c>
      <c r="BT13" s="28">
        <f t="shared" si="43"/>
        <v>1112.3520644999999</v>
      </c>
      <c r="BU13" s="28">
        <f t="shared" si="44"/>
        <v>70.54327529999999</v>
      </c>
      <c r="BV13" s="13"/>
      <c r="BW13" s="13">
        <f>C13*2.18514/100</f>
        <v>45337.328422800005</v>
      </c>
      <c r="BX13" s="13">
        <f t="shared" si="45"/>
        <v>1133.432118</v>
      </c>
      <c r="BY13" s="13">
        <f t="shared" si="46"/>
        <v>46470.7605408</v>
      </c>
      <c r="BZ13" s="28">
        <f t="shared" si="47"/>
        <v>4282.546629</v>
      </c>
      <c r="CA13" s="28">
        <f t="shared" si="48"/>
        <v>271.5910506</v>
      </c>
      <c r="CB13" s="28"/>
      <c r="CC13" s="13">
        <f>C13*0.13916/100</f>
        <v>2887.2944632</v>
      </c>
      <c r="CD13" s="13">
        <f t="shared" si="49"/>
        <v>72.182292</v>
      </c>
      <c r="CE13" s="13">
        <f t="shared" si="50"/>
        <v>2959.4767552</v>
      </c>
      <c r="CF13" s="28">
        <f t="shared" si="51"/>
        <v>272.732726</v>
      </c>
      <c r="CG13" s="28">
        <f t="shared" si="52"/>
        <v>17.2961964</v>
      </c>
      <c r="CH13" s="28"/>
      <c r="CI13" s="13">
        <f>C13*0.37665/100</f>
        <v>7814.741733</v>
      </c>
      <c r="CJ13" s="13">
        <f t="shared" si="53"/>
        <v>195.36835499999998</v>
      </c>
      <c r="CK13" s="13">
        <f t="shared" si="54"/>
        <v>8010.110087999999</v>
      </c>
      <c r="CL13" s="28">
        <f t="shared" si="55"/>
        <v>738.1775025</v>
      </c>
      <c r="CM13" s="28">
        <f t="shared" si="56"/>
        <v>46.8138285</v>
      </c>
      <c r="CN13" s="28"/>
      <c r="CO13" s="13">
        <f>C13*1.58627/100</f>
        <v>32911.9616854</v>
      </c>
      <c r="CP13" s="13">
        <f t="shared" si="57"/>
        <v>822.798249</v>
      </c>
      <c r="CQ13" s="13">
        <f t="shared" si="58"/>
        <v>33734.7599344</v>
      </c>
      <c r="CR13" s="28">
        <f t="shared" si="59"/>
        <v>3108.8512595</v>
      </c>
      <c r="CS13" s="28">
        <f t="shared" si="60"/>
        <v>197.15749830000001</v>
      </c>
      <c r="CT13" s="28"/>
      <c r="CU13" s="13">
        <f>C13*0.07178/100</f>
        <v>1489.2928756</v>
      </c>
      <c r="CV13" s="13">
        <f t="shared" si="61"/>
        <v>37.232286</v>
      </c>
      <c r="CW13" s="13">
        <f t="shared" si="62"/>
        <v>1526.5251615999998</v>
      </c>
      <c r="CX13" s="28">
        <f t="shared" si="63"/>
        <v>140.678033</v>
      </c>
      <c r="CY13" s="28">
        <f t="shared" si="64"/>
        <v>8.9215362</v>
      </c>
      <c r="CZ13" s="28"/>
      <c r="DA13" s="13">
        <f>C13*1.01431/100</f>
        <v>21044.924166200002</v>
      </c>
      <c r="DB13" s="13">
        <f t="shared" si="65"/>
        <v>526.122597</v>
      </c>
      <c r="DC13" s="13">
        <f t="shared" si="66"/>
        <v>21571.046763200004</v>
      </c>
      <c r="DD13" s="28">
        <f t="shared" si="67"/>
        <v>1987.8954535</v>
      </c>
      <c r="DE13" s="28">
        <f t="shared" si="68"/>
        <v>126.0685899</v>
      </c>
      <c r="DF13" s="28"/>
      <c r="DG13" s="13">
        <f>C13*0.48536/100</f>
        <v>10070.2589872</v>
      </c>
      <c r="DH13" s="28">
        <f t="shared" si="69"/>
        <v>251.756232</v>
      </c>
      <c r="DI13" s="13">
        <f t="shared" si="70"/>
        <v>10322.0152192</v>
      </c>
      <c r="DJ13" s="28">
        <f t="shared" si="71"/>
        <v>951.2327959999999</v>
      </c>
      <c r="DK13" s="28">
        <f t="shared" si="72"/>
        <v>60.32539439999999</v>
      </c>
      <c r="DL13" s="28"/>
      <c r="DM13" s="13">
        <f>C13*0.80603/100</f>
        <v>16723.5265606</v>
      </c>
      <c r="DN13" s="13">
        <f t="shared" si="73"/>
        <v>418.087761</v>
      </c>
      <c r="DO13" s="13">
        <f t="shared" si="74"/>
        <v>17141.6143216</v>
      </c>
      <c r="DP13" s="28">
        <f t="shared" si="75"/>
        <v>1579.6978955</v>
      </c>
      <c r="DQ13" s="28">
        <f t="shared" si="76"/>
        <v>100.1814687</v>
      </c>
      <c r="DR13" s="28"/>
      <c r="DS13" s="13">
        <f>C13*2.45163/100</f>
        <v>50866.4682726</v>
      </c>
      <c r="DT13" s="13">
        <f t="shared" si="77"/>
        <v>1271.6604810000001</v>
      </c>
      <c r="DU13" s="13">
        <f t="shared" si="78"/>
        <v>52138.1287536</v>
      </c>
      <c r="DV13" s="28">
        <f t="shared" si="79"/>
        <v>4804.8270555</v>
      </c>
      <c r="DW13" s="28">
        <f t="shared" si="80"/>
        <v>304.7130927</v>
      </c>
      <c r="DX13" s="28"/>
      <c r="DY13" s="13">
        <f>C13*0.25443/100</f>
        <v>5278.9187286</v>
      </c>
      <c r="DZ13" s="13">
        <f t="shared" si="81"/>
        <v>131.972841</v>
      </c>
      <c r="EA13" s="13">
        <f t="shared" si="82"/>
        <v>5410.8915695999995</v>
      </c>
      <c r="EB13" s="28">
        <f t="shared" si="83"/>
        <v>498.64463550000005</v>
      </c>
      <c r="EC13" s="28">
        <f t="shared" si="84"/>
        <v>31.623104700000003</v>
      </c>
      <c r="ED13" s="28"/>
      <c r="EE13" s="13">
        <f>C13*0.12856/100</f>
        <v>2667.3654512000003</v>
      </c>
      <c r="EF13" s="13">
        <f t="shared" si="85"/>
        <v>66.684072</v>
      </c>
      <c r="EG13" s="13">
        <f t="shared" si="86"/>
        <v>2734.0495232000003</v>
      </c>
      <c r="EH13" s="28">
        <f t="shared" si="87"/>
        <v>251.958316</v>
      </c>
      <c r="EI13" s="28">
        <f t="shared" si="88"/>
        <v>15.9787224</v>
      </c>
      <c r="EJ13" s="28"/>
      <c r="EK13" s="13">
        <f>C13*0.03415/100</f>
        <v>708.544883</v>
      </c>
      <c r="EL13" s="13">
        <f t="shared" si="89"/>
        <v>17.713605</v>
      </c>
      <c r="EM13" s="13">
        <f t="shared" si="90"/>
        <v>726.258488</v>
      </c>
      <c r="EN13" s="28">
        <f t="shared" si="91"/>
        <v>66.9288775</v>
      </c>
      <c r="EO13" s="28">
        <f t="shared" si="92"/>
        <v>4.2445035</v>
      </c>
      <c r="EP13" s="28"/>
      <c r="EQ13" s="13">
        <f>C13*1.11619/100</f>
        <v>23158.7324438</v>
      </c>
      <c r="ER13" s="13">
        <f t="shared" si="93"/>
        <v>578.967753</v>
      </c>
      <c r="ES13" s="13">
        <f t="shared" si="94"/>
        <v>23737.7001968</v>
      </c>
      <c r="ET13" s="28">
        <f t="shared" si="95"/>
        <v>2187.5649715</v>
      </c>
      <c r="EU13" s="28">
        <f t="shared" si="96"/>
        <v>138.7312551</v>
      </c>
      <c r="EV13" s="28"/>
      <c r="EW13" s="13">
        <f>C13*4.55599/100</f>
        <v>94527.77163980002</v>
      </c>
      <c r="EX13" s="13">
        <f t="shared" si="97"/>
        <v>2363.1920130000003</v>
      </c>
      <c r="EY13" s="13">
        <f t="shared" si="98"/>
        <v>96890.96365280003</v>
      </c>
      <c r="EZ13" s="28">
        <f t="shared" si="99"/>
        <v>8929.0570015</v>
      </c>
      <c r="FA13" s="28">
        <f t="shared" si="100"/>
        <v>566.2639971</v>
      </c>
      <c r="FB13" s="28"/>
      <c r="FC13" s="13">
        <f>C13*0.07571/100</f>
        <v>1570.8325942</v>
      </c>
      <c r="FD13" s="13">
        <f t="shared" si="101"/>
        <v>39.270776999999995</v>
      </c>
      <c r="FE13" s="13">
        <f t="shared" si="102"/>
        <v>1610.1033711999999</v>
      </c>
      <c r="FF13" s="28">
        <f t="shared" si="103"/>
        <v>148.3802435</v>
      </c>
      <c r="FG13" s="28">
        <f t="shared" si="104"/>
        <v>9.4099959</v>
      </c>
      <c r="FH13" s="28"/>
      <c r="FI13" s="13">
        <f>C13*0.91696/100</f>
        <v>19025.104419199997</v>
      </c>
      <c r="FJ13" s="13">
        <f t="shared" si="105"/>
        <v>475.62715199999997</v>
      </c>
      <c r="FK13" s="13">
        <f t="shared" si="106"/>
        <v>19500.731571199998</v>
      </c>
      <c r="FL13" s="28">
        <f t="shared" si="107"/>
        <v>1797.104056</v>
      </c>
      <c r="FM13" s="28">
        <f t="shared" si="108"/>
        <v>113.9689584</v>
      </c>
      <c r="FN13" s="28"/>
      <c r="FO13" s="13">
        <f>C13*0.38062/100</f>
        <v>7897.111372400001</v>
      </c>
      <c r="FP13" s="13">
        <f t="shared" si="109"/>
        <v>197.427594</v>
      </c>
      <c r="FQ13" s="13">
        <f t="shared" si="110"/>
        <v>8094.5389664</v>
      </c>
      <c r="FR13" s="28">
        <f t="shared" si="111"/>
        <v>745.958107</v>
      </c>
      <c r="FS13" s="28">
        <f t="shared" si="112"/>
        <v>47.3072598</v>
      </c>
      <c r="FT13" s="28"/>
    </row>
    <row r="14" spans="1:176" s="30" customFormat="1" ht="12.75">
      <c r="A14" s="29">
        <v>45200</v>
      </c>
      <c r="C14" s="20">
        <f>'2010C-2021A'!O14</f>
        <v>0</v>
      </c>
      <c r="D14" s="20">
        <f>'2010C-2021A'!P14</f>
        <v>0</v>
      </c>
      <c r="E14" s="14">
        <f t="shared" si="0"/>
        <v>0</v>
      </c>
      <c r="F14" s="20">
        <f>'2010C-2021A'!R14</f>
        <v>0</v>
      </c>
      <c r="G14" s="20">
        <f>'2010C-2021A'!S14</f>
        <v>0</v>
      </c>
      <c r="H14" s="28"/>
      <c r="I14" s="13"/>
      <c r="J14" s="13">
        <f t="shared" si="1"/>
        <v>0</v>
      </c>
      <c r="K14" s="28">
        <f t="shared" si="2"/>
        <v>0</v>
      </c>
      <c r="L14" s="28">
        <f t="shared" si="3"/>
        <v>0</v>
      </c>
      <c r="M14" s="28">
        <f t="shared" si="4"/>
        <v>0</v>
      </c>
      <c r="N14" s="28"/>
      <c r="O14" s="13"/>
      <c r="P14" s="13">
        <f t="shared" si="5"/>
        <v>0</v>
      </c>
      <c r="Q14" s="13">
        <f t="shared" si="6"/>
        <v>0</v>
      </c>
      <c r="R14" s="28">
        <f t="shared" si="7"/>
        <v>0</v>
      </c>
      <c r="S14" s="28">
        <f t="shared" si="8"/>
        <v>0</v>
      </c>
      <c r="T14" s="28"/>
      <c r="U14" s="28"/>
      <c r="V14" s="13">
        <f t="shared" si="9"/>
        <v>0</v>
      </c>
      <c r="W14" s="13">
        <f t="shared" si="10"/>
        <v>0</v>
      </c>
      <c r="X14" s="28">
        <f t="shared" si="11"/>
        <v>0</v>
      </c>
      <c r="Y14" s="28">
        <f t="shared" si="12"/>
        <v>0</v>
      </c>
      <c r="Z14" s="28"/>
      <c r="AA14" s="13"/>
      <c r="AB14" s="13">
        <f t="shared" si="13"/>
        <v>0</v>
      </c>
      <c r="AC14" s="13">
        <f t="shared" si="14"/>
        <v>0</v>
      </c>
      <c r="AD14" s="28">
        <f t="shared" si="15"/>
        <v>0</v>
      </c>
      <c r="AE14" s="28">
        <f t="shared" si="16"/>
        <v>0</v>
      </c>
      <c r="AF14" s="13"/>
      <c r="AG14" s="13"/>
      <c r="AH14" s="13">
        <f t="shared" si="17"/>
        <v>0</v>
      </c>
      <c r="AI14" s="13">
        <f t="shared" si="18"/>
        <v>0</v>
      </c>
      <c r="AJ14" s="28">
        <f t="shared" si="19"/>
        <v>0</v>
      </c>
      <c r="AK14" s="28">
        <f t="shared" si="20"/>
        <v>0</v>
      </c>
      <c r="AL14" s="28"/>
      <c r="AM14" s="13"/>
      <c r="AN14" s="13">
        <f t="shared" si="21"/>
        <v>0</v>
      </c>
      <c r="AO14" s="13">
        <f t="shared" si="22"/>
        <v>0</v>
      </c>
      <c r="AP14" s="28">
        <f t="shared" si="23"/>
        <v>0</v>
      </c>
      <c r="AQ14" s="28">
        <f t="shared" si="24"/>
        <v>0</v>
      </c>
      <c r="AR14" s="13"/>
      <c r="AS14" s="13"/>
      <c r="AT14" s="13">
        <f t="shared" si="25"/>
        <v>0</v>
      </c>
      <c r="AU14" s="13">
        <f t="shared" si="26"/>
        <v>0</v>
      </c>
      <c r="AV14" s="28">
        <f t="shared" si="27"/>
        <v>0</v>
      </c>
      <c r="AW14" s="28">
        <f t="shared" si="28"/>
        <v>0</v>
      </c>
      <c r="AX14" s="28"/>
      <c r="AY14" s="13"/>
      <c r="AZ14" s="13">
        <f t="shared" si="29"/>
        <v>0</v>
      </c>
      <c r="BA14" s="13">
        <f t="shared" si="30"/>
        <v>0</v>
      </c>
      <c r="BB14" s="28">
        <f t="shared" si="31"/>
        <v>0</v>
      </c>
      <c r="BC14" s="28">
        <f t="shared" si="32"/>
        <v>0</v>
      </c>
      <c r="BD14" s="28"/>
      <c r="BE14" s="13"/>
      <c r="BF14" s="13">
        <f t="shared" si="33"/>
        <v>0</v>
      </c>
      <c r="BG14" s="13">
        <f t="shared" si="34"/>
        <v>0</v>
      </c>
      <c r="BH14" s="28">
        <f t="shared" si="35"/>
        <v>0</v>
      </c>
      <c r="BI14" s="28">
        <f t="shared" si="36"/>
        <v>0</v>
      </c>
      <c r="BJ14" s="28"/>
      <c r="BK14" s="13"/>
      <c r="BL14" s="13">
        <f t="shared" si="37"/>
        <v>0</v>
      </c>
      <c r="BM14" s="13">
        <f t="shared" si="38"/>
        <v>0</v>
      </c>
      <c r="BN14" s="28">
        <f t="shared" si="39"/>
        <v>0</v>
      </c>
      <c r="BO14" s="28">
        <f t="shared" si="40"/>
        <v>0</v>
      </c>
      <c r="BP14" s="28"/>
      <c r="BQ14" s="13"/>
      <c r="BR14" s="13">
        <f t="shared" si="41"/>
        <v>0</v>
      </c>
      <c r="BS14" s="13">
        <f t="shared" si="42"/>
        <v>0</v>
      </c>
      <c r="BT14" s="28">
        <f t="shared" si="43"/>
        <v>0</v>
      </c>
      <c r="BU14" s="28">
        <f t="shared" si="44"/>
        <v>0</v>
      </c>
      <c r="BV14" s="13"/>
      <c r="BW14" s="13"/>
      <c r="BX14" s="13">
        <f t="shared" si="45"/>
        <v>0</v>
      </c>
      <c r="BY14" s="13">
        <f t="shared" si="46"/>
        <v>0</v>
      </c>
      <c r="BZ14" s="28">
        <f t="shared" si="47"/>
        <v>0</v>
      </c>
      <c r="CA14" s="28">
        <f t="shared" si="48"/>
        <v>0</v>
      </c>
      <c r="CB14" s="28"/>
      <c r="CC14" s="13"/>
      <c r="CD14" s="13">
        <f t="shared" si="49"/>
        <v>0</v>
      </c>
      <c r="CE14" s="13">
        <f t="shared" si="50"/>
        <v>0</v>
      </c>
      <c r="CF14" s="28">
        <f t="shared" si="51"/>
        <v>0</v>
      </c>
      <c r="CG14" s="28">
        <f t="shared" si="52"/>
        <v>0</v>
      </c>
      <c r="CH14" s="28"/>
      <c r="CI14" s="13"/>
      <c r="CJ14" s="13">
        <f t="shared" si="53"/>
        <v>0</v>
      </c>
      <c r="CK14" s="13">
        <f t="shared" si="54"/>
        <v>0</v>
      </c>
      <c r="CL14" s="28">
        <f t="shared" si="55"/>
        <v>0</v>
      </c>
      <c r="CM14" s="28">
        <f t="shared" si="56"/>
        <v>0</v>
      </c>
      <c r="CN14" s="28"/>
      <c r="CO14" s="13"/>
      <c r="CP14" s="13">
        <f t="shared" si="57"/>
        <v>0</v>
      </c>
      <c r="CQ14" s="13">
        <f t="shared" si="58"/>
        <v>0</v>
      </c>
      <c r="CR14" s="28">
        <f t="shared" si="59"/>
        <v>0</v>
      </c>
      <c r="CS14" s="28">
        <f t="shared" si="60"/>
        <v>0</v>
      </c>
      <c r="CT14" s="28"/>
      <c r="CU14" s="13"/>
      <c r="CV14" s="13">
        <f t="shared" si="61"/>
        <v>0</v>
      </c>
      <c r="CW14" s="13">
        <f t="shared" si="62"/>
        <v>0</v>
      </c>
      <c r="CX14" s="28">
        <f t="shared" si="63"/>
        <v>0</v>
      </c>
      <c r="CY14" s="28">
        <f t="shared" si="64"/>
        <v>0</v>
      </c>
      <c r="CZ14" s="28"/>
      <c r="DA14" s="13"/>
      <c r="DB14" s="13">
        <f t="shared" si="65"/>
        <v>0</v>
      </c>
      <c r="DC14" s="13">
        <f t="shared" si="66"/>
        <v>0</v>
      </c>
      <c r="DD14" s="28">
        <f t="shared" si="67"/>
        <v>0</v>
      </c>
      <c r="DE14" s="28">
        <f t="shared" si="68"/>
        <v>0</v>
      </c>
      <c r="DF14" s="28"/>
      <c r="DG14" s="13"/>
      <c r="DH14" s="28">
        <f t="shared" si="69"/>
        <v>0</v>
      </c>
      <c r="DI14" s="13">
        <f t="shared" si="70"/>
        <v>0</v>
      </c>
      <c r="DJ14" s="28">
        <f t="shared" si="71"/>
        <v>0</v>
      </c>
      <c r="DK14" s="28">
        <f t="shared" si="72"/>
        <v>0</v>
      </c>
      <c r="DL14" s="28"/>
      <c r="DM14" s="13"/>
      <c r="DN14" s="13">
        <f t="shared" si="73"/>
        <v>0</v>
      </c>
      <c r="DO14" s="13">
        <f t="shared" si="74"/>
        <v>0</v>
      </c>
      <c r="DP14" s="28">
        <f t="shared" si="75"/>
        <v>0</v>
      </c>
      <c r="DQ14" s="28">
        <f t="shared" si="76"/>
        <v>0</v>
      </c>
      <c r="DR14" s="28"/>
      <c r="DS14" s="13"/>
      <c r="DT14" s="13">
        <f t="shared" si="77"/>
        <v>0</v>
      </c>
      <c r="DU14" s="13">
        <f t="shared" si="78"/>
        <v>0</v>
      </c>
      <c r="DV14" s="28">
        <f t="shared" si="79"/>
        <v>0</v>
      </c>
      <c r="DW14" s="28">
        <f t="shared" si="80"/>
        <v>0</v>
      </c>
      <c r="DX14" s="28"/>
      <c r="DY14" s="13"/>
      <c r="DZ14" s="13">
        <f t="shared" si="81"/>
        <v>0</v>
      </c>
      <c r="EA14" s="13">
        <f t="shared" si="82"/>
        <v>0</v>
      </c>
      <c r="EB14" s="28">
        <f t="shared" si="83"/>
        <v>0</v>
      </c>
      <c r="EC14" s="28">
        <f t="shared" si="84"/>
        <v>0</v>
      </c>
      <c r="ED14" s="28"/>
      <c r="EE14" s="13"/>
      <c r="EF14" s="13">
        <f t="shared" si="85"/>
        <v>0</v>
      </c>
      <c r="EG14" s="13">
        <f t="shared" si="86"/>
        <v>0</v>
      </c>
      <c r="EH14" s="28">
        <f t="shared" si="87"/>
        <v>0</v>
      </c>
      <c r="EI14" s="28">
        <f t="shared" si="88"/>
        <v>0</v>
      </c>
      <c r="EJ14" s="28"/>
      <c r="EK14" s="13"/>
      <c r="EL14" s="13">
        <f t="shared" si="89"/>
        <v>0</v>
      </c>
      <c r="EM14" s="13">
        <f t="shared" si="90"/>
        <v>0</v>
      </c>
      <c r="EN14" s="28">
        <f t="shared" si="91"/>
        <v>0</v>
      </c>
      <c r="EO14" s="28">
        <f t="shared" si="92"/>
        <v>0</v>
      </c>
      <c r="EP14" s="28"/>
      <c r="EQ14" s="13"/>
      <c r="ER14" s="13">
        <f t="shared" si="93"/>
        <v>0</v>
      </c>
      <c r="ES14" s="13">
        <f t="shared" si="94"/>
        <v>0</v>
      </c>
      <c r="ET14" s="28">
        <f t="shared" si="95"/>
        <v>0</v>
      </c>
      <c r="EU14" s="28">
        <f t="shared" si="96"/>
        <v>0</v>
      </c>
      <c r="EV14" s="28"/>
      <c r="EW14" s="13"/>
      <c r="EX14" s="13">
        <f t="shared" si="97"/>
        <v>0</v>
      </c>
      <c r="EY14" s="13">
        <f t="shared" si="98"/>
        <v>0</v>
      </c>
      <c r="EZ14" s="28">
        <f t="shared" si="99"/>
        <v>0</v>
      </c>
      <c r="FA14" s="28">
        <f t="shared" si="100"/>
        <v>0</v>
      </c>
      <c r="FB14" s="28"/>
      <c r="FC14" s="13"/>
      <c r="FD14" s="13">
        <f t="shared" si="101"/>
        <v>0</v>
      </c>
      <c r="FE14" s="13">
        <f t="shared" si="102"/>
        <v>0</v>
      </c>
      <c r="FF14" s="28">
        <f t="shared" si="103"/>
        <v>0</v>
      </c>
      <c r="FG14" s="28">
        <f t="shared" si="104"/>
        <v>0</v>
      </c>
      <c r="FH14" s="28"/>
      <c r="FI14" s="13"/>
      <c r="FJ14" s="13">
        <f t="shared" si="105"/>
        <v>0</v>
      </c>
      <c r="FK14" s="13">
        <f t="shared" si="106"/>
        <v>0</v>
      </c>
      <c r="FL14" s="28">
        <f t="shared" si="107"/>
        <v>0</v>
      </c>
      <c r="FM14" s="28">
        <f t="shared" si="108"/>
        <v>0</v>
      </c>
      <c r="FN14" s="28"/>
      <c r="FO14" s="13"/>
      <c r="FP14" s="13">
        <f t="shared" si="109"/>
        <v>0</v>
      </c>
      <c r="FQ14" s="13">
        <f t="shared" si="110"/>
        <v>0</v>
      </c>
      <c r="FR14" s="28">
        <f t="shared" si="111"/>
        <v>0</v>
      </c>
      <c r="FS14" s="28">
        <f t="shared" si="112"/>
        <v>0</v>
      </c>
      <c r="FT14" s="28"/>
    </row>
    <row r="15" spans="1:176" s="30" customFormat="1" ht="12.75">
      <c r="A15" s="29">
        <v>45383</v>
      </c>
      <c r="C15" s="20">
        <f>'2010C-2021A'!O15</f>
        <v>0</v>
      </c>
      <c r="D15" s="20">
        <f>'2010C-2021A'!P15</f>
        <v>0</v>
      </c>
      <c r="E15" s="14">
        <f t="shared" si="0"/>
        <v>0</v>
      </c>
      <c r="F15" s="20">
        <f>'2010C-2021A'!R15</f>
        <v>0</v>
      </c>
      <c r="G15" s="20">
        <f>'2010C-2021A'!S15</f>
        <v>0</v>
      </c>
      <c r="H15" s="28"/>
      <c r="I15" s="13">
        <f t="shared" si="113"/>
        <v>0</v>
      </c>
      <c r="J15" s="13">
        <f t="shared" si="1"/>
        <v>0</v>
      </c>
      <c r="K15" s="28">
        <f t="shared" si="2"/>
        <v>0</v>
      </c>
      <c r="L15" s="28">
        <f t="shared" si="3"/>
        <v>0</v>
      </c>
      <c r="M15" s="28">
        <f t="shared" si="4"/>
        <v>0</v>
      </c>
      <c r="N15" s="28"/>
      <c r="O15" s="13">
        <f t="shared" si="114"/>
        <v>0</v>
      </c>
      <c r="P15" s="13">
        <f t="shared" si="5"/>
        <v>0</v>
      </c>
      <c r="Q15" s="13">
        <f t="shared" si="6"/>
        <v>0</v>
      </c>
      <c r="R15" s="28">
        <f t="shared" si="7"/>
        <v>0</v>
      </c>
      <c r="S15" s="28">
        <f t="shared" si="8"/>
        <v>0</v>
      </c>
      <c r="T15" s="28"/>
      <c r="U15" s="28">
        <f t="shared" si="115"/>
        <v>0</v>
      </c>
      <c r="V15" s="13">
        <f t="shared" si="9"/>
        <v>0</v>
      </c>
      <c r="W15" s="13">
        <f t="shared" si="10"/>
        <v>0</v>
      </c>
      <c r="X15" s="28">
        <f t="shared" si="11"/>
        <v>0</v>
      </c>
      <c r="Y15" s="28">
        <f t="shared" si="12"/>
        <v>0</v>
      </c>
      <c r="Z15" s="28"/>
      <c r="AA15" s="13">
        <f t="shared" si="116"/>
        <v>0</v>
      </c>
      <c r="AB15" s="13">
        <f t="shared" si="13"/>
        <v>0</v>
      </c>
      <c r="AC15" s="13">
        <f t="shared" si="14"/>
        <v>0</v>
      </c>
      <c r="AD15" s="28">
        <f t="shared" si="15"/>
        <v>0</v>
      </c>
      <c r="AE15" s="28">
        <f t="shared" si="16"/>
        <v>0</v>
      </c>
      <c r="AF15" s="13"/>
      <c r="AG15" s="13">
        <f t="shared" si="117"/>
        <v>0</v>
      </c>
      <c r="AH15" s="13">
        <f t="shared" si="17"/>
        <v>0</v>
      </c>
      <c r="AI15" s="13">
        <f t="shared" si="18"/>
        <v>0</v>
      </c>
      <c r="AJ15" s="28">
        <f t="shared" si="19"/>
        <v>0</v>
      </c>
      <c r="AK15" s="28">
        <f t="shared" si="20"/>
        <v>0</v>
      </c>
      <c r="AL15" s="28"/>
      <c r="AM15" s="13">
        <f>C15*3.25486/100</f>
        <v>0</v>
      </c>
      <c r="AN15" s="13">
        <f t="shared" si="21"/>
        <v>0</v>
      </c>
      <c r="AO15" s="13">
        <f t="shared" si="22"/>
        <v>0</v>
      </c>
      <c r="AP15" s="28">
        <f t="shared" si="23"/>
        <v>0</v>
      </c>
      <c r="AQ15" s="28">
        <f t="shared" si="24"/>
        <v>0</v>
      </c>
      <c r="AR15" s="13"/>
      <c r="AS15" s="13">
        <f>C15*23.78111/100</f>
        <v>0</v>
      </c>
      <c r="AT15" s="13">
        <f t="shared" si="25"/>
        <v>0</v>
      </c>
      <c r="AU15" s="13">
        <f t="shared" si="26"/>
        <v>0</v>
      </c>
      <c r="AV15" s="28">
        <f t="shared" si="27"/>
        <v>0</v>
      </c>
      <c r="AW15" s="28">
        <f t="shared" si="28"/>
        <v>0</v>
      </c>
      <c r="AX15" s="28"/>
      <c r="AY15" s="13">
        <f>C15*0.0004/100</f>
        <v>0</v>
      </c>
      <c r="AZ15" s="13">
        <f t="shared" si="29"/>
        <v>0</v>
      </c>
      <c r="BA15" s="13">
        <f t="shared" si="30"/>
        <v>0</v>
      </c>
      <c r="BB15" s="28">
        <f t="shared" si="31"/>
        <v>0</v>
      </c>
      <c r="BC15" s="28">
        <f t="shared" si="32"/>
        <v>0</v>
      </c>
      <c r="BD15" s="28"/>
      <c r="BE15" s="13">
        <f>C15*0.13664/100</f>
        <v>0</v>
      </c>
      <c r="BF15" s="13">
        <f t="shared" si="33"/>
        <v>0</v>
      </c>
      <c r="BG15" s="13">
        <f t="shared" si="34"/>
        <v>0</v>
      </c>
      <c r="BH15" s="28">
        <f t="shared" si="35"/>
        <v>0</v>
      </c>
      <c r="BI15" s="28">
        <f t="shared" si="36"/>
        <v>0</v>
      </c>
      <c r="BJ15" s="28"/>
      <c r="BK15" s="13">
        <f>C15*0.87875/100</f>
        <v>0</v>
      </c>
      <c r="BL15" s="13">
        <f t="shared" si="37"/>
        <v>0</v>
      </c>
      <c r="BM15" s="13">
        <f t="shared" si="38"/>
        <v>0</v>
      </c>
      <c r="BN15" s="28">
        <f t="shared" si="39"/>
        <v>0</v>
      </c>
      <c r="BO15" s="28">
        <f t="shared" si="40"/>
        <v>0</v>
      </c>
      <c r="BP15" s="28"/>
      <c r="BQ15" s="13">
        <f>C15*0.56757/100</f>
        <v>0</v>
      </c>
      <c r="BR15" s="13">
        <f t="shared" si="41"/>
        <v>0</v>
      </c>
      <c r="BS15" s="13">
        <f t="shared" si="42"/>
        <v>0</v>
      </c>
      <c r="BT15" s="28">
        <f t="shared" si="43"/>
        <v>0</v>
      </c>
      <c r="BU15" s="28">
        <f t="shared" si="44"/>
        <v>0</v>
      </c>
      <c r="BV15" s="13"/>
      <c r="BW15" s="13">
        <f>C15*2.18514/100</f>
        <v>0</v>
      </c>
      <c r="BX15" s="13">
        <f t="shared" si="45"/>
        <v>0</v>
      </c>
      <c r="BY15" s="13">
        <f t="shared" si="46"/>
        <v>0</v>
      </c>
      <c r="BZ15" s="28">
        <f t="shared" si="47"/>
        <v>0</v>
      </c>
      <c r="CA15" s="28">
        <f t="shared" si="48"/>
        <v>0</v>
      </c>
      <c r="CB15" s="28"/>
      <c r="CC15" s="13">
        <f>C15*0.13916/100</f>
        <v>0</v>
      </c>
      <c r="CD15" s="13">
        <f t="shared" si="49"/>
        <v>0</v>
      </c>
      <c r="CE15" s="13">
        <f t="shared" si="50"/>
        <v>0</v>
      </c>
      <c r="CF15" s="28">
        <f t="shared" si="51"/>
        <v>0</v>
      </c>
      <c r="CG15" s="28">
        <f t="shared" si="52"/>
        <v>0</v>
      </c>
      <c r="CH15" s="28"/>
      <c r="CI15" s="13">
        <f>C15*0.37665/100</f>
        <v>0</v>
      </c>
      <c r="CJ15" s="13">
        <f t="shared" si="53"/>
        <v>0</v>
      </c>
      <c r="CK15" s="13">
        <f t="shared" si="54"/>
        <v>0</v>
      </c>
      <c r="CL15" s="28">
        <f t="shared" si="55"/>
        <v>0</v>
      </c>
      <c r="CM15" s="28">
        <f t="shared" si="56"/>
        <v>0</v>
      </c>
      <c r="CN15" s="28"/>
      <c r="CO15" s="13">
        <f>C15*1.58627/100</f>
        <v>0</v>
      </c>
      <c r="CP15" s="13">
        <f t="shared" si="57"/>
        <v>0</v>
      </c>
      <c r="CQ15" s="13">
        <f t="shared" si="58"/>
        <v>0</v>
      </c>
      <c r="CR15" s="28">
        <f t="shared" si="59"/>
        <v>0</v>
      </c>
      <c r="CS15" s="28">
        <f t="shared" si="60"/>
        <v>0</v>
      </c>
      <c r="CT15" s="28"/>
      <c r="CU15" s="13">
        <f>C15*0.07178/100</f>
        <v>0</v>
      </c>
      <c r="CV15" s="13">
        <f t="shared" si="61"/>
        <v>0</v>
      </c>
      <c r="CW15" s="13">
        <f t="shared" si="62"/>
        <v>0</v>
      </c>
      <c r="CX15" s="28">
        <f t="shared" si="63"/>
        <v>0</v>
      </c>
      <c r="CY15" s="28">
        <f t="shared" si="64"/>
        <v>0</v>
      </c>
      <c r="CZ15" s="28"/>
      <c r="DA15" s="13">
        <f>C15*1.01431/100</f>
        <v>0</v>
      </c>
      <c r="DB15" s="13">
        <f t="shared" si="65"/>
        <v>0</v>
      </c>
      <c r="DC15" s="13">
        <f t="shared" si="66"/>
        <v>0</v>
      </c>
      <c r="DD15" s="28">
        <f t="shared" si="67"/>
        <v>0</v>
      </c>
      <c r="DE15" s="28">
        <f t="shared" si="68"/>
        <v>0</v>
      </c>
      <c r="DF15" s="28"/>
      <c r="DG15" s="13">
        <f>C15*0.48536/100</f>
        <v>0</v>
      </c>
      <c r="DH15" s="28">
        <f t="shared" si="69"/>
        <v>0</v>
      </c>
      <c r="DI15" s="13">
        <f t="shared" si="70"/>
        <v>0</v>
      </c>
      <c r="DJ15" s="28">
        <f t="shared" si="71"/>
        <v>0</v>
      </c>
      <c r="DK15" s="28">
        <f t="shared" si="72"/>
        <v>0</v>
      </c>
      <c r="DL15" s="28"/>
      <c r="DM15" s="13">
        <f>C15*0.80603/100</f>
        <v>0</v>
      </c>
      <c r="DN15" s="13">
        <f t="shared" si="73"/>
        <v>0</v>
      </c>
      <c r="DO15" s="13">
        <f t="shared" si="74"/>
        <v>0</v>
      </c>
      <c r="DP15" s="28">
        <f t="shared" si="75"/>
        <v>0</v>
      </c>
      <c r="DQ15" s="28">
        <f t="shared" si="76"/>
        <v>0</v>
      </c>
      <c r="DR15" s="28"/>
      <c r="DS15" s="13">
        <f>C15*2.45163/100</f>
        <v>0</v>
      </c>
      <c r="DT15" s="13">
        <f t="shared" si="77"/>
        <v>0</v>
      </c>
      <c r="DU15" s="13">
        <f t="shared" si="78"/>
        <v>0</v>
      </c>
      <c r="DV15" s="28">
        <f t="shared" si="79"/>
        <v>0</v>
      </c>
      <c r="DW15" s="28">
        <f t="shared" si="80"/>
        <v>0</v>
      </c>
      <c r="DX15" s="28"/>
      <c r="DY15" s="13">
        <f>C15*0.25443/100</f>
        <v>0</v>
      </c>
      <c r="DZ15" s="13">
        <f t="shared" si="81"/>
        <v>0</v>
      </c>
      <c r="EA15" s="13">
        <f t="shared" si="82"/>
        <v>0</v>
      </c>
      <c r="EB15" s="28">
        <f t="shared" si="83"/>
        <v>0</v>
      </c>
      <c r="EC15" s="28">
        <f t="shared" si="84"/>
        <v>0</v>
      </c>
      <c r="ED15" s="28"/>
      <c r="EE15" s="13">
        <f>C15*0.12856/100</f>
        <v>0</v>
      </c>
      <c r="EF15" s="13">
        <f t="shared" si="85"/>
        <v>0</v>
      </c>
      <c r="EG15" s="13">
        <f t="shared" si="86"/>
        <v>0</v>
      </c>
      <c r="EH15" s="28">
        <f t="shared" si="87"/>
        <v>0</v>
      </c>
      <c r="EI15" s="28">
        <f t="shared" si="88"/>
        <v>0</v>
      </c>
      <c r="EJ15" s="28"/>
      <c r="EK15" s="13">
        <f>C15*0.03415/100</f>
        <v>0</v>
      </c>
      <c r="EL15" s="13">
        <f t="shared" si="89"/>
        <v>0</v>
      </c>
      <c r="EM15" s="13">
        <f t="shared" si="90"/>
        <v>0</v>
      </c>
      <c r="EN15" s="28">
        <f t="shared" si="91"/>
        <v>0</v>
      </c>
      <c r="EO15" s="28">
        <f t="shared" si="92"/>
        <v>0</v>
      </c>
      <c r="EP15" s="28"/>
      <c r="EQ15" s="13">
        <f>C15*1.11619/100</f>
        <v>0</v>
      </c>
      <c r="ER15" s="13">
        <f t="shared" si="93"/>
        <v>0</v>
      </c>
      <c r="ES15" s="13">
        <f t="shared" si="94"/>
        <v>0</v>
      </c>
      <c r="ET15" s="28">
        <f t="shared" si="95"/>
        <v>0</v>
      </c>
      <c r="EU15" s="28">
        <f t="shared" si="96"/>
        <v>0</v>
      </c>
      <c r="EV15" s="28"/>
      <c r="EW15" s="13">
        <f>C15*4.55599/100</f>
        <v>0</v>
      </c>
      <c r="EX15" s="13">
        <f t="shared" si="97"/>
        <v>0</v>
      </c>
      <c r="EY15" s="13">
        <f t="shared" si="98"/>
        <v>0</v>
      </c>
      <c r="EZ15" s="28">
        <f t="shared" si="99"/>
        <v>0</v>
      </c>
      <c r="FA15" s="28">
        <f t="shared" si="100"/>
        <v>0</v>
      </c>
      <c r="FB15" s="28"/>
      <c r="FC15" s="13">
        <f>C15*0.07571/100</f>
        <v>0</v>
      </c>
      <c r="FD15" s="13">
        <f t="shared" si="101"/>
        <v>0</v>
      </c>
      <c r="FE15" s="13">
        <f t="shared" si="102"/>
        <v>0</v>
      </c>
      <c r="FF15" s="28">
        <f t="shared" si="103"/>
        <v>0</v>
      </c>
      <c r="FG15" s="28">
        <f t="shared" si="104"/>
        <v>0</v>
      </c>
      <c r="FH15" s="28"/>
      <c r="FI15" s="13">
        <f>C15*0.91696/100</f>
        <v>0</v>
      </c>
      <c r="FJ15" s="13">
        <f t="shared" si="105"/>
        <v>0</v>
      </c>
      <c r="FK15" s="13">
        <f t="shared" si="106"/>
        <v>0</v>
      </c>
      <c r="FL15" s="28">
        <f t="shared" si="107"/>
        <v>0</v>
      </c>
      <c r="FM15" s="28">
        <f t="shared" si="108"/>
        <v>0</v>
      </c>
      <c r="FN15" s="28"/>
      <c r="FO15" s="13">
        <f>C15*0.38062/100</f>
        <v>0</v>
      </c>
      <c r="FP15" s="13">
        <f t="shared" si="109"/>
        <v>0</v>
      </c>
      <c r="FQ15" s="13">
        <f t="shared" si="110"/>
        <v>0</v>
      </c>
      <c r="FR15" s="28">
        <f t="shared" si="111"/>
        <v>0</v>
      </c>
      <c r="FS15" s="28">
        <f t="shared" si="112"/>
        <v>0</v>
      </c>
      <c r="FT15" s="28"/>
    </row>
    <row r="16" ht="12.75">
      <c r="U16" s="28"/>
    </row>
    <row r="17" spans="1:175" ht="13.5" thickBot="1">
      <c r="A17" s="11" t="s">
        <v>0</v>
      </c>
      <c r="C17" s="27">
        <f>SUM(C8:C16)</f>
        <v>4056468</v>
      </c>
      <c r="D17" s="27">
        <f>SUM(D8:D16)</f>
        <v>327409</v>
      </c>
      <c r="E17" s="27">
        <f>SUM(E8:E16)</f>
        <v>4383877</v>
      </c>
      <c r="F17" s="27">
        <f>SUM(F8:F16)</f>
        <v>783938</v>
      </c>
      <c r="G17" s="27">
        <f>SUM(G8:G16)</f>
        <v>49714</v>
      </c>
      <c r="I17" s="27">
        <f>SUM(I8:I16)</f>
        <v>322922.84242919995</v>
      </c>
      <c r="J17" s="27">
        <f>SUM(J8:J16)</f>
        <v>26064.0155221</v>
      </c>
      <c r="K17" s="27">
        <f>SUM(K8:K16)</f>
        <v>348986.8579513</v>
      </c>
      <c r="L17" s="27">
        <f>SUM(L8:L16)</f>
        <v>62406.87397219999</v>
      </c>
      <c r="M17" s="27">
        <f>SUM(M8:M16)</f>
        <v>3957.5774266</v>
      </c>
      <c r="O17" s="27">
        <f>SUM(O8:O16)</f>
        <v>359469.18522840005</v>
      </c>
      <c r="P17" s="27">
        <f>SUM(P8:P16)</f>
        <v>29013.7741667</v>
      </c>
      <c r="Q17" s="27">
        <f>SUM(Q8:Q16)</f>
        <v>388482.9593951</v>
      </c>
      <c r="R17" s="27">
        <f>SUM(R8:R16)</f>
        <v>69469.6849894</v>
      </c>
      <c r="S17" s="27">
        <f>SUM(S8:S16)</f>
        <v>4405.4707382</v>
      </c>
      <c r="U17" s="27">
        <f>SUM(U8:U16)</f>
        <v>132739.3967172</v>
      </c>
      <c r="V17" s="27">
        <f>SUM(V8:V16)</f>
        <v>10713.7719661</v>
      </c>
      <c r="W17" s="27">
        <f>SUM(W8:W16)</f>
        <v>143453.16868330003</v>
      </c>
      <c r="X17" s="27">
        <f>SUM(X8:X16)</f>
        <v>25652.7247802</v>
      </c>
      <c r="Y17" s="27">
        <f>SUM(Y8:Y16)</f>
        <v>1626.7862506</v>
      </c>
      <c r="AA17" s="27">
        <f>SUM(AA8:AA16)</f>
        <v>99165.63366840001</v>
      </c>
      <c r="AB17" s="27">
        <f>SUM(AB8:AB16)</f>
        <v>8003.9386367</v>
      </c>
      <c r="AC17" s="27">
        <f>SUM(AC8:AC16)</f>
        <v>107169.57230510001</v>
      </c>
      <c r="AD17" s="27">
        <f>SUM(AD8:AD16)</f>
        <v>19164.3835294</v>
      </c>
      <c r="AE17" s="27">
        <f>SUM(AE8:AE16)</f>
        <v>1215.3233582</v>
      </c>
      <c r="AF17" s="20"/>
      <c r="AG17" s="27">
        <f>SUM(AG8:AG16)</f>
        <v>9841.3970148</v>
      </c>
      <c r="AH17" s="27">
        <f>SUM(AH8:AH16)</f>
        <v>794.3269749000001</v>
      </c>
      <c r="AI17" s="27">
        <f>SUM(AI8:AI16)</f>
        <v>10635.7239897</v>
      </c>
      <c r="AJ17" s="27">
        <f>SUM(AJ8:AJ16)</f>
        <v>1901.9119818</v>
      </c>
      <c r="AK17" s="27">
        <f>SUM(AK8:AK16)</f>
        <v>120.6111354</v>
      </c>
      <c r="AM17" s="27">
        <f>SUM(AM8:AM16)</f>
        <v>132032.3543448</v>
      </c>
      <c r="AN17" s="27">
        <f>SUM(AN8:AN16)</f>
        <v>10656.7045774</v>
      </c>
      <c r="AO17" s="27">
        <f>SUM(AO8:AO16)</f>
        <v>142689.0589222</v>
      </c>
      <c r="AP17" s="27">
        <f>SUM(AP8:AP16)</f>
        <v>25516.084386799997</v>
      </c>
      <c r="AQ17" s="27">
        <f>SUM(AQ8:AQ16)</f>
        <v>1618.1211004</v>
      </c>
      <c r="AR17" s="27"/>
      <c r="AS17" s="27">
        <f>SUM(AS8:AS16)</f>
        <v>964673.1171948002</v>
      </c>
      <c r="AT17" s="27">
        <f>SUM(AT8:AT16)</f>
        <v>77861.49443990001</v>
      </c>
      <c r="AU17" s="27">
        <f>SUM(AU8:AU16)</f>
        <v>1042534.6116347001</v>
      </c>
      <c r="AV17" s="27">
        <f>SUM(AV8:AV16)</f>
        <v>186429.1581118</v>
      </c>
      <c r="AW17" s="27">
        <f>SUM(AW8:AW16)</f>
        <v>11822.5410254</v>
      </c>
      <c r="AY17" s="27">
        <f>SUM(AY8:AY16)</f>
        <v>16.225872000000003</v>
      </c>
      <c r="AZ17" s="27">
        <f>SUM(AZ8:AZ16)</f>
        <v>1.3096359999999998</v>
      </c>
      <c r="BA17" s="27">
        <f>SUM(BA8:BA16)</f>
        <v>17.535508</v>
      </c>
      <c r="BB17" s="27">
        <f>SUM(BB8:BB16)</f>
        <v>3.1357519999999997</v>
      </c>
      <c r="BC17" s="27">
        <f>SUM(BC8:BC16)</f>
        <v>0.19885599999999998</v>
      </c>
      <c r="BE17" s="27">
        <f>SUM(BE8:BE16)</f>
        <v>5542.757875200001</v>
      </c>
      <c r="BF17" s="27">
        <f>SUM(BF8:BF16)</f>
        <v>447.37165760000005</v>
      </c>
      <c r="BG17" s="27">
        <f>SUM(BG8:BG16)</f>
        <v>5990.1295328000015</v>
      </c>
      <c r="BH17" s="27">
        <f>SUM(BH8:BH16)</f>
        <v>1071.1728832</v>
      </c>
      <c r="BI17" s="27">
        <f>SUM(BI8:BI16)</f>
        <v>67.9292096</v>
      </c>
      <c r="BK17" s="27">
        <f>SUM(BK8:BK16)</f>
        <v>35646.212550000004</v>
      </c>
      <c r="BL17" s="27">
        <f>SUM(BL8:BL16)</f>
        <v>2877.1065875</v>
      </c>
      <c r="BM17" s="27">
        <f>SUM(BM8:BM16)</f>
        <v>38523.3191375</v>
      </c>
      <c r="BN17" s="27">
        <f>SUM(BN8:BN16)</f>
        <v>6888.855175000001</v>
      </c>
      <c r="BO17" s="27">
        <f>SUM(BO8:BO16)</f>
        <v>436.86177499999997</v>
      </c>
      <c r="BQ17" s="27">
        <f>SUM(BQ8:BQ16)</f>
        <v>23023.295427600002</v>
      </c>
      <c r="BR17" s="27">
        <f>SUM(BR8:BR16)</f>
        <v>1858.2752613</v>
      </c>
      <c r="BS17" s="27">
        <f>SUM(BS8:BS16)</f>
        <v>24881.5706889</v>
      </c>
      <c r="BT17" s="27">
        <f>SUM(BT8:BT16)</f>
        <v>4449.396906599999</v>
      </c>
      <c r="BU17" s="27">
        <f>SUM(BU8:BU16)</f>
        <v>282.1617498</v>
      </c>
      <c r="BV17" s="20"/>
      <c r="BW17" s="27">
        <f>SUM(BW8:BW16)</f>
        <v>88639.50485520001</v>
      </c>
      <c r="BX17" s="27">
        <f>SUM(BX8:BX16)</f>
        <v>7154.3450225999995</v>
      </c>
      <c r="BY17" s="27">
        <f>SUM(BY8:BY16)</f>
        <v>95793.8498778</v>
      </c>
      <c r="BZ17" s="27">
        <f>SUM(BZ8:BZ16)</f>
        <v>17130.1428132</v>
      </c>
      <c r="CA17" s="27">
        <f>SUM(CA8:CA16)</f>
        <v>1086.3204996</v>
      </c>
      <c r="CC17" s="27">
        <f>SUM(CC8:CC16)</f>
        <v>5644.9808688</v>
      </c>
      <c r="CD17" s="27">
        <f>SUM(CD8:CD16)</f>
        <v>455.62236440000004</v>
      </c>
      <c r="CE17" s="27">
        <f>SUM(CE8:CE16)</f>
        <v>6100.6032331999995</v>
      </c>
      <c r="CF17" s="27">
        <f>SUM(CF8:CF16)</f>
        <v>1090.9281208</v>
      </c>
      <c r="CG17" s="27">
        <f>SUM(CG8:CG16)</f>
        <v>69.1820024</v>
      </c>
      <c r="CI17" s="27">
        <f>SUM(CI8:CI16)</f>
        <v>15278.686721999999</v>
      </c>
      <c r="CJ17" s="27">
        <f>SUM(CJ8:CJ16)</f>
        <v>1233.1859985</v>
      </c>
      <c r="CK17" s="27">
        <f>SUM(CK8:CK16)</f>
        <v>16511.8727205</v>
      </c>
      <c r="CL17" s="27">
        <f>SUM(CL8:CL16)</f>
        <v>2952.702477</v>
      </c>
      <c r="CM17" s="27">
        <f>SUM(CM8:CM16)</f>
        <v>187.247781</v>
      </c>
      <c r="CO17" s="27">
        <f>SUM(CO8:CO16)</f>
        <v>64346.534943599996</v>
      </c>
      <c r="CP17" s="27">
        <f>SUM(CP8:CP16)</f>
        <v>5193.590744300001</v>
      </c>
      <c r="CQ17" s="27">
        <f>SUM(CQ8:CQ16)</f>
        <v>69540.1256879</v>
      </c>
      <c r="CR17" s="27">
        <f>SUM(CR8:CR16)</f>
        <v>12435.3733126</v>
      </c>
      <c r="CS17" s="27">
        <f>SUM(CS8:CS16)</f>
        <v>788.5982678000001</v>
      </c>
      <c r="CU17" s="27">
        <f>SUM(CU8:CU16)</f>
        <v>2911.7327304</v>
      </c>
      <c r="CV17" s="27">
        <f>SUM(CV8:CV16)</f>
        <v>235.0141802</v>
      </c>
      <c r="CW17" s="27">
        <f>SUM(CW8:CW16)</f>
        <v>3146.7469106</v>
      </c>
      <c r="CX17" s="27">
        <f>SUM(CX8:CX16)</f>
        <v>562.7106964000001</v>
      </c>
      <c r="CY17" s="27">
        <f>SUM(CY8:CY16)</f>
        <v>35.6847092</v>
      </c>
      <c r="DA17" s="27">
        <f>SUM(DA8:DA16)</f>
        <v>41145.1605708</v>
      </c>
      <c r="DB17" s="27">
        <f>SUM(DB8:DB16)</f>
        <v>3320.9422279</v>
      </c>
      <c r="DC17" s="27">
        <f>SUM(DC8:DC16)</f>
        <v>44466.102798700005</v>
      </c>
      <c r="DD17" s="27">
        <f>SUM(DD8:DD16)</f>
        <v>7951.5615278000005</v>
      </c>
      <c r="DE17" s="27">
        <f>SUM(DE8:DE16)</f>
        <v>504.25407340000004</v>
      </c>
      <c r="DG17" s="27">
        <f>SUM(DG8:DG16)</f>
        <v>19688.473084800004</v>
      </c>
      <c r="DH17" s="27">
        <f>SUM(DH8:DH16)</f>
        <v>1589.1123223999998</v>
      </c>
      <c r="DI17" s="27">
        <f>SUM(DI8:DI16)</f>
        <v>21277.5854072</v>
      </c>
      <c r="DJ17" s="27">
        <f>SUM(DJ8:DJ16)</f>
        <v>3804.9214767999993</v>
      </c>
      <c r="DK17" s="27">
        <f>SUM(DK8:DK16)</f>
        <v>241.29187039999997</v>
      </c>
      <c r="DM17" s="27">
        <f>SUM(DM8:DM16)</f>
        <v>32696.3490204</v>
      </c>
      <c r="DN17" s="27">
        <f>SUM(DN8:DN16)</f>
        <v>2639.0147626999997</v>
      </c>
      <c r="DO17" s="27">
        <f>SUM(DO8:DO16)</f>
        <v>35335.363783099994</v>
      </c>
      <c r="DP17" s="27">
        <f>SUM(DP8:DP16)</f>
        <v>6318.775461399999</v>
      </c>
      <c r="DQ17" s="27">
        <f>SUM(DQ8:DQ16)</f>
        <v>400.70975419999996</v>
      </c>
      <c r="DS17" s="27">
        <f>SUM(DS8:DS16)</f>
        <v>99449.58642840001</v>
      </c>
      <c r="DT17" s="27">
        <f>SUM(DT8:DT16)</f>
        <v>8026.8572667</v>
      </c>
      <c r="DU17" s="27">
        <f>SUM(DU8:DU16)</f>
        <v>107476.4436951</v>
      </c>
      <c r="DV17" s="27">
        <f>SUM(DV8:DV16)</f>
        <v>19219.2591894</v>
      </c>
      <c r="DW17" s="27">
        <f>SUM(DW8:DW16)</f>
        <v>1218.8033382</v>
      </c>
      <c r="DY17" s="27">
        <f>SUM(DY8:DY16)</f>
        <v>10320.8715324</v>
      </c>
      <c r="DZ17" s="27">
        <f>SUM(DZ8:DZ16)</f>
        <v>833.0267187</v>
      </c>
      <c r="EA17" s="27">
        <f>SUM(EA8:EA16)</f>
        <v>11153.8982511</v>
      </c>
      <c r="EB17" s="27">
        <f>SUM(EB8:EB16)</f>
        <v>1994.5734534</v>
      </c>
      <c r="EC17" s="27">
        <f>SUM(EC8:EC16)</f>
        <v>126.4873302</v>
      </c>
      <c r="EE17" s="27">
        <f>SUM(EE8:EE16)</f>
        <v>5214.9952608</v>
      </c>
      <c r="EF17" s="27">
        <f>SUM(EF8:EF16)</f>
        <v>420.9170104000001</v>
      </c>
      <c r="EG17" s="27">
        <f>SUM(EG8:EG16)</f>
        <v>5635.912271200001</v>
      </c>
      <c r="EH17" s="27">
        <f>SUM(EH8:EH16)</f>
        <v>1007.8306928</v>
      </c>
      <c r="EI17" s="27">
        <f>SUM(EI8:EI16)</f>
        <v>63.912318400000004</v>
      </c>
      <c r="EK17" s="27">
        <f>SUM(EK8:EK16)</f>
        <v>1385.2838219999999</v>
      </c>
      <c r="EL17" s="27">
        <f>SUM(EL8:EL16)</f>
        <v>111.81017349999999</v>
      </c>
      <c r="EM17" s="27">
        <f>SUM(EM8:EM16)</f>
        <v>1497.0939955000001</v>
      </c>
      <c r="EN17" s="27">
        <f>SUM(EN8:EN16)</f>
        <v>267.714827</v>
      </c>
      <c r="EO17" s="27">
        <f>SUM(EO8:EO16)</f>
        <v>16.977331</v>
      </c>
      <c r="EQ17" s="27">
        <f>SUM(EQ8:EQ16)</f>
        <v>45277.89016919999</v>
      </c>
      <c r="ER17" s="27">
        <f>SUM(ER8:ER16)</f>
        <v>3654.5065171</v>
      </c>
      <c r="ES17" s="27">
        <f>SUM(ES8:ES16)</f>
        <v>48932.396686299995</v>
      </c>
      <c r="ET17" s="27">
        <f>SUM(ET8:ET16)</f>
        <v>8750.2375622</v>
      </c>
      <c r="EU17" s="27">
        <f>SUM(EU8:EU16)</f>
        <v>554.9026966</v>
      </c>
      <c r="EW17" s="27">
        <f>SUM(EW8:EW16)</f>
        <v>184812.27643320002</v>
      </c>
      <c r="EX17" s="27">
        <f>SUM(EX8:EX16)</f>
        <v>14916.721299100001</v>
      </c>
      <c r="EY17" s="27">
        <f>SUM(EY8:EY16)</f>
        <v>199728.99773230005</v>
      </c>
      <c r="EZ17" s="27">
        <f>SUM(EZ8:EZ16)</f>
        <v>35716.136886199994</v>
      </c>
      <c r="FA17" s="27">
        <f>SUM(FA8:FA16)</f>
        <v>2264.9648685999996</v>
      </c>
      <c r="FC17" s="27">
        <f>SUM(FC8:FC16)</f>
        <v>3071.1519227999997</v>
      </c>
      <c r="FD17" s="27">
        <f>SUM(FD8:FD16)</f>
        <v>247.88135390000002</v>
      </c>
      <c r="FE17" s="27">
        <f>SUM(FE8:FE16)</f>
        <v>3319.0332767</v>
      </c>
      <c r="FF17" s="27">
        <f>SUM(FF8:FF16)</f>
        <v>593.5194598</v>
      </c>
      <c r="FG17" s="27">
        <f>SUM(FG8:FG16)</f>
        <v>37.6384694</v>
      </c>
      <c r="FI17" s="27">
        <f>SUM(FI8:FI16)</f>
        <v>37196.188972799995</v>
      </c>
      <c r="FJ17" s="27">
        <f>SUM(FJ8:FJ16)</f>
        <v>3002.2095664000003</v>
      </c>
      <c r="FK17" s="27">
        <f>SUM(FK8:FK16)</f>
        <v>40198.3985392</v>
      </c>
      <c r="FL17" s="27">
        <f>SUM(FL8:FL16)</f>
        <v>7188.3978848</v>
      </c>
      <c r="FM17" s="27">
        <f>SUM(FM8:FM16)</f>
        <v>455.85749440000006</v>
      </c>
      <c r="FO17" s="27">
        <f>SUM(FO8:FO16)</f>
        <v>15439.728501600002</v>
      </c>
      <c r="FP17" s="27">
        <f>SUM(FP8:FP16)</f>
        <v>1246.1841358</v>
      </c>
      <c r="FQ17" s="27">
        <f>SUM(FQ8:FQ16)</f>
        <v>16685.9126374</v>
      </c>
      <c r="FR17" s="27">
        <f>SUM(FR8:FR16)</f>
        <v>2983.8248156</v>
      </c>
      <c r="FS17" s="27">
        <f>SUM(FS8:FS16)</f>
        <v>189.2214268</v>
      </c>
    </row>
    <row r="18" ht="13.5" thickTop="1"/>
    <row r="29" spans="1:7" ht="12.75">
      <c r="A29"/>
      <c r="C29"/>
      <c r="D29"/>
      <c r="E29"/>
      <c r="F29"/>
      <c r="G29"/>
    </row>
    <row r="30" spans="1:7" ht="12.75">
      <c r="A30"/>
      <c r="C30"/>
      <c r="D30"/>
      <c r="E30"/>
      <c r="F30"/>
      <c r="G30"/>
    </row>
    <row r="31" spans="1:176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</row>
    <row r="32" spans="1:176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76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spans="1:176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spans="1:176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1:176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</row>
    <row r="53" spans="1:176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</row>
    <row r="54" spans="1:176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</row>
    <row r="55" spans="1:176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</row>
    <row r="56" spans="8:176" ht="12.75"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</row>
    <row r="57" spans="8:176" ht="12.75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57"/>
  <sheetViews>
    <sheetView zoomScale="150" zoomScaleNormal="150" zoomScalePageLayoutView="0" workbookViewId="0" topLeftCell="A1">
      <selection activeCell="A11" sqref="A11"/>
    </sheetView>
  </sheetViews>
  <sheetFormatPr defaultColWidth="13.7109375" defaultRowHeight="12.75"/>
  <cols>
    <col min="1" max="1" width="9.7109375" style="2" customWidth="1"/>
    <col min="2" max="2" width="3.7109375" style="13" customWidth="1"/>
    <col min="3" max="6" width="13.7109375" style="13" customWidth="1"/>
    <col min="7" max="7" width="16.7109375" style="13" customWidth="1"/>
    <col min="8" max="8" width="3.7109375" style="13" customWidth="1"/>
    <col min="9" max="12" width="13.7109375" style="13" customWidth="1"/>
    <col min="13" max="13" width="15.7109375" style="13" customWidth="1"/>
    <col min="14" max="14" width="3.7109375" style="13" customWidth="1"/>
    <col min="15" max="18" width="13.7109375" style="0" customWidth="1"/>
    <col min="19" max="19" width="16.28125" style="0" customWidth="1"/>
    <col min="20" max="20" width="3.7109375" style="13" customWidth="1"/>
    <col min="21" max="24" width="13.7109375" style="0" customWidth="1"/>
    <col min="25" max="25" width="15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3" customWidth="1"/>
    <col min="121" max="121" width="3.7109375" style="0" customWidth="1"/>
  </cols>
  <sheetData>
    <row r="1" spans="1:122" ht="12.75">
      <c r="A1" s="22"/>
      <c r="C1" s="23"/>
      <c r="O1" s="23" t="s">
        <v>6</v>
      </c>
      <c r="U1" s="23"/>
      <c r="AG1" s="23" t="s">
        <v>6</v>
      </c>
      <c r="AM1" s="23"/>
      <c r="AY1" s="23" t="s">
        <v>6</v>
      </c>
      <c r="BE1" s="23"/>
      <c r="BQ1" s="23" t="s">
        <v>6</v>
      </c>
      <c r="BW1" s="23"/>
      <c r="CI1" s="23" t="s">
        <v>6</v>
      </c>
      <c r="CO1" s="23"/>
      <c r="DA1" s="23" t="s">
        <v>6</v>
      </c>
      <c r="DG1" s="23"/>
      <c r="DR1" s="23" t="s">
        <v>6</v>
      </c>
    </row>
    <row r="2" spans="1:122" ht="12.75">
      <c r="A2" s="22"/>
      <c r="C2" s="23"/>
      <c r="O2" s="23" t="s">
        <v>5</v>
      </c>
      <c r="U2" s="23"/>
      <c r="AG2" s="23" t="s">
        <v>5</v>
      </c>
      <c r="AM2" s="23"/>
      <c r="AY2" s="23" t="s">
        <v>5</v>
      </c>
      <c r="BE2" s="23"/>
      <c r="BQ2" s="23" t="s">
        <v>5</v>
      </c>
      <c r="BW2" s="23"/>
      <c r="CI2" s="23" t="s">
        <v>5</v>
      </c>
      <c r="CO2" s="23"/>
      <c r="DA2" s="23" t="s">
        <v>5</v>
      </c>
      <c r="DG2" s="23"/>
      <c r="DR2" s="23" t="s">
        <v>5</v>
      </c>
    </row>
    <row r="3" spans="1:122" ht="12.75">
      <c r="A3" s="22"/>
      <c r="C3" s="23"/>
      <c r="O3" s="23" t="s">
        <v>64</v>
      </c>
      <c r="P3" s="1"/>
      <c r="U3" s="23"/>
      <c r="AG3" s="23" t="str">
        <f>O3</f>
        <v>2004 Series A Bond Funded Projects After 2011B</v>
      </c>
      <c r="AM3" s="23"/>
      <c r="AY3" s="23" t="str">
        <f>AG3</f>
        <v>2004 Series A Bond Funded Projects After 2011B</v>
      </c>
      <c r="BE3" s="23"/>
      <c r="BQ3" s="23" t="str">
        <f>AY3</f>
        <v>2004 Series A Bond Funded Projects After 2011B</v>
      </c>
      <c r="BW3" s="23"/>
      <c r="CI3" s="23" t="str">
        <f>BQ3</f>
        <v>2004 Series A Bond Funded Projects After 2011B</v>
      </c>
      <c r="CO3" s="23"/>
      <c r="DA3" s="23" t="str">
        <f>CI3</f>
        <v>2004 Series A Bond Funded Projects After 2011B</v>
      </c>
      <c r="DG3" s="23"/>
      <c r="DR3" s="23" t="str">
        <f>DA3</f>
        <v>2004 Series A Bond Funded Projects After 2011B</v>
      </c>
    </row>
    <row r="4" ht="12.75">
      <c r="A4" s="22"/>
    </row>
    <row r="5" spans="1:120" ht="12.75">
      <c r="A5" s="4" t="s">
        <v>1</v>
      </c>
      <c r="C5" s="41" t="s">
        <v>65</v>
      </c>
      <c r="D5" s="42"/>
      <c r="E5" s="43"/>
      <c r="F5" s="19"/>
      <c r="G5" s="19"/>
      <c r="I5" s="15" t="s">
        <v>31</v>
      </c>
      <c r="J5" s="16"/>
      <c r="K5" s="17"/>
      <c r="L5" s="19"/>
      <c r="M5" s="19"/>
      <c r="O5" s="15" t="s">
        <v>37</v>
      </c>
      <c r="P5" s="16"/>
      <c r="Q5" s="17"/>
      <c r="R5" s="19"/>
      <c r="S5" s="19"/>
      <c r="U5" s="5" t="s">
        <v>19</v>
      </c>
      <c r="V5" s="6"/>
      <c r="W5" s="7"/>
      <c r="X5" s="19"/>
      <c r="Y5" s="19"/>
      <c r="AA5" s="5" t="s">
        <v>29</v>
      </c>
      <c r="AB5" s="6"/>
      <c r="AC5" s="7"/>
      <c r="AD5" s="19"/>
      <c r="AE5" s="19"/>
      <c r="AG5" s="5" t="s">
        <v>20</v>
      </c>
      <c r="AH5" s="6"/>
      <c r="AI5" s="7"/>
      <c r="AJ5" s="19"/>
      <c r="AK5" s="19"/>
      <c r="AM5" s="5" t="s">
        <v>21</v>
      </c>
      <c r="AN5" s="6"/>
      <c r="AO5" s="7"/>
      <c r="AP5" s="19"/>
      <c r="AQ5" s="19"/>
      <c r="AS5" s="5" t="s">
        <v>22</v>
      </c>
      <c r="AT5" s="6"/>
      <c r="AU5" s="7"/>
      <c r="AV5" s="19"/>
      <c r="AW5" s="19"/>
      <c r="AY5" s="5" t="s">
        <v>23</v>
      </c>
      <c r="AZ5" s="6"/>
      <c r="BA5" s="7"/>
      <c r="BB5" s="19"/>
      <c r="BC5" s="19"/>
      <c r="BE5" s="5" t="s">
        <v>48</v>
      </c>
      <c r="BF5" s="6"/>
      <c r="BG5" s="7"/>
      <c r="BH5" s="19"/>
      <c r="BI5" s="19"/>
      <c r="BK5" s="5" t="s">
        <v>24</v>
      </c>
      <c r="BL5" s="6"/>
      <c r="BM5" s="7"/>
      <c r="BN5" s="19"/>
      <c r="BO5" s="19"/>
      <c r="BQ5" s="5" t="s">
        <v>49</v>
      </c>
      <c r="BR5" s="6"/>
      <c r="BS5" s="7"/>
      <c r="BT5" s="19"/>
      <c r="BU5" s="19"/>
      <c r="BW5" s="5" t="s">
        <v>25</v>
      </c>
      <c r="BX5" s="6"/>
      <c r="BY5" s="7"/>
      <c r="BZ5" s="19"/>
      <c r="CA5" s="19"/>
      <c r="CC5" s="32" t="s">
        <v>27</v>
      </c>
      <c r="CD5" s="6"/>
      <c r="CE5" s="7"/>
      <c r="CF5" s="19"/>
      <c r="CG5" s="19"/>
      <c r="CI5" s="5" t="s">
        <v>50</v>
      </c>
      <c r="CJ5" s="6"/>
      <c r="CK5" s="7"/>
      <c r="CL5" s="19"/>
      <c r="CM5" s="19"/>
      <c r="CO5" s="5" t="s">
        <v>51</v>
      </c>
      <c r="CP5" s="6"/>
      <c r="CQ5" s="7"/>
      <c r="CR5" s="19"/>
      <c r="CS5" s="19"/>
      <c r="CU5" s="5" t="s">
        <v>52</v>
      </c>
      <c r="CV5" s="6"/>
      <c r="CW5" s="7"/>
      <c r="CX5" s="19"/>
      <c r="CY5" s="19"/>
      <c r="DA5" s="5" t="s">
        <v>53</v>
      </c>
      <c r="DB5" s="6"/>
      <c r="DC5" s="7"/>
      <c r="DD5" s="19"/>
      <c r="DE5" s="19"/>
      <c r="DG5" s="5" t="s">
        <v>54</v>
      </c>
      <c r="DH5" s="6"/>
      <c r="DI5" s="7"/>
      <c r="DJ5" s="19"/>
      <c r="DK5" s="19"/>
      <c r="DM5" s="32" t="s">
        <v>7</v>
      </c>
      <c r="DN5" s="6"/>
      <c r="DO5" s="7"/>
      <c r="DP5" s="19"/>
    </row>
    <row r="6" spans="1:120" s="1" customFormat="1" ht="12.75">
      <c r="A6" s="24" t="s">
        <v>2</v>
      </c>
      <c r="B6" s="13"/>
      <c r="C6" s="49" t="s">
        <v>66</v>
      </c>
      <c r="D6" s="44"/>
      <c r="E6" s="45"/>
      <c r="F6" s="19" t="s">
        <v>55</v>
      </c>
      <c r="G6" s="19" t="s">
        <v>55</v>
      </c>
      <c r="H6" s="13"/>
      <c r="I6" s="18"/>
      <c r="J6" s="37">
        <v>0.6798012</v>
      </c>
      <c r="K6" s="17"/>
      <c r="L6" s="19" t="s">
        <v>55</v>
      </c>
      <c r="M6" s="19" t="s">
        <v>55</v>
      </c>
      <c r="N6" s="13"/>
      <c r="O6" s="18"/>
      <c r="P6" s="31">
        <f>V6+AB6+AH6+AN6+AT6+AZ6+BF6+BL6+BR6+BX6+CD6+CJ6+CP6+CV6+DB6+DH6+DN6</f>
        <v>0.3201988</v>
      </c>
      <c r="Q6" s="17"/>
      <c r="R6" s="19" t="s">
        <v>55</v>
      </c>
      <c r="S6" s="19" t="s">
        <v>55</v>
      </c>
      <c r="T6" s="13"/>
      <c r="U6" s="25"/>
      <c r="V6" s="12">
        <v>0.0028849</v>
      </c>
      <c r="W6" s="26"/>
      <c r="X6" s="19" t="s">
        <v>55</v>
      </c>
      <c r="Y6" s="19" t="s">
        <v>55</v>
      </c>
      <c r="AA6" s="25"/>
      <c r="AB6" s="12">
        <v>0.0121511</v>
      </c>
      <c r="AC6" s="26"/>
      <c r="AD6" s="19" t="s">
        <v>55</v>
      </c>
      <c r="AE6" s="19" t="s">
        <v>55</v>
      </c>
      <c r="AG6" s="25"/>
      <c r="AH6" s="12">
        <v>0.0051763</v>
      </c>
      <c r="AI6" s="26"/>
      <c r="AJ6" s="19" t="s">
        <v>55</v>
      </c>
      <c r="AK6" s="19" t="s">
        <v>55</v>
      </c>
      <c r="AM6" s="25"/>
      <c r="AN6" s="12">
        <v>0.001659</v>
      </c>
      <c r="AO6" s="26"/>
      <c r="AP6" s="19" t="s">
        <v>55</v>
      </c>
      <c r="AQ6" s="19" t="s">
        <v>55</v>
      </c>
      <c r="AS6" s="25"/>
      <c r="AT6" s="12">
        <v>0.0005119</v>
      </c>
      <c r="AU6" s="26"/>
      <c r="AV6" s="19" t="s">
        <v>55</v>
      </c>
      <c r="AW6" s="19" t="s">
        <v>55</v>
      </c>
      <c r="AY6" s="25"/>
      <c r="AZ6" s="12">
        <v>0.0109472</v>
      </c>
      <c r="BA6" s="26"/>
      <c r="BB6" s="19" t="s">
        <v>55</v>
      </c>
      <c r="BC6" s="19" t="s">
        <v>55</v>
      </c>
      <c r="BE6" s="25"/>
      <c r="BF6" s="12">
        <v>0.0001911</v>
      </c>
      <c r="BG6" s="26"/>
      <c r="BH6" s="19" t="s">
        <v>55</v>
      </c>
      <c r="BI6" s="19" t="s">
        <v>55</v>
      </c>
      <c r="BK6" s="25"/>
      <c r="BL6" s="12">
        <v>0.0424642</v>
      </c>
      <c r="BM6" s="26"/>
      <c r="BN6" s="19" t="s">
        <v>55</v>
      </c>
      <c r="BO6" s="19" t="s">
        <v>55</v>
      </c>
      <c r="BQ6" s="25"/>
      <c r="BR6" s="12">
        <v>0.0015092</v>
      </c>
      <c r="BS6" s="26"/>
      <c r="BT6" s="19" t="s">
        <v>55</v>
      </c>
      <c r="BU6" s="19" t="s">
        <v>55</v>
      </c>
      <c r="BW6" s="25"/>
      <c r="BX6" s="12">
        <v>0.0450865</v>
      </c>
      <c r="BY6" s="26"/>
      <c r="BZ6" s="19" t="s">
        <v>55</v>
      </c>
      <c r="CA6" s="19" t="s">
        <v>55</v>
      </c>
      <c r="CC6" s="25"/>
      <c r="CD6" s="12">
        <v>0.0134749</v>
      </c>
      <c r="CE6" s="26"/>
      <c r="CF6" s="19" t="s">
        <v>55</v>
      </c>
      <c r="CG6" s="19" t="s">
        <v>55</v>
      </c>
      <c r="CI6" s="25"/>
      <c r="CJ6" s="12">
        <v>0.0011948</v>
      </c>
      <c r="CK6" s="26"/>
      <c r="CL6" s="19" t="s">
        <v>55</v>
      </c>
      <c r="CM6" s="19" t="s">
        <v>55</v>
      </c>
      <c r="CO6" s="25"/>
      <c r="CP6" s="12">
        <v>0.0003698</v>
      </c>
      <c r="CQ6" s="26"/>
      <c r="CR6" s="19" t="s">
        <v>55</v>
      </c>
      <c r="CS6" s="19" t="s">
        <v>55</v>
      </c>
      <c r="CU6" s="25"/>
      <c r="CV6" s="12">
        <v>0.0013432</v>
      </c>
      <c r="CW6" s="26"/>
      <c r="CX6" s="19" t="s">
        <v>55</v>
      </c>
      <c r="CY6" s="19" t="s">
        <v>55</v>
      </c>
      <c r="DA6" s="25"/>
      <c r="DB6" s="12">
        <v>0.0026052</v>
      </c>
      <c r="DC6" s="26"/>
      <c r="DD6" s="19" t="s">
        <v>55</v>
      </c>
      <c r="DE6" s="19" t="s">
        <v>55</v>
      </c>
      <c r="DG6" s="25"/>
      <c r="DH6" s="12">
        <v>0.1786295</v>
      </c>
      <c r="DI6" s="26"/>
      <c r="DJ6" s="19" t="s">
        <v>55</v>
      </c>
      <c r="DK6" s="19" t="s">
        <v>55</v>
      </c>
      <c r="DM6" s="25"/>
      <c r="DN6" s="12"/>
      <c r="DO6" s="26"/>
      <c r="DP6" s="19" t="s">
        <v>55</v>
      </c>
    </row>
    <row r="7" spans="1:120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9" t="s">
        <v>3</v>
      </c>
      <c r="V7" s="9" t="s">
        <v>4</v>
      </c>
      <c r="W7" s="9" t="s">
        <v>0</v>
      </c>
      <c r="X7" s="19" t="s">
        <v>56</v>
      </c>
      <c r="Y7" s="48" t="s">
        <v>62</v>
      </c>
      <c r="AA7" s="9" t="s">
        <v>3</v>
      </c>
      <c r="AB7" s="9" t="s">
        <v>4</v>
      </c>
      <c r="AC7" s="9" t="s">
        <v>0</v>
      </c>
      <c r="AD7" s="19" t="s">
        <v>56</v>
      </c>
      <c r="AE7" s="48" t="s">
        <v>62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62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62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62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62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62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62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62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62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62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62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62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62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62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62</v>
      </c>
      <c r="DM7" s="9" t="s">
        <v>3</v>
      </c>
      <c r="DN7" s="9" t="s">
        <v>4</v>
      </c>
      <c r="DO7" s="9" t="s">
        <v>0</v>
      </c>
      <c r="DP7" s="19" t="s">
        <v>56</v>
      </c>
    </row>
    <row r="8" spans="1:120" s="30" customFormat="1" ht="12.75">
      <c r="A8" s="29">
        <v>44105</v>
      </c>
      <c r="B8" s="28"/>
      <c r="C8" s="20"/>
      <c r="D8" s="14">
        <v>49263</v>
      </c>
      <c r="E8" s="14">
        <f aca="true" t="shared" si="0" ref="E8:E15">C8+D8</f>
        <v>49263</v>
      </c>
      <c r="F8" s="14"/>
      <c r="G8" s="14"/>
      <c r="H8" s="28"/>
      <c r="I8" s="28">
        <f>'2011B Academic'!I8</f>
        <v>0</v>
      </c>
      <c r="J8" s="28">
        <f>'2011B Academic'!J8</f>
        <v>33489.04651560001</v>
      </c>
      <c r="K8" s="28">
        <f aca="true" t="shared" si="1" ref="K8:K15">I8+J8</f>
        <v>33489.04651560001</v>
      </c>
      <c r="L8" s="28">
        <f>'2011B Academic'!L8</f>
        <v>0</v>
      </c>
      <c r="M8" s="28">
        <f>'2011B Academic'!M8</f>
        <v>0</v>
      </c>
      <c r="N8" s="28"/>
      <c r="O8" s="13"/>
      <c r="P8" s="20">
        <f aca="true" t="shared" si="2" ref="P8:P15">V8+AB8+AH8+AN8+AT8+AZ8+BF8+BL8+BR8+BX8+CD8+CJ8+CP8+CV8+DB8+DH8+DN8</f>
        <v>15773.9534844</v>
      </c>
      <c r="Q8" s="13">
        <f aca="true" t="shared" si="3" ref="Q8:Q15">O8+P8</f>
        <v>15773.9534844</v>
      </c>
      <c r="R8" s="13">
        <f aca="true" t="shared" si="4" ref="R8:S15">X8+AD8+AJ8+AP8+AV8+BB8+BH8+BN8+BT8+BZ8+CF8+CL8+CR8+CX8+DD8+DJ8+DP8</f>
        <v>0</v>
      </c>
      <c r="S8" s="20">
        <f t="shared" si="4"/>
        <v>0</v>
      </c>
      <c r="T8" s="28"/>
      <c r="U8" s="28"/>
      <c r="V8" s="20">
        <f aca="true" t="shared" si="5" ref="V8:V15">D8*0.28849/100</f>
        <v>142.11882870000002</v>
      </c>
      <c r="W8" s="28">
        <f aca="true" t="shared" si="6" ref="W8:W15">U8+V8</f>
        <v>142.11882870000002</v>
      </c>
      <c r="X8" s="28">
        <f aca="true" t="shared" si="7" ref="X8:X15">V$6*$F8</f>
        <v>0</v>
      </c>
      <c r="Y8" s="28">
        <f aca="true" t="shared" si="8" ref="Y8:Y15">V$6*$G8</f>
        <v>0</v>
      </c>
      <c r="AA8" s="28"/>
      <c r="AB8" s="28">
        <f aca="true" t="shared" si="9" ref="AB8:AB15">D8*1.21511/100</f>
        <v>598.5996393</v>
      </c>
      <c r="AC8" s="13">
        <f aca="true" t="shared" si="10" ref="AC8:AC15">AA8+AB8</f>
        <v>598.5996393</v>
      </c>
      <c r="AD8" s="28">
        <f aca="true" t="shared" si="11" ref="AD8:AD15">AB$6*$F8</f>
        <v>0</v>
      </c>
      <c r="AE8" s="28">
        <f aca="true" t="shared" si="12" ref="AE8:AE15">AB$6*$G8</f>
        <v>0</v>
      </c>
      <c r="AG8" s="28"/>
      <c r="AH8" s="28">
        <f aca="true" t="shared" si="13" ref="AH8:AH15">D8*0.51763/100</f>
        <v>255.0000669</v>
      </c>
      <c r="AI8" s="13">
        <f aca="true" t="shared" si="14" ref="AI8:AI15">AG8+AH8</f>
        <v>255.0000669</v>
      </c>
      <c r="AJ8" s="28">
        <f aca="true" t="shared" si="15" ref="AJ8:AJ15">AH$6*$F8</f>
        <v>0</v>
      </c>
      <c r="AK8" s="28">
        <f aca="true" t="shared" si="16" ref="AK8:AK15">AH$6*$G8</f>
        <v>0</v>
      </c>
      <c r="AM8" s="38"/>
      <c r="AN8" s="38">
        <f aca="true" t="shared" si="17" ref="AN8:AN15">D8*0.1659/100</f>
        <v>81.727317</v>
      </c>
      <c r="AO8" s="3">
        <f aca="true" t="shared" si="18" ref="AO8:AO15">AM8+AN8</f>
        <v>81.727317</v>
      </c>
      <c r="AP8" s="28">
        <f aca="true" t="shared" si="19" ref="AP8:AP15">AN$6*$F8</f>
        <v>0</v>
      </c>
      <c r="AQ8" s="28">
        <f aca="true" t="shared" si="20" ref="AQ8:AQ15">AN$6*$G8</f>
        <v>0</v>
      </c>
      <c r="AR8" s="28"/>
      <c r="AS8" s="28"/>
      <c r="AT8" s="28">
        <f aca="true" t="shared" si="21" ref="AT8:AT15">D8*0.05119/100</f>
        <v>25.2177297</v>
      </c>
      <c r="AU8" s="13">
        <f aca="true" t="shared" si="22" ref="AU8:AU15">AS8+AT8</f>
        <v>25.2177297</v>
      </c>
      <c r="AV8" s="28">
        <f aca="true" t="shared" si="23" ref="AV8:AV15">AT$6*$F8</f>
        <v>0</v>
      </c>
      <c r="AW8" s="28">
        <f aca="true" t="shared" si="24" ref="AW8:AW15">AT$6*$G8</f>
        <v>0</v>
      </c>
      <c r="AX8" s="28"/>
      <c r="AY8" s="28"/>
      <c r="AZ8" s="28">
        <f aca="true" t="shared" si="25" ref="AZ8:AZ15">D8*1.09472/100</f>
        <v>539.2919135999999</v>
      </c>
      <c r="BA8" s="13">
        <f aca="true" t="shared" si="26" ref="BA8:BA15">AY8+AZ8</f>
        <v>539.2919135999999</v>
      </c>
      <c r="BB8" s="28">
        <f aca="true" t="shared" si="27" ref="BB8:BB15">AZ$6*$F8</f>
        <v>0</v>
      </c>
      <c r="BC8" s="28">
        <f aca="true" t="shared" si="28" ref="BC8:BC15">AZ$6*$G8</f>
        <v>0</v>
      </c>
      <c r="BD8" s="28"/>
      <c r="BE8" s="28"/>
      <c r="BF8" s="28">
        <f aca="true" t="shared" si="29" ref="BF8:BF15">D8*0.01911/100</f>
        <v>9.4141593</v>
      </c>
      <c r="BG8" s="13">
        <f aca="true" t="shared" si="30" ref="BG8:BG15">BE8+BF8</f>
        <v>9.4141593</v>
      </c>
      <c r="BH8" s="28">
        <f aca="true" t="shared" si="31" ref="BH8:BH15">BF$6*$F8</f>
        <v>0</v>
      </c>
      <c r="BI8" s="28">
        <f aca="true" t="shared" si="32" ref="BI8:BI15">BF$6*$G8</f>
        <v>0</v>
      </c>
      <c r="BJ8" s="28"/>
      <c r="BK8" s="28"/>
      <c r="BL8" s="28">
        <f aca="true" t="shared" si="33" ref="BL8:BL15">D8*4.24642/100</f>
        <v>2091.9138846</v>
      </c>
      <c r="BM8" s="13">
        <f aca="true" t="shared" si="34" ref="BM8:BM15">BK8+BL8</f>
        <v>2091.9138846</v>
      </c>
      <c r="BN8" s="28">
        <f aca="true" t="shared" si="35" ref="BN8:BN15">BL$6*$F8</f>
        <v>0</v>
      </c>
      <c r="BO8" s="28">
        <f aca="true" t="shared" si="36" ref="BO8:BO15">BL$6*$G8</f>
        <v>0</v>
      </c>
      <c r="BP8" s="28"/>
      <c r="BQ8" s="28"/>
      <c r="BR8" s="28">
        <f aca="true" t="shared" si="37" ref="BR8:BR15">D8*0.15092/100</f>
        <v>74.3477196</v>
      </c>
      <c r="BS8" s="13">
        <f aca="true" t="shared" si="38" ref="BS8:BS15">BQ8+BR8</f>
        <v>74.3477196</v>
      </c>
      <c r="BT8" s="28">
        <f aca="true" t="shared" si="39" ref="BT8:BT15">BR$6*$F8</f>
        <v>0</v>
      </c>
      <c r="BU8" s="28">
        <f aca="true" t="shared" si="40" ref="BU8:BU15">BR$6*$G8</f>
        <v>0</v>
      </c>
      <c r="BV8" s="28"/>
      <c r="BW8" s="28"/>
      <c r="BX8" s="28">
        <f aca="true" t="shared" si="41" ref="BX8:BX15">D8*4.50865/100</f>
        <v>2221.0962495000003</v>
      </c>
      <c r="BY8" s="13">
        <f aca="true" t="shared" si="42" ref="BY8:BY15">BW8+BX8</f>
        <v>2221.0962495000003</v>
      </c>
      <c r="BZ8" s="28">
        <f aca="true" t="shared" si="43" ref="BZ8:BZ15">BX$6*$F8</f>
        <v>0</v>
      </c>
      <c r="CA8" s="28">
        <f aca="true" t="shared" si="44" ref="CA8:CA15">BX$6*$G8</f>
        <v>0</v>
      </c>
      <c r="CB8" s="28"/>
      <c r="CC8" s="28"/>
      <c r="CD8" s="28">
        <f aca="true" t="shared" si="45" ref="CD8:CD15">D8*1.34749/100</f>
        <v>663.8139987000001</v>
      </c>
      <c r="CE8" s="13">
        <f aca="true" t="shared" si="46" ref="CE8:CE15">CC8+CD8</f>
        <v>663.8139987000001</v>
      </c>
      <c r="CF8" s="28">
        <f aca="true" t="shared" si="47" ref="CF8:CF15">CD$6*$F8</f>
        <v>0</v>
      </c>
      <c r="CG8" s="28">
        <f aca="true" t="shared" si="48" ref="CG8:CG15">CD$6*$G8</f>
        <v>0</v>
      </c>
      <c r="CH8" s="28"/>
      <c r="CI8" s="28"/>
      <c r="CJ8" s="28">
        <f aca="true" t="shared" si="49" ref="CJ8:CJ15">D8*0.11948/100</f>
        <v>58.8594324</v>
      </c>
      <c r="CK8" s="13">
        <f aca="true" t="shared" si="50" ref="CK8:CK15">CI8+CJ8</f>
        <v>58.8594324</v>
      </c>
      <c r="CL8" s="28">
        <f aca="true" t="shared" si="51" ref="CL8:CL15">CJ$6*$F8</f>
        <v>0</v>
      </c>
      <c r="CM8" s="28">
        <f aca="true" t="shared" si="52" ref="CM8:CM15">CJ$6*$G8</f>
        <v>0</v>
      </c>
      <c r="CN8" s="28"/>
      <c r="CO8" s="28"/>
      <c r="CP8" s="28">
        <f aca="true" t="shared" si="53" ref="CP8:CP15">D8*0.03698/100</f>
        <v>18.217457399999997</v>
      </c>
      <c r="CQ8" s="13">
        <f aca="true" t="shared" si="54" ref="CQ8:CQ15">CO8+CP8</f>
        <v>18.217457399999997</v>
      </c>
      <c r="CR8" s="28">
        <f aca="true" t="shared" si="55" ref="CR8:CR15">CP$6*$F8</f>
        <v>0</v>
      </c>
      <c r="CS8" s="28">
        <f aca="true" t="shared" si="56" ref="CS8:CS15">CP$6*$G8</f>
        <v>0</v>
      </c>
      <c r="CT8" s="28"/>
      <c r="CU8" s="28"/>
      <c r="CV8" s="28">
        <f aca="true" t="shared" si="57" ref="CV8:CV15">D8*0.13432/100</f>
        <v>66.1700616</v>
      </c>
      <c r="CW8" s="13">
        <f aca="true" t="shared" si="58" ref="CW8:CW15">CU8+CV8</f>
        <v>66.1700616</v>
      </c>
      <c r="CX8" s="28">
        <f aca="true" t="shared" si="59" ref="CX8:CX15">CV$6*$F8</f>
        <v>0</v>
      </c>
      <c r="CY8" s="28">
        <f aca="true" t="shared" si="60" ref="CY8:CY15">CV$6*$G8</f>
        <v>0</v>
      </c>
      <c r="CZ8" s="28"/>
      <c r="DA8" s="28"/>
      <c r="DB8" s="28">
        <f aca="true" t="shared" si="61" ref="DB8:DB15">D8*0.26052/100</f>
        <v>128.3399676</v>
      </c>
      <c r="DC8" s="13">
        <f aca="true" t="shared" si="62" ref="DC8:DC15">DA8+DB8</f>
        <v>128.3399676</v>
      </c>
      <c r="DD8" s="28">
        <f aca="true" t="shared" si="63" ref="DD8:DD15">DB$6*$F8</f>
        <v>0</v>
      </c>
      <c r="DE8" s="28">
        <f aca="true" t="shared" si="64" ref="DE8:DE15">DB$6*$G8</f>
        <v>0</v>
      </c>
      <c r="DF8" s="28"/>
      <c r="DG8" s="28"/>
      <c r="DH8" s="28">
        <f aca="true" t="shared" si="65" ref="DH8:DH15">D8*17.86295/100</f>
        <v>8799.8250585</v>
      </c>
      <c r="DI8" s="13">
        <f aca="true" t="shared" si="66" ref="DI8:DI15">DG8+DH8</f>
        <v>8799.8250585</v>
      </c>
      <c r="DJ8" s="28">
        <f aca="true" t="shared" si="67" ref="DJ8:DJ15">DH$6*$F8</f>
        <v>0</v>
      </c>
      <c r="DK8" s="28">
        <f aca="true" t="shared" si="68" ref="DK8:DK15">DH$6*$G8</f>
        <v>0</v>
      </c>
      <c r="DL8" s="28"/>
      <c r="DM8" s="13"/>
      <c r="DN8" s="13"/>
      <c r="DO8" s="13">
        <f aca="true" t="shared" si="69" ref="DO8:DO15">DM8+DN8</f>
        <v>0</v>
      </c>
      <c r="DP8" s="13"/>
    </row>
    <row r="9" spans="1:120" s="30" customFormat="1" ht="12.75">
      <c r="A9" s="29">
        <v>44287</v>
      </c>
      <c r="B9" s="28"/>
      <c r="C9" s="20"/>
      <c r="D9" s="14">
        <v>49263</v>
      </c>
      <c r="E9" s="14">
        <f t="shared" si="0"/>
        <v>49263</v>
      </c>
      <c r="F9" s="14"/>
      <c r="G9" s="14"/>
      <c r="H9" s="28"/>
      <c r="I9" s="28">
        <f>'2011B Academic'!I9</f>
        <v>0</v>
      </c>
      <c r="J9" s="28">
        <f>'2011B Academic'!J9</f>
        <v>33489.04651560001</v>
      </c>
      <c r="K9" s="28">
        <f t="shared" si="1"/>
        <v>33489.04651560001</v>
      </c>
      <c r="L9" s="28">
        <f>'2011B Academic'!L9</f>
        <v>0</v>
      </c>
      <c r="M9" s="28">
        <f>'2011B Academic'!M9</f>
        <v>0</v>
      </c>
      <c r="N9" s="28"/>
      <c r="O9" s="13">
        <f>U9+AA9+AG9+AM9+AS9+AY9+BE9+BK9+BQ9+BW9+CC9+CI9+CO9+CU9+DA9+DG9+DM9</f>
        <v>0</v>
      </c>
      <c r="P9" s="20">
        <f t="shared" si="2"/>
        <v>15773.9534844</v>
      </c>
      <c r="Q9" s="13">
        <f t="shared" si="3"/>
        <v>15773.9534844</v>
      </c>
      <c r="R9" s="13">
        <f t="shared" si="4"/>
        <v>0</v>
      </c>
      <c r="S9" s="20">
        <f t="shared" si="4"/>
        <v>0</v>
      </c>
      <c r="T9" s="28"/>
      <c r="U9" s="28">
        <f aca="true" t="shared" si="70" ref="U9:U15">C9*0.28849/100</f>
        <v>0</v>
      </c>
      <c r="V9" s="20">
        <f t="shared" si="5"/>
        <v>142.11882870000002</v>
      </c>
      <c r="W9" s="28">
        <f t="shared" si="6"/>
        <v>142.11882870000002</v>
      </c>
      <c r="X9" s="28">
        <f t="shared" si="7"/>
        <v>0</v>
      </c>
      <c r="Y9" s="28">
        <f t="shared" si="8"/>
        <v>0</v>
      </c>
      <c r="AA9" s="28">
        <f aca="true" t="shared" si="71" ref="AA9:AA15">C9*1.21511/100</f>
        <v>0</v>
      </c>
      <c r="AB9" s="28">
        <f t="shared" si="9"/>
        <v>598.5996393</v>
      </c>
      <c r="AC9" s="13">
        <f t="shared" si="10"/>
        <v>598.5996393</v>
      </c>
      <c r="AD9" s="28">
        <f t="shared" si="11"/>
        <v>0</v>
      </c>
      <c r="AE9" s="28">
        <f t="shared" si="12"/>
        <v>0</v>
      </c>
      <c r="AG9" s="28">
        <f aca="true" t="shared" si="72" ref="AG9:AG15">C9*0.51763/100</f>
        <v>0</v>
      </c>
      <c r="AH9" s="28">
        <f t="shared" si="13"/>
        <v>255.0000669</v>
      </c>
      <c r="AI9" s="13">
        <f t="shared" si="14"/>
        <v>255.0000669</v>
      </c>
      <c r="AJ9" s="28">
        <f t="shared" si="15"/>
        <v>0</v>
      </c>
      <c r="AK9" s="28">
        <f t="shared" si="16"/>
        <v>0</v>
      </c>
      <c r="AM9" s="38">
        <f aca="true" t="shared" si="73" ref="AM9:AM15">C9*0.1659/100</f>
        <v>0</v>
      </c>
      <c r="AN9" s="38">
        <f t="shared" si="17"/>
        <v>81.727317</v>
      </c>
      <c r="AO9" s="3">
        <f t="shared" si="18"/>
        <v>81.727317</v>
      </c>
      <c r="AP9" s="28">
        <f t="shared" si="19"/>
        <v>0</v>
      </c>
      <c r="AQ9" s="28">
        <f t="shared" si="20"/>
        <v>0</v>
      </c>
      <c r="AR9" s="28"/>
      <c r="AS9" s="28">
        <f aca="true" t="shared" si="74" ref="AS9:AS15">C9*0.05119/100</f>
        <v>0</v>
      </c>
      <c r="AT9" s="28">
        <f t="shared" si="21"/>
        <v>25.2177297</v>
      </c>
      <c r="AU9" s="13">
        <f t="shared" si="22"/>
        <v>25.2177297</v>
      </c>
      <c r="AV9" s="28">
        <f t="shared" si="23"/>
        <v>0</v>
      </c>
      <c r="AW9" s="28">
        <f t="shared" si="24"/>
        <v>0</v>
      </c>
      <c r="AX9" s="28"/>
      <c r="AY9" s="28">
        <f aca="true" t="shared" si="75" ref="AY9:AY15">C9*1.09472/100</f>
        <v>0</v>
      </c>
      <c r="AZ9" s="28">
        <f t="shared" si="25"/>
        <v>539.2919135999999</v>
      </c>
      <c r="BA9" s="13">
        <f t="shared" si="26"/>
        <v>539.2919135999999</v>
      </c>
      <c r="BB9" s="28">
        <f t="shared" si="27"/>
        <v>0</v>
      </c>
      <c r="BC9" s="28">
        <f t="shared" si="28"/>
        <v>0</v>
      </c>
      <c r="BD9" s="28"/>
      <c r="BE9" s="28">
        <f aca="true" t="shared" si="76" ref="BE9:BE15">C9*0.01911/100</f>
        <v>0</v>
      </c>
      <c r="BF9" s="28">
        <f t="shared" si="29"/>
        <v>9.4141593</v>
      </c>
      <c r="BG9" s="13">
        <f t="shared" si="30"/>
        <v>9.4141593</v>
      </c>
      <c r="BH9" s="28">
        <f t="shared" si="31"/>
        <v>0</v>
      </c>
      <c r="BI9" s="28">
        <f t="shared" si="32"/>
        <v>0</v>
      </c>
      <c r="BJ9" s="28"/>
      <c r="BK9" s="28">
        <f aca="true" t="shared" si="77" ref="BK9:BK15">C9*4.24642/100</f>
        <v>0</v>
      </c>
      <c r="BL9" s="28">
        <f t="shared" si="33"/>
        <v>2091.9138846</v>
      </c>
      <c r="BM9" s="13">
        <f t="shared" si="34"/>
        <v>2091.9138846</v>
      </c>
      <c r="BN9" s="28">
        <f t="shared" si="35"/>
        <v>0</v>
      </c>
      <c r="BO9" s="28">
        <f t="shared" si="36"/>
        <v>0</v>
      </c>
      <c r="BP9" s="28"/>
      <c r="BQ9" s="28">
        <f aca="true" t="shared" si="78" ref="BQ9:BQ15">C9*0.15092/100</f>
        <v>0</v>
      </c>
      <c r="BR9" s="28">
        <f t="shared" si="37"/>
        <v>74.3477196</v>
      </c>
      <c r="BS9" s="13">
        <f t="shared" si="38"/>
        <v>74.3477196</v>
      </c>
      <c r="BT9" s="28">
        <f t="shared" si="39"/>
        <v>0</v>
      </c>
      <c r="BU9" s="28">
        <f t="shared" si="40"/>
        <v>0</v>
      </c>
      <c r="BV9" s="28"/>
      <c r="BW9" s="28">
        <f aca="true" t="shared" si="79" ref="BW9:BW15">C9*4.50865/100</f>
        <v>0</v>
      </c>
      <c r="BX9" s="28">
        <f t="shared" si="41"/>
        <v>2221.0962495000003</v>
      </c>
      <c r="BY9" s="13">
        <f t="shared" si="42"/>
        <v>2221.0962495000003</v>
      </c>
      <c r="BZ9" s="28">
        <f t="shared" si="43"/>
        <v>0</v>
      </c>
      <c r="CA9" s="28">
        <f t="shared" si="44"/>
        <v>0</v>
      </c>
      <c r="CB9" s="28"/>
      <c r="CC9" s="28">
        <f aca="true" t="shared" si="80" ref="CC9:CC15">C9*1.34749/100</f>
        <v>0</v>
      </c>
      <c r="CD9" s="28">
        <f t="shared" si="45"/>
        <v>663.8139987000001</v>
      </c>
      <c r="CE9" s="13">
        <f t="shared" si="46"/>
        <v>663.8139987000001</v>
      </c>
      <c r="CF9" s="28">
        <f t="shared" si="47"/>
        <v>0</v>
      </c>
      <c r="CG9" s="28">
        <f t="shared" si="48"/>
        <v>0</v>
      </c>
      <c r="CH9" s="28"/>
      <c r="CI9" s="28">
        <f aca="true" t="shared" si="81" ref="CI9:CI15">C9*0.11948/100</f>
        <v>0</v>
      </c>
      <c r="CJ9" s="28">
        <f t="shared" si="49"/>
        <v>58.8594324</v>
      </c>
      <c r="CK9" s="13">
        <f t="shared" si="50"/>
        <v>58.8594324</v>
      </c>
      <c r="CL9" s="28">
        <f t="shared" si="51"/>
        <v>0</v>
      </c>
      <c r="CM9" s="28">
        <f t="shared" si="52"/>
        <v>0</v>
      </c>
      <c r="CN9" s="28"/>
      <c r="CO9" s="28">
        <f aca="true" t="shared" si="82" ref="CO9:CO15">C9*0.03698/100</f>
        <v>0</v>
      </c>
      <c r="CP9" s="28">
        <f t="shared" si="53"/>
        <v>18.217457399999997</v>
      </c>
      <c r="CQ9" s="13">
        <f t="shared" si="54"/>
        <v>18.217457399999997</v>
      </c>
      <c r="CR9" s="28">
        <f t="shared" si="55"/>
        <v>0</v>
      </c>
      <c r="CS9" s="28">
        <f t="shared" si="56"/>
        <v>0</v>
      </c>
      <c r="CT9" s="28"/>
      <c r="CU9" s="28">
        <f aca="true" t="shared" si="83" ref="CU9:CU15">C9*0.13432/100</f>
        <v>0</v>
      </c>
      <c r="CV9" s="28">
        <f t="shared" si="57"/>
        <v>66.1700616</v>
      </c>
      <c r="CW9" s="13">
        <f t="shared" si="58"/>
        <v>66.1700616</v>
      </c>
      <c r="CX9" s="28">
        <f t="shared" si="59"/>
        <v>0</v>
      </c>
      <c r="CY9" s="28">
        <f t="shared" si="60"/>
        <v>0</v>
      </c>
      <c r="CZ9" s="28"/>
      <c r="DA9" s="28">
        <f aca="true" t="shared" si="84" ref="DA9:DA15">C9*0.26052/100</f>
        <v>0</v>
      </c>
      <c r="DB9" s="28">
        <f t="shared" si="61"/>
        <v>128.3399676</v>
      </c>
      <c r="DC9" s="13">
        <f t="shared" si="62"/>
        <v>128.3399676</v>
      </c>
      <c r="DD9" s="28">
        <f t="shared" si="63"/>
        <v>0</v>
      </c>
      <c r="DE9" s="28">
        <f t="shared" si="64"/>
        <v>0</v>
      </c>
      <c r="DF9" s="28"/>
      <c r="DG9" s="28">
        <f aca="true" t="shared" si="85" ref="DG9:DG15">C9*17.86295/100</f>
        <v>0</v>
      </c>
      <c r="DH9" s="28">
        <f t="shared" si="65"/>
        <v>8799.8250585</v>
      </c>
      <c r="DI9" s="13">
        <f t="shared" si="66"/>
        <v>8799.8250585</v>
      </c>
      <c r="DJ9" s="28">
        <f t="shared" si="67"/>
        <v>0</v>
      </c>
      <c r="DK9" s="28">
        <f t="shared" si="68"/>
        <v>0</v>
      </c>
      <c r="DL9" s="28"/>
      <c r="DM9" s="13"/>
      <c r="DN9" s="13"/>
      <c r="DO9" s="13">
        <f t="shared" si="69"/>
        <v>0</v>
      </c>
      <c r="DP9" s="13"/>
    </row>
    <row r="10" spans="1:120" s="30" customFormat="1" ht="12.75">
      <c r="A10" s="29">
        <v>44470</v>
      </c>
      <c r="B10" s="28"/>
      <c r="C10" s="20"/>
      <c r="D10" s="20"/>
      <c r="E10" s="14">
        <f t="shared" si="0"/>
        <v>0</v>
      </c>
      <c r="F10" s="14"/>
      <c r="G10" s="14"/>
      <c r="H10" s="28"/>
      <c r="I10" s="28">
        <f>'2011B Academic'!I10</f>
        <v>0</v>
      </c>
      <c r="J10" s="28">
        <f>'2011B Academic'!J10</f>
        <v>0</v>
      </c>
      <c r="K10" s="28">
        <f t="shared" si="1"/>
        <v>0</v>
      </c>
      <c r="L10" s="28">
        <f>'2011B Academic'!L10</f>
        <v>0</v>
      </c>
      <c r="M10" s="28">
        <f>'2011B Academic'!M10</f>
        <v>0</v>
      </c>
      <c r="N10" s="28"/>
      <c r="O10" s="13"/>
      <c r="P10" s="20">
        <f t="shared" si="2"/>
        <v>0</v>
      </c>
      <c r="Q10" s="13">
        <f t="shared" si="3"/>
        <v>0</v>
      </c>
      <c r="R10" s="13">
        <f t="shared" si="4"/>
        <v>0</v>
      </c>
      <c r="S10" s="20">
        <f t="shared" si="4"/>
        <v>0</v>
      </c>
      <c r="T10" s="28"/>
      <c r="U10" s="28"/>
      <c r="V10" s="20">
        <f t="shared" si="5"/>
        <v>0</v>
      </c>
      <c r="W10" s="28">
        <f t="shared" si="6"/>
        <v>0</v>
      </c>
      <c r="X10" s="28">
        <f t="shared" si="7"/>
        <v>0</v>
      </c>
      <c r="Y10" s="28">
        <f t="shared" si="8"/>
        <v>0</v>
      </c>
      <c r="AA10" s="28"/>
      <c r="AB10" s="28">
        <f t="shared" si="9"/>
        <v>0</v>
      </c>
      <c r="AC10" s="13">
        <f t="shared" si="10"/>
        <v>0</v>
      </c>
      <c r="AD10" s="28">
        <f t="shared" si="11"/>
        <v>0</v>
      </c>
      <c r="AE10" s="28">
        <f t="shared" si="12"/>
        <v>0</v>
      </c>
      <c r="AG10" s="28"/>
      <c r="AH10" s="28">
        <f t="shared" si="13"/>
        <v>0</v>
      </c>
      <c r="AI10" s="13">
        <f t="shared" si="14"/>
        <v>0</v>
      </c>
      <c r="AJ10" s="28">
        <f t="shared" si="15"/>
        <v>0</v>
      </c>
      <c r="AK10" s="28">
        <f t="shared" si="16"/>
        <v>0</v>
      </c>
      <c r="AM10" s="38"/>
      <c r="AN10" s="38">
        <f t="shared" si="17"/>
        <v>0</v>
      </c>
      <c r="AO10" s="3">
        <f t="shared" si="18"/>
        <v>0</v>
      </c>
      <c r="AP10" s="28">
        <f t="shared" si="19"/>
        <v>0</v>
      </c>
      <c r="AQ10" s="28">
        <f t="shared" si="20"/>
        <v>0</v>
      </c>
      <c r="AR10" s="28"/>
      <c r="AS10" s="28"/>
      <c r="AT10" s="28">
        <f t="shared" si="21"/>
        <v>0</v>
      </c>
      <c r="AU10" s="13">
        <f t="shared" si="22"/>
        <v>0</v>
      </c>
      <c r="AV10" s="28">
        <f t="shared" si="23"/>
        <v>0</v>
      </c>
      <c r="AW10" s="28">
        <f t="shared" si="24"/>
        <v>0</v>
      </c>
      <c r="AX10" s="28"/>
      <c r="AY10" s="28"/>
      <c r="AZ10" s="28">
        <f t="shared" si="25"/>
        <v>0</v>
      </c>
      <c r="BA10" s="13">
        <f t="shared" si="26"/>
        <v>0</v>
      </c>
      <c r="BB10" s="28">
        <f t="shared" si="27"/>
        <v>0</v>
      </c>
      <c r="BC10" s="28">
        <f t="shared" si="28"/>
        <v>0</v>
      </c>
      <c r="BD10" s="28"/>
      <c r="BE10" s="28"/>
      <c r="BF10" s="28">
        <f t="shared" si="29"/>
        <v>0</v>
      </c>
      <c r="BG10" s="13">
        <f t="shared" si="30"/>
        <v>0</v>
      </c>
      <c r="BH10" s="28">
        <f t="shared" si="31"/>
        <v>0</v>
      </c>
      <c r="BI10" s="28">
        <f t="shared" si="32"/>
        <v>0</v>
      </c>
      <c r="BJ10" s="28"/>
      <c r="BK10" s="28"/>
      <c r="BL10" s="28">
        <f t="shared" si="33"/>
        <v>0</v>
      </c>
      <c r="BM10" s="13">
        <f t="shared" si="34"/>
        <v>0</v>
      </c>
      <c r="BN10" s="28">
        <f t="shared" si="35"/>
        <v>0</v>
      </c>
      <c r="BO10" s="28">
        <f t="shared" si="36"/>
        <v>0</v>
      </c>
      <c r="BP10" s="28"/>
      <c r="BQ10" s="28"/>
      <c r="BR10" s="28">
        <f t="shared" si="37"/>
        <v>0</v>
      </c>
      <c r="BS10" s="13">
        <f t="shared" si="38"/>
        <v>0</v>
      </c>
      <c r="BT10" s="28">
        <f t="shared" si="39"/>
        <v>0</v>
      </c>
      <c r="BU10" s="28">
        <f t="shared" si="40"/>
        <v>0</v>
      </c>
      <c r="BV10" s="28"/>
      <c r="BW10" s="28"/>
      <c r="BX10" s="28">
        <f t="shared" si="41"/>
        <v>0</v>
      </c>
      <c r="BY10" s="13">
        <f t="shared" si="42"/>
        <v>0</v>
      </c>
      <c r="BZ10" s="28">
        <f t="shared" si="43"/>
        <v>0</v>
      </c>
      <c r="CA10" s="28">
        <f t="shared" si="44"/>
        <v>0</v>
      </c>
      <c r="CB10" s="28"/>
      <c r="CC10" s="28"/>
      <c r="CD10" s="28">
        <f t="shared" si="45"/>
        <v>0</v>
      </c>
      <c r="CE10" s="13">
        <f t="shared" si="46"/>
        <v>0</v>
      </c>
      <c r="CF10" s="28">
        <f t="shared" si="47"/>
        <v>0</v>
      </c>
      <c r="CG10" s="28">
        <f t="shared" si="48"/>
        <v>0</v>
      </c>
      <c r="CH10" s="28"/>
      <c r="CI10" s="28"/>
      <c r="CJ10" s="28">
        <f t="shared" si="49"/>
        <v>0</v>
      </c>
      <c r="CK10" s="13">
        <f t="shared" si="50"/>
        <v>0</v>
      </c>
      <c r="CL10" s="28">
        <f t="shared" si="51"/>
        <v>0</v>
      </c>
      <c r="CM10" s="28">
        <f t="shared" si="52"/>
        <v>0</v>
      </c>
      <c r="CN10" s="28"/>
      <c r="CO10" s="28"/>
      <c r="CP10" s="28">
        <f t="shared" si="53"/>
        <v>0</v>
      </c>
      <c r="CQ10" s="13">
        <f t="shared" si="54"/>
        <v>0</v>
      </c>
      <c r="CR10" s="28">
        <f t="shared" si="55"/>
        <v>0</v>
      </c>
      <c r="CS10" s="28">
        <f t="shared" si="56"/>
        <v>0</v>
      </c>
      <c r="CT10" s="28"/>
      <c r="CU10" s="28"/>
      <c r="CV10" s="28">
        <f t="shared" si="57"/>
        <v>0</v>
      </c>
      <c r="CW10" s="13">
        <f t="shared" si="58"/>
        <v>0</v>
      </c>
      <c r="CX10" s="28">
        <f t="shared" si="59"/>
        <v>0</v>
      </c>
      <c r="CY10" s="28">
        <f t="shared" si="60"/>
        <v>0</v>
      </c>
      <c r="CZ10" s="28"/>
      <c r="DA10" s="28"/>
      <c r="DB10" s="28">
        <f t="shared" si="61"/>
        <v>0</v>
      </c>
      <c r="DC10" s="13">
        <f t="shared" si="62"/>
        <v>0</v>
      </c>
      <c r="DD10" s="28">
        <f t="shared" si="63"/>
        <v>0</v>
      </c>
      <c r="DE10" s="28">
        <f t="shared" si="64"/>
        <v>0</v>
      </c>
      <c r="DF10" s="28"/>
      <c r="DG10" s="28"/>
      <c r="DH10" s="28">
        <f t="shared" si="65"/>
        <v>0</v>
      </c>
      <c r="DI10" s="13">
        <f t="shared" si="66"/>
        <v>0</v>
      </c>
      <c r="DJ10" s="28">
        <f t="shared" si="67"/>
        <v>0</v>
      </c>
      <c r="DK10" s="28">
        <f t="shared" si="68"/>
        <v>0</v>
      </c>
      <c r="DL10" s="28"/>
      <c r="DM10" s="13"/>
      <c r="DN10" s="13"/>
      <c r="DO10" s="13">
        <f t="shared" si="69"/>
        <v>0</v>
      </c>
      <c r="DP10" s="13"/>
    </row>
    <row r="11" spans="1:120" s="30" customFormat="1" ht="12.75">
      <c r="A11" s="29">
        <v>44652</v>
      </c>
      <c r="B11" s="28"/>
      <c r="C11" s="20"/>
      <c r="D11" s="20"/>
      <c r="E11" s="14">
        <f t="shared" si="0"/>
        <v>0</v>
      </c>
      <c r="F11" s="14"/>
      <c r="G11" s="14"/>
      <c r="H11" s="28"/>
      <c r="I11" s="28">
        <f>'2011B Academic'!I11</f>
        <v>0</v>
      </c>
      <c r="J11" s="28">
        <f>'2011B Academic'!J11</f>
        <v>0</v>
      </c>
      <c r="K11" s="28">
        <f t="shared" si="1"/>
        <v>0</v>
      </c>
      <c r="L11" s="28">
        <f>'2011B Academic'!L11</f>
        <v>0</v>
      </c>
      <c r="M11" s="28">
        <f>'2011B Academic'!M11</f>
        <v>0</v>
      </c>
      <c r="N11" s="28"/>
      <c r="O11" s="13">
        <f>U11+AA11+AG11+AM11+AS11+AY11+BE11+BK11+BQ11+BW11+CC11+CI11+CO11+CU11+DA11+DG11+DM11</f>
        <v>0</v>
      </c>
      <c r="P11" s="20">
        <f t="shared" si="2"/>
        <v>0</v>
      </c>
      <c r="Q11" s="13">
        <f t="shared" si="3"/>
        <v>0</v>
      </c>
      <c r="R11" s="13">
        <f t="shared" si="4"/>
        <v>0</v>
      </c>
      <c r="S11" s="20">
        <f t="shared" si="4"/>
        <v>0</v>
      </c>
      <c r="T11" s="28"/>
      <c r="U11" s="28">
        <f t="shared" si="70"/>
        <v>0</v>
      </c>
      <c r="V11" s="20">
        <f t="shared" si="5"/>
        <v>0</v>
      </c>
      <c r="W11" s="28">
        <f t="shared" si="6"/>
        <v>0</v>
      </c>
      <c r="X11" s="28">
        <f t="shared" si="7"/>
        <v>0</v>
      </c>
      <c r="Y11" s="28">
        <f t="shared" si="8"/>
        <v>0</v>
      </c>
      <c r="AA11" s="28">
        <f t="shared" si="71"/>
        <v>0</v>
      </c>
      <c r="AB11" s="28">
        <f t="shared" si="9"/>
        <v>0</v>
      </c>
      <c r="AC11" s="13">
        <f t="shared" si="10"/>
        <v>0</v>
      </c>
      <c r="AD11" s="28">
        <f t="shared" si="11"/>
        <v>0</v>
      </c>
      <c r="AE11" s="28">
        <f t="shared" si="12"/>
        <v>0</v>
      </c>
      <c r="AG11" s="28">
        <f t="shared" si="72"/>
        <v>0</v>
      </c>
      <c r="AH11" s="28">
        <f t="shared" si="13"/>
        <v>0</v>
      </c>
      <c r="AI11" s="13">
        <f t="shared" si="14"/>
        <v>0</v>
      </c>
      <c r="AJ11" s="28">
        <f t="shared" si="15"/>
        <v>0</v>
      </c>
      <c r="AK11" s="28">
        <f t="shared" si="16"/>
        <v>0</v>
      </c>
      <c r="AM11" s="38">
        <f t="shared" si="73"/>
        <v>0</v>
      </c>
      <c r="AN11" s="38">
        <f t="shared" si="17"/>
        <v>0</v>
      </c>
      <c r="AO11" s="3">
        <f t="shared" si="18"/>
        <v>0</v>
      </c>
      <c r="AP11" s="28">
        <f t="shared" si="19"/>
        <v>0</v>
      </c>
      <c r="AQ11" s="28">
        <f t="shared" si="20"/>
        <v>0</v>
      </c>
      <c r="AR11" s="28"/>
      <c r="AS11" s="28">
        <f t="shared" si="74"/>
        <v>0</v>
      </c>
      <c r="AT11" s="28">
        <f t="shared" si="21"/>
        <v>0</v>
      </c>
      <c r="AU11" s="13">
        <f t="shared" si="22"/>
        <v>0</v>
      </c>
      <c r="AV11" s="28">
        <f t="shared" si="23"/>
        <v>0</v>
      </c>
      <c r="AW11" s="28">
        <f t="shared" si="24"/>
        <v>0</v>
      </c>
      <c r="AX11" s="28"/>
      <c r="AY11" s="28">
        <f t="shared" si="75"/>
        <v>0</v>
      </c>
      <c r="AZ11" s="28">
        <f t="shared" si="25"/>
        <v>0</v>
      </c>
      <c r="BA11" s="13">
        <f t="shared" si="26"/>
        <v>0</v>
      </c>
      <c r="BB11" s="28">
        <f t="shared" si="27"/>
        <v>0</v>
      </c>
      <c r="BC11" s="28">
        <f t="shared" si="28"/>
        <v>0</v>
      </c>
      <c r="BD11" s="28"/>
      <c r="BE11" s="28">
        <f t="shared" si="76"/>
        <v>0</v>
      </c>
      <c r="BF11" s="28">
        <f t="shared" si="29"/>
        <v>0</v>
      </c>
      <c r="BG11" s="13">
        <f t="shared" si="30"/>
        <v>0</v>
      </c>
      <c r="BH11" s="28">
        <f t="shared" si="31"/>
        <v>0</v>
      </c>
      <c r="BI11" s="28">
        <f t="shared" si="32"/>
        <v>0</v>
      </c>
      <c r="BJ11" s="28"/>
      <c r="BK11" s="28">
        <f t="shared" si="77"/>
        <v>0</v>
      </c>
      <c r="BL11" s="28">
        <f t="shared" si="33"/>
        <v>0</v>
      </c>
      <c r="BM11" s="13">
        <f t="shared" si="34"/>
        <v>0</v>
      </c>
      <c r="BN11" s="28">
        <f t="shared" si="35"/>
        <v>0</v>
      </c>
      <c r="BO11" s="28">
        <f t="shared" si="36"/>
        <v>0</v>
      </c>
      <c r="BP11" s="28"/>
      <c r="BQ11" s="28">
        <f t="shared" si="78"/>
        <v>0</v>
      </c>
      <c r="BR11" s="28">
        <f t="shared" si="37"/>
        <v>0</v>
      </c>
      <c r="BS11" s="13">
        <f t="shared" si="38"/>
        <v>0</v>
      </c>
      <c r="BT11" s="28">
        <f t="shared" si="39"/>
        <v>0</v>
      </c>
      <c r="BU11" s="28">
        <f t="shared" si="40"/>
        <v>0</v>
      </c>
      <c r="BV11" s="28"/>
      <c r="BW11" s="28">
        <f t="shared" si="79"/>
        <v>0</v>
      </c>
      <c r="BX11" s="28">
        <f t="shared" si="41"/>
        <v>0</v>
      </c>
      <c r="BY11" s="13">
        <f t="shared" si="42"/>
        <v>0</v>
      </c>
      <c r="BZ11" s="28">
        <f t="shared" si="43"/>
        <v>0</v>
      </c>
      <c r="CA11" s="28">
        <f t="shared" si="44"/>
        <v>0</v>
      </c>
      <c r="CB11" s="28"/>
      <c r="CC11" s="28">
        <f t="shared" si="80"/>
        <v>0</v>
      </c>
      <c r="CD11" s="28">
        <f t="shared" si="45"/>
        <v>0</v>
      </c>
      <c r="CE11" s="13">
        <f t="shared" si="46"/>
        <v>0</v>
      </c>
      <c r="CF11" s="28">
        <f t="shared" si="47"/>
        <v>0</v>
      </c>
      <c r="CG11" s="28">
        <f t="shared" si="48"/>
        <v>0</v>
      </c>
      <c r="CH11" s="28"/>
      <c r="CI11" s="28">
        <f t="shared" si="81"/>
        <v>0</v>
      </c>
      <c r="CJ11" s="28">
        <f t="shared" si="49"/>
        <v>0</v>
      </c>
      <c r="CK11" s="13">
        <f t="shared" si="50"/>
        <v>0</v>
      </c>
      <c r="CL11" s="28">
        <f t="shared" si="51"/>
        <v>0</v>
      </c>
      <c r="CM11" s="28">
        <f t="shared" si="52"/>
        <v>0</v>
      </c>
      <c r="CN11" s="28"/>
      <c r="CO11" s="28">
        <f t="shared" si="82"/>
        <v>0</v>
      </c>
      <c r="CP11" s="28">
        <f t="shared" si="53"/>
        <v>0</v>
      </c>
      <c r="CQ11" s="13">
        <f t="shared" si="54"/>
        <v>0</v>
      </c>
      <c r="CR11" s="28">
        <f t="shared" si="55"/>
        <v>0</v>
      </c>
      <c r="CS11" s="28">
        <f t="shared" si="56"/>
        <v>0</v>
      </c>
      <c r="CT11" s="28"/>
      <c r="CU11" s="28">
        <f t="shared" si="83"/>
        <v>0</v>
      </c>
      <c r="CV11" s="28">
        <f t="shared" si="57"/>
        <v>0</v>
      </c>
      <c r="CW11" s="13">
        <f t="shared" si="58"/>
        <v>0</v>
      </c>
      <c r="CX11" s="28">
        <f t="shared" si="59"/>
        <v>0</v>
      </c>
      <c r="CY11" s="28">
        <f t="shared" si="60"/>
        <v>0</v>
      </c>
      <c r="CZ11" s="28"/>
      <c r="DA11" s="28">
        <f t="shared" si="84"/>
        <v>0</v>
      </c>
      <c r="DB11" s="28">
        <f t="shared" si="61"/>
        <v>0</v>
      </c>
      <c r="DC11" s="13">
        <f t="shared" si="62"/>
        <v>0</v>
      </c>
      <c r="DD11" s="28">
        <f t="shared" si="63"/>
        <v>0</v>
      </c>
      <c r="DE11" s="28">
        <f t="shared" si="64"/>
        <v>0</v>
      </c>
      <c r="DF11" s="28"/>
      <c r="DG11" s="28">
        <f t="shared" si="85"/>
        <v>0</v>
      </c>
      <c r="DH11" s="28">
        <f t="shared" si="65"/>
        <v>0</v>
      </c>
      <c r="DI11" s="13">
        <f t="shared" si="66"/>
        <v>0</v>
      </c>
      <c r="DJ11" s="28">
        <f t="shared" si="67"/>
        <v>0</v>
      </c>
      <c r="DK11" s="28">
        <f t="shared" si="68"/>
        <v>0</v>
      </c>
      <c r="DL11" s="28"/>
      <c r="DM11" s="13"/>
      <c r="DN11" s="13"/>
      <c r="DO11" s="13">
        <f t="shared" si="69"/>
        <v>0</v>
      </c>
      <c r="DP11" s="13"/>
    </row>
    <row r="12" spans="1:120" s="30" customFormat="1" ht="12.75">
      <c r="A12" s="29">
        <v>44835</v>
      </c>
      <c r="B12" s="28"/>
      <c r="C12" s="20"/>
      <c r="D12" s="20"/>
      <c r="E12" s="14">
        <f t="shared" si="0"/>
        <v>0</v>
      </c>
      <c r="F12" s="14"/>
      <c r="G12" s="14"/>
      <c r="H12" s="28"/>
      <c r="I12" s="28">
        <f>'2011B Academic'!I12</f>
        <v>0</v>
      </c>
      <c r="J12" s="28">
        <f>'2011B Academic'!J12</f>
        <v>0</v>
      </c>
      <c r="K12" s="28">
        <f t="shared" si="1"/>
        <v>0</v>
      </c>
      <c r="L12" s="28">
        <f>'2011B Academic'!L12</f>
        <v>0</v>
      </c>
      <c r="M12" s="28">
        <f>'2011B Academic'!M12</f>
        <v>0</v>
      </c>
      <c r="N12" s="28"/>
      <c r="O12" s="13"/>
      <c r="P12" s="20">
        <f t="shared" si="2"/>
        <v>0</v>
      </c>
      <c r="Q12" s="13">
        <f t="shared" si="3"/>
        <v>0</v>
      </c>
      <c r="R12" s="13">
        <f t="shared" si="4"/>
        <v>0</v>
      </c>
      <c r="S12" s="20">
        <f t="shared" si="4"/>
        <v>0</v>
      </c>
      <c r="T12" s="28"/>
      <c r="U12" s="28"/>
      <c r="V12" s="20">
        <f t="shared" si="5"/>
        <v>0</v>
      </c>
      <c r="W12" s="28">
        <f t="shared" si="6"/>
        <v>0</v>
      </c>
      <c r="X12" s="28">
        <f t="shared" si="7"/>
        <v>0</v>
      </c>
      <c r="Y12" s="28">
        <f t="shared" si="8"/>
        <v>0</v>
      </c>
      <c r="AA12" s="28"/>
      <c r="AB12" s="28">
        <f t="shared" si="9"/>
        <v>0</v>
      </c>
      <c r="AC12" s="13">
        <f t="shared" si="10"/>
        <v>0</v>
      </c>
      <c r="AD12" s="28">
        <f t="shared" si="11"/>
        <v>0</v>
      </c>
      <c r="AE12" s="28">
        <f t="shared" si="12"/>
        <v>0</v>
      </c>
      <c r="AG12" s="28"/>
      <c r="AH12" s="28">
        <f t="shared" si="13"/>
        <v>0</v>
      </c>
      <c r="AI12" s="13">
        <f t="shared" si="14"/>
        <v>0</v>
      </c>
      <c r="AJ12" s="28">
        <f t="shared" si="15"/>
        <v>0</v>
      </c>
      <c r="AK12" s="28">
        <f t="shared" si="16"/>
        <v>0</v>
      </c>
      <c r="AM12" s="38"/>
      <c r="AN12" s="38">
        <f t="shared" si="17"/>
        <v>0</v>
      </c>
      <c r="AO12" s="3">
        <f t="shared" si="18"/>
        <v>0</v>
      </c>
      <c r="AP12" s="28">
        <f t="shared" si="19"/>
        <v>0</v>
      </c>
      <c r="AQ12" s="28">
        <f t="shared" si="20"/>
        <v>0</v>
      </c>
      <c r="AR12" s="28"/>
      <c r="AS12" s="28"/>
      <c r="AT12" s="28">
        <f t="shared" si="21"/>
        <v>0</v>
      </c>
      <c r="AU12" s="13">
        <f t="shared" si="22"/>
        <v>0</v>
      </c>
      <c r="AV12" s="28">
        <f t="shared" si="23"/>
        <v>0</v>
      </c>
      <c r="AW12" s="28">
        <f t="shared" si="24"/>
        <v>0</v>
      </c>
      <c r="AX12" s="28"/>
      <c r="AY12" s="28"/>
      <c r="AZ12" s="28">
        <f t="shared" si="25"/>
        <v>0</v>
      </c>
      <c r="BA12" s="13">
        <f t="shared" si="26"/>
        <v>0</v>
      </c>
      <c r="BB12" s="28">
        <f t="shared" si="27"/>
        <v>0</v>
      </c>
      <c r="BC12" s="28">
        <f t="shared" si="28"/>
        <v>0</v>
      </c>
      <c r="BD12" s="28"/>
      <c r="BE12" s="28"/>
      <c r="BF12" s="28">
        <f t="shared" si="29"/>
        <v>0</v>
      </c>
      <c r="BG12" s="13">
        <f t="shared" si="30"/>
        <v>0</v>
      </c>
      <c r="BH12" s="28">
        <f t="shared" si="31"/>
        <v>0</v>
      </c>
      <c r="BI12" s="28">
        <f t="shared" si="32"/>
        <v>0</v>
      </c>
      <c r="BJ12" s="28"/>
      <c r="BK12" s="28"/>
      <c r="BL12" s="28">
        <f t="shared" si="33"/>
        <v>0</v>
      </c>
      <c r="BM12" s="13">
        <f t="shared" si="34"/>
        <v>0</v>
      </c>
      <c r="BN12" s="28">
        <f t="shared" si="35"/>
        <v>0</v>
      </c>
      <c r="BO12" s="28">
        <f t="shared" si="36"/>
        <v>0</v>
      </c>
      <c r="BP12" s="28"/>
      <c r="BQ12" s="28"/>
      <c r="BR12" s="28">
        <f t="shared" si="37"/>
        <v>0</v>
      </c>
      <c r="BS12" s="13">
        <f t="shared" si="38"/>
        <v>0</v>
      </c>
      <c r="BT12" s="28">
        <f t="shared" si="39"/>
        <v>0</v>
      </c>
      <c r="BU12" s="28">
        <f t="shared" si="40"/>
        <v>0</v>
      </c>
      <c r="BV12" s="28"/>
      <c r="BW12" s="28"/>
      <c r="BX12" s="28">
        <f t="shared" si="41"/>
        <v>0</v>
      </c>
      <c r="BY12" s="13">
        <f t="shared" si="42"/>
        <v>0</v>
      </c>
      <c r="BZ12" s="28">
        <f t="shared" si="43"/>
        <v>0</v>
      </c>
      <c r="CA12" s="28">
        <f t="shared" si="44"/>
        <v>0</v>
      </c>
      <c r="CB12" s="28"/>
      <c r="CC12" s="28"/>
      <c r="CD12" s="28">
        <f t="shared" si="45"/>
        <v>0</v>
      </c>
      <c r="CE12" s="13">
        <f t="shared" si="46"/>
        <v>0</v>
      </c>
      <c r="CF12" s="28">
        <f t="shared" si="47"/>
        <v>0</v>
      </c>
      <c r="CG12" s="28">
        <f t="shared" si="48"/>
        <v>0</v>
      </c>
      <c r="CH12" s="28"/>
      <c r="CI12" s="28"/>
      <c r="CJ12" s="28">
        <f t="shared" si="49"/>
        <v>0</v>
      </c>
      <c r="CK12" s="13">
        <f t="shared" si="50"/>
        <v>0</v>
      </c>
      <c r="CL12" s="28">
        <f t="shared" si="51"/>
        <v>0</v>
      </c>
      <c r="CM12" s="28">
        <f t="shared" si="52"/>
        <v>0</v>
      </c>
      <c r="CN12" s="28"/>
      <c r="CO12" s="28"/>
      <c r="CP12" s="28">
        <f t="shared" si="53"/>
        <v>0</v>
      </c>
      <c r="CQ12" s="13">
        <f t="shared" si="54"/>
        <v>0</v>
      </c>
      <c r="CR12" s="28">
        <f t="shared" si="55"/>
        <v>0</v>
      </c>
      <c r="CS12" s="28">
        <f t="shared" si="56"/>
        <v>0</v>
      </c>
      <c r="CT12" s="28"/>
      <c r="CU12" s="28"/>
      <c r="CV12" s="28">
        <f t="shared" si="57"/>
        <v>0</v>
      </c>
      <c r="CW12" s="13">
        <f t="shared" si="58"/>
        <v>0</v>
      </c>
      <c r="CX12" s="28">
        <f t="shared" si="59"/>
        <v>0</v>
      </c>
      <c r="CY12" s="28">
        <f t="shared" si="60"/>
        <v>0</v>
      </c>
      <c r="CZ12" s="28"/>
      <c r="DA12" s="28"/>
      <c r="DB12" s="28">
        <f t="shared" si="61"/>
        <v>0</v>
      </c>
      <c r="DC12" s="13">
        <f t="shared" si="62"/>
        <v>0</v>
      </c>
      <c r="DD12" s="28">
        <f t="shared" si="63"/>
        <v>0</v>
      </c>
      <c r="DE12" s="28">
        <f t="shared" si="64"/>
        <v>0</v>
      </c>
      <c r="DF12" s="28"/>
      <c r="DG12" s="28"/>
      <c r="DH12" s="28">
        <f t="shared" si="65"/>
        <v>0</v>
      </c>
      <c r="DI12" s="13">
        <f t="shared" si="66"/>
        <v>0</v>
      </c>
      <c r="DJ12" s="28">
        <f t="shared" si="67"/>
        <v>0</v>
      </c>
      <c r="DK12" s="28">
        <f t="shared" si="68"/>
        <v>0</v>
      </c>
      <c r="DL12" s="28"/>
      <c r="DM12" s="13"/>
      <c r="DN12" s="13"/>
      <c r="DO12" s="13">
        <f t="shared" si="69"/>
        <v>0</v>
      </c>
      <c r="DP12" s="13"/>
    </row>
    <row r="13" spans="1:120" s="30" customFormat="1" ht="12.75">
      <c r="A13" s="29">
        <v>45017</v>
      </c>
      <c r="B13" s="28"/>
      <c r="C13" s="20"/>
      <c r="D13" s="20"/>
      <c r="E13" s="14">
        <f t="shared" si="0"/>
        <v>0</v>
      </c>
      <c r="F13" s="14"/>
      <c r="G13" s="14"/>
      <c r="H13" s="28"/>
      <c r="I13" s="28">
        <f>'2011B Academic'!I13</f>
        <v>0</v>
      </c>
      <c r="J13" s="28">
        <f>'2011B Academic'!J13</f>
        <v>0</v>
      </c>
      <c r="K13" s="28">
        <f t="shared" si="1"/>
        <v>0</v>
      </c>
      <c r="L13" s="28">
        <f>'2011B Academic'!L13</f>
        <v>0</v>
      </c>
      <c r="M13" s="28">
        <f>'2011B Academic'!M13</f>
        <v>0</v>
      </c>
      <c r="N13" s="28"/>
      <c r="O13" s="13">
        <f>U13+AA13+AG13+AM13+AS13+AY13+BE13+BK13+BQ13+BW13+CC13+CI13+CO13+CU13+DA13+DG13+DM13</f>
        <v>0</v>
      </c>
      <c r="P13" s="20">
        <f t="shared" si="2"/>
        <v>0</v>
      </c>
      <c r="Q13" s="13">
        <f t="shared" si="3"/>
        <v>0</v>
      </c>
      <c r="R13" s="13">
        <f t="shared" si="4"/>
        <v>0</v>
      </c>
      <c r="S13" s="20">
        <f t="shared" si="4"/>
        <v>0</v>
      </c>
      <c r="T13" s="28"/>
      <c r="U13" s="28">
        <f t="shared" si="70"/>
        <v>0</v>
      </c>
      <c r="V13" s="20">
        <f t="shared" si="5"/>
        <v>0</v>
      </c>
      <c r="W13" s="28">
        <f t="shared" si="6"/>
        <v>0</v>
      </c>
      <c r="X13" s="28">
        <f t="shared" si="7"/>
        <v>0</v>
      </c>
      <c r="Y13" s="28">
        <f t="shared" si="8"/>
        <v>0</v>
      </c>
      <c r="AA13" s="28">
        <f t="shared" si="71"/>
        <v>0</v>
      </c>
      <c r="AB13" s="28">
        <f t="shared" si="9"/>
        <v>0</v>
      </c>
      <c r="AC13" s="13">
        <f t="shared" si="10"/>
        <v>0</v>
      </c>
      <c r="AD13" s="28">
        <f t="shared" si="11"/>
        <v>0</v>
      </c>
      <c r="AE13" s="28">
        <f t="shared" si="12"/>
        <v>0</v>
      </c>
      <c r="AG13" s="28">
        <f t="shared" si="72"/>
        <v>0</v>
      </c>
      <c r="AH13" s="28">
        <f t="shared" si="13"/>
        <v>0</v>
      </c>
      <c r="AI13" s="13">
        <f t="shared" si="14"/>
        <v>0</v>
      </c>
      <c r="AJ13" s="28">
        <f t="shared" si="15"/>
        <v>0</v>
      </c>
      <c r="AK13" s="28">
        <f t="shared" si="16"/>
        <v>0</v>
      </c>
      <c r="AM13" s="38">
        <f t="shared" si="73"/>
        <v>0</v>
      </c>
      <c r="AN13" s="38">
        <f t="shared" si="17"/>
        <v>0</v>
      </c>
      <c r="AO13" s="3">
        <f t="shared" si="18"/>
        <v>0</v>
      </c>
      <c r="AP13" s="28">
        <f t="shared" si="19"/>
        <v>0</v>
      </c>
      <c r="AQ13" s="28">
        <f t="shared" si="20"/>
        <v>0</v>
      </c>
      <c r="AR13" s="28"/>
      <c r="AS13" s="28">
        <f t="shared" si="74"/>
        <v>0</v>
      </c>
      <c r="AT13" s="28">
        <f t="shared" si="21"/>
        <v>0</v>
      </c>
      <c r="AU13" s="13">
        <f t="shared" si="22"/>
        <v>0</v>
      </c>
      <c r="AV13" s="28">
        <f t="shared" si="23"/>
        <v>0</v>
      </c>
      <c r="AW13" s="28">
        <f t="shared" si="24"/>
        <v>0</v>
      </c>
      <c r="AX13" s="28"/>
      <c r="AY13" s="28">
        <f t="shared" si="75"/>
        <v>0</v>
      </c>
      <c r="AZ13" s="28">
        <f t="shared" si="25"/>
        <v>0</v>
      </c>
      <c r="BA13" s="13">
        <f t="shared" si="26"/>
        <v>0</v>
      </c>
      <c r="BB13" s="28">
        <f t="shared" si="27"/>
        <v>0</v>
      </c>
      <c r="BC13" s="28">
        <f t="shared" si="28"/>
        <v>0</v>
      </c>
      <c r="BD13" s="28"/>
      <c r="BE13" s="28">
        <f t="shared" si="76"/>
        <v>0</v>
      </c>
      <c r="BF13" s="28">
        <f t="shared" si="29"/>
        <v>0</v>
      </c>
      <c r="BG13" s="13">
        <f t="shared" si="30"/>
        <v>0</v>
      </c>
      <c r="BH13" s="28">
        <f t="shared" si="31"/>
        <v>0</v>
      </c>
      <c r="BI13" s="28">
        <f t="shared" si="32"/>
        <v>0</v>
      </c>
      <c r="BJ13" s="28"/>
      <c r="BK13" s="28">
        <f t="shared" si="77"/>
        <v>0</v>
      </c>
      <c r="BL13" s="28">
        <f t="shared" si="33"/>
        <v>0</v>
      </c>
      <c r="BM13" s="13">
        <f t="shared" si="34"/>
        <v>0</v>
      </c>
      <c r="BN13" s="28">
        <f t="shared" si="35"/>
        <v>0</v>
      </c>
      <c r="BO13" s="28">
        <f t="shared" si="36"/>
        <v>0</v>
      </c>
      <c r="BP13" s="28"/>
      <c r="BQ13" s="28">
        <f t="shared" si="78"/>
        <v>0</v>
      </c>
      <c r="BR13" s="28">
        <f t="shared" si="37"/>
        <v>0</v>
      </c>
      <c r="BS13" s="13">
        <f t="shared" si="38"/>
        <v>0</v>
      </c>
      <c r="BT13" s="28">
        <f t="shared" si="39"/>
        <v>0</v>
      </c>
      <c r="BU13" s="28">
        <f t="shared" si="40"/>
        <v>0</v>
      </c>
      <c r="BV13" s="28"/>
      <c r="BW13" s="28">
        <f t="shared" si="79"/>
        <v>0</v>
      </c>
      <c r="BX13" s="28">
        <f t="shared" si="41"/>
        <v>0</v>
      </c>
      <c r="BY13" s="13">
        <f t="shared" si="42"/>
        <v>0</v>
      </c>
      <c r="BZ13" s="28">
        <f t="shared" si="43"/>
        <v>0</v>
      </c>
      <c r="CA13" s="28">
        <f t="shared" si="44"/>
        <v>0</v>
      </c>
      <c r="CB13" s="28"/>
      <c r="CC13" s="28">
        <f t="shared" si="80"/>
        <v>0</v>
      </c>
      <c r="CD13" s="28">
        <f t="shared" si="45"/>
        <v>0</v>
      </c>
      <c r="CE13" s="13">
        <f t="shared" si="46"/>
        <v>0</v>
      </c>
      <c r="CF13" s="28">
        <f t="shared" si="47"/>
        <v>0</v>
      </c>
      <c r="CG13" s="28">
        <f t="shared" si="48"/>
        <v>0</v>
      </c>
      <c r="CH13" s="28"/>
      <c r="CI13" s="28">
        <f t="shared" si="81"/>
        <v>0</v>
      </c>
      <c r="CJ13" s="28">
        <f t="shared" si="49"/>
        <v>0</v>
      </c>
      <c r="CK13" s="13">
        <f t="shared" si="50"/>
        <v>0</v>
      </c>
      <c r="CL13" s="28">
        <f t="shared" si="51"/>
        <v>0</v>
      </c>
      <c r="CM13" s="28">
        <f t="shared" si="52"/>
        <v>0</v>
      </c>
      <c r="CN13" s="28"/>
      <c r="CO13" s="28">
        <f t="shared" si="82"/>
        <v>0</v>
      </c>
      <c r="CP13" s="28">
        <f t="shared" si="53"/>
        <v>0</v>
      </c>
      <c r="CQ13" s="13">
        <f t="shared" si="54"/>
        <v>0</v>
      </c>
      <c r="CR13" s="28">
        <f t="shared" si="55"/>
        <v>0</v>
      </c>
      <c r="CS13" s="28">
        <f t="shared" si="56"/>
        <v>0</v>
      </c>
      <c r="CT13" s="28"/>
      <c r="CU13" s="28">
        <f t="shared" si="83"/>
        <v>0</v>
      </c>
      <c r="CV13" s="28">
        <f t="shared" si="57"/>
        <v>0</v>
      </c>
      <c r="CW13" s="13">
        <f t="shared" si="58"/>
        <v>0</v>
      </c>
      <c r="CX13" s="28">
        <f t="shared" si="59"/>
        <v>0</v>
      </c>
      <c r="CY13" s="28">
        <f t="shared" si="60"/>
        <v>0</v>
      </c>
      <c r="CZ13" s="28"/>
      <c r="DA13" s="28">
        <f t="shared" si="84"/>
        <v>0</v>
      </c>
      <c r="DB13" s="28">
        <f t="shared" si="61"/>
        <v>0</v>
      </c>
      <c r="DC13" s="13">
        <f t="shared" si="62"/>
        <v>0</v>
      </c>
      <c r="DD13" s="28">
        <f t="shared" si="63"/>
        <v>0</v>
      </c>
      <c r="DE13" s="28">
        <f t="shared" si="64"/>
        <v>0</v>
      </c>
      <c r="DF13" s="28"/>
      <c r="DG13" s="28">
        <f t="shared" si="85"/>
        <v>0</v>
      </c>
      <c r="DH13" s="28">
        <f t="shared" si="65"/>
        <v>0</v>
      </c>
      <c r="DI13" s="13">
        <f t="shared" si="66"/>
        <v>0</v>
      </c>
      <c r="DJ13" s="28">
        <f t="shared" si="67"/>
        <v>0</v>
      </c>
      <c r="DK13" s="28">
        <f t="shared" si="68"/>
        <v>0</v>
      </c>
      <c r="DL13" s="28"/>
      <c r="DM13" s="13"/>
      <c r="DN13" s="13"/>
      <c r="DO13" s="13">
        <f t="shared" si="69"/>
        <v>0</v>
      </c>
      <c r="DP13" s="13"/>
    </row>
    <row r="14" spans="1:120" s="30" customFormat="1" ht="12.75">
      <c r="A14" s="29">
        <v>45200</v>
      </c>
      <c r="B14" s="28"/>
      <c r="C14" s="20"/>
      <c r="D14" s="20"/>
      <c r="E14" s="14">
        <f t="shared" si="0"/>
        <v>0</v>
      </c>
      <c r="F14" s="14"/>
      <c r="G14" s="14"/>
      <c r="H14" s="28"/>
      <c r="I14" s="28">
        <f>'2011B Academic'!I14</f>
        <v>0</v>
      </c>
      <c r="J14" s="28">
        <f>'2011B Academic'!J14</f>
        <v>0</v>
      </c>
      <c r="K14" s="28">
        <f t="shared" si="1"/>
        <v>0</v>
      </c>
      <c r="L14" s="28">
        <f>'2011B Academic'!L14</f>
        <v>0</v>
      </c>
      <c r="M14" s="28">
        <f>'2011B Academic'!M14</f>
        <v>0</v>
      </c>
      <c r="N14" s="28"/>
      <c r="O14" s="13"/>
      <c r="P14" s="20">
        <f t="shared" si="2"/>
        <v>0</v>
      </c>
      <c r="Q14" s="13">
        <f t="shared" si="3"/>
        <v>0</v>
      </c>
      <c r="R14" s="13">
        <f t="shared" si="4"/>
        <v>0</v>
      </c>
      <c r="S14" s="20">
        <f t="shared" si="4"/>
        <v>0</v>
      </c>
      <c r="T14" s="28"/>
      <c r="U14" s="28"/>
      <c r="V14" s="20">
        <f t="shared" si="5"/>
        <v>0</v>
      </c>
      <c r="W14" s="28">
        <f t="shared" si="6"/>
        <v>0</v>
      </c>
      <c r="X14" s="28">
        <f t="shared" si="7"/>
        <v>0</v>
      </c>
      <c r="Y14" s="28">
        <f t="shared" si="8"/>
        <v>0</v>
      </c>
      <c r="AA14" s="28"/>
      <c r="AB14" s="28">
        <f t="shared" si="9"/>
        <v>0</v>
      </c>
      <c r="AC14" s="13">
        <f t="shared" si="10"/>
        <v>0</v>
      </c>
      <c r="AD14" s="28">
        <f t="shared" si="11"/>
        <v>0</v>
      </c>
      <c r="AE14" s="28">
        <f t="shared" si="12"/>
        <v>0</v>
      </c>
      <c r="AG14" s="28"/>
      <c r="AH14" s="28">
        <f t="shared" si="13"/>
        <v>0</v>
      </c>
      <c r="AI14" s="13">
        <f t="shared" si="14"/>
        <v>0</v>
      </c>
      <c r="AJ14" s="28">
        <f t="shared" si="15"/>
        <v>0</v>
      </c>
      <c r="AK14" s="28">
        <f t="shared" si="16"/>
        <v>0</v>
      </c>
      <c r="AM14" s="38"/>
      <c r="AN14" s="38">
        <f t="shared" si="17"/>
        <v>0</v>
      </c>
      <c r="AO14" s="3">
        <f t="shared" si="18"/>
        <v>0</v>
      </c>
      <c r="AP14" s="28">
        <f t="shared" si="19"/>
        <v>0</v>
      </c>
      <c r="AQ14" s="28">
        <f t="shared" si="20"/>
        <v>0</v>
      </c>
      <c r="AR14" s="28"/>
      <c r="AS14" s="28"/>
      <c r="AT14" s="28">
        <f t="shared" si="21"/>
        <v>0</v>
      </c>
      <c r="AU14" s="13">
        <f t="shared" si="22"/>
        <v>0</v>
      </c>
      <c r="AV14" s="28">
        <f t="shared" si="23"/>
        <v>0</v>
      </c>
      <c r="AW14" s="28">
        <f t="shared" si="24"/>
        <v>0</v>
      </c>
      <c r="AX14" s="28"/>
      <c r="AY14" s="28"/>
      <c r="AZ14" s="28">
        <f t="shared" si="25"/>
        <v>0</v>
      </c>
      <c r="BA14" s="13">
        <f t="shared" si="26"/>
        <v>0</v>
      </c>
      <c r="BB14" s="28">
        <f t="shared" si="27"/>
        <v>0</v>
      </c>
      <c r="BC14" s="28">
        <f t="shared" si="28"/>
        <v>0</v>
      </c>
      <c r="BD14" s="28"/>
      <c r="BE14" s="28"/>
      <c r="BF14" s="28">
        <f t="shared" si="29"/>
        <v>0</v>
      </c>
      <c r="BG14" s="13">
        <f t="shared" si="30"/>
        <v>0</v>
      </c>
      <c r="BH14" s="28">
        <f t="shared" si="31"/>
        <v>0</v>
      </c>
      <c r="BI14" s="28">
        <f t="shared" si="32"/>
        <v>0</v>
      </c>
      <c r="BJ14" s="28"/>
      <c r="BK14" s="28"/>
      <c r="BL14" s="28">
        <f t="shared" si="33"/>
        <v>0</v>
      </c>
      <c r="BM14" s="13">
        <f t="shared" si="34"/>
        <v>0</v>
      </c>
      <c r="BN14" s="28">
        <f t="shared" si="35"/>
        <v>0</v>
      </c>
      <c r="BO14" s="28">
        <f t="shared" si="36"/>
        <v>0</v>
      </c>
      <c r="BP14" s="28"/>
      <c r="BQ14" s="28"/>
      <c r="BR14" s="28">
        <f t="shared" si="37"/>
        <v>0</v>
      </c>
      <c r="BS14" s="13">
        <f t="shared" si="38"/>
        <v>0</v>
      </c>
      <c r="BT14" s="28">
        <f t="shared" si="39"/>
        <v>0</v>
      </c>
      <c r="BU14" s="28">
        <f t="shared" si="40"/>
        <v>0</v>
      </c>
      <c r="BV14" s="28"/>
      <c r="BW14" s="28"/>
      <c r="BX14" s="28">
        <f t="shared" si="41"/>
        <v>0</v>
      </c>
      <c r="BY14" s="13">
        <f t="shared" si="42"/>
        <v>0</v>
      </c>
      <c r="BZ14" s="28">
        <f t="shared" si="43"/>
        <v>0</v>
      </c>
      <c r="CA14" s="28">
        <f t="shared" si="44"/>
        <v>0</v>
      </c>
      <c r="CB14" s="28"/>
      <c r="CC14" s="28"/>
      <c r="CD14" s="28">
        <f t="shared" si="45"/>
        <v>0</v>
      </c>
      <c r="CE14" s="13">
        <f t="shared" si="46"/>
        <v>0</v>
      </c>
      <c r="CF14" s="28">
        <f t="shared" si="47"/>
        <v>0</v>
      </c>
      <c r="CG14" s="28">
        <f t="shared" si="48"/>
        <v>0</v>
      </c>
      <c r="CH14" s="28"/>
      <c r="CI14" s="28"/>
      <c r="CJ14" s="28">
        <f t="shared" si="49"/>
        <v>0</v>
      </c>
      <c r="CK14" s="13">
        <f t="shared" si="50"/>
        <v>0</v>
      </c>
      <c r="CL14" s="28">
        <f t="shared" si="51"/>
        <v>0</v>
      </c>
      <c r="CM14" s="28">
        <f t="shared" si="52"/>
        <v>0</v>
      </c>
      <c r="CN14" s="28"/>
      <c r="CO14" s="28"/>
      <c r="CP14" s="28">
        <f t="shared" si="53"/>
        <v>0</v>
      </c>
      <c r="CQ14" s="13">
        <f t="shared" si="54"/>
        <v>0</v>
      </c>
      <c r="CR14" s="28">
        <f t="shared" si="55"/>
        <v>0</v>
      </c>
      <c r="CS14" s="28">
        <f t="shared" si="56"/>
        <v>0</v>
      </c>
      <c r="CT14" s="28"/>
      <c r="CU14" s="28"/>
      <c r="CV14" s="28">
        <f t="shared" si="57"/>
        <v>0</v>
      </c>
      <c r="CW14" s="13">
        <f t="shared" si="58"/>
        <v>0</v>
      </c>
      <c r="CX14" s="28">
        <f t="shared" si="59"/>
        <v>0</v>
      </c>
      <c r="CY14" s="28">
        <f t="shared" si="60"/>
        <v>0</v>
      </c>
      <c r="CZ14" s="28"/>
      <c r="DA14" s="28"/>
      <c r="DB14" s="28">
        <f t="shared" si="61"/>
        <v>0</v>
      </c>
      <c r="DC14" s="13">
        <f t="shared" si="62"/>
        <v>0</v>
      </c>
      <c r="DD14" s="28">
        <f t="shared" si="63"/>
        <v>0</v>
      </c>
      <c r="DE14" s="28">
        <f t="shared" si="64"/>
        <v>0</v>
      </c>
      <c r="DF14" s="28"/>
      <c r="DG14" s="28"/>
      <c r="DH14" s="28">
        <f t="shared" si="65"/>
        <v>0</v>
      </c>
      <c r="DI14" s="13">
        <f t="shared" si="66"/>
        <v>0</v>
      </c>
      <c r="DJ14" s="28">
        <f t="shared" si="67"/>
        <v>0</v>
      </c>
      <c r="DK14" s="28">
        <f t="shared" si="68"/>
        <v>0</v>
      </c>
      <c r="DL14" s="28"/>
      <c r="DM14" s="13"/>
      <c r="DN14" s="13"/>
      <c r="DO14" s="13">
        <f t="shared" si="69"/>
        <v>0</v>
      </c>
      <c r="DP14" s="13"/>
    </row>
    <row r="15" spans="1:120" s="30" customFormat="1" ht="12.75">
      <c r="A15" s="29">
        <v>45383</v>
      </c>
      <c r="B15" s="28"/>
      <c r="C15" s="20"/>
      <c r="D15" s="20"/>
      <c r="E15" s="14">
        <f t="shared" si="0"/>
        <v>0</v>
      </c>
      <c r="F15" s="14"/>
      <c r="G15" s="14"/>
      <c r="H15" s="28"/>
      <c r="I15" s="28">
        <f>'2011B Academic'!I15</f>
        <v>0</v>
      </c>
      <c r="J15" s="28">
        <f>'2011B Academic'!J15</f>
        <v>0</v>
      </c>
      <c r="K15" s="28">
        <f t="shared" si="1"/>
        <v>0</v>
      </c>
      <c r="L15" s="28">
        <f>'2011B Academic'!L15</f>
        <v>0</v>
      </c>
      <c r="M15" s="28">
        <f>'2011B Academic'!M15</f>
        <v>0</v>
      </c>
      <c r="N15" s="28"/>
      <c r="O15" s="13">
        <f>U15+AA15+AG15+AM15+AS15+AY15+BE15+BK15+BQ15+BW15+CC15+CI15+CO15+CU15+DA15+DG15+DM15</f>
        <v>0</v>
      </c>
      <c r="P15" s="20">
        <f t="shared" si="2"/>
        <v>0</v>
      </c>
      <c r="Q15" s="13">
        <f t="shared" si="3"/>
        <v>0</v>
      </c>
      <c r="R15" s="13">
        <f t="shared" si="4"/>
        <v>0</v>
      </c>
      <c r="S15" s="20">
        <f t="shared" si="4"/>
        <v>0</v>
      </c>
      <c r="T15" s="28"/>
      <c r="U15" s="28">
        <f t="shared" si="70"/>
        <v>0</v>
      </c>
      <c r="V15" s="20">
        <f t="shared" si="5"/>
        <v>0</v>
      </c>
      <c r="W15" s="28">
        <f t="shared" si="6"/>
        <v>0</v>
      </c>
      <c r="X15" s="28">
        <f t="shared" si="7"/>
        <v>0</v>
      </c>
      <c r="Y15" s="28">
        <f t="shared" si="8"/>
        <v>0</v>
      </c>
      <c r="AA15" s="28">
        <f t="shared" si="71"/>
        <v>0</v>
      </c>
      <c r="AB15" s="28">
        <f t="shared" si="9"/>
        <v>0</v>
      </c>
      <c r="AC15" s="13">
        <f t="shared" si="10"/>
        <v>0</v>
      </c>
      <c r="AD15" s="28">
        <f t="shared" si="11"/>
        <v>0</v>
      </c>
      <c r="AE15" s="28">
        <f t="shared" si="12"/>
        <v>0</v>
      </c>
      <c r="AG15" s="28">
        <f t="shared" si="72"/>
        <v>0</v>
      </c>
      <c r="AH15" s="28">
        <f t="shared" si="13"/>
        <v>0</v>
      </c>
      <c r="AI15" s="13">
        <f t="shared" si="14"/>
        <v>0</v>
      </c>
      <c r="AJ15" s="28">
        <f t="shared" si="15"/>
        <v>0</v>
      </c>
      <c r="AK15" s="28">
        <f t="shared" si="16"/>
        <v>0</v>
      </c>
      <c r="AM15" s="38">
        <f t="shared" si="73"/>
        <v>0</v>
      </c>
      <c r="AN15" s="38">
        <f t="shared" si="17"/>
        <v>0</v>
      </c>
      <c r="AO15" s="3">
        <f t="shared" si="18"/>
        <v>0</v>
      </c>
      <c r="AP15" s="28">
        <f t="shared" si="19"/>
        <v>0</v>
      </c>
      <c r="AQ15" s="28">
        <f t="shared" si="20"/>
        <v>0</v>
      </c>
      <c r="AR15" s="28"/>
      <c r="AS15" s="28">
        <f t="shared" si="74"/>
        <v>0</v>
      </c>
      <c r="AT15" s="28">
        <f t="shared" si="21"/>
        <v>0</v>
      </c>
      <c r="AU15" s="13">
        <f t="shared" si="22"/>
        <v>0</v>
      </c>
      <c r="AV15" s="28">
        <f t="shared" si="23"/>
        <v>0</v>
      </c>
      <c r="AW15" s="28">
        <f t="shared" si="24"/>
        <v>0</v>
      </c>
      <c r="AX15" s="28"/>
      <c r="AY15" s="28">
        <f t="shared" si="75"/>
        <v>0</v>
      </c>
      <c r="AZ15" s="28">
        <f t="shared" si="25"/>
        <v>0</v>
      </c>
      <c r="BA15" s="13">
        <f t="shared" si="26"/>
        <v>0</v>
      </c>
      <c r="BB15" s="28">
        <f t="shared" si="27"/>
        <v>0</v>
      </c>
      <c r="BC15" s="28">
        <f t="shared" si="28"/>
        <v>0</v>
      </c>
      <c r="BD15" s="28"/>
      <c r="BE15" s="28">
        <f t="shared" si="76"/>
        <v>0</v>
      </c>
      <c r="BF15" s="28">
        <f t="shared" si="29"/>
        <v>0</v>
      </c>
      <c r="BG15" s="13">
        <f t="shared" si="30"/>
        <v>0</v>
      </c>
      <c r="BH15" s="28">
        <f t="shared" si="31"/>
        <v>0</v>
      </c>
      <c r="BI15" s="28">
        <f t="shared" si="32"/>
        <v>0</v>
      </c>
      <c r="BJ15" s="28"/>
      <c r="BK15" s="28">
        <f t="shared" si="77"/>
        <v>0</v>
      </c>
      <c r="BL15" s="28">
        <f t="shared" si="33"/>
        <v>0</v>
      </c>
      <c r="BM15" s="13">
        <f t="shared" si="34"/>
        <v>0</v>
      </c>
      <c r="BN15" s="28">
        <f t="shared" si="35"/>
        <v>0</v>
      </c>
      <c r="BO15" s="28">
        <f t="shared" si="36"/>
        <v>0</v>
      </c>
      <c r="BP15" s="28"/>
      <c r="BQ15" s="28">
        <f t="shared" si="78"/>
        <v>0</v>
      </c>
      <c r="BR15" s="28">
        <f t="shared" si="37"/>
        <v>0</v>
      </c>
      <c r="BS15" s="13">
        <f t="shared" si="38"/>
        <v>0</v>
      </c>
      <c r="BT15" s="28">
        <f t="shared" si="39"/>
        <v>0</v>
      </c>
      <c r="BU15" s="28">
        <f t="shared" si="40"/>
        <v>0</v>
      </c>
      <c r="BV15" s="28"/>
      <c r="BW15" s="28">
        <f t="shared" si="79"/>
        <v>0</v>
      </c>
      <c r="BX15" s="28">
        <f t="shared" si="41"/>
        <v>0</v>
      </c>
      <c r="BY15" s="13">
        <f t="shared" si="42"/>
        <v>0</v>
      </c>
      <c r="BZ15" s="28">
        <f t="shared" si="43"/>
        <v>0</v>
      </c>
      <c r="CA15" s="28">
        <f t="shared" si="44"/>
        <v>0</v>
      </c>
      <c r="CB15" s="28"/>
      <c r="CC15" s="28">
        <f t="shared" si="80"/>
        <v>0</v>
      </c>
      <c r="CD15" s="28">
        <f t="shared" si="45"/>
        <v>0</v>
      </c>
      <c r="CE15" s="13">
        <f t="shared" si="46"/>
        <v>0</v>
      </c>
      <c r="CF15" s="28">
        <f t="shared" si="47"/>
        <v>0</v>
      </c>
      <c r="CG15" s="28">
        <f t="shared" si="48"/>
        <v>0</v>
      </c>
      <c r="CH15" s="28"/>
      <c r="CI15" s="28">
        <f t="shared" si="81"/>
        <v>0</v>
      </c>
      <c r="CJ15" s="28">
        <f t="shared" si="49"/>
        <v>0</v>
      </c>
      <c r="CK15" s="13">
        <f t="shared" si="50"/>
        <v>0</v>
      </c>
      <c r="CL15" s="28">
        <f t="shared" si="51"/>
        <v>0</v>
      </c>
      <c r="CM15" s="28">
        <f t="shared" si="52"/>
        <v>0</v>
      </c>
      <c r="CN15" s="28"/>
      <c r="CO15" s="28">
        <f t="shared" si="82"/>
        <v>0</v>
      </c>
      <c r="CP15" s="28">
        <f t="shared" si="53"/>
        <v>0</v>
      </c>
      <c r="CQ15" s="13">
        <f t="shared" si="54"/>
        <v>0</v>
      </c>
      <c r="CR15" s="28">
        <f t="shared" si="55"/>
        <v>0</v>
      </c>
      <c r="CS15" s="28">
        <f t="shared" si="56"/>
        <v>0</v>
      </c>
      <c r="CT15" s="28"/>
      <c r="CU15" s="28">
        <f t="shared" si="83"/>
        <v>0</v>
      </c>
      <c r="CV15" s="28">
        <f t="shared" si="57"/>
        <v>0</v>
      </c>
      <c r="CW15" s="13">
        <f t="shared" si="58"/>
        <v>0</v>
      </c>
      <c r="CX15" s="28">
        <f t="shared" si="59"/>
        <v>0</v>
      </c>
      <c r="CY15" s="28">
        <f t="shared" si="60"/>
        <v>0</v>
      </c>
      <c r="CZ15" s="28"/>
      <c r="DA15" s="28">
        <f t="shared" si="84"/>
        <v>0</v>
      </c>
      <c r="DB15" s="28">
        <f t="shared" si="61"/>
        <v>0</v>
      </c>
      <c r="DC15" s="13">
        <f t="shared" si="62"/>
        <v>0</v>
      </c>
      <c r="DD15" s="28">
        <f t="shared" si="63"/>
        <v>0</v>
      </c>
      <c r="DE15" s="28">
        <f t="shared" si="64"/>
        <v>0</v>
      </c>
      <c r="DF15" s="28"/>
      <c r="DG15" s="28">
        <f t="shared" si="85"/>
        <v>0</v>
      </c>
      <c r="DH15" s="28">
        <f t="shared" si="65"/>
        <v>0</v>
      </c>
      <c r="DI15" s="13">
        <f t="shared" si="66"/>
        <v>0</v>
      </c>
      <c r="DJ15" s="28">
        <f t="shared" si="67"/>
        <v>0</v>
      </c>
      <c r="DK15" s="28">
        <f t="shared" si="68"/>
        <v>0</v>
      </c>
      <c r="DL15" s="28"/>
      <c r="DM15" s="13"/>
      <c r="DN15" s="13"/>
      <c r="DO15" s="13">
        <f t="shared" si="69"/>
        <v>0</v>
      </c>
      <c r="DP15" s="13"/>
    </row>
    <row r="16" spans="3:120" ht="12.75">
      <c r="C16" s="20"/>
      <c r="D16" s="20"/>
      <c r="E16" s="20"/>
      <c r="F16" s="20"/>
      <c r="G16" s="20"/>
      <c r="J16" s="28"/>
      <c r="S16" s="13"/>
      <c r="Y16" s="13"/>
      <c r="AA16" s="13"/>
      <c r="AB16" s="13"/>
      <c r="AE16" s="13"/>
      <c r="AG16" s="13"/>
      <c r="AH16" s="13"/>
      <c r="AI16" s="13"/>
      <c r="AK16" s="13"/>
      <c r="AM16" s="3"/>
      <c r="AN16" s="3"/>
      <c r="AO16" s="3"/>
      <c r="AQ16" s="13"/>
      <c r="AR16" s="13"/>
      <c r="AS16" s="13"/>
      <c r="AT16" s="13"/>
      <c r="AU16" s="13"/>
      <c r="AV16"/>
      <c r="AW16" s="13"/>
      <c r="AX16" s="13"/>
      <c r="AY16" s="13"/>
      <c r="AZ16" s="13"/>
      <c r="BA16" s="13"/>
      <c r="BB16"/>
      <c r="BC16" s="13"/>
      <c r="BD16" s="13"/>
      <c r="BE16" s="13"/>
      <c r="BF16" s="13"/>
      <c r="BG16" s="13"/>
      <c r="BH16"/>
      <c r="BI16" s="13"/>
      <c r="BJ16" s="13"/>
      <c r="BK16" s="13"/>
      <c r="BL16" s="13"/>
      <c r="BM16" s="13"/>
      <c r="BN16"/>
      <c r="BO16" s="13"/>
      <c r="BP16" s="13"/>
      <c r="BQ16" s="13"/>
      <c r="BR16" s="13"/>
      <c r="BS16" s="13"/>
      <c r="BT16"/>
      <c r="BU16" s="13"/>
      <c r="BV16" s="13"/>
      <c r="BW16" s="13"/>
      <c r="BX16" s="13"/>
      <c r="BY16" s="13"/>
      <c r="BZ16"/>
      <c r="CA16" s="13"/>
      <c r="CB16" s="13"/>
      <c r="CC16" s="13"/>
      <c r="CD16" s="13"/>
      <c r="CE16" s="13"/>
      <c r="CF16"/>
      <c r="CG16" s="13"/>
      <c r="CH16" s="13"/>
      <c r="CI16" s="13"/>
      <c r="CJ16" s="13"/>
      <c r="CK16" s="13"/>
      <c r="CL16"/>
      <c r="CM16" s="13"/>
      <c r="CN16" s="13"/>
      <c r="CO16" s="13"/>
      <c r="CP16" s="13"/>
      <c r="CQ16" s="13"/>
      <c r="CR16"/>
      <c r="CS16" s="13"/>
      <c r="CT16" s="13"/>
      <c r="CU16" s="13"/>
      <c r="CV16" s="13"/>
      <c r="CW16" s="13"/>
      <c r="CX16"/>
      <c r="CY16" s="13"/>
      <c r="CZ16" s="13"/>
      <c r="DA16" s="13"/>
      <c r="DB16" s="13"/>
      <c r="DC16" s="13"/>
      <c r="DD16"/>
      <c r="DE16" s="13"/>
      <c r="DF16" s="13"/>
      <c r="DG16" s="13"/>
      <c r="DH16" s="13"/>
      <c r="DI16" s="13"/>
      <c r="DJ16"/>
      <c r="DK16" s="13"/>
      <c r="DL16" s="13"/>
      <c r="DM16" s="13"/>
      <c r="DN16" s="13"/>
      <c r="DO16" s="13"/>
      <c r="DP16" s="13"/>
    </row>
    <row r="17" spans="1:120" ht="13.5" thickBot="1">
      <c r="A17" s="11" t="s">
        <v>0</v>
      </c>
      <c r="C17" s="27">
        <f>SUM(C8:C16)</f>
        <v>0</v>
      </c>
      <c r="D17" s="27">
        <f>SUM(D8:D16)</f>
        <v>98526</v>
      </c>
      <c r="E17" s="27">
        <f>SUM(E8:E16)</f>
        <v>98526</v>
      </c>
      <c r="F17" s="27">
        <f>SUM(F8:F16)</f>
        <v>0</v>
      </c>
      <c r="G17" s="27">
        <f>SUM(G8:G16)</f>
        <v>0</v>
      </c>
      <c r="I17" s="27">
        <f>SUM(I8:I16)</f>
        <v>0</v>
      </c>
      <c r="J17" s="27">
        <f>SUM(J8:J16)</f>
        <v>66978.09303120001</v>
      </c>
      <c r="K17" s="27">
        <f>SUM(K8:K16)</f>
        <v>66978.09303120001</v>
      </c>
      <c r="L17" s="27">
        <f>SUM(L8:L16)</f>
        <v>0</v>
      </c>
      <c r="M17" s="27">
        <f>SUM(M8:M16)</f>
        <v>0</v>
      </c>
      <c r="O17" s="27">
        <f>SUM(O8:O16)</f>
        <v>0</v>
      </c>
      <c r="P17" s="27">
        <f>SUM(P8:P16)</f>
        <v>31547.9069688</v>
      </c>
      <c r="Q17" s="27">
        <f>SUM(Q8:Q16)</f>
        <v>31547.9069688</v>
      </c>
      <c r="R17" s="27">
        <f>SUM(R8:R16)</f>
        <v>0</v>
      </c>
      <c r="S17" s="27">
        <f>SUM(S8:S16)</f>
        <v>0</v>
      </c>
      <c r="U17" s="27">
        <f>SUM(U8:U16)</f>
        <v>0</v>
      </c>
      <c r="V17" s="27">
        <f>SUM(V8:V16)</f>
        <v>284.23765740000005</v>
      </c>
      <c r="W17" s="27">
        <f>SUM(W8:W16)</f>
        <v>284.23765740000005</v>
      </c>
      <c r="X17" s="27">
        <f>SUM(X8:X16)</f>
        <v>0</v>
      </c>
      <c r="Y17" s="27">
        <f>SUM(Y8:Y16)</f>
        <v>0</v>
      </c>
      <c r="AA17" s="27">
        <f>SUM(AA8:AA16)</f>
        <v>0</v>
      </c>
      <c r="AB17" s="27">
        <f>SUM(AB8:AB16)</f>
        <v>1197.1992786</v>
      </c>
      <c r="AC17" s="27">
        <f>SUM(AC8:AC16)</f>
        <v>1197.1992786</v>
      </c>
      <c r="AD17" s="27">
        <f>SUM(AD8:AD16)</f>
        <v>0</v>
      </c>
      <c r="AE17" s="27">
        <f>SUM(AE8:AE16)</f>
        <v>0</v>
      </c>
      <c r="AG17" s="27">
        <f>SUM(AG8:AG16)</f>
        <v>0</v>
      </c>
      <c r="AH17" s="27">
        <f>SUM(AH8:AH16)</f>
        <v>510.0001338</v>
      </c>
      <c r="AI17" s="27">
        <f>SUM(AI8:AI16)</f>
        <v>510.0001338</v>
      </c>
      <c r="AJ17" s="27">
        <f>SUM(AJ8:AJ16)</f>
        <v>0</v>
      </c>
      <c r="AK17" s="27">
        <f>SUM(AK8:AK16)</f>
        <v>0</v>
      </c>
      <c r="AM17" s="27">
        <f>SUM(AM8:AM16)</f>
        <v>0</v>
      </c>
      <c r="AN17" s="27">
        <f>SUM(AN8:AN16)</f>
        <v>163.454634</v>
      </c>
      <c r="AO17" s="27">
        <f>SUM(AO8:AO16)</f>
        <v>163.454634</v>
      </c>
      <c r="AP17" s="27">
        <f>SUM(AP8:AP16)</f>
        <v>0</v>
      </c>
      <c r="AQ17" s="27">
        <f>SUM(AQ8:AQ16)</f>
        <v>0</v>
      </c>
      <c r="AR17" s="13"/>
      <c r="AS17" s="27">
        <f>SUM(AS8:AS16)</f>
        <v>0</v>
      </c>
      <c r="AT17" s="27">
        <f>SUM(AT8:AT16)</f>
        <v>50.4354594</v>
      </c>
      <c r="AU17" s="27">
        <f>SUM(AU8:AU16)</f>
        <v>50.4354594</v>
      </c>
      <c r="AV17" s="27">
        <f>SUM(AV8:AV16)</f>
        <v>0</v>
      </c>
      <c r="AW17" s="27">
        <f>SUM(AW8:AW16)</f>
        <v>0</v>
      </c>
      <c r="AX17" s="13"/>
      <c r="AY17" s="27">
        <f>SUM(AY8:AY16)</f>
        <v>0</v>
      </c>
      <c r="AZ17" s="27">
        <f>SUM(AZ8:AZ16)</f>
        <v>1078.5838271999999</v>
      </c>
      <c r="BA17" s="27">
        <f>SUM(BA8:BA16)</f>
        <v>1078.5838271999999</v>
      </c>
      <c r="BB17" s="27">
        <f>SUM(BB8:BB16)</f>
        <v>0</v>
      </c>
      <c r="BC17" s="27">
        <f>SUM(BC8:BC16)</f>
        <v>0</v>
      </c>
      <c r="BD17" s="13"/>
      <c r="BE17" s="27">
        <f>SUM(BE8:BE16)</f>
        <v>0</v>
      </c>
      <c r="BF17" s="27">
        <f>SUM(BF8:BF16)</f>
        <v>18.8283186</v>
      </c>
      <c r="BG17" s="27">
        <f>SUM(BG8:BG16)</f>
        <v>18.8283186</v>
      </c>
      <c r="BH17" s="27">
        <f>SUM(BH8:BH16)</f>
        <v>0</v>
      </c>
      <c r="BI17" s="27">
        <f>SUM(BI8:BI16)</f>
        <v>0</v>
      </c>
      <c r="BJ17" s="13"/>
      <c r="BK17" s="27">
        <f>SUM(BK8:BK16)</f>
        <v>0</v>
      </c>
      <c r="BL17" s="27">
        <f>SUM(BL8:BL16)</f>
        <v>4183.8277692</v>
      </c>
      <c r="BM17" s="27">
        <f>SUM(BM8:BM16)</f>
        <v>4183.8277692</v>
      </c>
      <c r="BN17" s="27">
        <f>SUM(BN8:BN16)</f>
        <v>0</v>
      </c>
      <c r="BO17" s="27">
        <f>SUM(BO8:BO16)</f>
        <v>0</v>
      </c>
      <c r="BP17" s="13"/>
      <c r="BQ17" s="27">
        <f>SUM(BQ8:BQ16)</f>
        <v>0</v>
      </c>
      <c r="BR17" s="27">
        <f>SUM(BR8:BR16)</f>
        <v>148.6954392</v>
      </c>
      <c r="BS17" s="27">
        <f>SUM(BS8:BS16)</f>
        <v>148.6954392</v>
      </c>
      <c r="BT17" s="27">
        <f>SUM(BT8:BT16)</f>
        <v>0</v>
      </c>
      <c r="BU17" s="27">
        <f>SUM(BU8:BU16)</f>
        <v>0</v>
      </c>
      <c r="BV17" s="13"/>
      <c r="BW17" s="27">
        <f>SUM(BW8:BW16)</f>
        <v>0</v>
      </c>
      <c r="BX17" s="27">
        <f>SUM(BX8:BX16)</f>
        <v>4442.192499000001</v>
      </c>
      <c r="BY17" s="27">
        <f>SUM(BY8:BY16)</f>
        <v>4442.192499000001</v>
      </c>
      <c r="BZ17" s="27">
        <f>SUM(BZ8:BZ16)</f>
        <v>0</v>
      </c>
      <c r="CA17" s="27">
        <f>SUM(CA8:CA16)</f>
        <v>0</v>
      </c>
      <c r="CB17" s="13"/>
      <c r="CC17" s="27">
        <f>SUM(CC8:CC16)</f>
        <v>0</v>
      </c>
      <c r="CD17" s="27">
        <f>SUM(CD8:CD16)</f>
        <v>1327.6279974000001</v>
      </c>
      <c r="CE17" s="27">
        <f>SUM(CE8:CE16)</f>
        <v>1327.6279974000001</v>
      </c>
      <c r="CF17" s="27">
        <f>SUM(CF8:CF16)</f>
        <v>0</v>
      </c>
      <c r="CG17" s="27">
        <f>SUM(CG8:CG16)</f>
        <v>0</v>
      </c>
      <c r="CH17" s="13"/>
      <c r="CI17" s="27">
        <f>SUM(CI8:CI16)</f>
        <v>0</v>
      </c>
      <c r="CJ17" s="27">
        <f>SUM(CJ8:CJ16)</f>
        <v>117.7188648</v>
      </c>
      <c r="CK17" s="27">
        <f>SUM(CK8:CK16)</f>
        <v>117.7188648</v>
      </c>
      <c r="CL17" s="27">
        <f>SUM(CL8:CL16)</f>
        <v>0</v>
      </c>
      <c r="CM17" s="27">
        <f>SUM(CM8:CM16)</f>
        <v>0</v>
      </c>
      <c r="CN17" s="13"/>
      <c r="CO17" s="27">
        <f>SUM(CO8:CO16)</f>
        <v>0</v>
      </c>
      <c r="CP17" s="27">
        <f>SUM(CP8:CP16)</f>
        <v>36.434914799999994</v>
      </c>
      <c r="CQ17" s="27">
        <f>SUM(CQ8:CQ16)</f>
        <v>36.434914799999994</v>
      </c>
      <c r="CR17" s="27">
        <f>SUM(CR8:CR16)</f>
        <v>0</v>
      </c>
      <c r="CS17" s="27">
        <f>SUM(CS8:CS16)</f>
        <v>0</v>
      </c>
      <c r="CT17" s="13"/>
      <c r="CU17" s="27">
        <f>SUM(CU8:CU16)</f>
        <v>0</v>
      </c>
      <c r="CV17" s="27">
        <f>SUM(CV8:CV16)</f>
        <v>132.3401232</v>
      </c>
      <c r="CW17" s="27">
        <f>SUM(CW8:CW16)</f>
        <v>132.3401232</v>
      </c>
      <c r="CX17" s="27">
        <f>SUM(CX8:CX16)</f>
        <v>0</v>
      </c>
      <c r="CY17" s="27">
        <f>SUM(CY8:CY16)</f>
        <v>0</v>
      </c>
      <c r="CZ17" s="13"/>
      <c r="DA17" s="27">
        <f>SUM(DA8:DA16)</f>
        <v>0</v>
      </c>
      <c r="DB17" s="27">
        <f>SUM(DB8:DB16)</f>
        <v>256.6799352</v>
      </c>
      <c r="DC17" s="27">
        <f>SUM(DC8:DC16)</f>
        <v>256.6799352</v>
      </c>
      <c r="DD17" s="27">
        <f>SUM(DD8:DD16)</f>
        <v>0</v>
      </c>
      <c r="DE17" s="27">
        <f>SUM(DE8:DE16)</f>
        <v>0</v>
      </c>
      <c r="DF17" s="13"/>
      <c r="DG17" s="27">
        <f>SUM(DG8:DG16)</f>
        <v>0</v>
      </c>
      <c r="DH17" s="27">
        <f>SUM(DH8:DH16)</f>
        <v>17599.650117</v>
      </c>
      <c r="DI17" s="27">
        <f>SUM(DI8:DI16)</f>
        <v>17599.650117</v>
      </c>
      <c r="DJ17" s="27">
        <f>SUM(DJ8:DJ16)</f>
        <v>0</v>
      </c>
      <c r="DK17" s="27">
        <f>SUM(DK8:DK16)</f>
        <v>0</v>
      </c>
      <c r="DL17" s="13"/>
      <c r="DM17" s="27">
        <f>SUM(DM8:DM16)</f>
        <v>0</v>
      </c>
      <c r="DN17" s="27">
        <f>SUM(DN8:DN16)</f>
        <v>0</v>
      </c>
      <c r="DO17" s="27">
        <f>SUM(DO8:DO16)</f>
        <v>0</v>
      </c>
      <c r="DP17" s="20"/>
    </row>
    <row r="18" spans="33:43" ht="13.5" thickTop="1">
      <c r="AG18" s="13"/>
      <c r="AH18" s="13"/>
      <c r="AI18" s="13"/>
      <c r="AJ18" s="13"/>
      <c r="AK18" s="13"/>
      <c r="AM18" s="3"/>
      <c r="AN18" s="3"/>
      <c r="AO18" s="3"/>
      <c r="AP18" s="3"/>
      <c r="AQ18" s="3"/>
    </row>
    <row r="19" spans="3:43" ht="12.75">
      <c r="C19" s="13">
        <f>I17+O17</f>
        <v>0</v>
      </c>
      <c r="D19" s="13">
        <f>J17+P17</f>
        <v>98526.00000000001</v>
      </c>
      <c r="E19" s="13">
        <f>K17+Q17</f>
        <v>98526.00000000001</v>
      </c>
      <c r="F19" s="13">
        <f>L17+R17</f>
        <v>0</v>
      </c>
      <c r="G19" s="13">
        <f>M17+S17</f>
        <v>0</v>
      </c>
      <c r="P19" s="13"/>
      <c r="AG19" s="13"/>
      <c r="AH19" s="13"/>
      <c r="AI19" s="13"/>
      <c r="AJ19" s="13"/>
      <c r="AK19" s="13"/>
      <c r="AM19" s="3"/>
      <c r="AN19" s="3"/>
      <c r="AO19" s="3"/>
      <c r="AP19" s="3"/>
      <c r="AQ19" s="3"/>
    </row>
    <row r="20" spans="33:43" ht="12.75">
      <c r="AG20" s="13"/>
      <c r="AH20" s="13"/>
      <c r="AI20" s="13"/>
      <c r="AJ20" s="13"/>
      <c r="AK20" s="13"/>
      <c r="AM20" s="3"/>
      <c r="AN20" s="3"/>
      <c r="AO20" s="3"/>
      <c r="AP20" s="3"/>
      <c r="AQ20" s="3"/>
    </row>
    <row r="21" spans="33:43" ht="12.75">
      <c r="AG21" s="13"/>
      <c r="AH21" s="13"/>
      <c r="AI21" s="13"/>
      <c r="AJ21" s="13"/>
      <c r="AK21" s="13"/>
      <c r="AM21" s="3"/>
      <c r="AN21" s="3"/>
      <c r="AO21" s="3"/>
      <c r="AP21" s="3"/>
      <c r="AQ21" s="3"/>
    </row>
    <row r="22" spans="33:43" ht="12.75">
      <c r="AG22" s="13"/>
      <c r="AH22" s="13"/>
      <c r="AI22" s="13"/>
      <c r="AJ22" s="13"/>
      <c r="AK22" s="13"/>
      <c r="AM22" s="3"/>
      <c r="AN22" s="3"/>
      <c r="AO22" s="3"/>
      <c r="AP22" s="3"/>
      <c r="AQ22" s="3"/>
    </row>
    <row r="23" spans="33:43" ht="12.75">
      <c r="AG23" s="13"/>
      <c r="AH23" s="13"/>
      <c r="AI23" s="13"/>
      <c r="AJ23" s="13"/>
      <c r="AK23" s="13"/>
      <c r="AM23" s="3"/>
      <c r="AN23" s="3"/>
      <c r="AO23" s="3"/>
      <c r="AP23" s="3"/>
      <c r="AQ23" s="3"/>
    </row>
    <row r="24" spans="33:43" ht="12.75">
      <c r="AG24" s="13"/>
      <c r="AH24" s="13"/>
      <c r="AI24" s="13"/>
      <c r="AJ24" s="13"/>
      <c r="AK24" s="13"/>
      <c r="AM24" s="3"/>
      <c r="AN24" s="3"/>
      <c r="AO24" s="3"/>
      <c r="AP24" s="3"/>
      <c r="AQ24" s="3"/>
    </row>
    <row r="25" spans="33:43" ht="12.75">
      <c r="AG25" s="13"/>
      <c r="AH25" s="13"/>
      <c r="AI25" s="13"/>
      <c r="AJ25" s="13"/>
      <c r="AK25" s="13"/>
      <c r="AM25" s="3"/>
      <c r="AN25" s="3"/>
      <c r="AO25" s="3"/>
      <c r="AP25" s="3"/>
      <c r="AQ25" s="3"/>
    </row>
    <row r="26" spans="33:43" ht="12.75">
      <c r="AG26" s="13"/>
      <c r="AH26" s="13"/>
      <c r="AI26" s="13"/>
      <c r="AJ26" s="13"/>
      <c r="AK26" s="13"/>
      <c r="AM26" s="3"/>
      <c r="AN26" s="3"/>
      <c r="AO26" s="3"/>
      <c r="AP26" s="3"/>
      <c r="AQ26" s="3"/>
    </row>
    <row r="27" spans="33:43" ht="12.75">
      <c r="AG27" s="13"/>
      <c r="AH27" s="13"/>
      <c r="AI27" s="13"/>
      <c r="AJ27" s="13"/>
      <c r="AK27" s="13"/>
      <c r="AM27" s="3"/>
      <c r="AN27" s="3"/>
      <c r="AO27" s="3"/>
      <c r="AP27" s="3"/>
      <c r="AQ27" s="3"/>
    </row>
    <row r="28" spans="33:43" ht="12.75">
      <c r="AG28" s="13"/>
      <c r="AH28" s="13"/>
      <c r="AI28" s="13"/>
      <c r="AJ28" s="13"/>
      <c r="AK28" s="13"/>
      <c r="AM28" s="3"/>
      <c r="AN28" s="3"/>
      <c r="AO28" s="3"/>
      <c r="AP28" s="3"/>
      <c r="AQ28" s="3"/>
    </row>
    <row r="29" spans="33:43" ht="12.75">
      <c r="AG29" s="13"/>
      <c r="AH29" s="13"/>
      <c r="AI29" s="13"/>
      <c r="AJ29" s="13"/>
      <c r="AK29" s="13"/>
      <c r="AM29" s="3"/>
      <c r="AN29" s="3"/>
      <c r="AO29" s="3"/>
      <c r="AP29" s="3"/>
      <c r="AQ29" s="3"/>
    </row>
    <row r="30" spans="33:43" ht="12.75">
      <c r="AG30" s="13"/>
      <c r="AH30" s="13"/>
      <c r="AI30" s="13"/>
      <c r="AJ30" s="13"/>
      <c r="AK30" s="13"/>
      <c r="AM30" s="3"/>
      <c r="AN30" s="3"/>
      <c r="AO30" s="3"/>
      <c r="AP30" s="3"/>
      <c r="AQ30" s="3"/>
    </row>
    <row r="31" spans="1:120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T31"/>
      <c r="AG31" s="13"/>
      <c r="AH31" s="13"/>
      <c r="AI31" s="13"/>
      <c r="AJ31" s="13"/>
      <c r="AK31" s="13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</row>
    <row r="32" spans="1:12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T32"/>
      <c r="AG32" s="13"/>
      <c r="AH32" s="13"/>
      <c r="AI32" s="13"/>
      <c r="AJ32" s="13"/>
      <c r="AK32" s="13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</row>
    <row r="33" spans="33:43" ht="12.75">
      <c r="AG33" s="13"/>
      <c r="AH33" s="13"/>
      <c r="AI33" s="13"/>
      <c r="AJ33" s="13"/>
      <c r="AK33" s="13"/>
      <c r="AM33" s="3"/>
      <c r="AN33" s="3"/>
      <c r="AO33" s="3"/>
      <c r="AP33" s="3"/>
      <c r="AQ33" s="3"/>
    </row>
    <row r="34" spans="33:43" ht="12.75">
      <c r="AG34" s="13"/>
      <c r="AH34" s="13"/>
      <c r="AI34" s="13"/>
      <c r="AJ34" s="13"/>
      <c r="AK34" s="13"/>
      <c r="AM34" s="3"/>
      <c r="AN34" s="3"/>
      <c r="AO34" s="3"/>
      <c r="AP34" s="3"/>
      <c r="AQ34" s="3"/>
    </row>
    <row r="35" spans="33:43" ht="12.75">
      <c r="AG35" s="13"/>
      <c r="AH35" s="13"/>
      <c r="AI35" s="13"/>
      <c r="AJ35" s="13"/>
      <c r="AK35" s="13"/>
      <c r="AM35" s="3"/>
      <c r="AN35" s="3"/>
      <c r="AO35" s="3"/>
      <c r="AP35" s="3"/>
      <c r="AQ35" s="3"/>
    </row>
    <row r="36" spans="33:43" ht="12.75">
      <c r="AG36" s="13"/>
      <c r="AH36" s="13"/>
      <c r="AI36" s="13"/>
      <c r="AJ36" s="13"/>
      <c r="AK36" s="13"/>
      <c r="AM36" s="3"/>
      <c r="AN36" s="3"/>
      <c r="AO36" s="3"/>
      <c r="AP36" s="3"/>
      <c r="AQ36" s="3"/>
    </row>
    <row r="37" spans="33:43" ht="12.75">
      <c r="AG37" s="13"/>
      <c r="AH37" s="13"/>
      <c r="AI37" s="13"/>
      <c r="AJ37" s="13"/>
      <c r="AK37" s="13"/>
      <c r="AM37" s="3"/>
      <c r="AN37" s="3"/>
      <c r="AO37" s="3"/>
      <c r="AP37" s="3"/>
      <c r="AQ37" s="3"/>
    </row>
    <row r="38" spans="33:43" ht="12.75">
      <c r="AG38" s="13"/>
      <c r="AH38" s="13"/>
      <c r="AI38" s="13"/>
      <c r="AJ38" s="13"/>
      <c r="AK38" s="13"/>
      <c r="AM38" s="3"/>
      <c r="AN38" s="3"/>
      <c r="AO38" s="3"/>
      <c r="AP38" s="3"/>
      <c r="AQ38" s="3"/>
    </row>
    <row r="39" spans="33:43" ht="12.75">
      <c r="AG39" s="13"/>
      <c r="AH39" s="13"/>
      <c r="AI39" s="13"/>
      <c r="AJ39" s="13"/>
      <c r="AK39" s="13"/>
      <c r="AM39" s="3"/>
      <c r="AN39" s="3"/>
      <c r="AO39" s="3"/>
      <c r="AP39" s="3"/>
      <c r="AQ39" s="3"/>
    </row>
    <row r="40" spans="33:43" ht="12.75">
      <c r="AG40" s="13"/>
      <c r="AH40" s="13"/>
      <c r="AI40" s="13"/>
      <c r="AJ40" s="13"/>
      <c r="AK40" s="13"/>
      <c r="AM40" s="3"/>
      <c r="AN40" s="3"/>
      <c r="AO40" s="3"/>
      <c r="AP40" s="3"/>
      <c r="AQ40" s="3"/>
    </row>
    <row r="41" spans="33:43" ht="12.75">
      <c r="AG41" s="13"/>
      <c r="AH41" s="13"/>
      <c r="AI41" s="13"/>
      <c r="AJ41" s="13"/>
      <c r="AK41" s="13"/>
      <c r="AM41" s="3"/>
      <c r="AN41" s="3"/>
      <c r="AO41" s="3"/>
      <c r="AP41" s="3"/>
      <c r="AQ41" s="3"/>
    </row>
    <row r="42" spans="33:43" ht="12.75">
      <c r="AG42" s="13"/>
      <c r="AH42" s="13"/>
      <c r="AI42" s="13"/>
      <c r="AJ42" s="13"/>
      <c r="AK42" s="13"/>
      <c r="AM42" s="3"/>
      <c r="AN42" s="3"/>
      <c r="AO42" s="3"/>
      <c r="AP42" s="3"/>
      <c r="AQ42" s="3"/>
    </row>
    <row r="43" spans="33:43" ht="12.75">
      <c r="AG43" s="13"/>
      <c r="AH43" s="13"/>
      <c r="AI43" s="13"/>
      <c r="AJ43" s="13"/>
      <c r="AK43" s="13"/>
      <c r="AM43" s="3"/>
      <c r="AN43" s="3"/>
      <c r="AO43" s="3"/>
      <c r="AP43" s="3"/>
      <c r="AQ43" s="3"/>
    </row>
    <row r="44" spans="33:43" ht="12.75">
      <c r="AG44" s="13"/>
      <c r="AH44" s="13"/>
      <c r="AI44" s="13"/>
      <c r="AJ44" s="13"/>
      <c r="AK44" s="13"/>
      <c r="AM44" s="3"/>
      <c r="AN44" s="3"/>
      <c r="AO44" s="3"/>
      <c r="AP44" s="3"/>
      <c r="AQ44" s="3"/>
    </row>
    <row r="45" spans="33:37" ht="12.75">
      <c r="AG45" s="13"/>
      <c r="AH45" s="13"/>
      <c r="AI45" s="13"/>
      <c r="AJ45" s="13"/>
      <c r="AK45" s="13"/>
    </row>
    <row r="46" spans="33:37" ht="12.75">
      <c r="AG46" s="13"/>
      <c r="AH46" s="13"/>
      <c r="AI46" s="13"/>
      <c r="AJ46" s="13"/>
      <c r="AK46" s="13"/>
    </row>
    <row r="47" spans="33:37" ht="12.75">
      <c r="AG47" s="13"/>
      <c r="AH47" s="13"/>
      <c r="AI47" s="13"/>
      <c r="AJ47" s="13"/>
      <c r="AK47" s="13"/>
    </row>
    <row r="48" spans="33:37" ht="12.75">
      <c r="AG48" s="13"/>
      <c r="AH48" s="13"/>
      <c r="AI48" s="13"/>
      <c r="AJ48" s="13"/>
      <c r="AK48" s="13"/>
    </row>
    <row r="49" spans="33:37" ht="12.75">
      <c r="AG49" s="13"/>
      <c r="AH49" s="13"/>
      <c r="AI49" s="13"/>
      <c r="AJ49" s="13"/>
      <c r="AK49" s="13"/>
    </row>
    <row r="50" spans="33:37" ht="12.75">
      <c r="AG50" s="13"/>
      <c r="AH50" s="13"/>
      <c r="AI50" s="13"/>
      <c r="AJ50" s="13"/>
      <c r="AK50" s="13"/>
    </row>
    <row r="51" spans="33:37" ht="12.75">
      <c r="AG51" s="13"/>
      <c r="AH51" s="13"/>
      <c r="AI51" s="13"/>
      <c r="AJ51" s="13"/>
      <c r="AK51" s="13"/>
    </row>
    <row r="52" spans="33:37" ht="12.75">
      <c r="AG52" s="13"/>
      <c r="AH52" s="13"/>
      <c r="AI52" s="13"/>
      <c r="AJ52" s="13"/>
      <c r="AK52" s="13"/>
    </row>
    <row r="53" spans="33:37" ht="12.75">
      <c r="AG53" s="13"/>
      <c r="AH53" s="13"/>
      <c r="AI53" s="13"/>
      <c r="AJ53" s="13"/>
      <c r="AK53" s="13"/>
    </row>
    <row r="54" spans="33:37" ht="12.75">
      <c r="AG54" s="13"/>
      <c r="AH54" s="13"/>
      <c r="AI54" s="13"/>
      <c r="AJ54" s="13"/>
      <c r="AK54" s="13"/>
    </row>
    <row r="55" spans="33:37" ht="12.75">
      <c r="AG55" s="13"/>
      <c r="AH55" s="13"/>
      <c r="AI55" s="13"/>
      <c r="AJ55" s="13"/>
      <c r="AK55" s="13"/>
    </row>
    <row r="56" spans="33:37" ht="12.75">
      <c r="AG56" s="13"/>
      <c r="AH56" s="13"/>
      <c r="AI56" s="13"/>
      <c r="AJ56" s="13"/>
      <c r="AK56" s="13"/>
    </row>
    <row r="57" spans="33:37" ht="12.75">
      <c r="AG57" s="13"/>
      <c r="AH57" s="13"/>
      <c r="AI57" s="13"/>
      <c r="AJ57" s="13"/>
      <c r="AK57" s="13"/>
    </row>
  </sheetData>
  <sheetProtection/>
  <printOptions/>
  <pageMargins left="0.75" right="0.75" top="1" bottom="1" header="0.5" footer="0.5"/>
  <pageSetup horizontalDpi="600" verticalDpi="600" orientation="landscape" scale="71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Z57"/>
  <sheetViews>
    <sheetView zoomScale="150" zoomScaleNormal="150" zoomScalePageLayoutView="0" workbookViewId="0" topLeftCell="A1">
      <selection activeCell="F12" sqref="F12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7109375" style="13" customWidth="1"/>
    <col min="8" max="8" width="3.7109375" style="13" customWidth="1"/>
    <col min="9" max="9" width="15.140625" style="13" customWidth="1"/>
    <col min="10" max="10" width="16.140625" style="13" customWidth="1"/>
    <col min="11" max="12" width="15.140625" style="13" customWidth="1"/>
    <col min="13" max="13" width="16.140625" style="13" customWidth="1"/>
    <col min="14" max="14" width="3.7109375" style="13" customWidth="1"/>
    <col min="15" max="18" width="13.7109375" style="13" customWidth="1"/>
    <col min="19" max="19" width="17.0039062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7109375" style="13" customWidth="1"/>
    <col min="33" max="37" width="13.7109375" style="13" customWidth="1"/>
    <col min="38" max="38" width="3.710937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  <col min="177" max="181" width="13.7109375" style="13" customWidth="1"/>
    <col min="182" max="182" width="3.7109375" style="13" customWidth="1"/>
  </cols>
  <sheetData>
    <row r="1" spans="1:182" ht="12.75">
      <c r="A1" s="22"/>
      <c r="B1" s="10"/>
      <c r="H1" s="23"/>
      <c r="I1" s="23"/>
      <c r="J1" s="23"/>
      <c r="K1" s="23"/>
      <c r="L1" s="23"/>
      <c r="M1" s="23"/>
      <c r="N1" s="23"/>
      <c r="Z1" s="23" t="s">
        <v>6</v>
      </c>
      <c r="AA1"/>
      <c r="AB1"/>
      <c r="AC1"/>
      <c r="AF1" s="23"/>
      <c r="AG1"/>
      <c r="AH1"/>
      <c r="AI1"/>
      <c r="AJ1"/>
      <c r="AK1"/>
      <c r="AL1"/>
      <c r="AM1"/>
      <c r="AN1"/>
      <c r="AO1"/>
      <c r="AP1"/>
      <c r="AQ1"/>
      <c r="AR1" s="23" t="s">
        <v>6</v>
      </c>
      <c r="AS1"/>
      <c r="AT1"/>
      <c r="AU1"/>
      <c r="AV1"/>
      <c r="AW1"/>
      <c r="AX1" s="23"/>
      <c r="AY1"/>
      <c r="AZ1"/>
      <c r="BA1"/>
      <c r="BB1" s="3"/>
      <c r="BC1" s="3"/>
      <c r="BD1" s="3"/>
      <c r="BE1" s="3"/>
      <c r="BF1" s="3"/>
      <c r="BG1" s="3"/>
      <c r="BH1" s="3"/>
      <c r="BI1" s="3"/>
      <c r="BJ1" s="23" t="s">
        <v>6</v>
      </c>
      <c r="BK1" s="3"/>
      <c r="BL1" s="3"/>
      <c r="BM1" s="3"/>
      <c r="BN1" s="3"/>
      <c r="BO1" s="3"/>
      <c r="BP1" s="2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3" t="s">
        <v>6</v>
      </c>
      <c r="CC1" s="3"/>
      <c r="CD1" s="3"/>
      <c r="CE1" s="3"/>
      <c r="CF1" s="3"/>
      <c r="CG1" s="3"/>
      <c r="CH1" s="2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23" t="s">
        <v>6</v>
      </c>
      <c r="CU1" s="3"/>
      <c r="CV1" s="3"/>
      <c r="CW1" s="3"/>
      <c r="CX1" s="3"/>
      <c r="CY1" s="3"/>
      <c r="CZ1" s="2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23" t="s">
        <v>6</v>
      </c>
      <c r="DM1" s="3"/>
      <c r="DN1" s="3"/>
      <c r="DO1" s="3"/>
      <c r="DP1" s="3"/>
      <c r="DQ1" s="3"/>
      <c r="DR1" s="23"/>
      <c r="DS1" s="3"/>
      <c r="DT1" s="3"/>
      <c r="DU1" s="3"/>
      <c r="DV1" s="3"/>
      <c r="DW1" s="3"/>
      <c r="DX1" s="3"/>
      <c r="DY1" s="3"/>
      <c r="DZ1" s="3"/>
      <c r="EA1" s="3"/>
      <c r="EB1"/>
      <c r="EC1"/>
      <c r="ED1" s="23" t="s">
        <v>6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82" ht="12.75">
      <c r="A2" s="22"/>
      <c r="B2" s="10"/>
      <c r="H2" s="23"/>
      <c r="I2" s="23"/>
      <c r="J2" s="23"/>
      <c r="K2" s="23"/>
      <c r="L2" s="23"/>
      <c r="M2" s="23"/>
      <c r="N2" s="23"/>
      <c r="Z2" s="23" t="s">
        <v>5</v>
      </c>
      <c r="AA2"/>
      <c r="AB2"/>
      <c r="AC2"/>
      <c r="AF2" s="23"/>
      <c r="AG2"/>
      <c r="AH2"/>
      <c r="AI2"/>
      <c r="AJ2"/>
      <c r="AK2"/>
      <c r="AL2"/>
      <c r="AM2"/>
      <c r="AN2"/>
      <c r="AO2"/>
      <c r="AP2"/>
      <c r="AQ2"/>
      <c r="AR2" s="23" t="s">
        <v>5</v>
      </c>
      <c r="AS2"/>
      <c r="AT2"/>
      <c r="AU2"/>
      <c r="AV2"/>
      <c r="AW2"/>
      <c r="AX2" s="23"/>
      <c r="AY2"/>
      <c r="AZ2"/>
      <c r="BA2"/>
      <c r="BB2" s="3"/>
      <c r="BC2" s="3"/>
      <c r="BD2" s="3"/>
      <c r="BE2" s="3"/>
      <c r="BF2" s="3"/>
      <c r="BG2" s="3"/>
      <c r="BH2" s="3"/>
      <c r="BI2" s="3"/>
      <c r="BJ2" s="23" t="s">
        <v>5</v>
      </c>
      <c r="BK2" s="3"/>
      <c r="BL2" s="3"/>
      <c r="BM2" s="3"/>
      <c r="BN2" s="3"/>
      <c r="BO2" s="3"/>
      <c r="BP2" s="2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3" t="s">
        <v>5</v>
      </c>
      <c r="CC2" s="3"/>
      <c r="CD2" s="3"/>
      <c r="CE2" s="3"/>
      <c r="CF2" s="3"/>
      <c r="CG2" s="3"/>
      <c r="CH2" s="2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3" t="s">
        <v>5</v>
      </c>
      <c r="CU2" s="3"/>
      <c r="CV2" s="3"/>
      <c r="CW2" s="3"/>
      <c r="CX2" s="3"/>
      <c r="CY2" s="3"/>
      <c r="CZ2" s="2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23" t="s">
        <v>5</v>
      </c>
      <c r="DM2" s="3"/>
      <c r="DN2" s="3"/>
      <c r="DO2" s="3"/>
      <c r="DP2" s="3"/>
      <c r="DQ2" s="3"/>
      <c r="DR2" s="23"/>
      <c r="DS2" s="3"/>
      <c r="DT2" s="3"/>
      <c r="DU2" s="3"/>
      <c r="DV2" s="3"/>
      <c r="DW2" s="3"/>
      <c r="DX2" s="3"/>
      <c r="DY2" s="3"/>
      <c r="DZ2" s="3"/>
      <c r="EA2" s="3"/>
      <c r="EB2"/>
      <c r="EC2"/>
      <c r="ED2" s="23" t="s">
        <v>5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</row>
    <row r="3" spans="1:182" ht="12.75">
      <c r="A3" s="22"/>
      <c r="B3" s="10"/>
      <c r="H3" s="23"/>
      <c r="I3" s="23"/>
      <c r="J3" s="23"/>
      <c r="K3" s="23"/>
      <c r="L3" s="23"/>
      <c r="M3" s="23"/>
      <c r="N3" s="23"/>
      <c r="Z3" s="23"/>
      <c r="AA3" s="1"/>
      <c r="AB3"/>
      <c r="AC3"/>
      <c r="AF3" s="23"/>
      <c r="AG3"/>
      <c r="AH3"/>
      <c r="AI3"/>
      <c r="AJ3"/>
      <c r="AK3"/>
      <c r="AL3"/>
      <c r="AM3"/>
      <c r="AN3"/>
      <c r="AO3"/>
      <c r="AP3"/>
      <c r="AQ3"/>
      <c r="AR3" s="23"/>
      <c r="AS3"/>
      <c r="AT3"/>
      <c r="AU3"/>
      <c r="AV3"/>
      <c r="AW3"/>
      <c r="AX3" s="23"/>
      <c r="AY3"/>
      <c r="AZ3"/>
      <c r="BA3"/>
      <c r="BB3" s="3"/>
      <c r="BC3" s="3"/>
      <c r="BD3" s="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2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2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2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23"/>
      <c r="DS3" s="3"/>
      <c r="DT3" s="3"/>
      <c r="DU3" s="3"/>
      <c r="DV3" s="3"/>
      <c r="DW3" s="3"/>
      <c r="DX3" s="3"/>
      <c r="DY3" s="3"/>
      <c r="DZ3" s="3"/>
      <c r="EA3" s="3"/>
      <c r="EB3"/>
      <c r="EC3"/>
      <c r="ED3" s="2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</row>
    <row r="4" spans="1:2" ht="12.75">
      <c r="A4" s="22"/>
      <c r="B4" s="10"/>
    </row>
    <row r="5" spans="1:181" ht="12.75">
      <c r="A5" s="4" t="s">
        <v>1</v>
      </c>
      <c r="C5" s="41" t="s">
        <v>65</v>
      </c>
      <c r="D5" s="42"/>
      <c r="E5" s="43"/>
      <c r="F5" s="19"/>
      <c r="G5" s="19"/>
      <c r="I5" s="34" t="s">
        <v>31</v>
      </c>
      <c r="J5" s="50"/>
      <c r="K5" s="51"/>
      <c r="L5" s="52"/>
      <c r="M5" s="52"/>
      <c r="O5" s="15" t="s">
        <v>8</v>
      </c>
      <c r="P5" s="16"/>
      <c r="Q5" s="17"/>
      <c r="R5" s="19"/>
      <c r="S5" s="19"/>
      <c r="U5" s="15" t="s">
        <v>28</v>
      </c>
      <c r="V5" s="16"/>
      <c r="W5" s="17"/>
      <c r="X5" s="19"/>
      <c r="Y5" s="19"/>
      <c r="AA5" s="34" t="s">
        <v>9</v>
      </c>
      <c r="AB5" s="16"/>
      <c r="AC5" s="17"/>
      <c r="AD5" s="19"/>
      <c r="AE5" s="19"/>
      <c r="AG5" s="34" t="s">
        <v>26</v>
      </c>
      <c r="AH5" s="16"/>
      <c r="AI5" s="17"/>
      <c r="AJ5" s="19"/>
      <c r="AK5" s="19"/>
      <c r="AL5" s="39"/>
      <c r="AM5" s="40" t="s">
        <v>57</v>
      </c>
      <c r="AN5" s="16"/>
      <c r="AO5" s="17"/>
      <c r="AP5" s="19"/>
      <c r="AQ5" s="19"/>
      <c r="AS5" s="15" t="s">
        <v>10</v>
      </c>
      <c r="AT5" s="16"/>
      <c r="AU5" s="17"/>
      <c r="AV5" s="19"/>
      <c r="AW5" s="19"/>
      <c r="AX5" s="35"/>
      <c r="AY5" s="15" t="s">
        <v>11</v>
      </c>
      <c r="AZ5" s="16"/>
      <c r="BA5" s="17"/>
      <c r="BB5" s="19"/>
      <c r="BC5" s="19"/>
      <c r="BE5" s="15" t="s">
        <v>32</v>
      </c>
      <c r="BF5" s="16"/>
      <c r="BG5" s="17"/>
      <c r="BH5" s="19"/>
      <c r="BI5" s="19"/>
      <c r="BK5" s="15" t="s">
        <v>34</v>
      </c>
      <c r="BL5" s="16"/>
      <c r="BM5" s="17"/>
      <c r="BN5" s="19"/>
      <c r="BO5" s="19"/>
      <c r="BQ5" s="15" t="s">
        <v>12</v>
      </c>
      <c r="BR5" s="16"/>
      <c r="BS5" s="17"/>
      <c r="BT5" s="19"/>
      <c r="BU5" s="19"/>
      <c r="BW5" s="15" t="s">
        <v>13</v>
      </c>
      <c r="BX5" s="16"/>
      <c r="BY5" s="17"/>
      <c r="BZ5" s="19"/>
      <c r="CA5" s="19"/>
      <c r="CB5" s="35"/>
      <c r="CC5" s="15" t="s">
        <v>14</v>
      </c>
      <c r="CD5" s="16"/>
      <c r="CE5" s="17"/>
      <c r="CF5" s="19"/>
      <c r="CG5" s="19"/>
      <c r="CI5" s="15" t="s">
        <v>15</v>
      </c>
      <c r="CJ5" s="16"/>
      <c r="CK5" s="17"/>
      <c r="CL5" s="19"/>
      <c r="CM5" s="19"/>
      <c r="CO5" s="15" t="s">
        <v>35</v>
      </c>
      <c r="CP5" s="16"/>
      <c r="CQ5" s="17"/>
      <c r="CR5" s="19"/>
      <c r="CS5" s="19"/>
      <c r="CU5" s="15" t="s">
        <v>16</v>
      </c>
      <c r="CV5" s="16"/>
      <c r="CW5" s="17"/>
      <c r="CX5" s="19"/>
      <c r="CY5" s="19"/>
      <c r="DA5" s="15" t="s">
        <v>36</v>
      </c>
      <c r="DB5" s="16"/>
      <c r="DC5" s="17"/>
      <c r="DD5" s="19"/>
      <c r="DE5" s="19"/>
      <c r="DG5" s="15" t="s">
        <v>38</v>
      </c>
      <c r="DH5" s="16"/>
      <c r="DI5" s="17"/>
      <c r="DJ5" s="19"/>
      <c r="DK5" s="19"/>
      <c r="DM5" s="15" t="s">
        <v>39</v>
      </c>
      <c r="DN5" s="16"/>
      <c r="DO5" s="17"/>
      <c r="DP5" s="19"/>
      <c r="DQ5" s="19"/>
      <c r="DS5" s="15" t="s">
        <v>40</v>
      </c>
      <c r="DT5" s="16"/>
      <c r="DU5" s="17"/>
      <c r="DV5" s="19"/>
      <c r="DW5" s="19"/>
      <c r="DY5" s="15" t="s">
        <v>41</v>
      </c>
      <c r="DZ5" s="16"/>
      <c r="EA5" s="17"/>
      <c r="EB5" s="19"/>
      <c r="EC5" s="19"/>
      <c r="EE5" s="15" t="s">
        <v>42</v>
      </c>
      <c r="EF5" s="16"/>
      <c r="EG5" s="17"/>
      <c r="EH5" s="19"/>
      <c r="EI5" s="19"/>
      <c r="EK5" s="15" t="s">
        <v>43</v>
      </c>
      <c r="EL5" s="16"/>
      <c r="EM5" s="17"/>
      <c r="EN5" s="19"/>
      <c r="EO5" s="19"/>
      <c r="EQ5" s="15" t="s">
        <v>44</v>
      </c>
      <c r="ER5" s="16"/>
      <c r="ES5" s="17"/>
      <c r="ET5" s="19"/>
      <c r="EU5" s="19"/>
      <c r="EW5" s="15" t="s">
        <v>17</v>
      </c>
      <c r="EX5" s="16"/>
      <c r="EY5" s="17"/>
      <c r="EZ5" s="19"/>
      <c r="FA5" s="19"/>
      <c r="FC5" s="15" t="s">
        <v>45</v>
      </c>
      <c r="FD5" s="16"/>
      <c r="FE5" s="17"/>
      <c r="FF5" s="19"/>
      <c r="FG5" s="19"/>
      <c r="FI5" s="15" t="s">
        <v>46</v>
      </c>
      <c r="FJ5" s="16"/>
      <c r="FK5" s="17"/>
      <c r="FL5" s="19"/>
      <c r="FM5" s="19"/>
      <c r="FO5" s="15" t="s">
        <v>18</v>
      </c>
      <c r="FP5" s="16"/>
      <c r="FQ5" s="17"/>
      <c r="FR5" s="19"/>
      <c r="FS5" s="19"/>
      <c r="FU5" s="34" t="s">
        <v>47</v>
      </c>
      <c r="FV5" s="16"/>
      <c r="FW5" s="17"/>
      <c r="FX5" s="19"/>
      <c r="FY5" s="19"/>
    </row>
    <row r="6" spans="1:182" s="1" customFormat="1" ht="12.75">
      <c r="A6" s="24" t="s">
        <v>2</v>
      </c>
      <c r="C6" s="49" t="s">
        <v>66</v>
      </c>
      <c r="D6" s="44"/>
      <c r="E6" s="45"/>
      <c r="F6" s="19" t="s">
        <v>55</v>
      </c>
      <c r="G6" s="19" t="s">
        <v>55</v>
      </c>
      <c r="H6" s="13"/>
      <c r="I6" s="53"/>
      <c r="J6" s="37">
        <v>0.6798012</v>
      </c>
      <c r="K6" s="17"/>
      <c r="L6" s="54" t="s">
        <v>55</v>
      </c>
      <c r="M6" s="54" t="s">
        <v>55</v>
      </c>
      <c r="N6" s="13"/>
      <c r="O6" s="18"/>
      <c r="P6" s="31">
        <v>0.0796069</v>
      </c>
      <c r="Q6" s="17"/>
      <c r="R6" s="19" t="s">
        <v>55</v>
      </c>
      <c r="S6" s="19" t="s">
        <v>55</v>
      </c>
      <c r="T6" s="13"/>
      <c r="U6" s="18"/>
      <c r="V6" s="31">
        <v>0.0886163</v>
      </c>
      <c r="W6" s="17"/>
      <c r="X6" s="19" t="s">
        <v>55</v>
      </c>
      <c r="Y6" s="19" t="s">
        <v>55</v>
      </c>
      <c r="Z6" s="13"/>
      <c r="AA6" s="18"/>
      <c r="AB6" s="31">
        <v>0.0327229</v>
      </c>
      <c r="AC6" s="17"/>
      <c r="AD6" s="19" t="s">
        <v>55</v>
      </c>
      <c r="AE6" s="19" t="s">
        <v>55</v>
      </c>
      <c r="AF6" s="13"/>
      <c r="AG6" s="18"/>
      <c r="AH6" s="31">
        <v>0.0244463</v>
      </c>
      <c r="AI6" s="17"/>
      <c r="AJ6" s="19" t="s">
        <v>55</v>
      </c>
      <c r="AK6" s="19" t="s">
        <v>55</v>
      </c>
      <c r="AL6" s="39"/>
      <c r="AM6" s="18"/>
      <c r="AN6" s="31">
        <v>0.0024261</v>
      </c>
      <c r="AO6" s="17"/>
      <c r="AP6" s="19" t="s">
        <v>55</v>
      </c>
      <c r="AQ6" s="19" t="s">
        <v>55</v>
      </c>
      <c r="AR6" s="13"/>
      <c r="AS6" s="18"/>
      <c r="AT6" s="31">
        <v>0.0325486</v>
      </c>
      <c r="AU6" s="17"/>
      <c r="AV6" s="19" t="s">
        <v>55</v>
      </c>
      <c r="AW6" s="19" t="s">
        <v>55</v>
      </c>
      <c r="AX6" s="35"/>
      <c r="AY6" s="18"/>
      <c r="AZ6" s="31">
        <v>0.2378111</v>
      </c>
      <c r="BA6" s="17"/>
      <c r="BB6" s="19" t="s">
        <v>55</v>
      </c>
      <c r="BC6" s="19" t="s">
        <v>55</v>
      </c>
      <c r="BD6" s="13"/>
      <c r="BE6" s="18"/>
      <c r="BF6" s="31">
        <v>4E-06</v>
      </c>
      <c r="BG6" s="17"/>
      <c r="BH6" s="19" t="s">
        <v>55</v>
      </c>
      <c r="BI6" s="19" t="s">
        <v>55</v>
      </c>
      <c r="BJ6" s="13"/>
      <c r="BK6" s="18"/>
      <c r="BL6" s="31">
        <v>0.0013664</v>
      </c>
      <c r="BM6" s="17"/>
      <c r="BN6" s="19" t="s">
        <v>55</v>
      </c>
      <c r="BO6" s="19" t="s">
        <v>55</v>
      </c>
      <c r="BP6" s="13"/>
      <c r="BQ6" s="18"/>
      <c r="BR6" s="31">
        <v>0.0087875</v>
      </c>
      <c r="BS6" s="17"/>
      <c r="BT6" s="19" t="s">
        <v>55</v>
      </c>
      <c r="BU6" s="19" t="s">
        <v>55</v>
      </c>
      <c r="BV6" s="13"/>
      <c r="BW6" s="18"/>
      <c r="BX6" s="31">
        <v>0.0056757</v>
      </c>
      <c r="BY6" s="17"/>
      <c r="BZ6" s="19" t="s">
        <v>55</v>
      </c>
      <c r="CA6" s="19" t="s">
        <v>55</v>
      </c>
      <c r="CB6" s="35"/>
      <c r="CC6" s="18"/>
      <c r="CD6" s="31">
        <v>0.0218514</v>
      </c>
      <c r="CE6" s="17"/>
      <c r="CF6" s="19" t="s">
        <v>55</v>
      </c>
      <c r="CG6" s="19" t="s">
        <v>55</v>
      </c>
      <c r="CH6" s="13"/>
      <c r="CI6" s="18"/>
      <c r="CJ6" s="31">
        <v>0.0013916</v>
      </c>
      <c r="CK6" s="17"/>
      <c r="CL6" s="19" t="s">
        <v>55</v>
      </c>
      <c r="CM6" s="19" t="s">
        <v>55</v>
      </c>
      <c r="CN6" s="13"/>
      <c r="CO6" s="18"/>
      <c r="CP6" s="31">
        <v>0.0037665</v>
      </c>
      <c r="CQ6" s="17"/>
      <c r="CR6" s="19" t="s">
        <v>55</v>
      </c>
      <c r="CS6" s="19" t="s">
        <v>55</v>
      </c>
      <c r="CT6" s="13"/>
      <c r="CU6" s="18"/>
      <c r="CV6" s="31">
        <v>0.0158627</v>
      </c>
      <c r="CW6" s="17"/>
      <c r="CX6" s="19" t="s">
        <v>55</v>
      </c>
      <c r="CY6" s="19" t="s">
        <v>55</v>
      </c>
      <c r="CZ6" s="13"/>
      <c r="DA6" s="18"/>
      <c r="DB6" s="31">
        <v>0.0007178</v>
      </c>
      <c r="DC6" s="17"/>
      <c r="DD6" s="19" t="s">
        <v>55</v>
      </c>
      <c r="DE6" s="19" t="s">
        <v>55</v>
      </c>
      <c r="DF6" s="13"/>
      <c r="DG6" s="18"/>
      <c r="DH6" s="31">
        <v>0.0101431</v>
      </c>
      <c r="DI6" s="17"/>
      <c r="DJ6" s="19" t="s">
        <v>55</v>
      </c>
      <c r="DK6" s="19" t="s">
        <v>55</v>
      </c>
      <c r="DL6" s="13"/>
      <c r="DM6" s="18"/>
      <c r="DN6" s="31">
        <v>0.0048536</v>
      </c>
      <c r="DO6" s="17"/>
      <c r="DP6" s="19" t="s">
        <v>55</v>
      </c>
      <c r="DQ6" s="19" t="s">
        <v>55</v>
      </c>
      <c r="DR6" s="13"/>
      <c r="DS6" s="18"/>
      <c r="DT6" s="31">
        <v>0.0080603</v>
      </c>
      <c r="DU6" s="17"/>
      <c r="DV6" s="19" t="s">
        <v>55</v>
      </c>
      <c r="DW6" s="19" t="s">
        <v>55</v>
      </c>
      <c r="DX6" s="13"/>
      <c r="DY6" s="18"/>
      <c r="DZ6" s="31">
        <v>0.0245163</v>
      </c>
      <c r="EA6" s="17"/>
      <c r="EB6" s="19" t="s">
        <v>55</v>
      </c>
      <c r="EC6" s="19" t="s">
        <v>55</v>
      </c>
      <c r="ED6" s="13"/>
      <c r="EE6" s="18"/>
      <c r="EF6" s="31">
        <v>0.0025443</v>
      </c>
      <c r="EG6" s="17"/>
      <c r="EH6" s="19" t="s">
        <v>55</v>
      </c>
      <c r="EI6" s="19" t="s">
        <v>55</v>
      </c>
      <c r="EJ6" s="13"/>
      <c r="EK6" s="18"/>
      <c r="EL6" s="31">
        <v>0.0012856</v>
      </c>
      <c r="EM6" s="17"/>
      <c r="EN6" s="19" t="s">
        <v>55</v>
      </c>
      <c r="EO6" s="19" t="s">
        <v>55</v>
      </c>
      <c r="EP6" s="13"/>
      <c r="EQ6" s="18"/>
      <c r="ER6" s="31">
        <v>0.0003415</v>
      </c>
      <c r="ES6" s="17"/>
      <c r="ET6" s="19" t="s">
        <v>55</v>
      </c>
      <c r="EU6" s="19" t="s">
        <v>55</v>
      </c>
      <c r="EV6" s="13"/>
      <c r="EW6" s="18"/>
      <c r="EX6" s="31">
        <v>0.0111619</v>
      </c>
      <c r="EY6" s="17"/>
      <c r="EZ6" s="19" t="s">
        <v>55</v>
      </c>
      <c r="FA6" s="19" t="s">
        <v>55</v>
      </c>
      <c r="FB6" s="13"/>
      <c r="FC6" s="18"/>
      <c r="FD6" s="31">
        <v>0.0455599</v>
      </c>
      <c r="FE6" s="17"/>
      <c r="FF6" s="19" t="s">
        <v>55</v>
      </c>
      <c r="FG6" s="19" t="s">
        <v>55</v>
      </c>
      <c r="FH6" s="13"/>
      <c r="FI6" s="18"/>
      <c r="FJ6" s="31">
        <v>0.0007571</v>
      </c>
      <c r="FK6" s="17"/>
      <c r="FL6" s="19" t="s">
        <v>55</v>
      </c>
      <c r="FM6" s="19" t="s">
        <v>55</v>
      </c>
      <c r="FN6" s="13"/>
      <c r="FO6" s="18"/>
      <c r="FP6" s="31">
        <v>0.0091696</v>
      </c>
      <c r="FQ6" s="17"/>
      <c r="FR6" s="19" t="s">
        <v>55</v>
      </c>
      <c r="FS6" s="19" t="s">
        <v>55</v>
      </c>
      <c r="FT6" s="13"/>
      <c r="FU6" s="18"/>
      <c r="FV6" s="31">
        <v>0.0038062</v>
      </c>
      <c r="FW6" s="17"/>
      <c r="FX6" s="19" t="s">
        <v>55</v>
      </c>
      <c r="FY6" s="19" t="s">
        <v>55</v>
      </c>
      <c r="FZ6" s="13"/>
    </row>
    <row r="7" spans="1:181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54" t="s">
        <v>4</v>
      </c>
      <c r="K7" s="52" t="s">
        <v>0</v>
      </c>
      <c r="L7" s="54" t="s">
        <v>56</v>
      </c>
      <c r="M7" s="54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62</v>
      </c>
      <c r="AL7" s="39"/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62</v>
      </c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62</v>
      </c>
      <c r="AX7" s="36"/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62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62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62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62</v>
      </c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62</v>
      </c>
      <c r="CB7" s="36"/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62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62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62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62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62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62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62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62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62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62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62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62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62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62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62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62</v>
      </c>
      <c r="FU7" s="19" t="s">
        <v>3</v>
      </c>
      <c r="FV7" s="19" t="s">
        <v>4</v>
      </c>
      <c r="FW7" s="19" t="s">
        <v>0</v>
      </c>
      <c r="FX7" s="19" t="s">
        <v>56</v>
      </c>
      <c r="FY7" s="48" t="s">
        <v>62</v>
      </c>
    </row>
    <row r="8" spans="1:182" s="30" customFormat="1" ht="12.75">
      <c r="A8" s="29">
        <v>44105</v>
      </c>
      <c r="C8" s="14">
        <f>'2011B'!C8</f>
        <v>0</v>
      </c>
      <c r="D8" s="14">
        <f>'2011B'!D8</f>
        <v>49263</v>
      </c>
      <c r="E8" s="14">
        <f aca="true" t="shared" si="0" ref="E8:E15">C8+D8</f>
        <v>49263</v>
      </c>
      <c r="F8" s="14">
        <f>'2011B'!F8</f>
        <v>0</v>
      </c>
      <c r="G8" s="14">
        <f>'2011B'!G8</f>
        <v>0</v>
      </c>
      <c r="H8" s="28"/>
      <c r="I8" s="13">
        <f aca="true" t="shared" si="1" ref="I8:I15">O8+U8+AA8+AG8+AM8+AS8+AY8+BE8+BK8+BQ8+BW8+CC8+CI8+CO8+CU8+DA8+DG8+DM8+DS8+DY8+EE8+EK8+EQ8+EW8+FC8+FI8+FO8+FU8</f>
        <v>0</v>
      </c>
      <c r="J8" s="13">
        <f aca="true" t="shared" si="2" ref="J8:J15">P8+V8+AB8+AH8+AN8+AT8+AZ8+BF8+BL8+BR8+BX8+CD8+CJ8+CP8+CV8+DB8+DH8+DN8+DT8+DZ8+EF8+EL8+ER8+EX8+FD8+FJ8+FP8+FV8</f>
        <v>33489.04651560001</v>
      </c>
      <c r="K8" s="13">
        <f aca="true" t="shared" si="3" ref="K8:K15">SUM(I8:J8)</f>
        <v>33489.04651560001</v>
      </c>
      <c r="L8" s="13">
        <f aca="true" t="shared" si="4" ref="L8:L15">R8+X8+AD8+AJ8+AP8+AV8+BB8+BH8+BN8+BT8+BZ8+CF8+CL8+CR8+CX8+DD8+DJ8+DP8+DV8+EB8+EH8+EN8+ET8+EZ8+FF8+FL8+FR8+FX8</f>
        <v>0</v>
      </c>
      <c r="M8" s="13">
        <f aca="true" t="shared" si="5" ref="M8:M15">S8+Y8+AE8+AK8+AQ8+AW8+BC8+BI8+BO8+BU8+CA8+CG8+CM8+CS8+CY8+DE8+DK8+DQ8+DW8+EC8+EI8+EO8+EU8+FA8+FG8+FM8+FS8+FY8</f>
        <v>0</v>
      </c>
      <c r="N8" s="28"/>
      <c r="O8" s="13"/>
      <c r="P8" s="13">
        <f aca="true" t="shared" si="6" ref="P8:P15">D8*7.96069/100</f>
        <v>3921.6747147</v>
      </c>
      <c r="Q8" s="28">
        <f aca="true" t="shared" si="7" ref="Q8:Q15">O8+P8</f>
        <v>3921.6747147</v>
      </c>
      <c r="R8" s="28">
        <f aca="true" t="shared" si="8" ref="R8:R15">P$6*$F8</f>
        <v>0</v>
      </c>
      <c r="S8" s="28">
        <f aca="true" t="shared" si="9" ref="S8:S15">P$6*$G8</f>
        <v>0</v>
      </c>
      <c r="T8" s="28"/>
      <c r="U8" s="13"/>
      <c r="V8" s="13">
        <f aca="true" t="shared" si="10" ref="V8:V15">D8*8.86163/100</f>
        <v>4365.5047869</v>
      </c>
      <c r="W8" s="13">
        <f aca="true" t="shared" si="11" ref="W8:W15">U8+V8</f>
        <v>4365.5047869</v>
      </c>
      <c r="X8" s="28">
        <f aca="true" t="shared" si="12" ref="X8:X15">V$6*$F8</f>
        <v>0</v>
      </c>
      <c r="Y8" s="28">
        <f aca="true" t="shared" si="13" ref="Y8:Y15">V$6*$G8</f>
        <v>0</v>
      </c>
      <c r="Z8" s="28"/>
      <c r="AA8" s="28"/>
      <c r="AB8" s="13">
        <f aca="true" t="shared" si="14" ref="AB8:AB15">D8*3.27229/100</f>
        <v>1612.0282227</v>
      </c>
      <c r="AC8" s="13">
        <f aca="true" t="shared" si="15" ref="AC8:AC15">AA8+AB8</f>
        <v>1612.0282227</v>
      </c>
      <c r="AD8" s="28">
        <f aca="true" t="shared" si="16" ref="AD8:AD15">AB$6*$F8</f>
        <v>0</v>
      </c>
      <c r="AE8" s="28">
        <f aca="true" t="shared" si="17" ref="AE8:AE15">AB$6*$G8</f>
        <v>0</v>
      </c>
      <c r="AF8" s="28"/>
      <c r="AG8" s="13"/>
      <c r="AH8" s="13">
        <f aca="true" t="shared" si="18" ref="AH8:AH15">D8*2.44463/100</f>
        <v>1204.2980769</v>
      </c>
      <c r="AI8" s="13">
        <f aca="true" t="shared" si="19" ref="AI8:AI15">AG8+AH8</f>
        <v>1204.2980769</v>
      </c>
      <c r="AJ8" s="28">
        <f aca="true" t="shared" si="20" ref="AJ8:AJ15">AH$6*$F8</f>
        <v>0</v>
      </c>
      <c r="AK8" s="28">
        <f aca="true" t="shared" si="21" ref="AK8:AK15">AH$6*$G8</f>
        <v>0</v>
      </c>
      <c r="AL8" s="13"/>
      <c r="AM8" s="13"/>
      <c r="AN8" s="13">
        <f aca="true" t="shared" si="22" ref="AN8:AN15">AN$6*$D8</f>
        <v>119.5169643</v>
      </c>
      <c r="AO8" s="13">
        <f aca="true" t="shared" si="23" ref="AO8:AO15">SUM(AM8:AN8)</f>
        <v>119.5169643</v>
      </c>
      <c r="AP8" s="28">
        <f aca="true" t="shared" si="24" ref="AP8:AP15">AN$6*$F8</f>
        <v>0</v>
      </c>
      <c r="AQ8" s="28">
        <f aca="true" t="shared" si="25" ref="AQ8:AQ15">AN$6*$G8</f>
        <v>0</v>
      </c>
      <c r="AR8" s="28"/>
      <c r="AS8" s="13"/>
      <c r="AT8" s="13">
        <f aca="true" t="shared" si="26" ref="AT8:AT15">D8*3.25486/100</f>
        <v>1603.4416818</v>
      </c>
      <c r="AU8" s="13">
        <f aca="true" t="shared" si="27" ref="AU8:AU15">AS8+AT8</f>
        <v>1603.4416818</v>
      </c>
      <c r="AV8" s="28">
        <f aca="true" t="shared" si="28" ref="AV8:AV15">AT$6*$F8</f>
        <v>0</v>
      </c>
      <c r="AW8" s="28">
        <f aca="true" t="shared" si="29" ref="AW8:AW15">AT$6*$G8</f>
        <v>0</v>
      </c>
      <c r="AX8" s="13"/>
      <c r="AY8" s="13"/>
      <c r="AZ8" s="13">
        <f aca="true" t="shared" si="30" ref="AZ8:AZ15">D8*23.78111/100</f>
        <v>11715.2882193</v>
      </c>
      <c r="BA8" s="13">
        <f aca="true" t="shared" si="31" ref="BA8:BA15">AY8+AZ8</f>
        <v>11715.2882193</v>
      </c>
      <c r="BB8" s="28">
        <f aca="true" t="shared" si="32" ref="BB8:BB15">AZ$6*$F8</f>
        <v>0</v>
      </c>
      <c r="BC8" s="28">
        <f aca="true" t="shared" si="33" ref="BC8:BC15">AZ$6*$G8</f>
        <v>0</v>
      </c>
      <c r="BD8" s="28"/>
      <c r="BE8" s="13"/>
      <c r="BF8" s="13">
        <f aca="true" t="shared" si="34" ref="BF8:BF15">D8*0.0004/100</f>
        <v>0.197052</v>
      </c>
      <c r="BG8" s="13">
        <f aca="true" t="shared" si="35" ref="BG8:BG15">BE8+BF8</f>
        <v>0.197052</v>
      </c>
      <c r="BH8" s="28">
        <f aca="true" t="shared" si="36" ref="BH8:BH13">BF$6*$F8</f>
        <v>0</v>
      </c>
      <c r="BI8" s="28">
        <f aca="true" t="shared" si="37" ref="BI8:BI13">BF$6*$G8</f>
        <v>0</v>
      </c>
      <c r="BJ8" s="28"/>
      <c r="BK8" s="13"/>
      <c r="BL8" s="13">
        <f aca="true" t="shared" si="38" ref="BL8:BL15">D8*0.13664/100</f>
        <v>67.3129632</v>
      </c>
      <c r="BM8" s="13">
        <f aca="true" t="shared" si="39" ref="BM8:BM15">BK8+BL8</f>
        <v>67.3129632</v>
      </c>
      <c r="BN8" s="28">
        <f aca="true" t="shared" si="40" ref="BN8:BN15">BL$6*$F8</f>
        <v>0</v>
      </c>
      <c r="BO8" s="28">
        <f aca="true" t="shared" si="41" ref="BO8:BO15">BL$6*$G8</f>
        <v>0</v>
      </c>
      <c r="BP8" s="28"/>
      <c r="BQ8" s="13"/>
      <c r="BR8" s="13">
        <f aca="true" t="shared" si="42" ref="BR8:BR15">D8*0.87875/100</f>
        <v>432.8986125</v>
      </c>
      <c r="BS8" s="13">
        <f aca="true" t="shared" si="43" ref="BS8:BS15">BQ8+BR8</f>
        <v>432.8986125</v>
      </c>
      <c r="BT8" s="28">
        <f aca="true" t="shared" si="44" ref="BT8:BT15">BR$6*$F8</f>
        <v>0</v>
      </c>
      <c r="BU8" s="28">
        <f aca="true" t="shared" si="45" ref="BU8:BU15">BR$6*$G8</f>
        <v>0</v>
      </c>
      <c r="BV8" s="28"/>
      <c r="BW8" s="13"/>
      <c r="BX8" s="13">
        <f aca="true" t="shared" si="46" ref="BX8:BX15">D8*0.56757/100</f>
        <v>279.6020091</v>
      </c>
      <c r="BY8" s="13">
        <f aca="true" t="shared" si="47" ref="BY8:BY15">BW8+BX8</f>
        <v>279.6020091</v>
      </c>
      <c r="BZ8" s="28">
        <f aca="true" t="shared" si="48" ref="BZ8:BZ15">BX$6*$F8</f>
        <v>0</v>
      </c>
      <c r="CA8" s="28">
        <f aca="true" t="shared" si="49" ref="CA8:CA15">BX$6*$G8</f>
        <v>0</v>
      </c>
      <c r="CB8" s="13"/>
      <c r="CC8" s="13"/>
      <c r="CD8" s="13">
        <f aca="true" t="shared" si="50" ref="CD8:CD15">D8*2.18514/100</f>
        <v>1076.4655182000001</v>
      </c>
      <c r="CE8" s="13">
        <f aca="true" t="shared" si="51" ref="CE8:CE15">CC8+CD8</f>
        <v>1076.4655182000001</v>
      </c>
      <c r="CF8" s="28">
        <f aca="true" t="shared" si="52" ref="CF8:CF15">CD$6*$F8</f>
        <v>0</v>
      </c>
      <c r="CG8" s="28">
        <f aca="true" t="shared" si="53" ref="CG8:CG15">CD$6*$G8</f>
        <v>0</v>
      </c>
      <c r="CH8" s="28"/>
      <c r="CI8" s="13"/>
      <c r="CJ8" s="13">
        <f aca="true" t="shared" si="54" ref="CJ8:CJ15">D8*0.13916/100</f>
        <v>68.55439080000001</v>
      </c>
      <c r="CK8" s="13">
        <f aca="true" t="shared" si="55" ref="CK8:CK15">CI8+CJ8</f>
        <v>68.55439080000001</v>
      </c>
      <c r="CL8" s="28">
        <f aca="true" t="shared" si="56" ref="CL8:CL15">CJ$6*$F8</f>
        <v>0</v>
      </c>
      <c r="CM8" s="28">
        <f aca="true" t="shared" si="57" ref="CM8:CM15">CJ$6*$G8</f>
        <v>0</v>
      </c>
      <c r="CN8" s="28"/>
      <c r="CO8" s="13"/>
      <c r="CP8" s="13">
        <f aca="true" t="shared" si="58" ref="CP8:CP15">D8*0.37665/100</f>
        <v>185.5490895</v>
      </c>
      <c r="CQ8" s="13">
        <f aca="true" t="shared" si="59" ref="CQ8:CQ15">CO8+CP8</f>
        <v>185.5490895</v>
      </c>
      <c r="CR8" s="28">
        <f aca="true" t="shared" si="60" ref="CR8:CR15">CP$6*$F8</f>
        <v>0</v>
      </c>
      <c r="CS8" s="28">
        <f aca="true" t="shared" si="61" ref="CS8:CS15">CP$6*$G8</f>
        <v>0</v>
      </c>
      <c r="CT8" s="28"/>
      <c r="CU8" s="13"/>
      <c r="CV8" s="13">
        <f aca="true" t="shared" si="62" ref="CV8:CV15">D8*1.58627/100</f>
        <v>781.4441901</v>
      </c>
      <c r="CW8" s="13">
        <f aca="true" t="shared" si="63" ref="CW8:CW15">CU8+CV8</f>
        <v>781.4441901</v>
      </c>
      <c r="CX8" s="28">
        <f aca="true" t="shared" si="64" ref="CX8:CX15">CV$6*$F8</f>
        <v>0</v>
      </c>
      <c r="CY8" s="28">
        <f aca="true" t="shared" si="65" ref="CY8:CY15">CV$6*$G8</f>
        <v>0</v>
      </c>
      <c r="CZ8" s="28"/>
      <c r="DA8" s="13"/>
      <c r="DB8" s="13">
        <f aca="true" t="shared" si="66" ref="DB8:DB15">D8*0.07178/100</f>
        <v>35.3609814</v>
      </c>
      <c r="DC8" s="13">
        <f aca="true" t="shared" si="67" ref="DC8:DC15">DA8+DB8</f>
        <v>35.3609814</v>
      </c>
      <c r="DD8" s="28">
        <f aca="true" t="shared" si="68" ref="DD8:DD15">DB$6*$F8</f>
        <v>0</v>
      </c>
      <c r="DE8" s="28">
        <f aca="true" t="shared" si="69" ref="DE8:DE15">DB$6*$G8</f>
        <v>0</v>
      </c>
      <c r="DF8" s="28"/>
      <c r="DG8" s="13"/>
      <c r="DH8" s="13">
        <f aca="true" t="shared" si="70" ref="DH8:DH15">D8*1.01431/100</f>
        <v>499.6795353</v>
      </c>
      <c r="DI8" s="13">
        <f aca="true" t="shared" si="71" ref="DI8:DI15">DG8+DH8</f>
        <v>499.6795353</v>
      </c>
      <c r="DJ8" s="28">
        <f aca="true" t="shared" si="72" ref="DJ8:DJ15">DH$6*$F8</f>
        <v>0</v>
      </c>
      <c r="DK8" s="28">
        <f aca="true" t="shared" si="73" ref="DK8:DK15">DH$6*$G8</f>
        <v>0</v>
      </c>
      <c r="DL8" s="28"/>
      <c r="DM8" s="13"/>
      <c r="DN8" s="28">
        <f aca="true" t="shared" si="74" ref="DN8:DN15">D8*0.48536/100</f>
        <v>239.10289680000002</v>
      </c>
      <c r="DO8" s="13">
        <f aca="true" t="shared" si="75" ref="DO8:DO15">DM8+DN8</f>
        <v>239.10289680000002</v>
      </c>
      <c r="DP8" s="28">
        <f aca="true" t="shared" si="76" ref="DP8:DP15">DN$6*$F8</f>
        <v>0</v>
      </c>
      <c r="DQ8" s="28">
        <f aca="true" t="shared" si="77" ref="DQ8:DQ15">DN$6*$G8</f>
        <v>0</v>
      </c>
      <c r="DR8" s="28"/>
      <c r="DS8" s="13"/>
      <c r="DT8" s="13">
        <f aca="true" t="shared" si="78" ref="DT8:DT15">D8*0.80603/100</f>
        <v>397.07455890000006</v>
      </c>
      <c r="DU8" s="13">
        <f aca="true" t="shared" si="79" ref="DU8:DU15">DS8+DT8</f>
        <v>397.07455890000006</v>
      </c>
      <c r="DV8" s="28">
        <f aca="true" t="shared" si="80" ref="DV8:DV15">DT$6*$F8</f>
        <v>0</v>
      </c>
      <c r="DW8" s="28">
        <f aca="true" t="shared" si="81" ref="DW8:DW15">DT$6*$G8</f>
        <v>0</v>
      </c>
      <c r="DX8" s="28"/>
      <c r="DY8" s="13"/>
      <c r="DZ8" s="13">
        <f aca="true" t="shared" si="82" ref="DZ8:DZ15">D8*2.45163/100</f>
        <v>1207.7464869000003</v>
      </c>
      <c r="EA8" s="13">
        <f aca="true" t="shared" si="83" ref="EA8:EA15">DY8+DZ8</f>
        <v>1207.7464869000003</v>
      </c>
      <c r="EB8" s="28">
        <f aca="true" t="shared" si="84" ref="EB8:EB15">DZ$6*$F8</f>
        <v>0</v>
      </c>
      <c r="EC8" s="28">
        <f aca="true" t="shared" si="85" ref="EC8:EC15">DZ$6*$G8</f>
        <v>0</v>
      </c>
      <c r="ED8" s="28"/>
      <c r="EE8" s="13"/>
      <c r="EF8" s="13">
        <f aca="true" t="shared" si="86" ref="EF8:EF15">D8*0.25443/100</f>
        <v>125.3398509</v>
      </c>
      <c r="EG8" s="13">
        <f aca="true" t="shared" si="87" ref="EG8:EG15">EE8+EF8</f>
        <v>125.3398509</v>
      </c>
      <c r="EH8" s="28">
        <f aca="true" t="shared" si="88" ref="EH8:EH15">EF$6*$F8</f>
        <v>0</v>
      </c>
      <c r="EI8" s="28">
        <f aca="true" t="shared" si="89" ref="EI8:EI15">EF$6*$G8</f>
        <v>0</v>
      </c>
      <c r="EJ8" s="28"/>
      <c r="EK8" s="13"/>
      <c r="EL8" s="13">
        <f aca="true" t="shared" si="90" ref="EL8:EL15">D8*0.12856/100</f>
        <v>63.3325128</v>
      </c>
      <c r="EM8" s="13">
        <f aca="true" t="shared" si="91" ref="EM8:EM15">EK8+EL8</f>
        <v>63.3325128</v>
      </c>
      <c r="EN8" s="28">
        <f aca="true" t="shared" si="92" ref="EN8:EN15">EL$6*$F8</f>
        <v>0</v>
      </c>
      <c r="EO8" s="28">
        <f aca="true" t="shared" si="93" ref="EO8:EO15">EL$6*$G8</f>
        <v>0</v>
      </c>
      <c r="EP8" s="28"/>
      <c r="EQ8" s="13"/>
      <c r="ER8" s="13">
        <f aca="true" t="shared" si="94" ref="ER8:ER15">D8*0.03415/100</f>
        <v>16.8233145</v>
      </c>
      <c r="ES8" s="13">
        <f aca="true" t="shared" si="95" ref="ES8:ES15">EQ8+ER8</f>
        <v>16.8233145</v>
      </c>
      <c r="ET8" s="28">
        <f aca="true" t="shared" si="96" ref="ET8:ET15">ER$6*$F8</f>
        <v>0</v>
      </c>
      <c r="EU8" s="28">
        <f aca="true" t="shared" si="97" ref="EU8:EU15">ER$6*$G8</f>
        <v>0</v>
      </c>
      <c r="EV8" s="28"/>
      <c r="EW8" s="13"/>
      <c r="EX8" s="13">
        <f aca="true" t="shared" si="98" ref="EX8:EX15">D8*1.11619/100</f>
        <v>549.8686797</v>
      </c>
      <c r="EY8" s="13">
        <f aca="true" t="shared" si="99" ref="EY8:EY15">EW8+EX8</f>
        <v>549.8686797</v>
      </c>
      <c r="EZ8" s="28">
        <f aca="true" t="shared" si="100" ref="EZ8:EZ15">EX$6*$F8</f>
        <v>0</v>
      </c>
      <c r="FA8" s="28">
        <f aca="true" t="shared" si="101" ref="FA8:FA15">EX$6*$G8</f>
        <v>0</v>
      </c>
      <c r="FB8" s="28"/>
      <c r="FC8" s="13"/>
      <c r="FD8" s="13">
        <f aca="true" t="shared" si="102" ref="FD8:FD15">D8*4.55599/100</f>
        <v>2244.4173537</v>
      </c>
      <c r="FE8" s="13">
        <f aca="true" t="shared" si="103" ref="FE8:FE15">FC8+FD8</f>
        <v>2244.4173537</v>
      </c>
      <c r="FF8" s="28">
        <f aca="true" t="shared" si="104" ref="FF8:FF15">FD$6*$F8</f>
        <v>0</v>
      </c>
      <c r="FG8" s="28">
        <f aca="true" t="shared" si="105" ref="FG8:FG15">FD$6*$G8</f>
        <v>0</v>
      </c>
      <c r="FH8" s="28"/>
      <c r="FI8" s="13"/>
      <c r="FJ8" s="13">
        <f aca="true" t="shared" si="106" ref="FJ8:FJ15">D8*0.07571/100</f>
        <v>37.2970173</v>
      </c>
      <c r="FK8" s="13">
        <f aca="true" t="shared" si="107" ref="FK8:FK15">FI8+FJ8</f>
        <v>37.2970173</v>
      </c>
      <c r="FL8" s="28">
        <f aca="true" t="shared" si="108" ref="FL8:FL15">FJ$6*$F8</f>
        <v>0</v>
      </c>
      <c r="FM8" s="28">
        <f aca="true" t="shared" si="109" ref="FM8:FM15">FJ$6*$G8</f>
        <v>0</v>
      </c>
      <c r="FN8" s="28"/>
      <c r="FO8" s="13"/>
      <c r="FP8" s="13">
        <f aca="true" t="shared" si="110" ref="FP8:FP15">D8*0.91696/100</f>
        <v>451.7220048</v>
      </c>
      <c r="FQ8" s="13">
        <f aca="true" t="shared" si="111" ref="FQ8:FQ15">FO8+FP8</f>
        <v>451.7220048</v>
      </c>
      <c r="FR8" s="28">
        <f aca="true" t="shared" si="112" ref="FR8:FR15">FP$6*$F8</f>
        <v>0</v>
      </c>
      <c r="FS8" s="28">
        <f aca="true" t="shared" si="113" ref="FS8:FS15">FP$6*$G8</f>
        <v>0</v>
      </c>
      <c r="FT8" s="28"/>
      <c r="FU8" s="13"/>
      <c r="FV8" s="13">
        <f aca="true" t="shared" si="114" ref="FV8:FV15">D8*0.38062/100</f>
        <v>187.50483060000002</v>
      </c>
      <c r="FW8" s="13">
        <f aca="true" t="shared" si="115" ref="FW8:FW15">FU8+FV8</f>
        <v>187.50483060000002</v>
      </c>
      <c r="FX8" s="28">
        <f aca="true" t="shared" si="116" ref="FX8:FX15">FV$6*$F8</f>
        <v>0</v>
      </c>
      <c r="FY8" s="28">
        <f aca="true" t="shared" si="117" ref="FY8:FY15">FV$6*$G8</f>
        <v>0</v>
      </c>
      <c r="FZ8" s="28"/>
    </row>
    <row r="9" spans="1:182" s="30" customFormat="1" ht="12.75">
      <c r="A9" s="29">
        <v>44287</v>
      </c>
      <c r="C9" s="14">
        <f>'2011B'!C9</f>
        <v>0</v>
      </c>
      <c r="D9" s="14">
        <f>'2011B'!D9</f>
        <v>49263</v>
      </c>
      <c r="E9" s="14">
        <f t="shared" si="0"/>
        <v>49263</v>
      </c>
      <c r="F9" s="14">
        <f>'2011B'!F9</f>
        <v>0</v>
      </c>
      <c r="G9" s="14">
        <f>'2011B'!G9</f>
        <v>0</v>
      </c>
      <c r="H9" s="28"/>
      <c r="I9" s="13">
        <f t="shared" si="1"/>
        <v>0</v>
      </c>
      <c r="J9" s="13">
        <f t="shared" si="2"/>
        <v>33489.04651560001</v>
      </c>
      <c r="K9" s="13">
        <f t="shared" si="3"/>
        <v>33489.04651560001</v>
      </c>
      <c r="L9" s="13">
        <f t="shared" si="4"/>
        <v>0</v>
      </c>
      <c r="M9" s="13">
        <f t="shared" si="5"/>
        <v>0</v>
      </c>
      <c r="N9" s="28"/>
      <c r="O9" s="13">
        <f aca="true" t="shared" si="118" ref="O9:O15">C9*7.96069/100</f>
        <v>0</v>
      </c>
      <c r="P9" s="13">
        <f t="shared" si="6"/>
        <v>3921.6747147</v>
      </c>
      <c r="Q9" s="28">
        <f t="shared" si="7"/>
        <v>3921.6747147</v>
      </c>
      <c r="R9" s="28">
        <f t="shared" si="8"/>
        <v>0</v>
      </c>
      <c r="S9" s="28">
        <f t="shared" si="9"/>
        <v>0</v>
      </c>
      <c r="T9" s="28"/>
      <c r="U9" s="13">
        <f aca="true" t="shared" si="119" ref="U9:U15">C9*8.86163/100</f>
        <v>0</v>
      </c>
      <c r="V9" s="13">
        <f t="shared" si="10"/>
        <v>4365.5047869</v>
      </c>
      <c r="W9" s="13">
        <f t="shared" si="11"/>
        <v>4365.5047869</v>
      </c>
      <c r="X9" s="28">
        <f t="shared" si="12"/>
        <v>0</v>
      </c>
      <c r="Y9" s="28">
        <f t="shared" si="13"/>
        <v>0</v>
      </c>
      <c r="Z9" s="28"/>
      <c r="AA9" s="28">
        <f aca="true" t="shared" si="120" ref="AA9:AA15">C9*3.27229/100</f>
        <v>0</v>
      </c>
      <c r="AB9" s="13">
        <f t="shared" si="14"/>
        <v>1612.0282227</v>
      </c>
      <c r="AC9" s="13">
        <f t="shared" si="15"/>
        <v>1612.0282227</v>
      </c>
      <c r="AD9" s="28">
        <f t="shared" si="16"/>
        <v>0</v>
      </c>
      <c r="AE9" s="28">
        <f t="shared" si="17"/>
        <v>0</v>
      </c>
      <c r="AF9" s="28"/>
      <c r="AG9" s="13">
        <f aca="true" t="shared" si="121" ref="AG9:AG15">C9*2.44463/100</f>
        <v>0</v>
      </c>
      <c r="AH9" s="13">
        <f t="shared" si="18"/>
        <v>1204.2980769</v>
      </c>
      <c r="AI9" s="13">
        <f t="shared" si="19"/>
        <v>1204.2980769</v>
      </c>
      <c r="AJ9" s="28">
        <f t="shared" si="20"/>
        <v>0</v>
      </c>
      <c r="AK9" s="28">
        <f t="shared" si="21"/>
        <v>0</v>
      </c>
      <c r="AL9" s="13"/>
      <c r="AM9" s="13">
        <f aca="true" t="shared" si="122" ref="AM9:AM15">AN$6*$C9</f>
        <v>0</v>
      </c>
      <c r="AN9" s="13">
        <f t="shared" si="22"/>
        <v>119.5169643</v>
      </c>
      <c r="AO9" s="13">
        <f t="shared" si="23"/>
        <v>119.5169643</v>
      </c>
      <c r="AP9" s="28">
        <f t="shared" si="24"/>
        <v>0</v>
      </c>
      <c r="AQ9" s="28">
        <f t="shared" si="25"/>
        <v>0</v>
      </c>
      <c r="AR9" s="28"/>
      <c r="AS9" s="13">
        <f>C9*3.25486/100</f>
        <v>0</v>
      </c>
      <c r="AT9" s="13">
        <f t="shared" si="26"/>
        <v>1603.4416818</v>
      </c>
      <c r="AU9" s="13">
        <f t="shared" si="27"/>
        <v>1603.4416818</v>
      </c>
      <c r="AV9" s="28">
        <f t="shared" si="28"/>
        <v>0</v>
      </c>
      <c r="AW9" s="28">
        <f t="shared" si="29"/>
        <v>0</v>
      </c>
      <c r="AX9" s="13"/>
      <c r="AY9" s="13">
        <f>C9*23.78111/100</f>
        <v>0</v>
      </c>
      <c r="AZ9" s="13">
        <f t="shared" si="30"/>
        <v>11715.2882193</v>
      </c>
      <c r="BA9" s="13">
        <f t="shared" si="31"/>
        <v>11715.2882193</v>
      </c>
      <c r="BB9" s="28">
        <f t="shared" si="32"/>
        <v>0</v>
      </c>
      <c r="BC9" s="28">
        <f t="shared" si="33"/>
        <v>0</v>
      </c>
      <c r="BD9" s="28"/>
      <c r="BE9" s="13">
        <f>C9*0.0004/100</f>
        <v>0</v>
      </c>
      <c r="BF9" s="13">
        <f t="shared" si="34"/>
        <v>0.197052</v>
      </c>
      <c r="BG9" s="13">
        <f t="shared" si="35"/>
        <v>0.197052</v>
      </c>
      <c r="BH9" s="28">
        <f t="shared" si="36"/>
        <v>0</v>
      </c>
      <c r="BI9" s="28">
        <f t="shared" si="37"/>
        <v>0</v>
      </c>
      <c r="BJ9" s="28"/>
      <c r="BK9" s="13">
        <f>C9*0.13664/100</f>
        <v>0</v>
      </c>
      <c r="BL9" s="13">
        <f t="shared" si="38"/>
        <v>67.3129632</v>
      </c>
      <c r="BM9" s="13">
        <f t="shared" si="39"/>
        <v>67.3129632</v>
      </c>
      <c r="BN9" s="28">
        <f t="shared" si="40"/>
        <v>0</v>
      </c>
      <c r="BO9" s="28">
        <f t="shared" si="41"/>
        <v>0</v>
      </c>
      <c r="BP9" s="28"/>
      <c r="BQ9" s="13">
        <f>C9*0.87875/100</f>
        <v>0</v>
      </c>
      <c r="BR9" s="13">
        <f t="shared" si="42"/>
        <v>432.8986125</v>
      </c>
      <c r="BS9" s="13">
        <f t="shared" si="43"/>
        <v>432.8986125</v>
      </c>
      <c r="BT9" s="28">
        <f t="shared" si="44"/>
        <v>0</v>
      </c>
      <c r="BU9" s="28">
        <f t="shared" si="45"/>
        <v>0</v>
      </c>
      <c r="BV9" s="28"/>
      <c r="BW9" s="13">
        <f>C9*0.56757/100</f>
        <v>0</v>
      </c>
      <c r="BX9" s="13">
        <f t="shared" si="46"/>
        <v>279.6020091</v>
      </c>
      <c r="BY9" s="13">
        <f t="shared" si="47"/>
        <v>279.6020091</v>
      </c>
      <c r="BZ9" s="28">
        <f t="shared" si="48"/>
        <v>0</v>
      </c>
      <c r="CA9" s="28">
        <f t="shared" si="49"/>
        <v>0</v>
      </c>
      <c r="CB9" s="13"/>
      <c r="CC9" s="13">
        <f>C9*2.18514/100</f>
        <v>0</v>
      </c>
      <c r="CD9" s="13">
        <f t="shared" si="50"/>
        <v>1076.4655182000001</v>
      </c>
      <c r="CE9" s="13">
        <f t="shared" si="51"/>
        <v>1076.4655182000001</v>
      </c>
      <c r="CF9" s="28">
        <f t="shared" si="52"/>
        <v>0</v>
      </c>
      <c r="CG9" s="28">
        <f t="shared" si="53"/>
        <v>0</v>
      </c>
      <c r="CH9" s="28"/>
      <c r="CI9" s="13">
        <f>C9*0.13916/100</f>
        <v>0</v>
      </c>
      <c r="CJ9" s="13">
        <f t="shared" si="54"/>
        <v>68.55439080000001</v>
      </c>
      <c r="CK9" s="13">
        <f t="shared" si="55"/>
        <v>68.55439080000001</v>
      </c>
      <c r="CL9" s="28">
        <f t="shared" si="56"/>
        <v>0</v>
      </c>
      <c r="CM9" s="28">
        <f t="shared" si="57"/>
        <v>0</v>
      </c>
      <c r="CN9" s="28"/>
      <c r="CO9" s="13">
        <f>C9*0.37665/100</f>
        <v>0</v>
      </c>
      <c r="CP9" s="13">
        <f t="shared" si="58"/>
        <v>185.5490895</v>
      </c>
      <c r="CQ9" s="13">
        <f t="shared" si="59"/>
        <v>185.5490895</v>
      </c>
      <c r="CR9" s="28">
        <f t="shared" si="60"/>
        <v>0</v>
      </c>
      <c r="CS9" s="28">
        <f t="shared" si="61"/>
        <v>0</v>
      </c>
      <c r="CT9" s="28"/>
      <c r="CU9" s="13">
        <f>C9*1.58627/100</f>
        <v>0</v>
      </c>
      <c r="CV9" s="13">
        <f t="shared" si="62"/>
        <v>781.4441901</v>
      </c>
      <c r="CW9" s="13">
        <f t="shared" si="63"/>
        <v>781.4441901</v>
      </c>
      <c r="CX9" s="28">
        <f t="shared" si="64"/>
        <v>0</v>
      </c>
      <c r="CY9" s="28">
        <f t="shared" si="65"/>
        <v>0</v>
      </c>
      <c r="CZ9" s="28"/>
      <c r="DA9" s="13">
        <f>C9*0.07178/100</f>
        <v>0</v>
      </c>
      <c r="DB9" s="13">
        <f t="shared" si="66"/>
        <v>35.3609814</v>
      </c>
      <c r="DC9" s="13">
        <f t="shared" si="67"/>
        <v>35.3609814</v>
      </c>
      <c r="DD9" s="28">
        <f t="shared" si="68"/>
        <v>0</v>
      </c>
      <c r="DE9" s="28">
        <f t="shared" si="69"/>
        <v>0</v>
      </c>
      <c r="DF9" s="28"/>
      <c r="DG9" s="13">
        <f>C9*1.01431/100</f>
        <v>0</v>
      </c>
      <c r="DH9" s="13">
        <f t="shared" si="70"/>
        <v>499.6795353</v>
      </c>
      <c r="DI9" s="13">
        <f t="shared" si="71"/>
        <v>499.6795353</v>
      </c>
      <c r="DJ9" s="28">
        <f t="shared" si="72"/>
        <v>0</v>
      </c>
      <c r="DK9" s="28">
        <f t="shared" si="73"/>
        <v>0</v>
      </c>
      <c r="DL9" s="28"/>
      <c r="DM9" s="13">
        <f>C9*0.48536/100</f>
        <v>0</v>
      </c>
      <c r="DN9" s="28">
        <f t="shared" si="74"/>
        <v>239.10289680000002</v>
      </c>
      <c r="DO9" s="13">
        <f t="shared" si="75"/>
        <v>239.10289680000002</v>
      </c>
      <c r="DP9" s="28">
        <f t="shared" si="76"/>
        <v>0</v>
      </c>
      <c r="DQ9" s="28">
        <f t="shared" si="77"/>
        <v>0</v>
      </c>
      <c r="DR9" s="28"/>
      <c r="DS9" s="13">
        <f>C9*0.80603/100</f>
        <v>0</v>
      </c>
      <c r="DT9" s="13">
        <f t="shared" si="78"/>
        <v>397.07455890000006</v>
      </c>
      <c r="DU9" s="13">
        <f t="shared" si="79"/>
        <v>397.07455890000006</v>
      </c>
      <c r="DV9" s="28">
        <f t="shared" si="80"/>
        <v>0</v>
      </c>
      <c r="DW9" s="28">
        <f t="shared" si="81"/>
        <v>0</v>
      </c>
      <c r="DX9" s="28"/>
      <c r="DY9" s="13">
        <f>C9*2.45163/100</f>
        <v>0</v>
      </c>
      <c r="DZ9" s="13">
        <f t="shared" si="82"/>
        <v>1207.7464869000003</v>
      </c>
      <c r="EA9" s="13">
        <f t="shared" si="83"/>
        <v>1207.7464869000003</v>
      </c>
      <c r="EB9" s="28">
        <f t="shared" si="84"/>
        <v>0</v>
      </c>
      <c r="EC9" s="28">
        <f t="shared" si="85"/>
        <v>0</v>
      </c>
      <c r="ED9" s="28"/>
      <c r="EE9" s="13">
        <f>C9*0.25443/100</f>
        <v>0</v>
      </c>
      <c r="EF9" s="13">
        <f t="shared" si="86"/>
        <v>125.3398509</v>
      </c>
      <c r="EG9" s="13">
        <f t="shared" si="87"/>
        <v>125.3398509</v>
      </c>
      <c r="EH9" s="28">
        <f t="shared" si="88"/>
        <v>0</v>
      </c>
      <c r="EI9" s="28">
        <f t="shared" si="89"/>
        <v>0</v>
      </c>
      <c r="EJ9" s="28"/>
      <c r="EK9" s="13">
        <f>C9*0.12856/100</f>
        <v>0</v>
      </c>
      <c r="EL9" s="13">
        <f t="shared" si="90"/>
        <v>63.3325128</v>
      </c>
      <c r="EM9" s="13">
        <f t="shared" si="91"/>
        <v>63.3325128</v>
      </c>
      <c r="EN9" s="28">
        <f t="shared" si="92"/>
        <v>0</v>
      </c>
      <c r="EO9" s="28">
        <f t="shared" si="93"/>
        <v>0</v>
      </c>
      <c r="EP9" s="28"/>
      <c r="EQ9" s="13">
        <f>C9*0.03415/100</f>
        <v>0</v>
      </c>
      <c r="ER9" s="13">
        <f t="shared" si="94"/>
        <v>16.8233145</v>
      </c>
      <c r="ES9" s="13">
        <f t="shared" si="95"/>
        <v>16.8233145</v>
      </c>
      <c r="ET9" s="28">
        <f t="shared" si="96"/>
        <v>0</v>
      </c>
      <c r="EU9" s="28">
        <f t="shared" si="97"/>
        <v>0</v>
      </c>
      <c r="EV9" s="28"/>
      <c r="EW9" s="13">
        <f>C9*1.11619/100</f>
        <v>0</v>
      </c>
      <c r="EX9" s="13">
        <f t="shared" si="98"/>
        <v>549.8686797</v>
      </c>
      <c r="EY9" s="13">
        <f t="shared" si="99"/>
        <v>549.8686797</v>
      </c>
      <c r="EZ9" s="28">
        <f t="shared" si="100"/>
        <v>0</v>
      </c>
      <c r="FA9" s="28">
        <f t="shared" si="101"/>
        <v>0</v>
      </c>
      <c r="FB9" s="28"/>
      <c r="FC9" s="13">
        <f>C9*4.55599/100</f>
        <v>0</v>
      </c>
      <c r="FD9" s="13">
        <f t="shared" si="102"/>
        <v>2244.4173537</v>
      </c>
      <c r="FE9" s="13">
        <f t="shared" si="103"/>
        <v>2244.4173537</v>
      </c>
      <c r="FF9" s="28">
        <f t="shared" si="104"/>
        <v>0</v>
      </c>
      <c r="FG9" s="28">
        <f t="shared" si="105"/>
        <v>0</v>
      </c>
      <c r="FH9" s="28"/>
      <c r="FI9" s="13">
        <f>C9*0.07571/100</f>
        <v>0</v>
      </c>
      <c r="FJ9" s="13">
        <f t="shared" si="106"/>
        <v>37.2970173</v>
      </c>
      <c r="FK9" s="13">
        <f t="shared" si="107"/>
        <v>37.2970173</v>
      </c>
      <c r="FL9" s="28">
        <f t="shared" si="108"/>
        <v>0</v>
      </c>
      <c r="FM9" s="28">
        <f t="shared" si="109"/>
        <v>0</v>
      </c>
      <c r="FN9" s="28"/>
      <c r="FO9" s="13">
        <f>C9*0.91696/100</f>
        <v>0</v>
      </c>
      <c r="FP9" s="13">
        <f t="shared" si="110"/>
        <v>451.7220048</v>
      </c>
      <c r="FQ9" s="13">
        <f t="shared" si="111"/>
        <v>451.7220048</v>
      </c>
      <c r="FR9" s="28">
        <f t="shared" si="112"/>
        <v>0</v>
      </c>
      <c r="FS9" s="28">
        <f t="shared" si="113"/>
        <v>0</v>
      </c>
      <c r="FT9" s="28"/>
      <c r="FU9" s="13">
        <f>C9*0.38062/100</f>
        <v>0</v>
      </c>
      <c r="FV9" s="13">
        <f t="shared" si="114"/>
        <v>187.50483060000002</v>
      </c>
      <c r="FW9" s="13">
        <f t="shared" si="115"/>
        <v>187.50483060000002</v>
      </c>
      <c r="FX9" s="28">
        <f t="shared" si="116"/>
        <v>0</v>
      </c>
      <c r="FY9" s="28">
        <f t="shared" si="117"/>
        <v>0</v>
      </c>
      <c r="FZ9" s="28"/>
    </row>
    <row r="10" spans="1:182" s="30" customFormat="1" ht="12.75">
      <c r="A10" s="29">
        <v>44470</v>
      </c>
      <c r="C10" s="14">
        <f>'2011B'!C10</f>
        <v>0</v>
      </c>
      <c r="D10" s="14">
        <f>'2011B'!D10</f>
        <v>0</v>
      </c>
      <c r="E10" s="14">
        <f t="shared" si="0"/>
        <v>0</v>
      </c>
      <c r="F10" s="14">
        <f>'2011B'!F10</f>
        <v>0</v>
      </c>
      <c r="G10" s="14">
        <f>'2011B'!G10</f>
        <v>0</v>
      </c>
      <c r="H10" s="28"/>
      <c r="I10" s="13">
        <f t="shared" si="1"/>
        <v>0</v>
      </c>
      <c r="J10" s="13">
        <f t="shared" si="2"/>
        <v>0</v>
      </c>
      <c r="K10" s="13">
        <f t="shared" si="3"/>
        <v>0</v>
      </c>
      <c r="L10" s="13">
        <f t="shared" si="4"/>
        <v>0</v>
      </c>
      <c r="M10" s="13">
        <f t="shared" si="5"/>
        <v>0</v>
      </c>
      <c r="N10" s="28"/>
      <c r="O10" s="13"/>
      <c r="P10" s="13">
        <f t="shared" si="6"/>
        <v>0</v>
      </c>
      <c r="Q10" s="28">
        <f t="shared" si="7"/>
        <v>0</v>
      </c>
      <c r="R10" s="28">
        <f t="shared" si="8"/>
        <v>0</v>
      </c>
      <c r="S10" s="28">
        <f t="shared" si="9"/>
        <v>0</v>
      </c>
      <c r="T10" s="28"/>
      <c r="U10" s="13"/>
      <c r="V10" s="13">
        <f t="shared" si="10"/>
        <v>0</v>
      </c>
      <c r="W10" s="13">
        <f t="shared" si="11"/>
        <v>0</v>
      </c>
      <c r="X10" s="28">
        <f t="shared" si="12"/>
        <v>0</v>
      </c>
      <c r="Y10" s="28">
        <f t="shared" si="13"/>
        <v>0</v>
      </c>
      <c r="Z10" s="28"/>
      <c r="AA10" s="28"/>
      <c r="AB10" s="13">
        <f t="shared" si="14"/>
        <v>0</v>
      </c>
      <c r="AC10" s="13">
        <f t="shared" si="15"/>
        <v>0</v>
      </c>
      <c r="AD10" s="28">
        <f t="shared" si="16"/>
        <v>0</v>
      </c>
      <c r="AE10" s="28">
        <f t="shared" si="17"/>
        <v>0</v>
      </c>
      <c r="AF10" s="28"/>
      <c r="AG10" s="13"/>
      <c r="AH10" s="13">
        <f t="shared" si="18"/>
        <v>0</v>
      </c>
      <c r="AI10" s="13">
        <f t="shared" si="19"/>
        <v>0</v>
      </c>
      <c r="AJ10" s="28">
        <f t="shared" si="20"/>
        <v>0</v>
      </c>
      <c r="AK10" s="28">
        <f t="shared" si="21"/>
        <v>0</v>
      </c>
      <c r="AL10" s="13"/>
      <c r="AM10" s="13"/>
      <c r="AN10" s="13">
        <f t="shared" si="22"/>
        <v>0</v>
      </c>
      <c r="AO10" s="13">
        <f t="shared" si="23"/>
        <v>0</v>
      </c>
      <c r="AP10" s="28">
        <f t="shared" si="24"/>
        <v>0</v>
      </c>
      <c r="AQ10" s="28">
        <f t="shared" si="25"/>
        <v>0</v>
      </c>
      <c r="AR10" s="28"/>
      <c r="AS10" s="13"/>
      <c r="AT10" s="13">
        <f t="shared" si="26"/>
        <v>0</v>
      </c>
      <c r="AU10" s="13">
        <f t="shared" si="27"/>
        <v>0</v>
      </c>
      <c r="AV10" s="28">
        <f t="shared" si="28"/>
        <v>0</v>
      </c>
      <c r="AW10" s="28">
        <f t="shared" si="29"/>
        <v>0</v>
      </c>
      <c r="AX10" s="13"/>
      <c r="AY10" s="13"/>
      <c r="AZ10" s="13">
        <f t="shared" si="30"/>
        <v>0</v>
      </c>
      <c r="BA10" s="13">
        <f t="shared" si="31"/>
        <v>0</v>
      </c>
      <c r="BB10" s="28">
        <f t="shared" si="32"/>
        <v>0</v>
      </c>
      <c r="BC10" s="28">
        <f t="shared" si="33"/>
        <v>0</v>
      </c>
      <c r="BD10" s="28"/>
      <c r="BE10" s="13"/>
      <c r="BF10" s="13">
        <f t="shared" si="34"/>
        <v>0</v>
      </c>
      <c r="BG10" s="13">
        <f t="shared" si="35"/>
        <v>0</v>
      </c>
      <c r="BH10" s="28">
        <f t="shared" si="36"/>
        <v>0</v>
      </c>
      <c r="BI10" s="28">
        <f t="shared" si="37"/>
        <v>0</v>
      </c>
      <c r="BJ10" s="28"/>
      <c r="BK10" s="13"/>
      <c r="BL10" s="13">
        <f t="shared" si="38"/>
        <v>0</v>
      </c>
      <c r="BM10" s="13">
        <f t="shared" si="39"/>
        <v>0</v>
      </c>
      <c r="BN10" s="28">
        <f t="shared" si="40"/>
        <v>0</v>
      </c>
      <c r="BO10" s="28">
        <f t="shared" si="41"/>
        <v>0</v>
      </c>
      <c r="BP10" s="28"/>
      <c r="BQ10" s="13"/>
      <c r="BR10" s="13">
        <f t="shared" si="42"/>
        <v>0</v>
      </c>
      <c r="BS10" s="13">
        <f t="shared" si="43"/>
        <v>0</v>
      </c>
      <c r="BT10" s="28">
        <f t="shared" si="44"/>
        <v>0</v>
      </c>
      <c r="BU10" s="28">
        <f t="shared" si="45"/>
        <v>0</v>
      </c>
      <c r="BV10" s="28"/>
      <c r="BW10" s="13"/>
      <c r="BX10" s="13">
        <f t="shared" si="46"/>
        <v>0</v>
      </c>
      <c r="BY10" s="13">
        <f t="shared" si="47"/>
        <v>0</v>
      </c>
      <c r="BZ10" s="28">
        <f t="shared" si="48"/>
        <v>0</v>
      </c>
      <c r="CA10" s="28">
        <f t="shared" si="49"/>
        <v>0</v>
      </c>
      <c r="CB10" s="13"/>
      <c r="CC10" s="13"/>
      <c r="CD10" s="13">
        <f t="shared" si="50"/>
        <v>0</v>
      </c>
      <c r="CE10" s="13">
        <f t="shared" si="51"/>
        <v>0</v>
      </c>
      <c r="CF10" s="28">
        <f t="shared" si="52"/>
        <v>0</v>
      </c>
      <c r="CG10" s="28">
        <f t="shared" si="53"/>
        <v>0</v>
      </c>
      <c r="CH10" s="28"/>
      <c r="CI10" s="13"/>
      <c r="CJ10" s="13">
        <f t="shared" si="54"/>
        <v>0</v>
      </c>
      <c r="CK10" s="13">
        <f t="shared" si="55"/>
        <v>0</v>
      </c>
      <c r="CL10" s="28">
        <f t="shared" si="56"/>
        <v>0</v>
      </c>
      <c r="CM10" s="28">
        <f t="shared" si="57"/>
        <v>0</v>
      </c>
      <c r="CN10" s="28"/>
      <c r="CO10" s="13"/>
      <c r="CP10" s="13">
        <f t="shared" si="58"/>
        <v>0</v>
      </c>
      <c r="CQ10" s="13">
        <f t="shared" si="59"/>
        <v>0</v>
      </c>
      <c r="CR10" s="28">
        <f t="shared" si="60"/>
        <v>0</v>
      </c>
      <c r="CS10" s="28">
        <f t="shared" si="61"/>
        <v>0</v>
      </c>
      <c r="CT10" s="28"/>
      <c r="CU10" s="13"/>
      <c r="CV10" s="13">
        <f t="shared" si="62"/>
        <v>0</v>
      </c>
      <c r="CW10" s="13">
        <f t="shared" si="63"/>
        <v>0</v>
      </c>
      <c r="CX10" s="28">
        <f t="shared" si="64"/>
        <v>0</v>
      </c>
      <c r="CY10" s="28">
        <f t="shared" si="65"/>
        <v>0</v>
      </c>
      <c r="CZ10" s="28"/>
      <c r="DA10" s="13"/>
      <c r="DB10" s="13">
        <f t="shared" si="66"/>
        <v>0</v>
      </c>
      <c r="DC10" s="13">
        <f t="shared" si="67"/>
        <v>0</v>
      </c>
      <c r="DD10" s="28">
        <f t="shared" si="68"/>
        <v>0</v>
      </c>
      <c r="DE10" s="28">
        <f t="shared" si="69"/>
        <v>0</v>
      </c>
      <c r="DF10" s="28"/>
      <c r="DG10" s="13"/>
      <c r="DH10" s="13">
        <f t="shared" si="70"/>
        <v>0</v>
      </c>
      <c r="DI10" s="13">
        <f t="shared" si="71"/>
        <v>0</v>
      </c>
      <c r="DJ10" s="28">
        <f t="shared" si="72"/>
        <v>0</v>
      </c>
      <c r="DK10" s="28">
        <f t="shared" si="73"/>
        <v>0</v>
      </c>
      <c r="DL10" s="28"/>
      <c r="DM10" s="13"/>
      <c r="DN10" s="28">
        <f t="shared" si="74"/>
        <v>0</v>
      </c>
      <c r="DO10" s="13">
        <f t="shared" si="75"/>
        <v>0</v>
      </c>
      <c r="DP10" s="28">
        <f t="shared" si="76"/>
        <v>0</v>
      </c>
      <c r="DQ10" s="28">
        <f t="shared" si="77"/>
        <v>0</v>
      </c>
      <c r="DR10" s="28"/>
      <c r="DS10" s="13"/>
      <c r="DT10" s="13">
        <f t="shared" si="78"/>
        <v>0</v>
      </c>
      <c r="DU10" s="13">
        <f t="shared" si="79"/>
        <v>0</v>
      </c>
      <c r="DV10" s="28">
        <f t="shared" si="80"/>
        <v>0</v>
      </c>
      <c r="DW10" s="28">
        <f t="shared" si="81"/>
        <v>0</v>
      </c>
      <c r="DX10" s="28"/>
      <c r="DY10" s="13"/>
      <c r="DZ10" s="13">
        <f t="shared" si="82"/>
        <v>0</v>
      </c>
      <c r="EA10" s="13">
        <f t="shared" si="83"/>
        <v>0</v>
      </c>
      <c r="EB10" s="28">
        <f t="shared" si="84"/>
        <v>0</v>
      </c>
      <c r="EC10" s="28">
        <f t="shared" si="85"/>
        <v>0</v>
      </c>
      <c r="ED10" s="28"/>
      <c r="EE10" s="13"/>
      <c r="EF10" s="13">
        <f t="shared" si="86"/>
        <v>0</v>
      </c>
      <c r="EG10" s="13">
        <f t="shared" si="87"/>
        <v>0</v>
      </c>
      <c r="EH10" s="28">
        <f t="shared" si="88"/>
        <v>0</v>
      </c>
      <c r="EI10" s="28">
        <f t="shared" si="89"/>
        <v>0</v>
      </c>
      <c r="EJ10" s="28"/>
      <c r="EK10" s="13"/>
      <c r="EL10" s="13">
        <f t="shared" si="90"/>
        <v>0</v>
      </c>
      <c r="EM10" s="13">
        <f t="shared" si="91"/>
        <v>0</v>
      </c>
      <c r="EN10" s="28">
        <f t="shared" si="92"/>
        <v>0</v>
      </c>
      <c r="EO10" s="28">
        <f t="shared" si="93"/>
        <v>0</v>
      </c>
      <c r="EP10" s="28"/>
      <c r="EQ10" s="13"/>
      <c r="ER10" s="13">
        <f t="shared" si="94"/>
        <v>0</v>
      </c>
      <c r="ES10" s="13">
        <f t="shared" si="95"/>
        <v>0</v>
      </c>
      <c r="ET10" s="28">
        <f t="shared" si="96"/>
        <v>0</v>
      </c>
      <c r="EU10" s="28">
        <f t="shared" si="97"/>
        <v>0</v>
      </c>
      <c r="EV10" s="28"/>
      <c r="EW10" s="13"/>
      <c r="EX10" s="13">
        <f t="shared" si="98"/>
        <v>0</v>
      </c>
      <c r="EY10" s="13">
        <f t="shared" si="99"/>
        <v>0</v>
      </c>
      <c r="EZ10" s="28">
        <f t="shared" si="100"/>
        <v>0</v>
      </c>
      <c r="FA10" s="28">
        <f t="shared" si="101"/>
        <v>0</v>
      </c>
      <c r="FB10" s="28"/>
      <c r="FC10" s="13"/>
      <c r="FD10" s="13">
        <f t="shared" si="102"/>
        <v>0</v>
      </c>
      <c r="FE10" s="13">
        <f t="shared" si="103"/>
        <v>0</v>
      </c>
      <c r="FF10" s="28">
        <f t="shared" si="104"/>
        <v>0</v>
      </c>
      <c r="FG10" s="28">
        <f t="shared" si="105"/>
        <v>0</v>
      </c>
      <c r="FH10" s="28"/>
      <c r="FI10" s="13"/>
      <c r="FJ10" s="13">
        <f t="shared" si="106"/>
        <v>0</v>
      </c>
      <c r="FK10" s="13">
        <f t="shared" si="107"/>
        <v>0</v>
      </c>
      <c r="FL10" s="28">
        <f t="shared" si="108"/>
        <v>0</v>
      </c>
      <c r="FM10" s="28">
        <f t="shared" si="109"/>
        <v>0</v>
      </c>
      <c r="FN10" s="28"/>
      <c r="FO10" s="13"/>
      <c r="FP10" s="13">
        <f t="shared" si="110"/>
        <v>0</v>
      </c>
      <c r="FQ10" s="13">
        <f t="shared" si="111"/>
        <v>0</v>
      </c>
      <c r="FR10" s="28">
        <f t="shared" si="112"/>
        <v>0</v>
      </c>
      <c r="FS10" s="28">
        <f t="shared" si="113"/>
        <v>0</v>
      </c>
      <c r="FT10" s="28"/>
      <c r="FU10" s="13"/>
      <c r="FV10" s="13">
        <f t="shared" si="114"/>
        <v>0</v>
      </c>
      <c r="FW10" s="13">
        <f t="shared" si="115"/>
        <v>0</v>
      </c>
      <c r="FX10" s="28">
        <f t="shared" si="116"/>
        <v>0</v>
      </c>
      <c r="FY10" s="28">
        <f t="shared" si="117"/>
        <v>0</v>
      </c>
      <c r="FZ10" s="28"/>
    </row>
    <row r="11" spans="1:182" s="30" customFormat="1" ht="12.75">
      <c r="A11" s="29">
        <v>44652</v>
      </c>
      <c r="C11" s="14">
        <f>'2011B'!C11</f>
        <v>0</v>
      </c>
      <c r="D11" s="14">
        <f>'2011B'!D11</f>
        <v>0</v>
      </c>
      <c r="E11" s="14">
        <f t="shared" si="0"/>
        <v>0</v>
      </c>
      <c r="F11" s="14">
        <f>'2011B'!F11</f>
        <v>0</v>
      </c>
      <c r="G11" s="14">
        <f>'2011B'!G11</f>
        <v>0</v>
      </c>
      <c r="H11" s="28"/>
      <c r="I11" s="13">
        <f t="shared" si="1"/>
        <v>0</v>
      </c>
      <c r="J11" s="13">
        <f t="shared" si="2"/>
        <v>0</v>
      </c>
      <c r="K11" s="13">
        <f t="shared" si="3"/>
        <v>0</v>
      </c>
      <c r="L11" s="13">
        <f t="shared" si="4"/>
        <v>0</v>
      </c>
      <c r="M11" s="13">
        <f t="shared" si="5"/>
        <v>0</v>
      </c>
      <c r="N11" s="28"/>
      <c r="O11" s="13">
        <f t="shared" si="118"/>
        <v>0</v>
      </c>
      <c r="P11" s="13">
        <f t="shared" si="6"/>
        <v>0</v>
      </c>
      <c r="Q11" s="28">
        <f t="shared" si="7"/>
        <v>0</v>
      </c>
      <c r="R11" s="28">
        <f t="shared" si="8"/>
        <v>0</v>
      </c>
      <c r="S11" s="28">
        <f t="shared" si="9"/>
        <v>0</v>
      </c>
      <c r="T11" s="28"/>
      <c r="U11" s="13">
        <f t="shared" si="119"/>
        <v>0</v>
      </c>
      <c r="V11" s="13">
        <f t="shared" si="10"/>
        <v>0</v>
      </c>
      <c r="W11" s="13">
        <f t="shared" si="11"/>
        <v>0</v>
      </c>
      <c r="X11" s="28">
        <f t="shared" si="12"/>
        <v>0</v>
      </c>
      <c r="Y11" s="28">
        <f t="shared" si="13"/>
        <v>0</v>
      </c>
      <c r="Z11" s="28"/>
      <c r="AA11" s="28">
        <f t="shared" si="120"/>
        <v>0</v>
      </c>
      <c r="AB11" s="13">
        <f t="shared" si="14"/>
        <v>0</v>
      </c>
      <c r="AC11" s="13">
        <f t="shared" si="15"/>
        <v>0</v>
      </c>
      <c r="AD11" s="28">
        <f t="shared" si="16"/>
        <v>0</v>
      </c>
      <c r="AE11" s="28">
        <f t="shared" si="17"/>
        <v>0</v>
      </c>
      <c r="AF11" s="28"/>
      <c r="AG11" s="13">
        <f t="shared" si="121"/>
        <v>0</v>
      </c>
      <c r="AH11" s="13">
        <f t="shared" si="18"/>
        <v>0</v>
      </c>
      <c r="AI11" s="13">
        <f t="shared" si="19"/>
        <v>0</v>
      </c>
      <c r="AJ11" s="28">
        <f t="shared" si="20"/>
        <v>0</v>
      </c>
      <c r="AK11" s="28">
        <f t="shared" si="21"/>
        <v>0</v>
      </c>
      <c r="AL11" s="13"/>
      <c r="AM11" s="13">
        <f t="shared" si="122"/>
        <v>0</v>
      </c>
      <c r="AN11" s="13">
        <f t="shared" si="22"/>
        <v>0</v>
      </c>
      <c r="AO11" s="13">
        <f t="shared" si="23"/>
        <v>0</v>
      </c>
      <c r="AP11" s="28">
        <f t="shared" si="24"/>
        <v>0</v>
      </c>
      <c r="AQ11" s="28">
        <f t="shared" si="25"/>
        <v>0</v>
      </c>
      <c r="AR11" s="28"/>
      <c r="AS11" s="13">
        <f>C11*3.25486/100</f>
        <v>0</v>
      </c>
      <c r="AT11" s="13">
        <f t="shared" si="26"/>
        <v>0</v>
      </c>
      <c r="AU11" s="13">
        <f t="shared" si="27"/>
        <v>0</v>
      </c>
      <c r="AV11" s="28">
        <f t="shared" si="28"/>
        <v>0</v>
      </c>
      <c r="AW11" s="28">
        <f t="shared" si="29"/>
        <v>0</v>
      </c>
      <c r="AX11" s="13"/>
      <c r="AY11" s="13">
        <f>C11*23.78111/100</f>
        <v>0</v>
      </c>
      <c r="AZ11" s="13">
        <f t="shared" si="30"/>
        <v>0</v>
      </c>
      <c r="BA11" s="13">
        <f t="shared" si="31"/>
        <v>0</v>
      </c>
      <c r="BB11" s="28">
        <f t="shared" si="32"/>
        <v>0</v>
      </c>
      <c r="BC11" s="28">
        <f t="shared" si="33"/>
        <v>0</v>
      </c>
      <c r="BD11" s="28"/>
      <c r="BE11" s="13">
        <f>C11*0.0004/100</f>
        <v>0</v>
      </c>
      <c r="BF11" s="13">
        <f t="shared" si="34"/>
        <v>0</v>
      </c>
      <c r="BG11" s="13">
        <f t="shared" si="35"/>
        <v>0</v>
      </c>
      <c r="BH11" s="28">
        <f t="shared" si="36"/>
        <v>0</v>
      </c>
      <c r="BI11" s="28">
        <f t="shared" si="37"/>
        <v>0</v>
      </c>
      <c r="BJ11" s="28"/>
      <c r="BK11" s="13">
        <f>C11*0.13664/100</f>
        <v>0</v>
      </c>
      <c r="BL11" s="13">
        <f t="shared" si="38"/>
        <v>0</v>
      </c>
      <c r="BM11" s="13">
        <f t="shared" si="39"/>
        <v>0</v>
      </c>
      <c r="BN11" s="28">
        <f t="shared" si="40"/>
        <v>0</v>
      </c>
      <c r="BO11" s="28">
        <f t="shared" si="41"/>
        <v>0</v>
      </c>
      <c r="BP11" s="28"/>
      <c r="BQ11" s="13">
        <f>C11*0.87875/100</f>
        <v>0</v>
      </c>
      <c r="BR11" s="13">
        <f t="shared" si="42"/>
        <v>0</v>
      </c>
      <c r="BS11" s="13">
        <f t="shared" si="43"/>
        <v>0</v>
      </c>
      <c r="BT11" s="28">
        <f t="shared" si="44"/>
        <v>0</v>
      </c>
      <c r="BU11" s="28">
        <f t="shared" si="45"/>
        <v>0</v>
      </c>
      <c r="BV11" s="28"/>
      <c r="BW11" s="13">
        <f>C11*0.56757/100</f>
        <v>0</v>
      </c>
      <c r="BX11" s="13">
        <f t="shared" si="46"/>
        <v>0</v>
      </c>
      <c r="BY11" s="13">
        <f t="shared" si="47"/>
        <v>0</v>
      </c>
      <c r="BZ11" s="28">
        <f t="shared" si="48"/>
        <v>0</v>
      </c>
      <c r="CA11" s="28">
        <f t="shared" si="49"/>
        <v>0</v>
      </c>
      <c r="CB11" s="13"/>
      <c r="CC11" s="13">
        <f>C11*2.18514/100</f>
        <v>0</v>
      </c>
      <c r="CD11" s="13">
        <f t="shared" si="50"/>
        <v>0</v>
      </c>
      <c r="CE11" s="13">
        <f t="shared" si="51"/>
        <v>0</v>
      </c>
      <c r="CF11" s="28">
        <f t="shared" si="52"/>
        <v>0</v>
      </c>
      <c r="CG11" s="28">
        <f t="shared" si="53"/>
        <v>0</v>
      </c>
      <c r="CH11" s="28"/>
      <c r="CI11" s="13">
        <f>C11*0.13916/100</f>
        <v>0</v>
      </c>
      <c r="CJ11" s="13">
        <f t="shared" si="54"/>
        <v>0</v>
      </c>
      <c r="CK11" s="13">
        <f t="shared" si="55"/>
        <v>0</v>
      </c>
      <c r="CL11" s="28">
        <f t="shared" si="56"/>
        <v>0</v>
      </c>
      <c r="CM11" s="28">
        <f t="shared" si="57"/>
        <v>0</v>
      </c>
      <c r="CN11" s="28"/>
      <c r="CO11" s="13">
        <f>C11*0.37665/100</f>
        <v>0</v>
      </c>
      <c r="CP11" s="13">
        <f t="shared" si="58"/>
        <v>0</v>
      </c>
      <c r="CQ11" s="13">
        <f t="shared" si="59"/>
        <v>0</v>
      </c>
      <c r="CR11" s="28">
        <f t="shared" si="60"/>
        <v>0</v>
      </c>
      <c r="CS11" s="28">
        <f t="shared" si="61"/>
        <v>0</v>
      </c>
      <c r="CT11" s="28"/>
      <c r="CU11" s="13">
        <f>C11*1.58627/100</f>
        <v>0</v>
      </c>
      <c r="CV11" s="13">
        <f t="shared" si="62"/>
        <v>0</v>
      </c>
      <c r="CW11" s="13">
        <f t="shared" si="63"/>
        <v>0</v>
      </c>
      <c r="CX11" s="28">
        <f t="shared" si="64"/>
        <v>0</v>
      </c>
      <c r="CY11" s="28">
        <f t="shared" si="65"/>
        <v>0</v>
      </c>
      <c r="CZ11" s="28"/>
      <c r="DA11" s="13">
        <f>C11*0.07178/100</f>
        <v>0</v>
      </c>
      <c r="DB11" s="13">
        <f t="shared" si="66"/>
        <v>0</v>
      </c>
      <c r="DC11" s="13">
        <f t="shared" si="67"/>
        <v>0</v>
      </c>
      <c r="DD11" s="28">
        <f t="shared" si="68"/>
        <v>0</v>
      </c>
      <c r="DE11" s="28">
        <f t="shared" si="69"/>
        <v>0</v>
      </c>
      <c r="DF11" s="28"/>
      <c r="DG11" s="13">
        <f>C11*1.01431/100</f>
        <v>0</v>
      </c>
      <c r="DH11" s="13">
        <f t="shared" si="70"/>
        <v>0</v>
      </c>
      <c r="DI11" s="13">
        <f t="shared" si="71"/>
        <v>0</v>
      </c>
      <c r="DJ11" s="28">
        <f t="shared" si="72"/>
        <v>0</v>
      </c>
      <c r="DK11" s="28">
        <f t="shared" si="73"/>
        <v>0</v>
      </c>
      <c r="DL11" s="28"/>
      <c r="DM11" s="13">
        <f>C11*0.48536/100</f>
        <v>0</v>
      </c>
      <c r="DN11" s="28">
        <f t="shared" si="74"/>
        <v>0</v>
      </c>
      <c r="DO11" s="13">
        <f t="shared" si="75"/>
        <v>0</v>
      </c>
      <c r="DP11" s="28">
        <f t="shared" si="76"/>
        <v>0</v>
      </c>
      <c r="DQ11" s="28">
        <f t="shared" si="77"/>
        <v>0</v>
      </c>
      <c r="DR11" s="28"/>
      <c r="DS11" s="13">
        <f>C11*0.80603/100</f>
        <v>0</v>
      </c>
      <c r="DT11" s="13">
        <f t="shared" si="78"/>
        <v>0</v>
      </c>
      <c r="DU11" s="13">
        <f t="shared" si="79"/>
        <v>0</v>
      </c>
      <c r="DV11" s="28">
        <f t="shared" si="80"/>
        <v>0</v>
      </c>
      <c r="DW11" s="28">
        <f t="shared" si="81"/>
        <v>0</v>
      </c>
      <c r="DX11" s="28"/>
      <c r="DY11" s="13">
        <f>C11*2.45163/100</f>
        <v>0</v>
      </c>
      <c r="DZ11" s="13">
        <f t="shared" si="82"/>
        <v>0</v>
      </c>
      <c r="EA11" s="13">
        <f t="shared" si="83"/>
        <v>0</v>
      </c>
      <c r="EB11" s="28">
        <f t="shared" si="84"/>
        <v>0</v>
      </c>
      <c r="EC11" s="28">
        <f t="shared" si="85"/>
        <v>0</v>
      </c>
      <c r="ED11" s="28"/>
      <c r="EE11" s="13">
        <f>C11*0.25443/100</f>
        <v>0</v>
      </c>
      <c r="EF11" s="13">
        <f t="shared" si="86"/>
        <v>0</v>
      </c>
      <c r="EG11" s="13">
        <f t="shared" si="87"/>
        <v>0</v>
      </c>
      <c r="EH11" s="28">
        <f t="shared" si="88"/>
        <v>0</v>
      </c>
      <c r="EI11" s="28">
        <f t="shared" si="89"/>
        <v>0</v>
      </c>
      <c r="EJ11" s="28"/>
      <c r="EK11" s="13">
        <f>C11*0.12856/100</f>
        <v>0</v>
      </c>
      <c r="EL11" s="13">
        <f t="shared" si="90"/>
        <v>0</v>
      </c>
      <c r="EM11" s="13">
        <f t="shared" si="91"/>
        <v>0</v>
      </c>
      <c r="EN11" s="28">
        <f t="shared" si="92"/>
        <v>0</v>
      </c>
      <c r="EO11" s="28">
        <f t="shared" si="93"/>
        <v>0</v>
      </c>
      <c r="EP11" s="28"/>
      <c r="EQ11" s="13">
        <f>C11*0.03415/100</f>
        <v>0</v>
      </c>
      <c r="ER11" s="13">
        <f t="shared" si="94"/>
        <v>0</v>
      </c>
      <c r="ES11" s="13">
        <f t="shared" si="95"/>
        <v>0</v>
      </c>
      <c r="ET11" s="28">
        <f t="shared" si="96"/>
        <v>0</v>
      </c>
      <c r="EU11" s="28">
        <f t="shared" si="97"/>
        <v>0</v>
      </c>
      <c r="EV11" s="28"/>
      <c r="EW11" s="13">
        <f>C11*1.11619/100</f>
        <v>0</v>
      </c>
      <c r="EX11" s="13">
        <f t="shared" si="98"/>
        <v>0</v>
      </c>
      <c r="EY11" s="13">
        <f t="shared" si="99"/>
        <v>0</v>
      </c>
      <c r="EZ11" s="28">
        <f t="shared" si="100"/>
        <v>0</v>
      </c>
      <c r="FA11" s="28">
        <f t="shared" si="101"/>
        <v>0</v>
      </c>
      <c r="FB11" s="28"/>
      <c r="FC11" s="13">
        <f>C11*4.55599/100</f>
        <v>0</v>
      </c>
      <c r="FD11" s="13">
        <f t="shared" si="102"/>
        <v>0</v>
      </c>
      <c r="FE11" s="13">
        <f t="shared" si="103"/>
        <v>0</v>
      </c>
      <c r="FF11" s="28">
        <f t="shared" si="104"/>
        <v>0</v>
      </c>
      <c r="FG11" s="28">
        <f t="shared" si="105"/>
        <v>0</v>
      </c>
      <c r="FH11" s="28"/>
      <c r="FI11" s="13">
        <f>C11*0.07571/100</f>
        <v>0</v>
      </c>
      <c r="FJ11" s="13">
        <f t="shared" si="106"/>
        <v>0</v>
      </c>
      <c r="FK11" s="13">
        <f t="shared" si="107"/>
        <v>0</v>
      </c>
      <c r="FL11" s="28">
        <f t="shared" si="108"/>
        <v>0</v>
      </c>
      <c r="FM11" s="28">
        <f t="shared" si="109"/>
        <v>0</v>
      </c>
      <c r="FN11" s="28"/>
      <c r="FO11" s="13">
        <f>C11*0.91696/100</f>
        <v>0</v>
      </c>
      <c r="FP11" s="13">
        <f t="shared" si="110"/>
        <v>0</v>
      </c>
      <c r="FQ11" s="13">
        <f t="shared" si="111"/>
        <v>0</v>
      </c>
      <c r="FR11" s="28">
        <f t="shared" si="112"/>
        <v>0</v>
      </c>
      <c r="FS11" s="28">
        <f t="shared" si="113"/>
        <v>0</v>
      </c>
      <c r="FT11" s="28"/>
      <c r="FU11" s="13">
        <f>C11*0.38062/100</f>
        <v>0</v>
      </c>
      <c r="FV11" s="13">
        <f t="shared" si="114"/>
        <v>0</v>
      </c>
      <c r="FW11" s="13">
        <f t="shared" si="115"/>
        <v>0</v>
      </c>
      <c r="FX11" s="28">
        <f t="shared" si="116"/>
        <v>0</v>
      </c>
      <c r="FY11" s="28">
        <f t="shared" si="117"/>
        <v>0</v>
      </c>
      <c r="FZ11" s="28"/>
    </row>
    <row r="12" spans="1:182" s="30" customFormat="1" ht="12.75">
      <c r="A12" s="29">
        <v>44835</v>
      </c>
      <c r="C12" s="14">
        <f>'2011B'!C12</f>
        <v>0</v>
      </c>
      <c r="D12" s="14">
        <f>'2011B'!D12</f>
        <v>0</v>
      </c>
      <c r="E12" s="14">
        <f t="shared" si="0"/>
        <v>0</v>
      </c>
      <c r="F12" s="14">
        <f>'2011B'!F12</f>
        <v>0</v>
      </c>
      <c r="G12" s="14">
        <f>'2011B'!G12</f>
        <v>0</v>
      </c>
      <c r="H12" s="28"/>
      <c r="I12" s="13">
        <f t="shared" si="1"/>
        <v>0</v>
      </c>
      <c r="J12" s="13">
        <f t="shared" si="2"/>
        <v>0</v>
      </c>
      <c r="K12" s="13">
        <f t="shared" si="3"/>
        <v>0</v>
      </c>
      <c r="L12" s="13">
        <f t="shared" si="4"/>
        <v>0</v>
      </c>
      <c r="M12" s="13">
        <f t="shared" si="5"/>
        <v>0</v>
      </c>
      <c r="N12" s="28"/>
      <c r="O12" s="13"/>
      <c r="P12" s="13">
        <f t="shared" si="6"/>
        <v>0</v>
      </c>
      <c r="Q12" s="28">
        <f t="shared" si="7"/>
        <v>0</v>
      </c>
      <c r="R12" s="28">
        <f t="shared" si="8"/>
        <v>0</v>
      </c>
      <c r="S12" s="28">
        <f t="shared" si="9"/>
        <v>0</v>
      </c>
      <c r="T12" s="28"/>
      <c r="U12" s="13"/>
      <c r="V12" s="13">
        <f t="shared" si="10"/>
        <v>0</v>
      </c>
      <c r="W12" s="13">
        <f t="shared" si="11"/>
        <v>0</v>
      </c>
      <c r="X12" s="28">
        <f t="shared" si="12"/>
        <v>0</v>
      </c>
      <c r="Y12" s="28">
        <f t="shared" si="13"/>
        <v>0</v>
      </c>
      <c r="Z12" s="28"/>
      <c r="AA12" s="28"/>
      <c r="AB12" s="13">
        <f t="shared" si="14"/>
        <v>0</v>
      </c>
      <c r="AC12" s="13">
        <f t="shared" si="15"/>
        <v>0</v>
      </c>
      <c r="AD12" s="28">
        <f t="shared" si="16"/>
        <v>0</v>
      </c>
      <c r="AE12" s="28">
        <f t="shared" si="17"/>
        <v>0</v>
      </c>
      <c r="AF12" s="28"/>
      <c r="AG12" s="13"/>
      <c r="AH12" s="13">
        <f t="shared" si="18"/>
        <v>0</v>
      </c>
      <c r="AI12" s="13">
        <f t="shared" si="19"/>
        <v>0</v>
      </c>
      <c r="AJ12" s="28">
        <f t="shared" si="20"/>
        <v>0</v>
      </c>
      <c r="AK12" s="28">
        <f t="shared" si="21"/>
        <v>0</v>
      </c>
      <c r="AL12" s="13"/>
      <c r="AM12" s="13"/>
      <c r="AN12" s="13">
        <f t="shared" si="22"/>
        <v>0</v>
      </c>
      <c r="AO12" s="13">
        <f t="shared" si="23"/>
        <v>0</v>
      </c>
      <c r="AP12" s="28">
        <f t="shared" si="24"/>
        <v>0</v>
      </c>
      <c r="AQ12" s="28">
        <f t="shared" si="25"/>
        <v>0</v>
      </c>
      <c r="AR12" s="28"/>
      <c r="AS12" s="13"/>
      <c r="AT12" s="13">
        <f t="shared" si="26"/>
        <v>0</v>
      </c>
      <c r="AU12" s="13">
        <f t="shared" si="27"/>
        <v>0</v>
      </c>
      <c r="AV12" s="28">
        <f t="shared" si="28"/>
        <v>0</v>
      </c>
      <c r="AW12" s="28">
        <f t="shared" si="29"/>
        <v>0</v>
      </c>
      <c r="AX12" s="13"/>
      <c r="AY12" s="13"/>
      <c r="AZ12" s="13">
        <f t="shared" si="30"/>
        <v>0</v>
      </c>
      <c r="BA12" s="13">
        <f t="shared" si="31"/>
        <v>0</v>
      </c>
      <c r="BB12" s="28">
        <f t="shared" si="32"/>
        <v>0</v>
      </c>
      <c r="BC12" s="28">
        <f t="shared" si="33"/>
        <v>0</v>
      </c>
      <c r="BD12" s="28"/>
      <c r="BE12" s="13"/>
      <c r="BF12" s="13">
        <f t="shared" si="34"/>
        <v>0</v>
      </c>
      <c r="BG12" s="13">
        <f t="shared" si="35"/>
        <v>0</v>
      </c>
      <c r="BH12" s="28">
        <f t="shared" si="36"/>
        <v>0</v>
      </c>
      <c r="BI12" s="28">
        <f t="shared" si="37"/>
        <v>0</v>
      </c>
      <c r="BJ12" s="28"/>
      <c r="BK12" s="13"/>
      <c r="BL12" s="13">
        <f t="shared" si="38"/>
        <v>0</v>
      </c>
      <c r="BM12" s="13">
        <f t="shared" si="39"/>
        <v>0</v>
      </c>
      <c r="BN12" s="28">
        <f t="shared" si="40"/>
        <v>0</v>
      </c>
      <c r="BO12" s="28">
        <f t="shared" si="41"/>
        <v>0</v>
      </c>
      <c r="BP12" s="28"/>
      <c r="BQ12" s="13"/>
      <c r="BR12" s="13">
        <f t="shared" si="42"/>
        <v>0</v>
      </c>
      <c r="BS12" s="13">
        <f t="shared" si="43"/>
        <v>0</v>
      </c>
      <c r="BT12" s="28">
        <f t="shared" si="44"/>
        <v>0</v>
      </c>
      <c r="BU12" s="28">
        <f t="shared" si="45"/>
        <v>0</v>
      </c>
      <c r="BV12" s="28"/>
      <c r="BW12" s="13"/>
      <c r="BX12" s="13">
        <f t="shared" si="46"/>
        <v>0</v>
      </c>
      <c r="BY12" s="13">
        <f t="shared" si="47"/>
        <v>0</v>
      </c>
      <c r="BZ12" s="28">
        <f t="shared" si="48"/>
        <v>0</v>
      </c>
      <c r="CA12" s="28">
        <f t="shared" si="49"/>
        <v>0</v>
      </c>
      <c r="CB12" s="13"/>
      <c r="CC12" s="13"/>
      <c r="CD12" s="13">
        <f t="shared" si="50"/>
        <v>0</v>
      </c>
      <c r="CE12" s="13">
        <f t="shared" si="51"/>
        <v>0</v>
      </c>
      <c r="CF12" s="28">
        <f t="shared" si="52"/>
        <v>0</v>
      </c>
      <c r="CG12" s="28">
        <f t="shared" si="53"/>
        <v>0</v>
      </c>
      <c r="CH12" s="28"/>
      <c r="CI12" s="13"/>
      <c r="CJ12" s="13">
        <f t="shared" si="54"/>
        <v>0</v>
      </c>
      <c r="CK12" s="13">
        <f t="shared" si="55"/>
        <v>0</v>
      </c>
      <c r="CL12" s="28">
        <f t="shared" si="56"/>
        <v>0</v>
      </c>
      <c r="CM12" s="28">
        <f t="shared" si="57"/>
        <v>0</v>
      </c>
      <c r="CN12" s="28"/>
      <c r="CO12" s="13"/>
      <c r="CP12" s="13">
        <f t="shared" si="58"/>
        <v>0</v>
      </c>
      <c r="CQ12" s="13">
        <f t="shared" si="59"/>
        <v>0</v>
      </c>
      <c r="CR12" s="28">
        <f t="shared" si="60"/>
        <v>0</v>
      </c>
      <c r="CS12" s="28">
        <f t="shared" si="61"/>
        <v>0</v>
      </c>
      <c r="CT12" s="28"/>
      <c r="CU12" s="13"/>
      <c r="CV12" s="13">
        <f t="shared" si="62"/>
        <v>0</v>
      </c>
      <c r="CW12" s="13">
        <f t="shared" si="63"/>
        <v>0</v>
      </c>
      <c r="CX12" s="28">
        <f t="shared" si="64"/>
        <v>0</v>
      </c>
      <c r="CY12" s="28">
        <f t="shared" si="65"/>
        <v>0</v>
      </c>
      <c r="CZ12" s="28"/>
      <c r="DA12" s="13"/>
      <c r="DB12" s="13">
        <f t="shared" si="66"/>
        <v>0</v>
      </c>
      <c r="DC12" s="13">
        <f t="shared" si="67"/>
        <v>0</v>
      </c>
      <c r="DD12" s="28">
        <f t="shared" si="68"/>
        <v>0</v>
      </c>
      <c r="DE12" s="28">
        <f t="shared" si="69"/>
        <v>0</v>
      </c>
      <c r="DF12" s="28"/>
      <c r="DG12" s="13"/>
      <c r="DH12" s="13">
        <f t="shared" si="70"/>
        <v>0</v>
      </c>
      <c r="DI12" s="13">
        <f t="shared" si="71"/>
        <v>0</v>
      </c>
      <c r="DJ12" s="28">
        <f t="shared" si="72"/>
        <v>0</v>
      </c>
      <c r="DK12" s="28">
        <f t="shared" si="73"/>
        <v>0</v>
      </c>
      <c r="DL12" s="28"/>
      <c r="DM12" s="13"/>
      <c r="DN12" s="28">
        <f t="shared" si="74"/>
        <v>0</v>
      </c>
      <c r="DO12" s="13">
        <f t="shared" si="75"/>
        <v>0</v>
      </c>
      <c r="DP12" s="28">
        <f t="shared" si="76"/>
        <v>0</v>
      </c>
      <c r="DQ12" s="28">
        <f t="shared" si="77"/>
        <v>0</v>
      </c>
      <c r="DR12" s="28"/>
      <c r="DS12" s="13"/>
      <c r="DT12" s="13">
        <f t="shared" si="78"/>
        <v>0</v>
      </c>
      <c r="DU12" s="13">
        <f t="shared" si="79"/>
        <v>0</v>
      </c>
      <c r="DV12" s="28">
        <f t="shared" si="80"/>
        <v>0</v>
      </c>
      <c r="DW12" s="28">
        <f t="shared" si="81"/>
        <v>0</v>
      </c>
      <c r="DX12" s="28"/>
      <c r="DY12" s="13"/>
      <c r="DZ12" s="13">
        <f t="shared" si="82"/>
        <v>0</v>
      </c>
      <c r="EA12" s="13">
        <f t="shared" si="83"/>
        <v>0</v>
      </c>
      <c r="EB12" s="28">
        <f t="shared" si="84"/>
        <v>0</v>
      </c>
      <c r="EC12" s="28">
        <f t="shared" si="85"/>
        <v>0</v>
      </c>
      <c r="ED12" s="28"/>
      <c r="EE12" s="13"/>
      <c r="EF12" s="13">
        <f t="shared" si="86"/>
        <v>0</v>
      </c>
      <c r="EG12" s="13">
        <f t="shared" si="87"/>
        <v>0</v>
      </c>
      <c r="EH12" s="28">
        <f t="shared" si="88"/>
        <v>0</v>
      </c>
      <c r="EI12" s="28">
        <f t="shared" si="89"/>
        <v>0</v>
      </c>
      <c r="EJ12" s="28"/>
      <c r="EK12" s="13"/>
      <c r="EL12" s="13">
        <f t="shared" si="90"/>
        <v>0</v>
      </c>
      <c r="EM12" s="13">
        <f t="shared" si="91"/>
        <v>0</v>
      </c>
      <c r="EN12" s="28">
        <f t="shared" si="92"/>
        <v>0</v>
      </c>
      <c r="EO12" s="28">
        <f t="shared" si="93"/>
        <v>0</v>
      </c>
      <c r="EP12" s="28"/>
      <c r="EQ12" s="13"/>
      <c r="ER12" s="13">
        <f t="shared" si="94"/>
        <v>0</v>
      </c>
      <c r="ES12" s="13">
        <f t="shared" si="95"/>
        <v>0</v>
      </c>
      <c r="ET12" s="28">
        <f t="shared" si="96"/>
        <v>0</v>
      </c>
      <c r="EU12" s="28">
        <f t="shared" si="97"/>
        <v>0</v>
      </c>
      <c r="EV12" s="28"/>
      <c r="EW12" s="13"/>
      <c r="EX12" s="13">
        <f t="shared" si="98"/>
        <v>0</v>
      </c>
      <c r="EY12" s="13">
        <f t="shared" si="99"/>
        <v>0</v>
      </c>
      <c r="EZ12" s="28">
        <f t="shared" si="100"/>
        <v>0</v>
      </c>
      <c r="FA12" s="28">
        <f t="shared" si="101"/>
        <v>0</v>
      </c>
      <c r="FB12" s="28"/>
      <c r="FC12" s="13"/>
      <c r="FD12" s="13">
        <f t="shared" si="102"/>
        <v>0</v>
      </c>
      <c r="FE12" s="13">
        <f t="shared" si="103"/>
        <v>0</v>
      </c>
      <c r="FF12" s="28">
        <f t="shared" si="104"/>
        <v>0</v>
      </c>
      <c r="FG12" s="28">
        <f t="shared" si="105"/>
        <v>0</v>
      </c>
      <c r="FH12" s="28"/>
      <c r="FI12" s="13"/>
      <c r="FJ12" s="13">
        <f t="shared" si="106"/>
        <v>0</v>
      </c>
      <c r="FK12" s="13">
        <f t="shared" si="107"/>
        <v>0</v>
      </c>
      <c r="FL12" s="28">
        <f t="shared" si="108"/>
        <v>0</v>
      </c>
      <c r="FM12" s="28">
        <f t="shared" si="109"/>
        <v>0</v>
      </c>
      <c r="FN12" s="28"/>
      <c r="FO12" s="13"/>
      <c r="FP12" s="13">
        <f t="shared" si="110"/>
        <v>0</v>
      </c>
      <c r="FQ12" s="13">
        <f t="shared" si="111"/>
        <v>0</v>
      </c>
      <c r="FR12" s="28">
        <f t="shared" si="112"/>
        <v>0</v>
      </c>
      <c r="FS12" s="28">
        <f t="shared" si="113"/>
        <v>0</v>
      </c>
      <c r="FT12" s="28"/>
      <c r="FU12" s="13"/>
      <c r="FV12" s="13">
        <f t="shared" si="114"/>
        <v>0</v>
      </c>
      <c r="FW12" s="13">
        <f t="shared" si="115"/>
        <v>0</v>
      </c>
      <c r="FX12" s="28">
        <f t="shared" si="116"/>
        <v>0</v>
      </c>
      <c r="FY12" s="28">
        <f t="shared" si="117"/>
        <v>0</v>
      </c>
      <c r="FZ12" s="28"/>
    </row>
    <row r="13" spans="1:182" s="30" customFormat="1" ht="12.75">
      <c r="A13" s="29">
        <v>45017</v>
      </c>
      <c r="C13" s="14">
        <f>'2011B'!C13</f>
        <v>0</v>
      </c>
      <c r="D13" s="14">
        <f>'2011B'!D13</f>
        <v>0</v>
      </c>
      <c r="E13" s="14">
        <f t="shared" si="0"/>
        <v>0</v>
      </c>
      <c r="F13" s="14">
        <f>'2011B'!F13</f>
        <v>0</v>
      </c>
      <c r="G13" s="14">
        <f>'2011B'!G13</f>
        <v>0</v>
      </c>
      <c r="H13" s="28"/>
      <c r="I13" s="13">
        <f t="shared" si="1"/>
        <v>0</v>
      </c>
      <c r="J13" s="13">
        <f t="shared" si="2"/>
        <v>0</v>
      </c>
      <c r="K13" s="13">
        <f t="shared" si="3"/>
        <v>0</v>
      </c>
      <c r="L13" s="13">
        <f t="shared" si="4"/>
        <v>0</v>
      </c>
      <c r="M13" s="13">
        <f t="shared" si="5"/>
        <v>0</v>
      </c>
      <c r="N13" s="28"/>
      <c r="O13" s="13">
        <f t="shared" si="118"/>
        <v>0</v>
      </c>
      <c r="P13" s="13">
        <f t="shared" si="6"/>
        <v>0</v>
      </c>
      <c r="Q13" s="28">
        <f t="shared" si="7"/>
        <v>0</v>
      </c>
      <c r="R13" s="28">
        <f t="shared" si="8"/>
        <v>0</v>
      </c>
      <c r="S13" s="28">
        <f t="shared" si="9"/>
        <v>0</v>
      </c>
      <c r="T13" s="28"/>
      <c r="U13" s="13">
        <f t="shared" si="119"/>
        <v>0</v>
      </c>
      <c r="V13" s="13">
        <f t="shared" si="10"/>
        <v>0</v>
      </c>
      <c r="W13" s="13">
        <f t="shared" si="11"/>
        <v>0</v>
      </c>
      <c r="X13" s="28">
        <f t="shared" si="12"/>
        <v>0</v>
      </c>
      <c r="Y13" s="28">
        <f t="shared" si="13"/>
        <v>0</v>
      </c>
      <c r="Z13" s="28"/>
      <c r="AA13" s="28">
        <f t="shared" si="120"/>
        <v>0</v>
      </c>
      <c r="AB13" s="13">
        <f t="shared" si="14"/>
        <v>0</v>
      </c>
      <c r="AC13" s="13">
        <f t="shared" si="15"/>
        <v>0</v>
      </c>
      <c r="AD13" s="28">
        <f t="shared" si="16"/>
        <v>0</v>
      </c>
      <c r="AE13" s="28">
        <f t="shared" si="17"/>
        <v>0</v>
      </c>
      <c r="AF13" s="28"/>
      <c r="AG13" s="13">
        <f t="shared" si="121"/>
        <v>0</v>
      </c>
      <c r="AH13" s="13">
        <f t="shared" si="18"/>
        <v>0</v>
      </c>
      <c r="AI13" s="13">
        <f t="shared" si="19"/>
        <v>0</v>
      </c>
      <c r="AJ13" s="28">
        <f t="shared" si="20"/>
        <v>0</v>
      </c>
      <c r="AK13" s="28">
        <f t="shared" si="21"/>
        <v>0</v>
      </c>
      <c r="AL13" s="13"/>
      <c r="AM13" s="13">
        <f t="shared" si="122"/>
        <v>0</v>
      </c>
      <c r="AN13" s="13">
        <f t="shared" si="22"/>
        <v>0</v>
      </c>
      <c r="AO13" s="13">
        <f t="shared" si="23"/>
        <v>0</v>
      </c>
      <c r="AP13" s="28">
        <f t="shared" si="24"/>
        <v>0</v>
      </c>
      <c r="AQ13" s="28">
        <f t="shared" si="25"/>
        <v>0</v>
      </c>
      <c r="AR13" s="28"/>
      <c r="AS13" s="13">
        <f>C13*3.25486/100</f>
        <v>0</v>
      </c>
      <c r="AT13" s="13">
        <f t="shared" si="26"/>
        <v>0</v>
      </c>
      <c r="AU13" s="13">
        <f t="shared" si="27"/>
        <v>0</v>
      </c>
      <c r="AV13" s="28">
        <f t="shared" si="28"/>
        <v>0</v>
      </c>
      <c r="AW13" s="28">
        <f t="shared" si="29"/>
        <v>0</v>
      </c>
      <c r="AX13" s="13"/>
      <c r="AY13" s="13">
        <f>C13*23.78111/100</f>
        <v>0</v>
      </c>
      <c r="AZ13" s="13">
        <f t="shared" si="30"/>
        <v>0</v>
      </c>
      <c r="BA13" s="13">
        <f t="shared" si="31"/>
        <v>0</v>
      </c>
      <c r="BB13" s="28">
        <f t="shared" si="32"/>
        <v>0</v>
      </c>
      <c r="BC13" s="28">
        <f t="shared" si="33"/>
        <v>0</v>
      </c>
      <c r="BD13" s="28"/>
      <c r="BE13" s="13">
        <f>C13*0.0004/100</f>
        <v>0</v>
      </c>
      <c r="BF13" s="13">
        <f t="shared" si="34"/>
        <v>0</v>
      </c>
      <c r="BG13" s="13">
        <f t="shared" si="35"/>
        <v>0</v>
      </c>
      <c r="BH13" s="28">
        <f t="shared" si="36"/>
        <v>0</v>
      </c>
      <c r="BI13" s="28">
        <f t="shared" si="37"/>
        <v>0</v>
      </c>
      <c r="BJ13" s="28"/>
      <c r="BK13" s="13">
        <f>C13*0.13664/100</f>
        <v>0</v>
      </c>
      <c r="BL13" s="13">
        <f t="shared" si="38"/>
        <v>0</v>
      </c>
      <c r="BM13" s="13">
        <f t="shared" si="39"/>
        <v>0</v>
      </c>
      <c r="BN13" s="28">
        <f t="shared" si="40"/>
        <v>0</v>
      </c>
      <c r="BO13" s="28">
        <f t="shared" si="41"/>
        <v>0</v>
      </c>
      <c r="BP13" s="28"/>
      <c r="BQ13" s="13">
        <f>C13*0.87875/100</f>
        <v>0</v>
      </c>
      <c r="BR13" s="13">
        <f t="shared" si="42"/>
        <v>0</v>
      </c>
      <c r="BS13" s="13">
        <f t="shared" si="43"/>
        <v>0</v>
      </c>
      <c r="BT13" s="28">
        <f t="shared" si="44"/>
        <v>0</v>
      </c>
      <c r="BU13" s="28">
        <f t="shared" si="45"/>
        <v>0</v>
      </c>
      <c r="BV13" s="28"/>
      <c r="BW13" s="13">
        <f>C13*0.56757/100</f>
        <v>0</v>
      </c>
      <c r="BX13" s="13">
        <f t="shared" si="46"/>
        <v>0</v>
      </c>
      <c r="BY13" s="13">
        <f t="shared" si="47"/>
        <v>0</v>
      </c>
      <c r="BZ13" s="28">
        <f t="shared" si="48"/>
        <v>0</v>
      </c>
      <c r="CA13" s="28">
        <f t="shared" si="49"/>
        <v>0</v>
      </c>
      <c r="CB13" s="13"/>
      <c r="CC13" s="13">
        <f>C13*2.18514/100</f>
        <v>0</v>
      </c>
      <c r="CD13" s="13">
        <f t="shared" si="50"/>
        <v>0</v>
      </c>
      <c r="CE13" s="13">
        <f t="shared" si="51"/>
        <v>0</v>
      </c>
      <c r="CF13" s="28">
        <f t="shared" si="52"/>
        <v>0</v>
      </c>
      <c r="CG13" s="28">
        <f t="shared" si="53"/>
        <v>0</v>
      </c>
      <c r="CH13" s="28"/>
      <c r="CI13" s="13">
        <f>C13*0.13916/100</f>
        <v>0</v>
      </c>
      <c r="CJ13" s="13">
        <f t="shared" si="54"/>
        <v>0</v>
      </c>
      <c r="CK13" s="13">
        <f t="shared" si="55"/>
        <v>0</v>
      </c>
      <c r="CL13" s="28">
        <f t="shared" si="56"/>
        <v>0</v>
      </c>
      <c r="CM13" s="28">
        <f t="shared" si="57"/>
        <v>0</v>
      </c>
      <c r="CN13" s="28"/>
      <c r="CO13" s="13">
        <f>C13*0.37665/100</f>
        <v>0</v>
      </c>
      <c r="CP13" s="13">
        <f t="shared" si="58"/>
        <v>0</v>
      </c>
      <c r="CQ13" s="13">
        <f t="shared" si="59"/>
        <v>0</v>
      </c>
      <c r="CR13" s="28">
        <f t="shared" si="60"/>
        <v>0</v>
      </c>
      <c r="CS13" s="28">
        <f t="shared" si="61"/>
        <v>0</v>
      </c>
      <c r="CT13" s="28"/>
      <c r="CU13" s="13">
        <f>C13*1.58627/100</f>
        <v>0</v>
      </c>
      <c r="CV13" s="13">
        <f t="shared" si="62"/>
        <v>0</v>
      </c>
      <c r="CW13" s="13">
        <f t="shared" si="63"/>
        <v>0</v>
      </c>
      <c r="CX13" s="28">
        <f t="shared" si="64"/>
        <v>0</v>
      </c>
      <c r="CY13" s="28">
        <f t="shared" si="65"/>
        <v>0</v>
      </c>
      <c r="CZ13" s="28"/>
      <c r="DA13" s="13">
        <f>C13*0.07178/100</f>
        <v>0</v>
      </c>
      <c r="DB13" s="13">
        <f t="shared" si="66"/>
        <v>0</v>
      </c>
      <c r="DC13" s="13">
        <f t="shared" si="67"/>
        <v>0</v>
      </c>
      <c r="DD13" s="28">
        <f t="shared" si="68"/>
        <v>0</v>
      </c>
      <c r="DE13" s="28">
        <f t="shared" si="69"/>
        <v>0</v>
      </c>
      <c r="DF13" s="28"/>
      <c r="DG13" s="13">
        <f>C13*1.01431/100</f>
        <v>0</v>
      </c>
      <c r="DH13" s="13">
        <f t="shared" si="70"/>
        <v>0</v>
      </c>
      <c r="DI13" s="13">
        <f t="shared" si="71"/>
        <v>0</v>
      </c>
      <c r="DJ13" s="28">
        <f t="shared" si="72"/>
        <v>0</v>
      </c>
      <c r="DK13" s="28">
        <f t="shared" si="73"/>
        <v>0</v>
      </c>
      <c r="DL13" s="28"/>
      <c r="DM13" s="13">
        <f>C13*0.48536/100</f>
        <v>0</v>
      </c>
      <c r="DN13" s="28">
        <f t="shared" si="74"/>
        <v>0</v>
      </c>
      <c r="DO13" s="13">
        <f t="shared" si="75"/>
        <v>0</v>
      </c>
      <c r="DP13" s="28">
        <f t="shared" si="76"/>
        <v>0</v>
      </c>
      <c r="DQ13" s="28">
        <f t="shared" si="77"/>
        <v>0</v>
      </c>
      <c r="DR13" s="28"/>
      <c r="DS13" s="13">
        <f>C13*0.80603/100</f>
        <v>0</v>
      </c>
      <c r="DT13" s="13">
        <f t="shared" si="78"/>
        <v>0</v>
      </c>
      <c r="DU13" s="13">
        <f t="shared" si="79"/>
        <v>0</v>
      </c>
      <c r="DV13" s="28">
        <f t="shared" si="80"/>
        <v>0</v>
      </c>
      <c r="DW13" s="28">
        <f t="shared" si="81"/>
        <v>0</v>
      </c>
      <c r="DX13" s="28"/>
      <c r="DY13" s="13">
        <f>C13*2.45163/100</f>
        <v>0</v>
      </c>
      <c r="DZ13" s="13">
        <f t="shared" si="82"/>
        <v>0</v>
      </c>
      <c r="EA13" s="13">
        <f t="shared" si="83"/>
        <v>0</v>
      </c>
      <c r="EB13" s="28">
        <f t="shared" si="84"/>
        <v>0</v>
      </c>
      <c r="EC13" s="28">
        <f t="shared" si="85"/>
        <v>0</v>
      </c>
      <c r="ED13" s="28"/>
      <c r="EE13" s="13">
        <f>C13*0.25443/100</f>
        <v>0</v>
      </c>
      <c r="EF13" s="13">
        <f t="shared" si="86"/>
        <v>0</v>
      </c>
      <c r="EG13" s="13">
        <f t="shared" si="87"/>
        <v>0</v>
      </c>
      <c r="EH13" s="28">
        <f t="shared" si="88"/>
        <v>0</v>
      </c>
      <c r="EI13" s="28">
        <f t="shared" si="89"/>
        <v>0</v>
      </c>
      <c r="EJ13" s="28"/>
      <c r="EK13" s="13">
        <f>C13*0.12856/100</f>
        <v>0</v>
      </c>
      <c r="EL13" s="13">
        <f t="shared" si="90"/>
        <v>0</v>
      </c>
      <c r="EM13" s="13">
        <f t="shared" si="91"/>
        <v>0</v>
      </c>
      <c r="EN13" s="28">
        <f t="shared" si="92"/>
        <v>0</v>
      </c>
      <c r="EO13" s="28">
        <f t="shared" si="93"/>
        <v>0</v>
      </c>
      <c r="EP13" s="28"/>
      <c r="EQ13" s="13">
        <f>C13*0.03415/100</f>
        <v>0</v>
      </c>
      <c r="ER13" s="13">
        <f t="shared" si="94"/>
        <v>0</v>
      </c>
      <c r="ES13" s="13">
        <f t="shared" si="95"/>
        <v>0</v>
      </c>
      <c r="ET13" s="28">
        <f t="shared" si="96"/>
        <v>0</v>
      </c>
      <c r="EU13" s="28">
        <f t="shared" si="97"/>
        <v>0</v>
      </c>
      <c r="EV13" s="28"/>
      <c r="EW13" s="13">
        <f>C13*1.11619/100</f>
        <v>0</v>
      </c>
      <c r="EX13" s="13">
        <f t="shared" si="98"/>
        <v>0</v>
      </c>
      <c r="EY13" s="13">
        <f t="shared" si="99"/>
        <v>0</v>
      </c>
      <c r="EZ13" s="28">
        <f t="shared" si="100"/>
        <v>0</v>
      </c>
      <c r="FA13" s="28">
        <f t="shared" si="101"/>
        <v>0</v>
      </c>
      <c r="FB13" s="28"/>
      <c r="FC13" s="13">
        <f>C13*4.55599/100</f>
        <v>0</v>
      </c>
      <c r="FD13" s="13">
        <f t="shared" si="102"/>
        <v>0</v>
      </c>
      <c r="FE13" s="13">
        <f t="shared" si="103"/>
        <v>0</v>
      </c>
      <c r="FF13" s="28">
        <f t="shared" si="104"/>
        <v>0</v>
      </c>
      <c r="FG13" s="28">
        <f t="shared" si="105"/>
        <v>0</v>
      </c>
      <c r="FH13" s="28"/>
      <c r="FI13" s="13">
        <f>C13*0.07571/100</f>
        <v>0</v>
      </c>
      <c r="FJ13" s="13">
        <f t="shared" si="106"/>
        <v>0</v>
      </c>
      <c r="FK13" s="13">
        <f t="shared" si="107"/>
        <v>0</v>
      </c>
      <c r="FL13" s="28">
        <f t="shared" si="108"/>
        <v>0</v>
      </c>
      <c r="FM13" s="28">
        <f t="shared" si="109"/>
        <v>0</v>
      </c>
      <c r="FN13" s="28"/>
      <c r="FO13" s="13">
        <f>C13*0.91696/100</f>
        <v>0</v>
      </c>
      <c r="FP13" s="13">
        <f t="shared" si="110"/>
        <v>0</v>
      </c>
      <c r="FQ13" s="13">
        <f t="shared" si="111"/>
        <v>0</v>
      </c>
      <c r="FR13" s="28">
        <f t="shared" si="112"/>
        <v>0</v>
      </c>
      <c r="FS13" s="28">
        <f t="shared" si="113"/>
        <v>0</v>
      </c>
      <c r="FT13" s="28"/>
      <c r="FU13" s="13">
        <f>C13*0.38062/100</f>
        <v>0</v>
      </c>
      <c r="FV13" s="13">
        <f t="shared" si="114"/>
        <v>0</v>
      </c>
      <c r="FW13" s="13">
        <f t="shared" si="115"/>
        <v>0</v>
      </c>
      <c r="FX13" s="28">
        <f t="shared" si="116"/>
        <v>0</v>
      </c>
      <c r="FY13" s="28">
        <f t="shared" si="117"/>
        <v>0</v>
      </c>
      <c r="FZ13" s="28"/>
    </row>
    <row r="14" spans="1:182" s="30" customFormat="1" ht="12.75">
      <c r="A14" s="29">
        <v>45200</v>
      </c>
      <c r="C14" s="14">
        <f>'2011B'!C14</f>
        <v>0</v>
      </c>
      <c r="D14" s="14">
        <f>'2011B'!D14</f>
        <v>0</v>
      </c>
      <c r="E14" s="14">
        <f t="shared" si="0"/>
        <v>0</v>
      </c>
      <c r="F14" s="14">
        <f>'2011B'!F14</f>
        <v>0</v>
      </c>
      <c r="G14" s="14">
        <f>'2011B'!G14</f>
        <v>0</v>
      </c>
      <c r="H14" s="28"/>
      <c r="I14" s="13">
        <f t="shared" si="1"/>
        <v>0</v>
      </c>
      <c r="J14" s="13">
        <f t="shared" si="2"/>
        <v>0</v>
      </c>
      <c r="K14" s="13">
        <f t="shared" si="3"/>
        <v>0</v>
      </c>
      <c r="L14" s="13">
        <f t="shared" si="4"/>
        <v>0</v>
      </c>
      <c r="M14" s="13">
        <f t="shared" si="5"/>
        <v>0</v>
      </c>
      <c r="N14" s="28"/>
      <c r="O14" s="13"/>
      <c r="P14" s="13">
        <f t="shared" si="6"/>
        <v>0</v>
      </c>
      <c r="Q14" s="28">
        <f t="shared" si="7"/>
        <v>0</v>
      </c>
      <c r="R14" s="28">
        <f t="shared" si="8"/>
        <v>0</v>
      </c>
      <c r="S14" s="28">
        <f t="shared" si="9"/>
        <v>0</v>
      </c>
      <c r="T14" s="28"/>
      <c r="U14" s="13"/>
      <c r="V14" s="13">
        <f t="shared" si="10"/>
        <v>0</v>
      </c>
      <c r="W14" s="13">
        <f t="shared" si="11"/>
        <v>0</v>
      </c>
      <c r="X14" s="28">
        <f t="shared" si="12"/>
        <v>0</v>
      </c>
      <c r="Y14" s="28">
        <f t="shared" si="13"/>
        <v>0</v>
      </c>
      <c r="Z14" s="28"/>
      <c r="AA14" s="28"/>
      <c r="AB14" s="13">
        <f t="shared" si="14"/>
        <v>0</v>
      </c>
      <c r="AC14" s="13">
        <f t="shared" si="15"/>
        <v>0</v>
      </c>
      <c r="AD14" s="28">
        <f t="shared" si="16"/>
        <v>0</v>
      </c>
      <c r="AE14" s="28">
        <f t="shared" si="17"/>
        <v>0</v>
      </c>
      <c r="AF14" s="28"/>
      <c r="AG14" s="13"/>
      <c r="AH14" s="13">
        <f t="shared" si="18"/>
        <v>0</v>
      </c>
      <c r="AI14" s="13">
        <f t="shared" si="19"/>
        <v>0</v>
      </c>
      <c r="AJ14" s="28">
        <f t="shared" si="20"/>
        <v>0</v>
      </c>
      <c r="AK14" s="28">
        <f t="shared" si="21"/>
        <v>0</v>
      </c>
      <c r="AL14" s="13"/>
      <c r="AM14" s="13"/>
      <c r="AN14" s="13">
        <f t="shared" si="22"/>
        <v>0</v>
      </c>
      <c r="AO14" s="13">
        <f t="shared" si="23"/>
        <v>0</v>
      </c>
      <c r="AP14" s="28">
        <f t="shared" si="24"/>
        <v>0</v>
      </c>
      <c r="AQ14" s="28">
        <f t="shared" si="25"/>
        <v>0</v>
      </c>
      <c r="AR14" s="28"/>
      <c r="AS14" s="13"/>
      <c r="AT14" s="13">
        <f t="shared" si="26"/>
        <v>0</v>
      </c>
      <c r="AU14" s="13">
        <f t="shared" si="27"/>
        <v>0</v>
      </c>
      <c r="AV14" s="28">
        <f t="shared" si="28"/>
        <v>0</v>
      </c>
      <c r="AW14" s="28">
        <f t="shared" si="29"/>
        <v>0</v>
      </c>
      <c r="AX14" s="13"/>
      <c r="AY14" s="13"/>
      <c r="AZ14" s="13">
        <f t="shared" si="30"/>
        <v>0</v>
      </c>
      <c r="BA14" s="13">
        <f t="shared" si="31"/>
        <v>0</v>
      </c>
      <c r="BB14" s="28">
        <f t="shared" si="32"/>
        <v>0</v>
      </c>
      <c r="BC14" s="28">
        <f t="shared" si="33"/>
        <v>0</v>
      </c>
      <c r="BD14" s="28"/>
      <c r="BE14" s="13"/>
      <c r="BF14" s="13">
        <f t="shared" si="34"/>
        <v>0</v>
      </c>
      <c r="BG14" s="13">
        <f t="shared" si="35"/>
        <v>0</v>
      </c>
      <c r="BH14" s="28">
        <f>BF$6*$F14</f>
        <v>0</v>
      </c>
      <c r="BI14" s="28">
        <f>BF$6*$G14</f>
        <v>0</v>
      </c>
      <c r="BJ14" s="28"/>
      <c r="BK14" s="13"/>
      <c r="BL14" s="13">
        <f t="shared" si="38"/>
        <v>0</v>
      </c>
      <c r="BM14" s="13">
        <f t="shared" si="39"/>
        <v>0</v>
      </c>
      <c r="BN14" s="28">
        <f t="shared" si="40"/>
        <v>0</v>
      </c>
      <c r="BO14" s="28">
        <f t="shared" si="41"/>
        <v>0</v>
      </c>
      <c r="BP14" s="28"/>
      <c r="BQ14" s="13"/>
      <c r="BR14" s="13">
        <f t="shared" si="42"/>
        <v>0</v>
      </c>
      <c r="BS14" s="13">
        <f t="shared" si="43"/>
        <v>0</v>
      </c>
      <c r="BT14" s="28">
        <f t="shared" si="44"/>
        <v>0</v>
      </c>
      <c r="BU14" s="28">
        <f t="shared" si="45"/>
        <v>0</v>
      </c>
      <c r="BV14" s="28"/>
      <c r="BW14" s="13"/>
      <c r="BX14" s="13">
        <f t="shared" si="46"/>
        <v>0</v>
      </c>
      <c r="BY14" s="13">
        <f t="shared" si="47"/>
        <v>0</v>
      </c>
      <c r="BZ14" s="28">
        <f t="shared" si="48"/>
        <v>0</v>
      </c>
      <c r="CA14" s="28">
        <f t="shared" si="49"/>
        <v>0</v>
      </c>
      <c r="CB14" s="13"/>
      <c r="CC14" s="13"/>
      <c r="CD14" s="13">
        <f t="shared" si="50"/>
        <v>0</v>
      </c>
      <c r="CE14" s="13">
        <f t="shared" si="51"/>
        <v>0</v>
      </c>
      <c r="CF14" s="28">
        <f t="shared" si="52"/>
        <v>0</v>
      </c>
      <c r="CG14" s="28">
        <f t="shared" si="53"/>
        <v>0</v>
      </c>
      <c r="CH14" s="28"/>
      <c r="CI14" s="13"/>
      <c r="CJ14" s="13">
        <f t="shared" si="54"/>
        <v>0</v>
      </c>
      <c r="CK14" s="13">
        <f t="shared" si="55"/>
        <v>0</v>
      </c>
      <c r="CL14" s="28">
        <f t="shared" si="56"/>
        <v>0</v>
      </c>
      <c r="CM14" s="28">
        <f t="shared" si="57"/>
        <v>0</v>
      </c>
      <c r="CN14" s="28"/>
      <c r="CO14" s="13"/>
      <c r="CP14" s="13">
        <f t="shared" si="58"/>
        <v>0</v>
      </c>
      <c r="CQ14" s="13">
        <f t="shared" si="59"/>
        <v>0</v>
      </c>
      <c r="CR14" s="28">
        <f t="shared" si="60"/>
        <v>0</v>
      </c>
      <c r="CS14" s="28">
        <f t="shared" si="61"/>
        <v>0</v>
      </c>
      <c r="CT14" s="28"/>
      <c r="CU14" s="13"/>
      <c r="CV14" s="13">
        <f t="shared" si="62"/>
        <v>0</v>
      </c>
      <c r="CW14" s="13">
        <f t="shared" si="63"/>
        <v>0</v>
      </c>
      <c r="CX14" s="28">
        <f t="shared" si="64"/>
        <v>0</v>
      </c>
      <c r="CY14" s="28">
        <f t="shared" si="65"/>
        <v>0</v>
      </c>
      <c r="CZ14" s="28"/>
      <c r="DA14" s="13"/>
      <c r="DB14" s="13">
        <f t="shared" si="66"/>
        <v>0</v>
      </c>
      <c r="DC14" s="13">
        <f t="shared" si="67"/>
        <v>0</v>
      </c>
      <c r="DD14" s="28">
        <f t="shared" si="68"/>
        <v>0</v>
      </c>
      <c r="DE14" s="28">
        <f t="shared" si="69"/>
        <v>0</v>
      </c>
      <c r="DF14" s="28"/>
      <c r="DG14" s="13"/>
      <c r="DH14" s="13">
        <f t="shared" si="70"/>
        <v>0</v>
      </c>
      <c r="DI14" s="13">
        <f t="shared" si="71"/>
        <v>0</v>
      </c>
      <c r="DJ14" s="28">
        <f t="shared" si="72"/>
        <v>0</v>
      </c>
      <c r="DK14" s="28">
        <f t="shared" si="73"/>
        <v>0</v>
      </c>
      <c r="DL14" s="28"/>
      <c r="DM14" s="13"/>
      <c r="DN14" s="28">
        <f t="shared" si="74"/>
        <v>0</v>
      </c>
      <c r="DO14" s="13">
        <f t="shared" si="75"/>
        <v>0</v>
      </c>
      <c r="DP14" s="28">
        <f t="shared" si="76"/>
        <v>0</v>
      </c>
      <c r="DQ14" s="28">
        <f t="shared" si="77"/>
        <v>0</v>
      </c>
      <c r="DR14" s="28"/>
      <c r="DS14" s="13"/>
      <c r="DT14" s="13">
        <f t="shared" si="78"/>
        <v>0</v>
      </c>
      <c r="DU14" s="13">
        <f t="shared" si="79"/>
        <v>0</v>
      </c>
      <c r="DV14" s="28">
        <f t="shared" si="80"/>
        <v>0</v>
      </c>
      <c r="DW14" s="28">
        <f t="shared" si="81"/>
        <v>0</v>
      </c>
      <c r="DX14" s="28"/>
      <c r="DY14" s="13"/>
      <c r="DZ14" s="13">
        <f t="shared" si="82"/>
        <v>0</v>
      </c>
      <c r="EA14" s="13">
        <f t="shared" si="83"/>
        <v>0</v>
      </c>
      <c r="EB14" s="28">
        <f t="shared" si="84"/>
        <v>0</v>
      </c>
      <c r="EC14" s="28">
        <f t="shared" si="85"/>
        <v>0</v>
      </c>
      <c r="ED14" s="28"/>
      <c r="EE14" s="13"/>
      <c r="EF14" s="13">
        <f t="shared" si="86"/>
        <v>0</v>
      </c>
      <c r="EG14" s="13">
        <f t="shared" si="87"/>
        <v>0</v>
      </c>
      <c r="EH14" s="28">
        <f t="shared" si="88"/>
        <v>0</v>
      </c>
      <c r="EI14" s="28">
        <f t="shared" si="89"/>
        <v>0</v>
      </c>
      <c r="EJ14" s="28"/>
      <c r="EK14" s="13"/>
      <c r="EL14" s="13">
        <f t="shared" si="90"/>
        <v>0</v>
      </c>
      <c r="EM14" s="13">
        <f t="shared" si="91"/>
        <v>0</v>
      </c>
      <c r="EN14" s="28">
        <f t="shared" si="92"/>
        <v>0</v>
      </c>
      <c r="EO14" s="28">
        <f t="shared" si="93"/>
        <v>0</v>
      </c>
      <c r="EP14" s="28"/>
      <c r="EQ14" s="13"/>
      <c r="ER14" s="13">
        <f t="shared" si="94"/>
        <v>0</v>
      </c>
      <c r="ES14" s="13">
        <f t="shared" si="95"/>
        <v>0</v>
      </c>
      <c r="ET14" s="28">
        <f t="shared" si="96"/>
        <v>0</v>
      </c>
      <c r="EU14" s="28">
        <f t="shared" si="97"/>
        <v>0</v>
      </c>
      <c r="EV14" s="28"/>
      <c r="EW14" s="13"/>
      <c r="EX14" s="13">
        <f t="shared" si="98"/>
        <v>0</v>
      </c>
      <c r="EY14" s="13">
        <f t="shared" si="99"/>
        <v>0</v>
      </c>
      <c r="EZ14" s="28">
        <f t="shared" si="100"/>
        <v>0</v>
      </c>
      <c r="FA14" s="28">
        <f t="shared" si="101"/>
        <v>0</v>
      </c>
      <c r="FB14" s="28"/>
      <c r="FC14" s="13"/>
      <c r="FD14" s="13">
        <f t="shared" si="102"/>
        <v>0</v>
      </c>
      <c r="FE14" s="13">
        <f t="shared" si="103"/>
        <v>0</v>
      </c>
      <c r="FF14" s="28">
        <f t="shared" si="104"/>
        <v>0</v>
      </c>
      <c r="FG14" s="28">
        <f t="shared" si="105"/>
        <v>0</v>
      </c>
      <c r="FH14" s="28"/>
      <c r="FI14" s="13"/>
      <c r="FJ14" s="13">
        <f t="shared" si="106"/>
        <v>0</v>
      </c>
      <c r="FK14" s="13">
        <f t="shared" si="107"/>
        <v>0</v>
      </c>
      <c r="FL14" s="28">
        <f t="shared" si="108"/>
        <v>0</v>
      </c>
      <c r="FM14" s="28">
        <f t="shared" si="109"/>
        <v>0</v>
      </c>
      <c r="FN14" s="28"/>
      <c r="FO14" s="13"/>
      <c r="FP14" s="13">
        <f t="shared" si="110"/>
        <v>0</v>
      </c>
      <c r="FQ14" s="13">
        <f t="shared" si="111"/>
        <v>0</v>
      </c>
      <c r="FR14" s="28">
        <f t="shared" si="112"/>
        <v>0</v>
      </c>
      <c r="FS14" s="28">
        <f t="shared" si="113"/>
        <v>0</v>
      </c>
      <c r="FT14" s="28"/>
      <c r="FU14" s="13"/>
      <c r="FV14" s="13">
        <f t="shared" si="114"/>
        <v>0</v>
      </c>
      <c r="FW14" s="13">
        <f t="shared" si="115"/>
        <v>0</v>
      </c>
      <c r="FX14" s="28">
        <f t="shared" si="116"/>
        <v>0</v>
      </c>
      <c r="FY14" s="28">
        <f t="shared" si="117"/>
        <v>0</v>
      </c>
      <c r="FZ14" s="28"/>
    </row>
    <row r="15" spans="1:182" s="30" customFormat="1" ht="12.75">
      <c r="A15" s="29">
        <v>45383</v>
      </c>
      <c r="C15" s="14">
        <f>'2011B'!C15</f>
        <v>0</v>
      </c>
      <c r="D15" s="14">
        <f>'2011B'!D15</f>
        <v>0</v>
      </c>
      <c r="E15" s="14">
        <f t="shared" si="0"/>
        <v>0</v>
      </c>
      <c r="F15" s="14">
        <f>'2011B'!F15</f>
        <v>0</v>
      </c>
      <c r="G15" s="14">
        <f>'2011B'!G15</f>
        <v>0</v>
      </c>
      <c r="H15" s="28"/>
      <c r="I15" s="13">
        <f t="shared" si="1"/>
        <v>0</v>
      </c>
      <c r="J15" s="13">
        <f t="shared" si="2"/>
        <v>0</v>
      </c>
      <c r="K15" s="13">
        <f t="shared" si="3"/>
        <v>0</v>
      </c>
      <c r="L15" s="13">
        <f t="shared" si="4"/>
        <v>0</v>
      </c>
      <c r="M15" s="13">
        <f t="shared" si="5"/>
        <v>0</v>
      </c>
      <c r="N15" s="28"/>
      <c r="O15" s="13">
        <f t="shared" si="118"/>
        <v>0</v>
      </c>
      <c r="P15" s="13">
        <f t="shared" si="6"/>
        <v>0</v>
      </c>
      <c r="Q15" s="28">
        <f t="shared" si="7"/>
        <v>0</v>
      </c>
      <c r="R15" s="28">
        <f t="shared" si="8"/>
        <v>0</v>
      </c>
      <c r="S15" s="28">
        <f t="shared" si="9"/>
        <v>0</v>
      </c>
      <c r="T15" s="28"/>
      <c r="U15" s="13">
        <f t="shared" si="119"/>
        <v>0</v>
      </c>
      <c r="V15" s="13">
        <f t="shared" si="10"/>
        <v>0</v>
      </c>
      <c r="W15" s="13">
        <f t="shared" si="11"/>
        <v>0</v>
      </c>
      <c r="X15" s="28">
        <f t="shared" si="12"/>
        <v>0</v>
      </c>
      <c r="Y15" s="28">
        <f t="shared" si="13"/>
        <v>0</v>
      </c>
      <c r="Z15" s="28"/>
      <c r="AA15" s="28">
        <f t="shared" si="120"/>
        <v>0</v>
      </c>
      <c r="AB15" s="13">
        <f t="shared" si="14"/>
        <v>0</v>
      </c>
      <c r="AC15" s="13">
        <f t="shared" si="15"/>
        <v>0</v>
      </c>
      <c r="AD15" s="28">
        <f t="shared" si="16"/>
        <v>0</v>
      </c>
      <c r="AE15" s="28">
        <f t="shared" si="17"/>
        <v>0</v>
      </c>
      <c r="AF15" s="28"/>
      <c r="AG15" s="13">
        <f t="shared" si="121"/>
        <v>0</v>
      </c>
      <c r="AH15" s="13">
        <f t="shared" si="18"/>
        <v>0</v>
      </c>
      <c r="AI15" s="13">
        <f t="shared" si="19"/>
        <v>0</v>
      </c>
      <c r="AJ15" s="28">
        <f t="shared" si="20"/>
        <v>0</v>
      </c>
      <c r="AK15" s="28">
        <f t="shared" si="21"/>
        <v>0</v>
      </c>
      <c r="AL15" s="13"/>
      <c r="AM15" s="13">
        <f t="shared" si="122"/>
        <v>0</v>
      </c>
      <c r="AN15" s="13">
        <f t="shared" si="22"/>
        <v>0</v>
      </c>
      <c r="AO15" s="13">
        <f t="shared" si="23"/>
        <v>0</v>
      </c>
      <c r="AP15" s="28">
        <f t="shared" si="24"/>
        <v>0</v>
      </c>
      <c r="AQ15" s="28">
        <f t="shared" si="25"/>
        <v>0</v>
      </c>
      <c r="AR15" s="28"/>
      <c r="AS15" s="13">
        <f>C15*3.25486/100</f>
        <v>0</v>
      </c>
      <c r="AT15" s="13">
        <f t="shared" si="26"/>
        <v>0</v>
      </c>
      <c r="AU15" s="13">
        <f t="shared" si="27"/>
        <v>0</v>
      </c>
      <c r="AV15" s="28">
        <f t="shared" si="28"/>
        <v>0</v>
      </c>
      <c r="AW15" s="28">
        <f t="shared" si="29"/>
        <v>0</v>
      </c>
      <c r="AX15" s="13"/>
      <c r="AY15" s="13">
        <f>C15*23.78111/100</f>
        <v>0</v>
      </c>
      <c r="AZ15" s="13">
        <f t="shared" si="30"/>
        <v>0</v>
      </c>
      <c r="BA15" s="13">
        <f t="shared" si="31"/>
        <v>0</v>
      </c>
      <c r="BB15" s="28">
        <f t="shared" si="32"/>
        <v>0</v>
      </c>
      <c r="BC15" s="28">
        <f t="shared" si="33"/>
        <v>0</v>
      </c>
      <c r="BD15" s="28"/>
      <c r="BE15" s="13">
        <f>C15*0.0004/100</f>
        <v>0</v>
      </c>
      <c r="BF15" s="13">
        <f t="shared" si="34"/>
        <v>0</v>
      </c>
      <c r="BG15" s="13">
        <f t="shared" si="35"/>
        <v>0</v>
      </c>
      <c r="BH15" s="28">
        <f>BF$6*$F15</f>
        <v>0</v>
      </c>
      <c r="BI15" s="28">
        <f>BF$6*$G15</f>
        <v>0</v>
      </c>
      <c r="BJ15" s="28"/>
      <c r="BK15" s="13">
        <f>C15*0.13664/100</f>
        <v>0</v>
      </c>
      <c r="BL15" s="13">
        <f t="shared" si="38"/>
        <v>0</v>
      </c>
      <c r="BM15" s="13">
        <f t="shared" si="39"/>
        <v>0</v>
      </c>
      <c r="BN15" s="28">
        <f t="shared" si="40"/>
        <v>0</v>
      </c>
      <c r="BO15" s="28">
        <f t="shared" si="41"/>
        <v>0</v>
      </c>
      <c r="BP15" s="28"/>
      <c r="BQ15" s="13">
        <f>C15*0.87875/100</f>
        <v>0</v>
      </c>
      <c r="BR15" s="13">
        <f t="shared" si="42"/>
        <v>0</v>
      </c>
      <c r="BS15" s="13">
        <f t="shared" si="43"/>
        <v>0</v>
      </c>
      <c r="BT15" s="28">
        <f t="shared" si="44"/>
        <v>0</v>
      </c>
      <c r="BU15" s="28">
        <f t="shared" si="45"/>
        <v>0</v>
      </c>
      <c r="BV15" s="28"/>
      <c r="BW15" s="13">
        <f>C15*0.56757/100</f>
        <v>0</v>
      </c>
      <c r="BX15" s="13">
        <f t="shared" si="46"/>
        <v>0</v>
      </c>
      <c r="BY15" s="13">
        <f t="shared" si="47"/>
        <v>0</v>
      </c>
      <c r="BZ15" s="28">
        <f t="shared" si="48"/>
        <v>0</v>
      </c>
      <c r="CA15" s="28">
        <f t="shared" si="49"/>
        <v>0</v>
      </c>
      <c r="CB15" s="13"/>
      <c r="CC15" s="13">
        <f>C15*2.18514/100</f>
        <v>0</v>
      </c>
      <c r="CD15" s="13">
        <f t="shared" si="50"/>
        <v>0</v>
      </c>
      <c r="CE15" s="13">
        <f t="shared" si="51"/>
        <v>0</v>
      </c>
      <c r="CF15" s="28">
        <f t="shared" si="52"/>
        <v>0</v>
      </c>
      <c r="CG15" s="28">
        <f t="shared" si="53"/>
        <v>0</v>
      </c>
      <c r="CH15" s="28"/>
      <c r="CI15" s="13">
        <f>C15*0.13916/100</f>
        <v>0</v>
      </c>
      <c r="CJ15" s="13">
        <f t="shared" si="54"/>
        <v>0</v>
      </c>
      <c r="CK15" s="13">
        <f t="shared" si="55"/>
        <v>0</v>
      </c>
      <c r="CL15" s="28">
        <f t="shared" si="56"/>
        <v>0</v>
      </c>
      <c r="CM15" s="28">
        <f t="shared" si="57"/>
        <v>0</v>
      </c>
      <c r="CN15" s="28"/>
      <c r="CO15" s="13">
        <f>C15*0.37665/100</f>
        <v>0</v>
      </c>
      <c r="CP15" s="13">
        <f t="shared" si="58"/>
        <v>0</v>
      </c>
      <c r="CQ15" s="13">
        <f t="shared" si="59"/>
        <v>0</v>
      </c>
      <c r="CR15" s="28">
        <f t="shared" si="60"/>
        <v>0</v>
      </c>
      <c r="CS15" s="28">
        <f t="shared" si="61"/>
        <v>0</v>
      </c>
      <c r="CT15" s="28"/>
      <c r="CU15" s="13">
        <f>C15*1.58627/100</f>
        <v>0</v>
      </c>
      <c r="CV15" s="13">
        <f t="shared" si="62"/>
        <v>0</v>
      </c>
      <c r="CW15" s="13">
        <f t="shared" si="63"/>
        <v>0</v>
      </c>
      <c r="CX15" s="28">
        <f t="shared" si="64"/>
        <v>0</v>
      </c>
      <c r="CY15" s="28">
        <f t="shared" si="65"/>
        <v>0</v>
      </c>
      <c r="CZ15" s="28"/>
      <c r="DA15" s="13">
        <f>C15*0.07178/100</f>
        <v>0</v>
      </c>
      <c r="DB15" s="13">
        <f t="shared" si="66"/>
        <v>0</v>
      </c>
      <c r="DC15" s="13">
        <f t="shared" si="67"/>
        <v>0</v>
      </c>
      <c r="DD15" s="28">
        <f t="shared" si="68"/>
        <v>0</v>
      </c>
      <c r="DE15" s="28">
        <f t="shared" si="69"/>
        <v>0</v>
      </c>
      <c r="DF15" s="28"/>
      <c r="DG15" s="13">
        <f>C15*1.01431/100</f>
        <v>0</v>
      </c>
      <c r="DH15" s="13">
        <f t="shared" si="70"/>
        <v>0</v>
      </c>
      <c r="DI15" s="13">
        <f t="shared" si="71"/>
        <v>0</v>
      </c>
      <c r="DJ15" s="28">
        <f t="shared" si="72"/>
        <v>0</v>
      </c>
      <c r="DK15" s="28">
        <f t="shared" si="73"/>
        <v>0</v>
      </c>
      <c r="DL15" s="28"/>
      <c r="DM15" s="13">
        <f>C15*0.48536/100</f>
        <v>0</v>
      </c>
      <c r="DN15" s="28">
        <f t="shared" si="74"/>
        <v>0</v>
      </c>
      <c r="DO15" s="13">
        <f t="shared" si="75"/>
        <v>0</v>
      </c>
      <c r="DP15" s="28">
        <f t="shared" si="76"/>
        <v>0</v>
      </c>
      <c r="DQ15" s="28">
        <f t="shared" si="77"/>
        <v>0</v>
      </c>
      <c r="DR15" s="28"/>
      <c r="DS15" s="13">
        <f>C15*0.80603/100</f>
        <v>0</v>
      </c>
      <c r="DT15" s="13">
        <f t="shared" si="78"/>
        <v>0</v>
      </c>
      <c r="DU15" s="13">
        <f t="shared" si="79"/>
        <v>0</v>
      </c>
      <c r="DV15" s="28">
        <f t="shared" si="80"/>
        <v>0</v>
      </c>
      <c r="DW15" s="28">
        <f t="shared" si="81"/>
        <v>0</v>
      </c>
      <c r="DX15" s="28"/>
      <c r="DY15" s="13">
        <f>C15*2.45163/100</f>
        <v>0</v>
      </c>
      <c r="DZ15" s="13">
        <f t="shared" si="82"/>
        <v>0</v>
      </c>
      <c r="EA15" s="13">
        <f t="shared" si="83"/>
        <v>0</v>
      </c>
      <c r="EB15" s="28">
        <f t="shared" si="84"/>
        <v>0</v>
      </c>
      <c r="EC15" s="28">
        <f t="shared" si="85"/>
        <v>0</v>
      </c>
      <c r="ED15" s="28"/>
      <c r="EE15" s="13">
        <f>C15*0.25443/100</f>
        <v>0</v>
      </c>
      <c r="EF15" s="13">
        <f t="shared" si="86"/>
        <v>0</v>
      </c>
      <c r="EG15" s="13">
        <f t="shared" si="87"/>
        <v>0</v>
      </c>
      <c r="EH15" s="28">
        <f t="shared" si="88"/>
        <v>0</v>
      </c>
      <c r="EI15" s="28">
        <f t="shared" si="89"/>
        <v>0</v>
      </c>
      <c r="EJ15" s="28"/>
      <c r="EK15" s="13">
        <f>C15*0.12856/100</f>
        <v>0</v>
      </c>
      <c r="EL15" s="13">
        <f t="shared" si="90"/>
        <v>0</v>
      </c>
      <c r="EM15" s="13">
        <f t="shared" si="91"/>
        <v>0</v>
      </c>
      <c r="EN15" s="28">
        <f t="shared" si="92"/>
        <v>0</v>
      </c>
      <c r="EO15" s="28">
        <f t="shared" si="93"/>
        <v>0</v>
      </c>
      <c r="EP15" s="28"/>
      <c r="EQ15" s="13">
        <f>C15*0.03415/100</f>
        <v>0</v>
      </c>
      <c r="ER15" s="13">
        <f t="shared" si="94"/>
        <v>0</v>
      </c>
      <c r="ES15" s="13">
        <f t="shared" si="95"/>
        <v>0</v>
      </c>
      <c r="ET15" s="28">
        <f t="shared" si="96"/>
        <v>0</v>
      </c>
      <c r="EU15" s="28">
        <f t="shared" si="97"/>
        <v>0</v>
      </c>
      <c r="EV15" s="28"/>
      <c r="EW15" s="13">
        <f>C15*1.11619/100</f>
        <v>0</v>
      </c>
      <c r="EX15" s="13">
        <f t="shared" si="98"/>
        <v>0</v>
      </c>
      <c r="EY15" s="13">
        <f t="shared" si="99"/>
        <v>0</v>
      </c>
      <c r="EZ15" s="28">
        <f t="shared" si="100"/>
        <v>0</v>
      </c>
      <c r="FA15" s="28">
        <f t="shared" si="101"/>
        <v>0</v>
      </c>
      <c r="FB15" s="28"/>
      <c r="FC15" s="13">
        <f>C15*4.55599/100</f>
        <v>0</v>
      </c>
      <c r="FD15" s="13">
        <f t="shared" si="102"/>
        <v>0</v>
      </c>
      <c r="FE15" s="13">
        <f t="shared" si="103"/>
        <v>0</v>
      </c>
      <c r="FF15" s="28">
        <f t="shared" si="104"/>
        <v>0</v>
      </c>
      <c r="FG15" s="28">
        <f t="shared" si="105"/>
        <v>0</v>
      </c>
      <c r="FH15" s="28"/>
      <c r="FI15" s="13">
        <f>C15*0.07571/100</f>
        <v>0</v>
      </c>
      <c r="FJ15" s="13">
        <f t="shared" si="106"/>
        <v>0</v>
      </c>
      <c r="FK15" s="13">
        <f t="shared" si="107"/>
        <v>0</v>
      </c>
      <c r="FL15" s="28">
        <f t="shared" si="108"/>
        <v>0</v>
      </c>
      <c r="FM15" s="28">
        <f t="shared" si="109"/>
        <v>0</v>
      </c>
      <c r="FN15" s="28"/>
      <c r="FO15" s="13">
        <f>C15*0.91696/100</f>
        <v>0</v>
      </c>
      <c r="FP15" s="13">
        <f t="shared" si="110"/>
        <v>0</v>
      </c>
      <c r="FQ15" s="13">
        <f t="shared" si="111"/>
        <v>0</v>
      </c>
      <c r="FR15" s="28">
        <f t="shared" si="112"/>
        <v>0</v>
      </c>
      <c r="FS15" s="28">
        <f t="shared" si="113"/>
        <v>0</v>
      </c>
      <c r="FT15" s="28"/>
      <c r="FU15" s="13">
        <f>C15*0.38062/100</f>
        <v>0</v>
      </c>
      <c r="FV15" s="13">
        <f t="shared" si="114"/>
        <v>0</v>
      </c>
      <c r="FW15" s="13">
        <f t="shared" si="115"/>
        <v>0</v>
      </c>
      <c r="FX15" s="28">
        <f t="shared" si="116"/>
        <v>0</v>
      </c>
      <c r="FY15" s="28">
        <f t="shared" si="117"/>
        <v>0</v>
      </c>
      <c r="FZ15" s="28"/>
    </row>
    <row r="16" ht="12.75">
      <c r="AA16" s="28"/>
    </row>
    <row r="17" spans="1:181" ht="13.5" thickBot="1">
      <c r="A17" s="11" t="s">
        <v>0</v>
      </c>
      <c r="C17" s="27">
        <f>SUM(C8:C16)</f>
        <v>0</v>
      </c>
      <c r="D17" s="27">
        <f>SUM(D8:D16)</f>
        <v>98526</v>
      </c>
      <c r="E17" s="27">
        <f>SUM(E8:E16)</f>
        <v>98526</v>
      </c>
      <c r="F17" s="27">
        <f>SUM(F8:F16)</f>
        <v>0</v>
      </c>
      <c r="G17" s="27">
        <f>SUM(G8:G16)</f>
        <v>0</v>
      </c>
      <c r="I17" s="27">
        <f>SUM(I8:I16)</f>
        <v>0</v>
      </c>
      <c r="J17" s="27">
        <f>SUM(J8:J16)</f>
        <v>66978.09303120001</v>
      </c>
      <c r="K17" s="27">
        <f>SUM(K8:K16)</f>
        <v>66978.09303120001</v>
      </c>
      <c r="L17" s="27">
        <f>SUM(L8:L16)</f>
        <v>0</v>
      </c>
      <c r="M17" s="27">
        <f>SUM(M8:M16)</f>
        <v>0</v>
      </c>
      <c r="O17" s="27">
        <f>SUM(O8:O16)</f>
        <v>0</v>
      </c>
      <c r="P17" s="27">
        <f>SUM(P8:P16)</f>
        <v>7843.3494294</v>
      </c>
      <c r="Q17" s="27">
        <f>SUM(Q8:Q16)</f>
        <v>7843.3494294</v>
      </c>
      <c r="R17" s="27">
        <f>SUM(R8:R16)</f>
        <v>0</v>
      </c>
      <c r="S17" s="27">
        <f>SUM(S8:S16)</f>
        <v>0</v>
      </c>
      <c r="U17" s="27">
        <f>SUM(U8:U16)</f>
        <v>0</v>
      </c>
      <c r="V17" s="27">
        <f>SUM(V8:V16)</f>
        <v>8731.0095738</v>
      </c>
      <c r="W17" s="27">
        <f>SUM(W8:W16)</f>
        <v>8731.0095738</v>
      </c>
      <c r="X17" s="27">
        <f>SUM(X8:X16)</f>
        <v>0</v>
      </c>
      <c r="Y17" s="27">
        <f>SUM(Y8:Y16)</f>
        <v>0</v>
      </c>
      <c r="AA17" s="27">
        <f>SUM(AA8:AA16)</f>
        <v>0</v>
      </c>
      <c r="AB17" s="27">
        <f>SUM(AB8:AB16)</f>
        <v>3224.0564454</v>
      </c>
      <c r="AC17" s="27">
        <f>SUM(AC8:AC16)</f>
        <v>3224.0564454</v>
      </c>
      <c r="AD17" s="27">
        <f>SUM(AD8:AD16)</f>
        <v>0</v>
      </c>
      <c r="AE17" s="27">
        <f>SUM(AE8:AE16)</f>
        <v>0</v>
      </c>
      <c r="AG17" s="27">
        <f>SUM(AG8:AG16)</f>
        <v>0</v>
      </c>
      <c r="AH17" s="27">
        <f>SUM(AH8:AH16)</f>
        <v>2408.5961538</v>
      </c>
      <c r="AI17" s="27">
        <f>SUM(AI8:AI16)</f>
        <v>2408.5961538</v>
      </c>
      <c r="AJ17" s="27">
        <f>SUM(AJ8:AJ16)</f>
        <v>0</v>
      </c>
      <c r="AK17" s="27">
        <f>SUM(AK8:AK16)</f>
        <v>0</v>
      </c>
      <c r="AL17" s="20"/>
      <c r="AM17" s="27">
        <f>SUM(AM8:AM16)</f>
        <v>0</v>
      </c>
      <c r="AN17" s="27">
        <f>SUM(AN8:AN16)</f>
        <v>239.0339286</v>
      </c>
      <c r="AO17" s="27">
        <f>SUM(AO8:AO16)</f>
        <v>239.0339286</v>
      </c>
      <c r="AP17" s="27">
        <f>SUM(AP8:AP16)</f>
        <v>0</v>
      </c>
      <c r="AQ17" s="27">
        <f>SUM(AQ8:AQ16)</f>
        <v>0</v>
      </c>
      <c r="AS17" s="27">
        <f>SUM(AS8:AS16)</f>
        <v>0</v>
      </c>
      <c r="AT17" s="27">
        <f>SUM(AT8:AT16)</f>
        <v>3206.8833636</v>
      </c>
      <c r="AU17" s="27">
        <f>SUM(AU8:AU16)</f>
        <v>3206.8833636</v>
      </c>
      <c r="AV17" s="27">
        <f>SUM(AV8:AV16)</f>
        <v>0</v>
      </c>
      <c r="AW17" s="27">
        <f>SUM(AW8:AW16)</f>
        <v>0</v>
      </c>
      <c r="AX17" s="27"/>
      <c r="AY17" s="27">
        <f>SUM(AY8:AY16)</f>
        <v>0</v>
      </c>
      <c r="AZ17" s="27">
        <f>SUM(AZ8:AZ16)</f>
        <v>23430.5764386</v>
      </c>
      <c r="BA17" s="27">
        <f>SUM(BA8:BA16)</f>
        <v>23430.5764386</v>
      </c>
      <c r="BB17" s="27">
        <f>SUM(BB8:BB16)</f>
        <v>0</v>
      </c>
      <c r="BC17" s="27">
        <f>SUM(BC8:BC16)</f>
        <v>0</v>
      </c>
      <c r="BE17" s="27">
        <f>SUM(BE8:BE16)</f>
        <v>0</v>
      </c>
      <c r="BF17" s="27">
        <f>SUM(BF8:BF16)</f>
        <v>0.394104</v>
      </c>
      <c r="BG17" s="27">
        <f>SUM(BG8:BG16)</f>
        <v>0.394104</v>
      </c>
      <c r="BH17" s="27">
        <f>SUM(BH8:BH16)</f>
        <v>0</v>
      </c>
      <c r="BI17" s="27">
        <f>SUM(BI8:BI16)</f>
        <v>0</v>
      </c>
      <c r="BK17" s="27">
        <f>SUM(BK8:BK16)</f>
        <v>0</v>
      </c>
      <c r="BL17" s="27">
        <f>SUM(BL8:BL16)</f>
        <v>134.6259264</v>
      </c>
      <c r="BM17" s="27">
        <f>SUM(BM8:BM16)</f>
        <v>134.6259264</v>
      </c>
      <c r="BN17" s="27">
        <f>SUM(BN8:BN16)</f>
        <v>0</v>
      </c>
      <c r="BO17" s="27">
        <f>SUM(BO8:BO16)</f>
        <v>0</v>
      </c>
      <c r="BQ17" s="27">
        <f>SUM(BQ8:BQ16)</f>
        <v>0</v>
      </c>
      <c r="BR17" s="27">
        <f>SUM(BR8:BR16)</f>
        <v>865.797225</v>
      </c>
      <c r="BS17" s="27">
        <f>SUM(BS8:BS16)</f>
        <v>865.797225</v>
      </c>
      <c r="BT17" s="27">
        <f>SUM(BT8:BT16)</f>
        <v>0</v>
      </c>
      <c r="BU17" s="27">
        <f>SUM(BU8:BU16)</f>
        <v>0</v>
      </c>
      <c r="BW17" s="27">
        <f>SUM(BW8:BW16)</f>
        <v>0</v>
      </c>
      <c r="BX17" s="27">
        <f>SUM(BX8:BX16)</f>
        <v>559.2040182</v>
      </c>
      <c r="BY17" s="27">
        <f>SUM(BY8:BY16)</f>
        <v>559.2040182</v>
      </c>
      <c r="BZ17" s="27">
        <f>SUM(BZ8:BZ16)</f>
        <v>0</v>
      </c>
      <c r="CA17" s="27">
        <f>SUM(CA8:CA16)</f>
        <v>0</v>
      </c>
      <c r="CB17" s="20"/>
      <c r="CC17" s="27">
        <f>SUM(CC8:CC16)</f>
        <v>0</v>
      </c>
      <c r="CD17" s="27">
        <f>SUM(CD8:CD16)</f>
        <v>2152.9310364000003</v>
      </c>
      <c r="CE17" s="27">
        <f>SUM(CE8:CE16)</f>
        <v>2152.9310364000003</v>
      </c>
      <c r="CF17" s="27">
        <f>SUM(CF8:CF16)</f>
        <v>0</v>
      </c>
      <c r="CG17" s="27">
        <f>SUM(CG8:CG16)</f>
        <v>0</v>
      </c>
      <c r="CI17" s="27">
        <f>SUM(CI8:CI16)</f>
        <v>0</v>
      </c>
      <c r="CJ17" s="27">
        <f>SUM(CJ8:CJ16)</f>
        <v>137.10878160000001</v>
      </c>
      <c r="CK17" s="27">
        <f>SUM(CK8:CK16)</f>
        <v>137.10878160000001</v>
      </c>
      <c r="CL17" s="27">
        <f>SUM(CL8:CL16)</f>
        <v>0</v>
      </c>
      <c r="CM17" s="27">
        <f>SUM(CM8:CM16)</f>
        <v>0</v>
      </c>
      <c r="CO17" s="27">
        <f>SUM(CO8:CO16)</f>
        <v>0</v>
      </c>
      <c r="CP17" s="27">
        <f>SUM(CP8:CP16)</f>
        <v>371.098179</v>
      </c>
      <c r="CQ17" s="27">
        <f>SUM(CQ8:CQ16)</f>
        <v>371.098179</v>
      </c>
      <c r="CR17" s="27">
        <f>SUM(CR8:CR16)</f>
        <v>0</v>
      </c>
      <c r="CS17" s="27">
        <f>SUM(CS8:CS16)</f>
        <v>0</v>
      </c>
      <c r="CU17" s="27">
        <f>SUM(CU8:CU16)</f>
        <v>0</v>
      </c>
      <c r="CV17" s="27">
        <f>SUM(CV8:CV16)</f>
        <v>1562.8883802</v>
      </c>
      <c r="CW17" s="27">
        <f>SUM(CW8:CW16)</f>
        <v>1562.8883802</v>
      </c>
      <c r="CX17" s="27">
        <f>SUM(CX8:CX16)</f>
        <v>0</v>
      </c>
      <c r="CY17" s="27">
        <f>SUM(CY8:CY16)</f>
        <v>0</v>
      </c>
      <c r="DA17" s="27">
        <f>SUM(DA8:DA16)</f>
        <v>0</v>
      </c>
      <c r="DB17" s="27">
        <f>SUM(DB8:DB16)</f>
        <v>70.7219628</v>
      </c>
      <c r="DC17" s="27">
        <f>SUM(DC8:DC16)</f>
        <v>70.7219628</v>
      </c>
      <c r="DD17" s="27">
        <f>SUM(DD8:DD16)</f>
        <v>0</v>
      </c>
      <c r="DE17" s="27">
        <f>SUM(DE8:DE16)</f>
        <v>0</v>
      </c>
      <c r="DG17" s="27">
        <f>SUM(DG8:DG16)</f>
        <v>0</v>
      </c>
      <c r="DH17" s="27">
        <f>SUM(DH8:DH16)</f>
        <v>999.3590706</v>
      </c>
      <c r="DI17" s="27">
        <f>SUM(DI8:DI16)</f>
        <v>999.3590706</v>
      </c>
      <c r="DJ17" s="27">
        <f>SUM(DJ8:DJ16)</f>
        <v>0</v>
      </c>
      <c r="DK17" s="27">
        <f>SUM(DK8:DK16)</f>
        <v>0</v>
      </c>
      <c r="DM17" s="27">
        <f>SUM(DM8:DM16)</f>
        <v>0</v>
      </c>
      <c r="DN17" s="27">
        <f>SUM(DN8:DN16)</f>
        <v>478.20579360000005</v>
      </c>
      <c r="DO17" s="27">
        <f>SUM(DO8:DO16)</f>
        <v>478.20579360000005</v>
      </c>
      <c r="DP17" s="27">
        <f>SUM(DP8:DP16)</f>
        <v>0</v>
      </c>
      <c r="DQ17" s="27">
        <f>SUM(DQ8:DQ16)</f>
        <v>0</v>
      </c>
      <c r="DS17" s="27">
        <f>SUM(DS8:DS16)</f>
        <v>0</v>
      </c>
      <c r="DT17" s="27">
        <f>SUM(DT8:DT16)</f>
        <v>794.1491178000001</v>
      </c>
      <c r="DU17" s="27">
        <f>SUM(DU8:DU16)</f>
        <v>794.1491178000001</v>
      </c>
      <c r="DV17" s="27">
        <f>SUM(DV8:DV16)</f>
        <v>0</v>
      </c>
      <c r="DW17" s="27">
        <f>SUM(DW8:DW16)</f>
        <v>0</v>
      </c>
      <c r="DY17" s="27">
        <f>SUM(DY8:DY16)</f>
        <v>0</v>
      </c>
      <c r="DZ17" s="27">
        <f>SUM(DZ8:DZ16)</f>
        <v>2415.4929738000005</v>
      </c>
      <c r="EA17" s="27">
        <f>SUM(EA8:EA16)</f>
        <v>2415.4929738000005</v>
      </c>
      <c r="EB17" s="27">
        <f>SUM(EB8:EB16)</f>
        <v>0</v>
      </c>
      <c r="EC17" s="27">
        <f>SUM(EC8:EC16)</f>
        <v>0</v>
      </c>
      <c r="EE17" s="27">
        <f>SUM(EE8:EE16)</f>
        <v>0</v>
      </c>
      <c r="EF17" s="27">
        <f>SUM(EF8:EF16)</f>
        <v>250.6797018</v>
      </c>
      <c r="EG17" s="27">
        <f>SUM(EG8:EG16)</f>
        <v>250.6797018</v>
      </c>
      <c r="EH17" s="27">
        <f>SUM(EH8:EH16)</f>
        <v>0</v>
      </c>
      <c r="EI17" s="27">
        <f>SUM(EI8:EI16)</f>
        <v>0</v>
      </c>
      <c r="EK17" s="27">
        <f>SUM(EK8:EK16)</f>
        <v>0</v>
      </c>
      <c r="EL17" s="27">
        <f>SUM(EL8:EL16)</f>
        <v>126.6650256</v>
      </c>
      <c r="EM17" s="27">
        <f>SUM(EM8:EM16)</f>
        <v>126.6650256</v>
      </c>
      <c r="EN17" s="27">
        <f>SUM(EN8:EN16)</f>
        <v>0</v>
      </c>
      <c r="EO17" s="27">
        <f>SUM(EO8:EO16)</f>
        <v>0</v>
      </c>
      <c r="EQ17" s="27">
        <f>SUM(EQ8:EQ16)</f>
        <v>0</v>
      </c>
      <c r="ER17" s="27">
        <f>SUM(ER8:ER16)</f>
        <v>33.646629</v>
      </c>
      <c r="ES17" s="27">
        <f>SUM(ES8:ES16)</f>
        <v>33.646629</v>
      </c>
      <c r="ET17" s="27">
        <f>SUM(ET8:ET16)</f>
        <v>0</v>
      </c>
      <c r="EU17" s="27">
        <f>SUM(EU8:EU16)</f>
        <v>0</v>
      </c>
      <c r="EW17" s="27">
        <f>SUM(EW8:EW16)</f>
        <v>0</v>
      </c>
      <c r="EX17" s="27">
        <f>SUM(EX8:EX16)</f>
        <v>1099.7373594</v>
      </c>
      <c r="EY17" s="27">
        <f>SUM(EY8:EY16)</f>
        <v>1099.7373594</v>
      </c>
      <c r="EZ17" s="27">
        <f>SUM(EZ8:EZ16)</f>
        <v>0</v>
      </c>
      <c r="FA17" s="27">
        <f>SUM(FA8:FA16)</f>
        <v>0</v>
      </c>
      <c r="FC17" s="27">
        <f>SUM(FC8:FC16)</f>
        <v>0</v>
      </c>
      <c r="FD17" s="27">
        <f>SUM(FD8:FD16)</f>
        <v>4488.8347074</v>
      </c>
      <c r="FE17" s="27">
        <f>SUM(FE8:FE16)</f>
        <v>4488.8347074</v>
      </c>
      <c r="FF17" s="27">
        <f>SUM(FF8:FF16)</f>
        <v>0</v>
      </c>
      <c r="FG17" s="27">
        <f>SUM(FG8:FG16)</f>
        <v>0</v>
      </c>
      <c r="FI17" s="27">
        <f>SUM(FI8:FI16)</f>
        <v>0</v>
      </c>
      <c r="FJ17" s="27">
        <f>SUM(FJ8:FJ16)</f>
        <v>74.5940346</v>
      </c>
      <c r="FK17" s="27">
        <f>SUM(FK8:FK16)</f>
        <v>74.5940346</v>
      </c>
      <c r="FL17" s="27">
        <f>SUM(FL8:FL16)</f>
        <v>0</v>
      </c>
      <c r="FM17" s="27">
        <f>SUM(FM8:FM16)</f>
        <v>0</v>
      </c>
      <c r="FO17" s="27">
        <f>SUM(FO8:FO16)</f>
        <v>0</v>
      </c>
      <c r="FP17" s="27">
        <f>SUM(FP8:FP16)</f>
        <v>903.4440096</v>
      </c>
      <c r="FQ17" s="27">
        <f>SUM(FQ8:FQ16)</f>
        <v>903.4440096</v>
      </c>
      <c r="FR17" s="27">
        <f>SUM(FR8:FR16)</f>
        <v>0</v>
      </c>
      <c r="FS17" s="27">
        <f>SUM(FS8:FS16)</f>
        <v>0</v>
      </c>
      <c r="FU17" s="27">
        <f>SUM(FU8:FU16)</f>
        <v>0</v>
      </c>
      <c r="FV17" s="27">
        <f>SUM(FV8:FV16)</f>
        <v>375.00966120000004</v>
      </c>
      <c r="FW17" s="27">
        <f>SUM(FW8:FW16)</f>
        <v>375.00966120000004</v>
      </c>
      <c r="FX17" s="27">
        <f>SUM(FX8:FX16)</f>
        <v>0</v>
      </c>
      <c r="FY17" s="27">
        <f>SUM(FY8:FY16)</f>
        <v>0</v>
      </c>
    </row>
    <row r="18" ht="13.5" thickTop="1"/>
    <row r="29" spans="1:7" ht="12.75">
      <c r="A29"/>
      <c r="C29"/>
      <c r="D29"/>
      <c r="E29"/>
      <c r="F29"/>
      <c r="G29"/>
    </row>
    <row r="30" spans="1:7" ht="12.75">
      <c r="A30"/>
      <c r="C30"/>
      <c r="D30"/>
      <c r="E30"/>
      <c r="F30"/>
      <c r="G30"/>
    </row>
    <row r="31" spans="1:18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</row>
    <row r="32" spans="1:18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8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</row>
    <row r="50" spans="1:18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</row>
    <row r="51" spans="1:18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</row>
    <row r="52" spans="1:18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</row>
    <row r="53" spans="1:18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</row>
    <row r="54" spans="1:18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</row>
    <row r="55" spans="1:18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</row>
    <row r="56" spans="8:182" ht="12.75"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</row>
    <row r="57" spans="8:182" ht="12.75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</row>
  </sheetData>
  <sheetProtection/>
  <printOptions/>
  <pageMargins left="0.75" right="0.75" top="1" bottom="1" header="0.5" footer="0.5"/>
  <pageSetup horizontalDpi="600" verticalDpi="600" orientation="landscape" scale="68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R57"/>
  <sheetViews>
    <sheetView zoomScalePageLayoutView="0" workbookViewId="0" topLeftCell="A1">
      <selection activeCell="G20" sqref="G20"/>
    </sheetView>
  </sheetViews>
  <sheetFormatPr defaultColWidth="13.7109375" defaultRowHeight="12.75"/>
  <cols>
    <col min="1" max="1" width="9.7109375" style="2" customWidth="1"/>
    <col min="2" max="2" width="3.7109375" style="13" customWidth="1"/>
    <col min="3" max="6" width="13.7109375" style="13" customWidth="1"/>
    <col min="7" max="7" width="16.7109375" style="13" customWidth="1"/>
    <col min="8" max="8" width="3.7109375" style="13" customWidth="1"/>
    <col min="9" max="12" width="13.7109375" style="13" customWidth="1"/>
    <col min="13" max="13" width="15.7109375" style="13" customWidth="1"/>
    <col min="14" max="14" width="3.7109375" style="13" customWidth="1"/>
    <col min="15" max="18" width="13.7109375" style="0" customWidth="1"/>
    <col min="19" max="19" width="16.28125" style="0" customWidth="1"/>
    <col min="20" max="20" width="3.7109375" style="13" customWidth="1"/>
    <col min="21" max="24" width="13.7109375" style="0" customWidth="1"/>
    <col min="25" max="25" width="15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3" customWidth="1"/>
    <col min="121" max="121" width="3.7109375" style="0" customWidth="1"/>
  </cols>
  <sheetData>
    <row r="1" spans="1:122" ht="12.75">
      <c r="A1" s="22"/>
      <c r="C1" s="23"/>
      <c r="O1" s="23" t="s">
        <v>6</v>
      </c>
      <c r="U1" s="23"/>
      <c r="AG1" s="23" t="s">
        <v>6</v>
      </c>
      <c r="AM1" s="23"/>
      <c r="AY1" s="23" t="s">
        <v>6</v>
      </c>
      <c r="BE1" s="23"/>
      <c r="BQ1" s="23" t="s">
        <v>6</v>
      </c>
      <c r="BW1" s="23"/>
      <c r="CI1" s="23" t="s">
        <v>6</v>
      </c>
      <c r="CO1" s="23"/>
      <c r="DA1" s="23" t="s">
        <v>6</v>
      </c>
      <c r="DG1" s="23"/>
      <c r="DR1" s="23" t="s">
        <v>6</v>
      </c>
    </row>
    <row r="2" spans="1:122" ht="12.75">
      <c r="A2" s="22"/>
      <c r="C2" s="23"/>
      <c r="O2" s="23" t="s">
        <v>5</v>
      </c>
      <c r="U2" s="23"/>
      <c r="AG2" s="23" t="s">
        <v>5</v>
      </c>
      <c r="AM2" s="23"/>
      <c r="AY2" s="23" t="s">
        <v>5</v>
      </c>
      <c r="BE2" s="23"/>
      <c r="BQ2" s="23" t="s">
        <v>5</v>
      </c>
      <c r="BW2" s="23"/>
      <c r="CI2" s="23" t="s">
        <v>5</v>
      </c>
      <c r="CO2" s="23"/>
      <c r="DA2" s="23" t="s">
        <v>5</v>
      </c>
      <c r="DG2" s="23"/>
      <c r="DR2" s="23" t="s">
        <v>5</v>
      </c>
    </row>
    <row r="3" spans="1:122" ht="12.75">
      <c r="A3" s="22"/>
      <c r="C3" s="23"/>
      <c r="O3" s="56" t="s">
        <v>70</v>
      </c>
      <c r="P3" s="1"/>
      <c r="U3" s="23"/>
      <c r="AG3" s="23" t="str">
        <f>O3</f>
        <v>2004 Series A Bond Funded Projects After 11B/2021A</v>
      </c>
      <c r="AM3" s="23"/>
      <c r="AY3" s="23" t="str">
        <f>AG3</f>
        <v>2004 Series A Bond Funded Projects After 11B/2021A</v>
      </c>
      <c r="BE3" s="23"/>
      <c r="BQ3" s="23" t="str">
        <f>AY3</f>
        <v>2004 Series A Bond Funded Projects After 11B/2021A</v>
      </c>
      <c r="BW3" s="23"/>
      <c r="CI3" s="23" t="str">
        <f>BQ3</f>
        <v>2004 Series A Bond Funded Projects After 11B/2021A</v>
      </c>
      <c r="CO3" s="23"/>
      <c r="DA3" s="23" t="str">
        <f>CI3</f>
        <v>2004 Series A Bond Funded Projects After 11B/2021A</v>
      </c>
      <c r="DG3" s="23"/>
      <c r="DR3" s="23" t="str">
        <f>DA3</f>
        <v>2004 Series A Bond Funded Projects After 11B/2021A</v>
      </c>
    </row>
    <row r="4" ht="12.75">
      <c r="A4" s="22"/>
    </row>
    <row r="5" spans="1:120" ht="12.75">
      <c r="A5" s="4" t="s">
        <v>1</v>
      </c>
      <c r="C5" s="57" t="s">
        <v>71</v>
      </c>
      <c r="D5" s="42"/>
      <c r="E5" s="43"/>
      <c r="F5" s="19"/>
      <c r="G5" s="19"/>
      <c r="I5" s="15" t="s">
        <v>31</v>
      </c>
      <c r="J5" s="16"/>
      <c r="K5" s="17"/>
      <c r="L5" s="19"/>
      <c r="M5" s="19"/>
      <c r="O5" s="15" t="s">
        <v>37</v>
      </c>
      <c r="P5" s="16"/>
      <c r="Q5" s="17"/>
      <c r="R5" s="19"/>
      <c r="S5" s="19"/>
      <c r="U5" s="5" t="s">
        <v>19</v>
      </c>
      <c r="V5" s="6"/>
      <c r="W5" s="7"/>
      <c r="X5" s="19"/>
      <c r="Y5" s="19"/>
      <c r="AA5" s="5" t="s">
        <v>29</v>
      </c>
      <c r="AB5" s="6"/>
      <c r="AC5" s="7"/>
      <c r="AD5" s="19"/>
      <c r="AE5" s="19"/>
      <c r="AG5" s="5" t="s">
        <v>20</v>
      </c>
      <c r="AH5" s="6"/>
      <c r="AI5" s="7"/>
      <c r="AJ5" s="19"/>
      <c r="AK5" s="19"/>
      <c r="AM5" s="5" t="s">
        <v>21</v>
      </c>
      <c r="AN5" s="6"/>
      <c r="AO5" s="7"/>
      <c r="AP5" s="19"/>
      <c r="AQ5" s="19"/>
      <c r="AS5" s="5" t="s">
        <v>22</v>
      </c>
      <c r="AT5" s="6"/>
      <c r="AU5" s="7"/>
      <c r="AV5" s="19"/>
      <c r="AW5" s="19"/>
      <c r="AY5" s="5" t="s">
        <v>23</v>
      </c>
      <c r="AZ5" s="6"/>
      <c r="BA5" s="7"/>
      <c r="BB5" s="19"/>
      <c r="BC5" s="19"/>
      <c r="BE5" s="5" t="s">
        <v>48</v>
      </c>
      <c r="BF5" s="6"/>
      <c r="BG5" s="7"/>
      <c r="BH5" s="19"/>
      <c r="BI5" s="19"/>
      <c r="BK5" s="5" t="s">
        <v>24</v>
      </c>
      <c r="BL5" s="6"/>
      <c r="BM5" s="7"/>
      <c r="BN5" s="19"/>
      <c r="BO5" s="19"/>
      <c r="BQ5" s="5" t="s">
        <v>49</v>
      </c>
      <c r="BR5" s="6"/>
      <c r="BS5" s="7"/>
      <c r="BT5" s="19"/>
      <c r="BU5" s="19"/>
      <c r="BW5" s="5" t="s">
        <v>25</v>
      </c>
      <c r="BX5" s="6"/>
      <c r="BY5" s="7"/>
      <c r="BZ5" s="19"/>
      <c r="CA5" s="19"/>
      <c r="CC5" s="32" t="s">
        <v>27</v>
      </c>
      <c r="CD5" s="6"/>
      <c r="CE5" s="7"/>
      <c r="CF5" s="19"/>
      <c r="CG5" s="19"/>
      <c r="CI5" s="5" t="s">
        <v>50</v>
      </c>
      <c r="CJ5" s="6"/>
      <c r="CK5" s="7"/>
      <c r="CL5" s="19"/>
      <c r="CM5" s="19"/>
      <c r="CO5" s="5" t="s">
        <v>51</v>
      </c>
      <c r="CP5" s="6"/>
      <c r="CQ5" s="7"/>
      <c r="CR5" s="19"/>
      <c r="CS5" s="19"/>
      <c r="CU5" s="5" t="s">
        <v>52</v>
      </c>
      <c r="CV5" s="6"/>
      <c r="CW5" s="7"/>
      <c r="CX5" s="19"/>
      <c r="CY5" s="19"/>
      <c r="DA5" s="5" t="s">
        <v>53</v>
      </c>
      <c r="DB5" s="6"/>
      <c r="DC5" s="7"/>
      <c r="DD5" s="19"/>
      <c r="DE5" s="19"/>
      <c r="DG5" s="5" t="s">
        <v>54</v>
      </c>
      <c r="DH5" s="6"/>
      <c r="DI5" s="7"/>
      <c r="DJ5" s="19"/>
      <c r="DK5" s="19"/>
      <c r="DM5" s="32" t="s">
        <v>7</v>
      </c>
      <c r="DN5" s="6"/>
      <c r="DO5" s="7"/>
      <c r="DP5" s="19"/>
    </row>
    <row r="6" spans="1:120" s="1" customFormat="1" ht="12.75">
      <c r="A6" s="24" t="s">
        <v>2</v>
      </c>
      <c r="B6" s="13"/>
      <c r="C6" s="46" t="s">
        <v>69</v>
      </c>
      <c r="D6" s="44"/>
      <c r="E6" s="45"/>
      <c r="F6" s="19" t="s">
        <v>55</v>
      </c>
      <c r="G6" s="19" t="s">
        <v>55</v>
      </c>
      <c r="H6" s="13"/>
      <c r="I6" s="18"/>
      <c r="J6" s="37">
        <v>0.6798012</v>
      </c>
      <c r="K6" s="17"/>
      <c r="L6" s="19" t="s">
        <v>55</v>
      </c>
      <c r="M6" s="19" t="s">
        <v>55</v>
      </c>
      <c r="N6" s="13"/>
      <c r="O6" s="18"/>
      <c r="P6" s="31">
        <f>V6+AB6+AH6+AN6+AT6+AZ6+BF6+BL6+BR6+BX6+CD6+CJ6+CP6+CV6+DB6+DH6+DN6</f>
        <v>0.3201988</v>
      </c>
      <c r="Q6" s="17"/>
      <c r="R6" s="19" t="s">
        <v>55</v>
      </c>
      <c r="S6" s="19" t="s">
        <v>55</v>
      </c>
      <c r="T6" s="13"/>
      <c r="U6" s="25"/>
      <c r="V6" s="12">
        <v>0.0028849</v>
      </c>
      <c r="W6" s="26"/>
      <c r="X6" s="19" t="s">
        <v>55</v>
      </c>
      <c r="Y6" s="19" t="s">
        <v>55</v>
      </c>
      <c r="AA6" s="25"/>
      <c r="AB6" s="12">
        <v>0.0121511</v>
      </c>
      <c r="AC6" s="26"/>
      <c r="AD6" s="19" t="s">
        <v>55</v>
      </c>
      <c r="AE6" s="19" t="s">
        <v>55</v>
      </c>
      <c r="AG6" s="25"/>
      <c r="AH6" s="12">
        <v>0.0051763</v>
      </c>
      <c r="AI6" s="26"/>
      <c r="AJ6" s="19" t="s">
        <v>55</v>
      </c>
      <c r="AK6" s="19" t="s">
        <v>55</v>
      </c>
      <c r="AM6" s="25"/>
      <c r="AN6" s="12">
        <v>0.001659</v>
      </c>
      <c r="AO6" s="26"/>
      <c r="AP6" s="19" t="s">
        <v>55</v>
      </c>
      <c r="AQ6" s="19" t="s">
        <v>55</v>
      </c>
      <c r="AS6" s="25"/>
      <c r="AT6" s="12">
        <v>0.0005119</v>
      </c>
      <c r="AU6" s="26"/>
      <c r="AV6" s="19" t="s">
        <v>55</v>
      </c>
      <c r="AW6" s="19" t="s">
        <v>55</v>
      </c>
      <c r="AY6" s="25"/>
      <c r="AZ6" s="12">
        <v>0.0109472</v>
      </c>
      <c r="BA6" s="26"/>
      <c r="BB6" s="19" t="s">
        <v>55</v>
      </c>
      <c r="BC6" s="19" t="s">
        <v>55</v>
      </c>
      <c r="BE6" s="25"/>
      <c r="BF6" s="12">
        <v>0.0001911</v>
      </c>
      <c r="BG6" s="26"/>
      <c r="BH6" s="19" t="s">
        <v>55</v>
      </c>
      <c r="BI6" s="19" t="s">
        <v>55</v>
      </c>
      <c r="BK6" s="25"/>
      <c r="BL6" s="12">
        <v>0.0424642</v>
      </c>
      <c r="BM6" s="26"/>
      <c r="BN6" s="19" t="s">
        <v>55</v>
      </c>
      <c r="BO6" s="19" t="s">
        <v>55</v>
      </c>
      <c r="BQ6" s="25"/>
      <c r="BR6" s="12">
        <v>0.0015092</v>
      </c>
      <c r="BS6" s="26"/>
      <c r="BT6" s="19" t="s">
        <v>55</v>
      </c>
      <c r="BU6" s="19" t="s">
        <v>55</v>
      </c>
      <c r="BW6" s="25"/>
      <c r="BX6" s="12">
        <v>0.0450865</v>
      </c>
      <c r="BY6" s="26"/>
      <c r="BZ6" s="19" t="s">
        <v>55</v>
      </c>
      <c r="CA6" s="19" t="s">
        <v>55</v>
      </c>
      <c r="CC6" s="25"/>
      <c r="CD6" s="12">
        <v>0.0134749</v>
      </c>
      <c r="CE6" s="26"/>
      <c r="CF6" s="19" t="s">
        <v>55</v>
      </c>
      <c r="CG6" s="19" t="s">
        <v>55</v>
      </c>
      <c r="CI6" s="25"/>
      <c r="CJ6" s="12">
        <v>0.0011948</v>
      </c>
      <c r="CK6" s="26"/>
      <c r="CL6" s="19" t="s">
        <v>55</v>
      </c>
      <c r="CM6" s="19" t="s">
        <v>55</v>
      </c>
      <c r="CO6" s="25"/>
      <c r="CP6" s="12">
        <v>0.0003698</v>
      </c>
      <c r="CQ6" s="26"/>
      <c r="CR6" s="19" t="s">
        <v>55</v>
      </c>
      <c r="CS6" s="19" t="s">
        <v>55</v>
      </c>
      <c r="CU6" s="25"/>
      <c r="CV6" s="12">
        <v>0.0013432</v>
      </c>
      <c r="CW6" s="26"/>
      <c r="CX6" s="19" t="s">
        <v>55</v>
      </c>
      <c r="CY6" s="19" t="s">
        <v>55</v>
      </c>
      <c r="DA6" s="25"/>
      <c r="DB6" s="12">
        <v>0.0026052</v>
      </c>
      <c r="DC6" s="26"/>
      <c r="DD6" s="19" t="s">
        <v>55</v>
      </c>
      <c r="DE6" s="19" t="s">
        <v>55</v>
      </c>
      <c r="DG6" s="25"/>
      <c r="DH6" s="12">
        <v>0.1786295</v>
      </c>
      <c r="DI6" s="26"/>
      <c r="DJ6" s="19" t="s">
        <v>55</v>
      </c>
      <c r="DK6" s="19" t="s">
        <v>55</v>
      </c>
      <c r="DM6" s="25"/>
      <c r="DN6" s="12"/>
      <c r="DO6" s="26"/>
      <c r="DP6" s="19" t="s">
        <v>55</v>
      </c>
    </row>
    <row r="7" spans="1:120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9" t="s">
        <v>3</v>
      </c>
      <c r="V7" s="9" t="s">
        <v>4</v>
      </c>
      <c r="W7" s="9" t="s">
        <v>0</v>
      </c>
      <c r="X7" s="19" t="s">
        <v>56</v>
      </c>
      <c r="Y7" s="48" t="s">
        <v>62</v>
      </c>
      <c r="AA7" s="9" t="s">
        <v>3</v>
      </c>
      <c r="AB7" s="9" t="s">
        <v>4</v>
      </c>
      <c r="AC7" s="9" t="s">
        <v>0</v>
      </c>
      <c r="AD7" s="19" t="s">
        <v>56</v>
      </c>
      <c r="AE7" s="48" t="s">
        <v>62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62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62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62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62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62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62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62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62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62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62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62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62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62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62</v>
      </c>
      <c r="DM7" s="9" t="s">
        <v>3</v>
      </c>
      <c r="DN7" s="9" t="s">
        <v>4</v>
      </c>
      <c r="DO7" s="9" t="s">
        <v>0</v>
      </c>
      <c r="DP7" s="19" t="s">
        <v>56</v>
      </c>
    </row>
    <row r="8" spans="1:120" s="30" customFormat="1" ht="12.75">
      <c r="A8" s="29">
        <v>44105</v>
      </c>
      <c r="B8" s="28"/>
      <c r="C8" s="20"/>
      <c r="D8" s="20"/>
      <c r="E8" s="14">
        <f aca="true" t="shared" si="0" ref="E8:E15">C8+D8</f>
        <v>0</v>
      </c>
      <c r="F8" s="14"/>
      <c r="G8" s="14"/>
      <c r="H8" s="28"/>
      <c r="I8" s="28">
        <f>'2011B-2021A Academic'!I8</f>
        <v>0</v>
      </c>
      <c r="J8" s="28">
        <f>'2011B-2021A Academic'!J8</f>
        <v>0</v>
      </c>
      <c r="K8" s="28">
        <f>I8+J8</f>
        <v>0</v>
      </c>
      <c r="L8" s="28">
        <f>'2011B-2021A Academic'!L8</f>
        <v>0</v>
      </c>
      <c r="M8" s="28">
        <f>'2011B-2021A Academic'!M8</f>
        <v>0</v>
      </c>
      <c r="N8" s="28"/>
      <c r="O8" s="13"/>
      <c r="P8" s="20">
        <f aca="true" t="shared" si="1" ref="P8:P15">V8+AB8+AH8+AN8+AT8+AZ8+BF8+BL8+BR8+BX8+CD8+CJ8+CP8+CV8+DB8+DH8+DN8</f>
        <v>0</v>
      </c>
      <c r="Q8" s="13">
        <f aca="true" t="shared" si="2" ref="Q8:Q15">O8+P8</f>
        <v>0</v>
      </c>
      <c r="R8" s="13">
        <f aca="true" t="shared" si="3" ref="R8:S15">X8+AD8+AJ8+AP8+AV8+BB8+BH8+BN8+BT8+BZ8+CF8+CL8+CR8+CX8+DD8+DJ8+DP8</f>
        <v>0</v>
      </c>
      <c r="S8" s="20">
        <f t="shared" si="3"/>
        <v>0</v>
      </c>
      <c r="T8" s="28"/>
      <c r="U8" s="28"/>
      <c r="V8" s="20">
        <f aca="true" t="shared" si="4" ref="V8:V15">D8*0.28849/100</f>
        <v>0</v>
      </c>
      <c r="W8" s="28">
        <f aca="true" t="shared" si="5" ref="W8:W15">U8+V8</f>
        <v>0</v>
      </c>
      <c r="X8" s="28">
        <f aca="true" t="shared" si="6" ref="X8:X15">V$6*$F8</f>
        <v>0</v>
      </c>
      <c r="Y8" s="28">
        <f aca="true" t="shared" si="7" ref="Y8:Y15">V$6*$G8</f>
        <v>0</v>
      </c>
      <c r="AA8" s="28"/>
      <c r="AB8" s="28">
        <f aca="true" t="shared" si="8" ref="AB8:AB15">D8*1.21511/100</f>
        <v>0</v>
      </c>
      <c r="AC8" s="13">
        <f aca="true" t="shared" si="9" ref="AC8:AC15">AA8+AB8</f>
        <v>0</v>
      </c>
      <c r="AD8" s="28">
        <f aca="true" t="shared" si="10" ref="AD8:AD15">AB$6*$F8</f>
        <v>0</v>
      </c>
      <c r="AE8" s="28">
        <f aca="true" t="shared" si="11" ref="AE8:AE15">AB$6*$G8</f>
        <v>0</v>
      </c>
      <c r="AG8" s="28"/>
      <c r="AH8" s="28">
        <f aca="true" t="shared" si="12" ref="AH8:AH15">D8*0.51763/100</f>
        <v>0</v>
      </c>
      <c r="AI8" s="13">
        <f aca="true" t="shared" si="13" ref="AI8:AI15">AG8+AH8</f>
        <v>0</v>
      </c>
      <c r="AJ8" s="28">
        <f aca="true" t="shared" si="14" ref="AJ8:AJ15">AH$6*$F8</f>
        <v>0</v>
      </c>
      <c r="AK8" s="28">
        <f aca="true" t="shared" si="15" ref="AK8:AK15">AH$6*$G8</f>
        <v>0</v>
      </c>
      <c r="AM8" s="38"/>
      <c r="AN8" s="38">
        <f aca="true" t="shared" si="16" ref="AN8:AN15">D8*0.1659/100</f>
        <v>0</v>
      </c>
      <c r="AO8" s="3">
        <f aca="true" t="shared" si="17" ref="AO8:AO15">AM8+AN8</f>
        <v>0</v>
      </c>
      <c r="AP8" s="28">
        <f aca="true" t="shared" si="18" ref="AP8:AP15">AN$6*$F8</f>
        <v>0</v>
      </c>
      <c r="AQ8" s="28">
        <f aca="true" t="shared" si="19" ref="AQ8:AQ15">AN$6*$G8</f>
        <v>0</v>
      </c>
      <c r="AR8" s="28"/>
      <c r="AS8" s="28"/>
      <c r="AT8" s="28">
        <f aca="true" t="shared" si="20" ref="AT8:AT15">D8*0.05119/100</f>
        <v>0</v>
      </c>
      <c r="AU8" s="13">
        <f aca="true" t="shared" si="21" ref="AU8:AU15">AS8+AT8</f>
        <v>0</v>
      </c>
      <c r="AV8" s="28">
        <f aca="true" t="shared" si="22" ref="AV8:AV15">AT$6*$F8</f>
        <v>0</v>
      </c>
      <c r="AW8" s="28">
        <f aca="true" t="shared" si="23" ref="AW8:AW15">AT$6*$G8</f>
        <v>0</v>
      </c>
      <c r="AX8" s="28"/>
      <c r="AY8" s="28"/>
      <c r="AZ8" s="28">
        <f aca="true" t="shared" si="24" ref="AZ8:AZ15">D8*1.09472/100</f>
        <v>0</v>
      </c>
      <c r="BA8" s="13">
        <f aca="true" t="shared" si="25" ref="BA8:BA15">AY8+AZ8</f>
        <v>0</v>
      </c>
      <c r="BB8" s="28">
        <f aca="true" t="shared" si="26" ref="BB8:BB15">AZ$6*$F8</f>
        <v>0</v>
      </c>
      <c r="BC8" s="28">
        <f aca="true" t="shared" si="27" ref="BC8:BC15">AZ$6*$G8</f>
        <v>0</v>
      </c>
      <c r="BD8" s="28"/>
      <c r="BE8" s="28"/>
      <c r="BF8" s="28">
        <f aca="true" t="shared" si="28" ref="BF8:BF15">D8*0.01911/100</f>
        <v>0</v>
      </c>
      <c r="BG8" s="13">
        <f aca="true" t="shared" si="29" ref="BG8:BG15">BE8+BF8</f>
        <v>0</v>
      </c>
      <c r="BH8" s="28">
        <f aca="true" t="shared" si="30" ref="BH8:BH15">BF$6*$F8</f>
        <v>0</v>
      </c>
      <c r="BI8" s="28">
        <f aca="true" t="shared" si="31" ref="BI8:BI15">BF$6*$G8</f>
        <v>0</v>
      </c>
      <c r="BJ8" s="28"/>
      <c r="BK8" s="28"/>
      <c r="BL8" s="28">
        <f aca="true" t="shared" si="32" ref="BL8:BL15">D8*4.24642/100</f>
        <v>0</v>
      </c>
      <c r="BM8" s="13">
        <f aca="true" t="shared" si="33" ref="BM8:BM15">BK8+BL8</f>
        <v>0</v>
      </c>
      <c r="BN8" s="28">
        <f aca="true" t="shared" si="34" ref="BN8:BN15">BL$6*$F8</f>
        <v>0</v>
      </c>
      <c r="BO8" s="28">
        <f aca="true" t="shared" si="35" ref="BO8:BO15">BL$6*$G8</f>
        <v>0</v>
      </c>
      <c r="BP8" s="28"/>
      <c r="BQ8" s="28"/>
      <c r="BR8" s="28">
        <f aca="true" t="shared" si="36" ref="BR8:BR15">D8*0.15092/100</f>
        <v>0</v>
      </c>
      <c r="BS8" s="13">
        <f aca="true" t="shared" si="37" ref="BS8:BS15">BQ8+BR8</f>
        <v>0</v>
      </c>
      <c r="BT8" s="28">
        <f aca="true" t="shared" si="38" ref="BT8:BT15">BR$6*$F8</f>
        <v>0</v>
      </c>
      <c r="BU8" s="28">
        <f aca="true" t="shared" si="39" ref="BU8:BU15">BR$6*$G8</f>
        <v>0</v>
      </c>
      <c r="BV8" s="28"/>
      <c r="BW8" s="28"/>
      <c r="BX8" s="28">
        <f aca="true" t="shared" si="40" ref="BX8:BX15">D8*4.50865/100</f>
        <v>0</v>
      </c>
      <c r="BY8" s="13">
        <f aca="true" t="shared" si="41" ref="BY8:BY15">BW8+BX8</f>
        <v>0</v>
      </c>
      <c r="BZ8" s="28">
        <f aca="true" t="shared" si="42" ref="BZ8:BZ15">BX$6*$F8</f>
        <v>0</v>
      </c>
      <c r="CA8" s="28">
        <f aca="true" t="shared" si="43" ref="CA8:CA15">BX$6*$G8</f>
        <v>0</v>
      </c>
      <c r="CB8" s="28"/>
      <c r="CC8" s="28"/>
      <c r="CD8" s="28">
        <f aca="true" t="shared" si="44" ref="CD8:CD15">D8*1.34749/100</f>
        <v>0</v>
      </c>
      <c r="CE8" s="13">
        <f aca="true" t="shared" si="45" ref="CE8:CE15">CC8+CD8</f>
        <v>0</v>
      </c>
      <c r="CF8" s="28">
        <f aca="true" t="shared" si="46" ref="CF8:CF15">CD$6*$F8</f>
        <v>0</v>
      </c>
      <c r="CG8" s="28">
        <f aca="true" t="shared" si="47" ref="CG8:CG15">CD$6*$G8</f>
        <v>0</v>
      </c>
      <c r="CH8" s="28"/>
      <c r="CI8" s="28"/>
      <c r="CJ8" s="28">
        <f aca="true" t="shared" si="48" ref="CJ8:CJ15">D8*0.11948/100</f>
        <v>0</v>
      </c>
      <c r="CK8" s="13">
        <f aca="true" t="shared" si="49" ref="CK8:CK15">CI8+CJ8</f>
        <v>0</v>
      </c>
      <c r="CL8" s="28">
        <f aca="true" t="shared" si="50" ref="CL8:CL15">CJ$6*$F8</f>
        <v>0</v>
      </c>
      <c r="CM8" s="28">
        <f aca="true" t="shared" si="51" ref="CM8:CM15">CJ$6*$G8</f>
        <v>0</v>
      </c>
      <c r="CN8" s="28"/>
      <c r="CO8" s="28"/>
      <c r="CP8" s="28">
        <f aca="true" t="shared" si="52" ref="CP8:CP15">D8*0.03698/100</f>
        <v>0</v>
      </c>
      <c r="CQ8" s="13">
        <f aca="true" t="shared" si="53" ref="CQ8:CQ15">CO8+CP8</f>
        <v>0</v>
      </c>
      <c r="CR8" s="28">
        <f aca="true" t="shared" si="54" ref="CR8:CR15">CP$6*$F8</f>
        <v>0</v>
      </c>
      <c r="CS8" s="28">
        <f aca="true" t="shared" si="55" ref="CS8:CS15">CP$6*$G8</f>
        <v>0</v>
      </c>
      <c r="CT8" s="28"/>
      <c r="CU8" s="28"/>
      <c r="CV8" s="28">
        <f aca="true" t="shared" si="56" ref="CV8:CV15">D8*0.13432/100</f>
        <v>0</v>
      </c>
      <c r="CW8" s="13">
        <f aca="true" t="shared" si="57" ref="CW8:CW15">CU8+CV8</f>
        <v>0</v>
      </c>
      <c r="CX8" s="28">
        <f aca="true" t="shared" si="58" ref="CX8:CX15">CV$6*$F8</f>
        <v>0</v>
      </c>
      <c r="CY8" s="28">
        <f aca="true" t="shared" si="59" ref="CY8:CY15">CV$6*$G8</f>
        <v>0</v>
      </c>
      <c r="CZ8" s="28"/>
      <c r="DA8" s="28"/>
      <c r="DB8" s="28">
        <f aca="true" t="shared" si="60" ref="DB8:DB15">D8*0.26052/100</f>
        <v>0</v>
      </c>
      <c r="DC8" s="13">
        <f aca="true" t="shared" si="61" ref="DC8:DC15">DA8+DB8</f>
        <v>0</v>
      </c>
      <c r="DD8" s="28">
        <f aca="true" t="shared" si="62" ref="DD8:DD15">DB$6*$F8</f>
        <v>0</v>
      </c>
      <c r="DE8" s="28">
        <f aca="true" t="shared" si="63" ref="DE8:DE15">DB$6*$G8</f>
        <v>0</v>
      </c>
      <c r="DF8" s="28"/>
      <c r="DG8" s="28"/>
      <c r="DH8" s="28">
        <f aca="true" t="shared" si="64" ref="DH8:DH15">D8*17.86295/100</f>
        <v>0</v>
      </c>
      <c r="DI8" s="13">
        <f aca="true" t="shared" si="65" ref="DI8:DI15">DG8+DH8</f>
        <v>0</v>
      </c>
      <c r="DJ8" s="28">
        <f aca="true" t="shared" si="66" ref="DJ8:DJ15">DH$6*$F8</f>
        <v>0</v>
      </c>
      <c r="DK8" s="28">
        <f aca="true" t="shared" si="67" ref="DK8:DK15">DH$6*$G8</f>
        <v>0</v>
      </c>
      <c r="DL8" s="28"/>
      <c r="DM8" s="13"/>
      <c r="DN8" s="13"/>
      <c r="DO8" s="13">
        <f aca="true" t="shared" si="68" ref="DO8:DO15">DM8+DN8</f>
        <v>0</v>
      </c>
      <c r="DP8" s="13"/>
    </row>
    <row r="9" spans="1:120" s="30" customFormat="1" ht="12.75">
      <c r="A9" s="29">
        <v>44287</v>
      </c>
      <c r="B9" s="28"/>
      <c r="C9" s="20"/>
      <c r="D9" s="20"/>
      <c r="E9" s="14">
        <f t="shared" si="0"/>
        <v>0</v>
      </c>
      <c r="F9" s="14"/>
      <c r="G9" s="14"/>
      <c r="H9" s="28"/>
      <c r="I9" s="28">
        <f>'2011B-2021A Academic'!I9</f>
        <v>0</v>
      </c>
      <c r="J9" s="28">
        <f>'2011B-2021A Academic'!J9</f>
        <v>0</v>
      </c>
      <c r="K9" s="28">
        <f aca="true" t="shared" si="69" ref="K9:K15">I9+J9</f>
        <v>0</v>
      </c>
      <c r="L9" s="28">
        <f>'2011B-2021A Academic'!L9</f>
        <v>0</v>
      </c>
      <c r="M9" s="28">
        <f>'2011B-2021A Academic'!M9</f>
        <v>0</v>
      </c>
      <c r="N9" s="28"/>
      <c r="O9" s="13">
        <f>U9+AA9+AG9+AM9+AS9+AY9+BE9+BK9+BQ9+BW9+CC9+CI9+CO9+CU9+DA9+DG9+DM9</f>
        <v>0</v>
      </c>
      <c r="P9" s="20">
        <f t="shared" si="1"/>
        <v>0</v>
      </c>
      <c r="Q9" s="13">
        <f t="shared" si="2"/>
        <v>0</v>
      </c>
      <c r="R9" s="13">
        <f t="shared" si="3"/>
        <v>0</v>
      </c>
      <c r="S9" s="20">
        <f t="shared" si="3"/>
        <v>0</v>
      </c>
      <c r="T9" s="28"/>
      <c r="U9" s="28">
        <f aca="true" t="shared" si="70" ref="U9:U15">C9*0.28849/100</f>
        <v>0</v>
      </c>
      <c r="V9" s="20">
        <f t="shared" si="4"/>
        <v>0</v>
      </c>
      <c r="W9" s="28">
        <f t="shared" si="5"/>
        <v>0</v>
      </c>
      <c r="X9" s="28">
        <f t="shared" si="6"/>
        <v>0</v>
      </c>
      <c r="Y9" s="28">
        <f t="shared" si="7"/>
        <v>0</v>
      </c>
      <c r="AA9" s="28">
        <f aca="true" t="shared" si="71" ref="AA9:AA15">C9*1.21511/100</f>
        <v>0</v>
      </c>
      <c r="AB9" s="28">
        <f t="shared" si="8"/>
        <v>0</v>
      </c>
      <c r="AC9" s="13">
        <f t="shared" si="9"/>
        <v>0</v>
      </c>
      <c r="AD9" s="28">
        <f t="shared" si="10"/>
        <v>0</v>
      </c>
      <c r="AE9" s="28">
        <f t="shared" si="11"/>
        <v>0</v>
      </c>
      <c r="AG9" s="28">
        <f aca="true" t="shared" si="72" ref="AG9:AG15">C9*0.51763/100</f>
        <v>0</v>
      </c>
      <c r="AH9" s="28">
        <f t="shared" si="12"/>
        <v>0</v>
      </c>
      <c r="AI9" s="13">
        <f t="shared" si="13"/>
        <v>0</v>
      </c>
      <c r="AJ9" s="28">
        <f t="shared" si="14"/>
        <v>0</v>
      </c>
      <c r="AK9" s="28">
        <f t="shared" si="15"/>
        <v>0</v>
      </c>
      <c r="AM9" s="38">
        <f aca="true" t="shared" si="73" ref="AM9:AM15">C9*0.1659/100</f>
        <v>0</v>
      </c>
      <c r="AN9" s="38">
        <f t="shared" si="16"/>
        <v>0</v>
      </c>
      <c r="AO9" s="3">
        <f t="shared" si="17"/>
        <v>0</v>
      </c>
      <c r="AP9" s="28">
        <f t="shared" si="18"/>
        <v>0</v>
      </c>
      <c r="AQ9" s="28">
        <f t="shared" si="19"/>
        <v>0</v>
      </c>
      <c r="AR9" s="28"/>
      <c r="AS9" s="28">
        <f aca="true" t="shared" si="74" ref="AS9:AS15">C9*0.05119/100</f>
        <v>0</v>
      </c>
      <c r="AT9" s="28">
        <f t="shared" si="20"/>
        <v>0</v>
      </c>
      <c r="AU9" s="13">
        <f t="shared" si="21"/>
        <v>0</v>
      </c>
      <c r="AV9" s="28">
        <f t="shared" si="22"/>
        <v>0</v>
      </c>
      <c r="AW9" s="28">
        <f t="shared" si="23"/>
        <v>0</v>
      </c>
      <c r="AX9" s="28"/>
      <c r="AY9" s="28">
        <f aca="true" t="shared" si="75" ref="AY9:AY15">C9*1.09472/100</f>
        <v>0</v>
      </c>
      <c r="AZ9" s="28">
        <f t="shared" si="24"/>
        <v>0</v>
      </c>
      <c r="BA9" s="13">
        <f t="shared" si="25"/>
        <v>0</v>
      </c>
      <c r="BB9" s="28">
        <f t="shared" si="26"/>
        <v>0</v>
      </c>
      <c r="BC9" s="28">
        <f t="shared" si="27"/>
        <v>0</v>
      </c>
      <c r="BD9" s="28"/>
      <c r="BE9" s="28">
        <f aca="true" t="shared" si="76" ref="BE9:BE15">C9*0.01911/100</f>
        <v>0</v>
      </c>
      <c r="BF9" s="28">
        <f t="shared" si="28"/>
        <v>0</v>
      </c>
      <c r="BG9" s="13">
        <f t="shared" si="29"/>
        <v>0</v>
      </c>
      <c r="BH9" s="28">
        <f t="shared" si="30"/>
        <v>0</v>
      </c>
      <c r="BI9" s="28">
        <f t="shared" si="31"/>
        <v>0</v>
      </c>
      <c r="BJ9" s="28"/>
      <c r="BK9" s="28">
        <f aca="true" t="shared" si="77" ref="BK9:BK15">C9*4.24642/100</f>
        <v>0</v>
      </c>
      <c r="BL9" s="28">
        <f t="shared" si="32"/>
        <v>0</v>
      </c>
      <c r="BM9" s="13">
        <f t="shared" si="33"/>
        <v>0</v>
      </c>
      <c r="BN9" s="28">
        <f t="shared" si="34"/>
        <v>0</v>
      </c>
      <c r="BO9" s="28">
        <f t="shared" si="35"/>
        <v>0</v>
      </c>
      <c r="BP9" s="28"/>
      <c r="BQ9" s="28">
        <f aca="true" t="shared" si="78" ref="BQ9:BQ15">C9*0.15092/100</f>
        <v>0</v>
      </c>
      <c r="BR9" s="28">
        <f t="shared" si="36"/>
        <v>0</v>
      </c>
      <c r="BS9" s="13">
        <f t="shared" si="37"/>
        <v>0</v>
      </c>
      <c r="BT9" s="28">
        <f t="shared" si="38"/>
        <v>0</v>
      </c>
      <c r="BU9" s="28">
        <f t="shared" si="39"/>
        <v>0</v>
      </c>
      <c r="BV9" s="28"/>
      <c r="BW9" s="28">
        <f aca="true" t="shared" si="79" ref="BW9:BW15">C9*4.50865/100</f>
        <v>0</v>
      </c>
      <c r="BX9" s="28">
        <f t="shared" si="40"/>
        <v>0</v>
      </c>
      <c r="BY9" s="13">
        <f t="shared" si="41"/>
        <v>0</v>
      </c>
      <c r="BZ9" s="28">
        <f t="shared" si="42"/>
        <v>0</v>
      </c>
      <c r="CA9" s="28">
        <f t="shared" si="43"/>
        <v>0</v>
      </c>
      <c r="CB9" s="28"/>
      <c r="CC9" s="28">
        <f aca="true" t="shared" si="80" ref="CC9:CC15">C9*1.34749/100</f>
        <v>0</v>
      </c>
      <c r="CD9" s="28">
        <f t="shared" si="44"/>
        <v>0</v>
      </c>
      <c r="CE9" s="13">
        <f t="shared" si="45"/>
        <v>0</v>
      </c>
      <c r="CF9" s="28">
        <f t="shared" si="46"/>
        <v>0</v>
      </c>
      <c r="CG9" s="28">
        <f t="shared" si="47"/>
        <v>0</v>
      </c>
      <c r="CH9" s="28"/>
      <c r="CI9" s="28">
        <f aca="true" t="shared" si="81" ref="CI9:CI15">C9*0.11948/100</f>
        <v>0</v>
      </c>
      <c r="CJ9" s="28">
        <f t="shared" si="48"/>
        <v>0</v>
      </c>
      <c r="CK9" s="13">
        <f t="shared" si="49"/>
        <v>0</v>
      </c>
      <c r="CL9" s="28">
        <f t="shared" si="50"/>
        <v>0</v>
      </c>
      <c r="CM9" s="28">
        <f t="shared" si="51"/>
        <v>0</v>
      </c>
      <c r="CN9" s="28"/>
      <c r="CO9" s="28">
        <f aca="true" t="shared" si="82" ref="CO9:CO15">C9*0.03698/100</f>
        <v>0</v>
      </c>
      <c r="CP9" s="28">
        <f t="shared" si="52"/>
        <v>0</v>
      </c>
      <c r="CQ9" s="13">
        <f t="shared" si="53"/>
        <v>0</v>
      </c>
      <c r="CR9" s="28">
        <f t="shared" si="54"/>
        <v>0</v>
      </c>
      <c r="CS9" s="28">
        <f t="shared" si="55"/>
        <v>0</v>
      </c>
      <c r="CT9" s="28"/>
      <c r="CU9" s="28">
        <f aca="true" t="shared" si="83" ref="CU9:CU15">C9*0.13432/100</f>
        <v>0</v>
      </c>
      <c r="CV9" s="28">
        <f t="shared" si="56"/>
        <v>0</v>
      </c>
      <c r="CW9" s="13">
        <f t="shared" si="57"/>
        <v>0</v>
      </c>
      <c r="CX9" s="28">
        <f t="shared" si="58"/>
        <v>0</v>
      </c>
      <c r="CY9" s="28">
        <f t="shared" si="59"/>
        <v>0</v>
      </c>
      <c r="CZ9" s="28"/>
      <c r="DA9" s="28">
        <f aca="true" t="shared" si="84" ref="DA9:DA15">C9*0.26052/100</f>
        <v>0</v>
      </c>
      <c r="DB9" s="28">
        <f t="shared" si="60"/>
        <v>0</v>
      </c>
      <c r="DC9" s="13">
        <f t="shared" si="61"/>
        <v>0</v>
      </c>
      <c r="DD9" s="28">
        <f t="shared" si="62"/>
        <v>0</v>
      </c>
      <c r="DE9" s="28">
        <f t="shared" si="63"/>
        <v>0</v>
      </c>
      <c r="DF9" s="28"/>
      <c r="DG9" s="28">
        <f aca="true" t="shared" si="85" ref="DG9:DG15">C9*17.86295/100</f>
        <v>0</v>
      </c>
      <c r="DH9" s="28">
        <f t="shared" si="64"/>
        <v>0</v>
      </c>
      <c r="DI9" s="13">
        <f t="shared" si="65"/>
        <v>0</v>
      </c>
      <c r="DJ9" s="28">
        <f t="shared" si="66"/>
        <v>0</v>
      </c>
      <c r="DK9" s="28">
        <f t="shared" si="67"/>
        <v>0</v>
      </c>
      <c r="DL9" s="28"/>
      <c r="DM9" s="13"/>
      <c r="DN9" s="13"/>
      <c r="DO9" s="13">
        <f t="shared" si="68"/>
        <v>0</v>
      </c>
      <c r="DP9" s="13"/>
    </row>
    <row r="10" spans="1:120" s="30" customFormat="1" ht="12.75">
      <c r="A10" s="29">
        <v>44470</v>
      </c>
      <c r="B10" s="28"/>
      <c r="C10" s="14"/>
      <c r="D10" s="14">
        <v>75347</v>
      </c>
      <c r="E10" s="14">
        <f t="shared" si="0"/>
        <v>75347</v>
      </c>
      <c r="F10" s="14">
        <v>80521</v>
      </c>
      <c r="G10" s="14">
        <v>44404</v>
      </c>
      <c r="H10" s="28"/>
      <c r="I10" s="28">
        <f>'2011B-2021A Academic'!I10</f>
        <v>0</v>
      </c>
      <c r="J10" s="28">
        <f>'2011B-2021A Academic'!J10</f>
        <v>51220.98101639999</v>
      </c>
      <c r="K10" s="28">
        <f t="shared" si="69"/>
        <v>51220.98101639999</v>
      </c>
      <c r="L10" s="28">
        <f>'2011B-2021A Academic'!L10</f>
        <v>54738.27242519998</v>
      </c>
      <c r="M10" s="28">
        <f>'2011B-2021A Academic'!M10</f>
        <v>30185.8924848</v>
      </c>
      <c r="N10" s="28"/>
      <c r="O10" s="13"/>
      <c r="P10" s="20">
        <f t="shared" si="1"/>
        <v>24126.0189836</v>
      </c>
      <c r="Q10" s="13">
        <f t="shared" si="2"/>
        <v>24126.0189836</v>
      </c>
      <c r="R10" s="13">
        <f t="shared" si="3"/>
        <v>25782.7275748</v>
      </c>
      <c r="S10" s="20">
        <f t="shared" si="3"/>
        <v>14218.107515200001</v>
      </c>
      <c r="T10" s="28"/>
      <c r="U10" s="28"/>
      <c r="V10" s="20">
        <f t="shared" si="4"/>
        <v>217.3685603</v>
      </c>
      <c r="W10" s="28">
        <f t="shared" si="5"/>
        <v>217.3685603</v>
      </c>
      <c r="X10" s="28">
        <f t="shared" si="6"/>
        <v>232.29503290000002</v>
      </c>
      <c r="Y10" s="28">
        <f t="shared" si="7"/>
        <v>128.1010996</v>
      </c>
      <c r="AA10" s="28"/>
      <c r="AB10" s="28">
        <f t="shared" si="8"/>
        <v>915.5489316999999</v>
      </c>
      <c r="AC10" s="13">
        <f t="shared" si="9"/>
        <v>915.5489316999999</v>
      </c>
      <c r="AD10" s="28">
        <f t="shared" si="10"/>
        <v>978.4187231</v>
      </c>
      <c r="AE10" s="28">
        <f t="shared" si="11"/>
        <v>539.5574444</v>
      </c>
      <c r="AG10" s="28"/>
      <c r="AH10" s="28">
        <f t="shared" si="12"/>
        <v>390.0186761</v>
      </c>
      <c r="AI10" s="13">
        <f t="shared" si="13"/>
        <v>390.0186761</v>
      </c>
      <c r="AJ10" s="28">
        <f t="shared" si="14"/>
        <v>416.8008523</v>
      </c>
      <c r="AK10" s="28">
        <f t="shared" si="15"/>
        <v>229.8484252</v>
      </c>
      <c r="AM10" s="38"/>
      <c r="AN10" s="38">
        <f t="shared" si="16"/>
        <v>125.00067299999999</v>
      </c>
      <c r="AO10" s="3">
        <f t="shared" si="17"/>
        <v>125.00067299999999</v>
      </c>
      <c r="AP10" s="28">
        <f t="shared" si="18"/>
        <v>133.584339</v>
      </c>
      <c r="AQ10" s="28">
        <f t="shared" si="19"/>
        <v>73.666236</v>
      </c>
      <c r="AR10" s="28"/>
      <c r="AS10" s="28"/>
      <c r="AT10" s="28">
        <f t="shared" si="20"/>
        <v>38.5701293</v>
      </c>
      <c r="AU10" s="13">
        <f t="shared" si="21"/>
        <v>38.5701293</v>
      </c>
      <c r="AV10" s="28">
        <f t="shared" si="22"/>
        <v>41.218699900000004</v>
      </c>
      <c r="AW10" s="28">
        <f t="shared" si="23"/>
        <v>22.730407600000003</v>
      </c>
      <c r="AX10" s="28"/>
      <c r="AY10" s="28"/>
      <c r="AZ10" s="28">
        <f t="shared" si="24"/>
        <v>824.8386783999999</v>
      </c>
      <c r="BA10" s="13">
        <f t="shared" si="25"/>
        <v>824.8386783999999</v>
      </c>
      <c r="BB10" s="28">
        <f t="shared" si="26"/>
        <v>881.4794912000001</v>
      </c>
      <c r="BC10" s="28">
        <f t="shared" si="27"/>
        <v>486.0994688</v>
      </c>
      <c r="BD10" s="28"/>
      <c r="BE10" s="28"/>
      <c r="BF10" s="28">
        <f t="shared" si="28"/>
        <v>14.3988117</v>
      </c>
      <c r="BG10" s="13">
        <f t="shared" si="29"/>
        <v>14.3988117</v>
      </c>
      <c r="BH10" s="28">
        <f t="shared" si="30"/>
        <v>15.387563100000001</v>
      </c>
      <c r="BI10" s="28">
        <f t="shared" si="31"/>
        <v>8.4856044</v>
      </c>
      <c r="BJ10" s="28"/>
      <c r="BK10" s="28"/>
      <c r="BL10" s="28">
        <f t="shared" si="32"/>
        <v>3199.5500773999997</v>
      </c>
      <c r="BM10" s="13">
        <f t="shared" si="33"/>
        <v>3199.5500773999997</v>
      </c>
      <c r="BN10" s="28">
        <f t="shared" si="34"/>
        <v>3419.2598482</v>
      </c>
      <c r="BO10" s="28">
        <f t="shared" si="35"/>
        <v>1885.5803368</v>
      </c>
      <c r="BP10" s="28"/>
      <c r="BQ10" s="28"/>
      <c r="BR10" s="28">
        <f t="shared" si="36"/>
        <v>113.7136924</v>
      </c>
      <c r="BS10" s="13">
        <f t="shared" si="37"/>
        <v>113.7136924</v>
      </c>
      <c r="BT10" s="28">
        <f t="shared" si="38"/>
        <v>121.52229320000001</v>
      </c>
      <c r="BU10" s="28">
        <f t="shared" si="39"/>
        <v>67.0145168</v>
      </c>
      <c r="BV10" s="28"/>
      <c r="BW10" s="28"/>
      <c r="BX10" s="28">
        <f t="shared" si="40"/>
        <v>3397.1325155000004</v>
      </c>
      <c r="BY10" s="13">
        <f t="shared" si="41"/>
        <v>3397.1325155000004</v>
      </c>
      <c r="BZ10" s="28">
        <f t="shared" si="42"/>
        <v>3630.4100665</v>
      </c>
      <c r="CA10" s="28">
        <f t="shared" si="43"/>
        <v>2002.020946</v>
      </c>
      <c r="CB10" s="28"/>
      <c r="CC10" s="28"/>
      <c r="CD10" s="28">
        <f t="shared" si="44"/>
        <v>1015.2932903000001</v>
      </c>
      <c r="CE10" s="13">
        <f t="shared" si="45"/>
        <v>1015.2932903000001</v>
      </c>
      <c r="CF10" s="28">
        <f t="shared" si="46"/>
        <v>1085.0124229</v>
      </c>
      <c r="CG10" s="28">
        <f t="shared" si="47"/>
        <v>598.3394595999999</v>
      </c>
      <c r="CH10" s="28"/>
      <c r="CI10" s="28"/>
      <c r="CJ10" s="28">
        <f t="shared" si="48"/>
        <v>90.0245956</v>
      </c>
      <c r="CK10" s="13">
        <f t="shared" si="49"/>
        <v>90.0245956</v>
      </c>
      <c r="CL10" s="28">
        <f t="shared" si="50"/>
        <v>96.2064908</v>
      </c>
      <c r="CM10" s="28">
        <f t="shared" si="51"/>
        <v>53.0538992</v>
      </c>
      <c r="CN10" s="28"/>
      <c r="CO10" s="28"/>
      <c r="CP10" s="28">
        <f t="shared" si="52"/>
        <v>27.863320599999998</v>
      </c>
      <c r="CQ10" s="13">
        <f t="shared" si="53"/>
        <v>27.863320599999998</v>
      </c>
      <c r="CR10" s="28">
        <f t="shared" si="54"/>
        <v>29.7766658</v>
      </c>
      <c r="CS10" s="28">
        <f t="shared" si="55"/>
        <v>16.420599199999998</v>
      </c>
      <c r="CT10" s="28"/>
      <c r="CU10" s="28"/>
      <c r="CV10" s="28">
        <f t="shared" si="56"/>
        <v>101.2060904</v>
      </c>
      <c r="CW10" s="13">
        <f t="shared" si="57"/>
        <v>101.2060904</v>
      </c>
      <c r="CX10" s="28">
        <f t="shared" si="58"/>
        <v>108.1558072</v>
      </c>
      <c r="CY10" s="28">
        <f t="shared" si="59"/>
        <v>59.6434528</v>
      </c>
      <c r="CZ10" s="28"/>
      <c r="DA10" s="28"/>
      <c r="DB10" s="28">
        <f t="shared" si="60"/>
        <v>196.29400439999998</v>
      </c>
      <c r="DC10" s="13">
        <f t="shared" si="61"/>
        <v>196.29400439999998</v>
      </c>
      <c r="DD10" s="28">
        <f t="shared" si="62"/>
        <v>209.77330919999997</v>
      </c>
      <c r="DE10" s="28">
        <f t="shared" si="63"/>
        <v>115.68130079999999</v>
      </c>
      <c r="DF10" s="28"/>
      <c r="DG10" s="28"/>
      <c r="DH10" s="28">
        <f t="shared" si="64"/>
        <v>13459.1969365</v>
      </c>
      <c r="DI10" s="13">
        <f t="shared" si="65"/>
        <v>13459.1969365</v>
      </c>
      <c r="DJ10" s="28">
        <f t="shared" si="66"/>
        <v>14383.4259695</v>
      </c>
      <c r="DK10" s="28">
        <f t="shared" si="67"/>
        <v>7931.864318</v>
      </c>
      <c r="DL10" s="28"/>
      <c r="DM10" s="13"/>
      <c r="DN10" s="13"/>
      <c r="DO10" s="13">
        <f t="shared" si="68"/>
        <v>0</v>
      </c>
      <c r="DP10" s="13"/>
    </row>
    <row r="11" spans="1:120" s="30" customFormat="1" ht="12.75">
      <c r="A11" s="29">
        <v>44652</v>
      </c>
      <c r="B11" s="28"/>
      <c r="C11" s="14"/>
      <c r="D11" s="14">
        <v>62500</v>
      </c>
      <c r="E11" s="14">
        <f t="shared" si="0"/>
        <v>62500</v>
      </c>
      <c r="F11" s="14">
        <v>80524</v>
      </c>
      <c r="G11" s="14">
        <v>44405</v>
      </c>
      <c r="H11" s="28"/>
      <c r="I11" s="28">
        <f>'2011B-2021A Academic'!I11</f>
        <v>0</v>
      </c>
      <c r="J11" s="28">
        <f>'2011B-2021A Academic'!J11</f>
        <v>42487.575000000004</v>
      </c>
      <c r="K11" s="28">
        <f t="shared" si="69"/>
        <v>42487.575000000004</v>
      </c>
      <c r="L11" s="28">
        <f>'2011B-2021A Academic'!L11</f>
        <v>54740.311828799975</v>
      </c>
      <c r="M11" s="28">
        <f>'2011B-2021A Academic'!M11</f>
        <v>30186.572286000006</v>
      </c>
      <c r="N11" s="28"/>
      <c r="O11" s="13">
        <f>U11+AA11+AG11+AM11+AS11+AY11+BE11+BK11+BQ11+BW11+CC11+CI11+CO11+CU11+DA11+DG11+DM11</f>
        <v>0</v>
      </c>
      <c r="P11" s="20">
        <f t="shared" si="1"/>
        <v>20012.425</v>
      </c>
      <c r="Q11" s="13">
        <f t="shared" si="2"/>
        <v>20012.425</v>
      </c>
      <c r="R11" s="13">
        <f t="shared" si="3"/>
        <v>25783.688171200003</v>
      </c>
      <c r="S11" s="20">
        <f t="shared" si="3"/>
        <v>14218.427714</v>
      </c>
      <c r="T11" s="28"/>
      <c r="U11" s="28">
        <f t="shared" si="70"/>
        <v>0</v>
      </c>
      <c r="V11" s="20">
        <f t="shared" si="4"/>
        <v>180.30625</v>
      </c>
      <c r="W11" s="28">
        <f t="shared" si="5"/>
        <v>180.30625</v>
      </c>
      <c r="X11" s="28">
        <f t="shared" si="6"/>
        <v>232.30368760000002</v>
      </c>
      <c r="Y11" s="28">
        <f t="shared" si="7"/>
        <v>128.1039845</v>
      </c>
      <c r="AA11" s="28">
        <f t="shared" si="71"/>
        <v>0</v>
      </c>
      <c r="AB11" s="28">
        <f t="shared" si="8"/>
        <v>759.44375</v>
      </c>
      <c r="AC11" s="13">
        <f t="shared" si="9"/>
        <v>759.44375</v>
      </c>
      <c r="AD11" s="28">
        <f t="shared" si="10"/>
        <v>978.4551764</v>
      </c>
      <c r="AE11" s="28">
        <f t="shared" si="11"/>
        <v>539.5695955</v>
      </c>
      <c r="AG11" s="28">
        <f t="shared" si="72"/>
        <v>0</v>
      </c>
      <c r="AH11" s="28">
        <f t="shared" si="12"/>
        <v>323.51875</v>
      </c>
      <c r="AI11" s="13">
        <f t="shared" si="13"/>
        <v>323.51875</v>
      </c>
      <c r="AJ11" s="28">
        <f t="shared" si="14"/>
        <v>416.8163812</v>
      </c>
      <c r="AK11" s="28">
        <f t="shared" si="15"/>
        <v>229.8536015</v>
      </c>
      <c r="AM11" s="38">
        <f t="shared" si="73"/>
        <v>0</v>
      </c>
      <c r="AN11" s="38">
        <f t="shared" si="16"/>
        <v>103.6875</v>
      </c>
      <c r="AO11" s="3">
        <f t="shared" si="17"/>
        <v>103.6875</v>
      </c>
      <c r="AP11" s="28">
        <f t="shared" si="18"/>
        <v>133.589316</v>
      </c>
      <c r="AQ11" s="28">
        <f t="shared" si="19"/>
        <v>73.667895</v>
      </c>
      <c r="AR11" s="28"/>
      <c r="AS11" s="28">
        <f t="shared" si="74"/>
        <v>0</v>
      </c>
      <c r="AT11" s="28">
        <f t="shared" si="20"/>
        <v>31.99375</v>
      </c>
      <c r="AU11" s="13">
        <f t="shared" si="21"/>
        <v>31.99375</v>
      </c>
      <c r="AV11" s="28">
        <f t="shared" si="22"/>
        <v>41.2202356</v>
      </c>
      <c r="AW11" s="28">
        <f t="shared" si="23"/>
        <v>22.730919500000002</v>
      </c>
      <c r="AX11" s="28"/>
      <c r="AY11" s="28">
        <f t="shared" si="75"/>
        <v>0</v>
      </c>
      <c r="AZ11" s="28">
        <f t="shared" si="24"/>
        <v>684.2</v>
      </c>
      <c r="BA11" s="13">
        <f t="shared" si="25"/>
        <v>684.2</v>
      </c>
      <c r="BB11" s="28">
        <f t="shared" si="26"/>
        <v>881.5123328000001</v>
      </c>
      <c r="BC11" s="28">
        <f t="shared" si="27"/>
        <v>486.11041600000004</v>
      </c>
      <c r="BD11" s="28"/>
      <c r="BE11" s="28">
        <f t="shared" si="76"/>
        <v>0</v>
      </c>
      <c r="BF11" s="28">
        <f t="shared" si="28"/>
        <v>11.94375</v>
      </c>
      <c r="BG11" s="13">
        <f t="shared" si="29"/>
        <v>11.94375</v>
      </c>
      <c r="BH11" s="28">
        <f t="shared" si="30"/>
        <v>15.3881364</v>
      </c>
      <c r="BI11" s="28">
        <f t="shared" si="31"/>
        <v>8.4857955</v>
      </c>
      <c r="BJ11" s="28"/>
      <c r="BK11" s="28">
        <f t="shared" si="77"/>
        <v>0</v>
      </c>
      <c r="BL11" s="28">
        <f t="shared" si="32"/>
        <v>2654.0125</v>
      </c>
      <c r="BM11" s="13">
        <f t="shared" si="33"/>
        <v>2654.0125</v>
      </c>
      <c r="BN11" s="28">
        <f t="shared" si="34"/>
        <v>3419.3872408</v>
      </c>
      <c r="BO11" s="28">
        <f t="shared" si="35"/>
        <v>1885.622801</v>
      </c>
      <c r="BP11" s="28"/>
      <c r="BQ11" s="28">
        <f t="shared" si="78"/>
        <v>0</v>
      </c>
      <c r="BR11" s="28">
        <f t="shared" si="36"/>
        <v>94.325</v>
      </c>
      <c r="BS11" s="13">
        <f t="shared" si="37"/>
        <v>94.325</v>
      </c>
      <c r="BT11" s="28">
        <f t="shared" si="38"/>
        <v>121.52682080000001</v>
      </c>
      <c r="BU11" s="28">
        <f t="shared" si="39"/>
        <v>67.016026</v>
      </c>
      <c r="BV11" s="28"/>
      <c r="BW11" s="28">
        <f t="shared" si="79"/>
        <v>0</v>
      </c>
      <c r="BX11" s="28">
        <f t="shared" si="40"/>
        <v>2817.90625</v>
      </c>
      <c r="BY11" s="13">
        <f t="shared" si="41"/>
        <v>2817.90625</v>
      </c>
      <c r="BZ11" s="28">
        <f t="shared" si="42"/>
        <v>3630.545326</v>
      </c>
      <c r="CA11" s="28">
        <f t="shared" si="43"/>
        <v>2002.0660325000001</v>
      </c>
      <c r="CB11" s="28"/>
      <c r="CC11" s="28">
        <f t="shared" si="80"/>
        <v>0</v>
      </c>
      <c r="CD11" s="28">
        <f t="shared" si="44"/>
        <v>842.18125</v>
      </c>
      <c r="CE11" s="13">
        <f t="shared" si="45"/>
        <v>842.18125</v>
      </c>
      <c r="CF11" s="28">
        <f t="shared" si="46"/>
        <v>1085.0528476</v>
      </c>
      <c r="CG11" s="28">
        <f t="shared" si="47"/>
        <v>598.3529345</v>
      </c>
      <c r="CH11" s="28"/>
      <c r="CI11" s="28">
        <f t="shared" si="81"/>
        <v>0</v>
      </c>
      <c r="CJ11" s="28">
        <f t="shared" si="48"/>
        <v>74.675</v>
      </c>
      <c r="CK11" s="13">
        <f t="shared" si="49"/>
        <v>74.675</v>
      </c>
      <c r="CL11" s="28">
        <f t="shared" si="50"/>
        <v>96.2100752</v>
      </c>
      <c r="CM11" s="28">
        <f t="shared" si="51"/>
        <v>53.055094</v>
      </c>
      <c r="CN11" s="28"/>
      <c r="CO11" s="28">
        <f t="shared" si="82"/>
        <v>0</v>
      </c>
      <c r="CP11" s="28">
        <f t="shared" si="52"/>
        <v>23.1125</v>
      </c>
      <c r="CQ11" s="13">
        <f t="shared" si="53"/>
        <v>23.1125</v>
      </c>
      <c r="CR11" s="28">
        <f t="shared" si="54"/>
        <v>29.7777752</v>
      </c>
      <c r="CS11" s="28">
        <f t="shared" si="55"/>
        <v>16.420969</v>
      </c>
      <c r="CT11" s="28"/>
      <c r="CU11" s="28">
        <f t="shared" si="83"/>
        <v>0</v>
      </c>
      <c r="CV11" s="28">
        <f t="shared" si="56"/>
        <v>83.95</v>
      </c>
      <c r="CW11" s="13">
        <f t="shared" si="57"/>
        <v>83.95</v>
      </c>
      <c r="CX11" s="28">
        <f t="shared" si="58"/>
        <v>108.1598368</v>
      </c>
      <c r="CY11" s="28">
        <f t="shared" si="59"/>
        <v>59.64479599999999</v>
      </c>
      <c r="CZ11" s="28"/>
      <c r="DA11" s="28">
        <f t="shared" si="84"/>
        <v>0</v>
      </c>
      <c r="DB11" s="28">
        <f t="shared" si="60"/>
        <v>162.825</v>
      </c>
      <c r="DC11" s="13">
        <f t="shared" si="61"/>
        <v>162.825</v>
      </c>
      <c r="DD11" s="28">
        <f t="shared" si="62"/>
        <v>209.7811248</v>
      </c>
      <c r="DE11" s="28">
        <f t="shared" si="63"/>
        <v>115.683906</v>
      </c>
      <c r="DF11" s="28"/>
      <c r="DG11" s="28">
        <f t="shared" si="85"/>
        <v>0</v>
      </c>
      <c r="DH11" s="28">
        <f t="shared" si="64"/>
        <v>11164.34375</v>
      </c>
      <c r="DI11" s="13">
        <f t="shared" si="65"/>
        <v>11164.34375</v>
      </c>
      <c r="DJ11" s="28">
        <f t="shared" si="66"/>
        <v>14383.961858</v>
      </c>
      <c r="DK11" s="28">
        <f t="shared" si="67"/>
        <v>7932.0429475</v>
      </c>
      <c r="DL11" s="28"/>
      <c r="DM11" s="13"/>
      <c r="DN11" s="13"/>
      <c r="DO11" s="13">
        <f t="shared" si="68"/>
        <v>0</v>
      </c>
      <c r="DP11" s="13"/>
    </row>
    <row r="12" spans="1:120" s="30" customFormat="1" ht="12.75">
      <c r="A12" s="29">
        <v>44835</v>
      </c>
      <c r="B12" s="28"/>
      <c r="C12" s="14"/>
      <c r="D12" s="14">
        <v>62500</v>
      </c>
      <c r="E12" s="14">
        <f t="shared" si="0"/>
        <v>62500</v>
      </c>
      <c r="F12" s="14">
        <v>80524</v>
      </c>
      <c r="G12" s="14">
        <v>44405</v>
      </c>
      <c r="H12" s="28"/>
      <c r="I12" s="28">
        <f>'2011B-2021A Academic'!I12</f>
        <v>0</v>
      </c>
      <c r="J12" s="28">
        <f>'2011B-2021A Academic'!J12</f>
        <v>42487.575000000004</v>
      </c>
      <c r="K12" s="28">
        <f t="shared" si="69"/>
        <v>42487.575000000004</v>
      </c>
      <c r="L12" s="28">
        <f>'2011B-2021A Academic'!L12</f>
        <v>54740.311828799975</v>
      </c>
      <c r="M12" s="28">
        <f>'2011B-2021A Academic'!M12</f>
        <v>30186.572286000006</v>
      </c>
      <c r="N12" s="28"/>
      <c r="O12" s="13"/>
      <c r="P12" s="20">
        <f t="shared" si="1"/>
        <v>20012.425</v>
      </c>
      <c r="Q12" s="13">
        <f t="shared" si="2"/>
        <v>20012.425</v>
      </c>
      <c r="R12" s="13">
        <f t="shared" si="3"/>
        <v>25783.688171200003</v>
      </c>
      <c r="S12" s="20">
        <f t="shared" si="3"/>
        <v>14218.427714</v>
      </c>
      <c r="T12" s="28"/>
      <c r="U12" s="28"/>
      <c r="V12" s="20">
        <f t="shared" si="4"/>
        <v>180.30625</v>
      </c>
      <c r="W12" s="28">
        <f t="shared" si="5"/>
        <v>180.30625</v>
      </c>
      <c r="X12" s="28">
        <f t="shared" si="6"/>
        <v>232.30368760000002</v>
      </c>
      <c r="Y12" s="28">
        <f t="shared" si="7"/>
        <v>128.1039845</v>
      </c>
      <c r="AA12" s="28"/>
      <c r="AB12" s="28">
        <f t="shared" si="8"/>
        <v>759.44375</v>
      </c>
      <c r="AC12" s="13">
        <f t="shared" si="9"/>
        <v>759.44375</v>
      </c>
      <c r="AD12" s="28">
        <f t="shared" si="10"/>
        <v>978.4551764</v>
      </c>
      <c r="AE12" s="28">
        <f t="shared" si="11"/>
        <v>539.5695955</v>
      </c>
      <c r="AG12" s="28"/>
      <c r="AH12" s="28">
        <f t="shared" si="12"/>
        <v>323.51875</v>
      </c>
      <c r="AI12" s="13">
        <f t="shared" si="13"/>
        <v>323.51875</v>
      </c>
      <c r="AJ12" s="28">
        <f t="shared" si="14"/>
        <v>416.8163812</v>
      </c>
      <c r="AK12" s="28">
        <f t="shared" si="15"/>
        <v>229.8536015</v>
      </c>
      <c r="AM12" s="38"/>
      <c r="AN12" s="38">
        <f t="shared" si="16"/>
        <v>103.6875</v>
      </c>
      <c r="AO12" s="3">
        <f t="shared" si="17"/>
        <v>103.6875</v>
      </c>
      <c r="AP12" s="28">
        <f t="shared" si="18"/>
        <v>133.589316</v>
      </c>
      <c r="AQ12" s="28">
        <f t="shared" si="19"/>
        <v>73.667895</v>
      </c>
      <c r="AR12" s="28"/>
      <c r="AS12" s="28"/>
      <c r="AT12" s="28">
        <f t="shared" si="20"/>
        <v>31.99375</v>
      </c>
      <c r="AU12" s="13">
        <f t="shared" si="21"/>
        <v>31.99375</v>
      </c>
      <c r="AV12" s="28">
        <f t="shared" si="22"/>
        <v>41.2202356</v>
      </c>
      <c r="AW12" s="28">
        <f t="shared" si="23"/>
        <v>22.730919500000002</v>
      </c>
      <c r="AX12" s="28"/>
      <c r="AY12" s="28"/>
      <c r="AZ12" s="28">
        <f t="shared" si="24"/>
        <v>684.2</v>
      </c>
      <c r="BA12" s="13">
        <f t="shared" si="25"/>
        <v>684.2</v>
      </c>
      <c r="BB12" s="28">
        <f t="shared" si="26"/>
        <v>881.5123328000001</v>
      </c>
      <c r="BC12" s="28">
        <f t="shared" si="27"/>
        <v>486.11041600000004</v>
      </c>
      <c r="BD12" s="28"/>
      <c r="BE12" s="28"/>
      <c r="BF12" s="28">
        <f t="shared" si="28"/>
        <v>11.94375</v>
      </c>
      <c r="BG12" s="13">
        <f t="shared" si="29"/>
        <v>11.94375</v>
      </c>
      <c r="BH12" s="28">
        <f t="shared" si="30"/>
        <v>15.3881364</v>
      </c>
      <c r="BI12" s="28">
        <f t="shared" si="31"/>
        <v>8.4857955</v>
      </c>
      <c r="BJ12" s="28"/>
      <c r="BK12" s="28"/>
      <c r="BL12" s="28">
        <f t="shared" si="32"/>
        <v>2654.0125</v>
      </c>
      <c r="BM12" s="13">
        <f t="shared" si="33"/>
        <v>2654.0125</v>
      </c>
      <c r="BN12" s="28">
        <f t="shared" si="34"/>
        <v>3419.3872408</v>
      </c>
      <c r="BO12" s="28">
        <f t="shared" si="35"/>
        <v>1885.622801</v>
      </c>
      <c r="BP12" s="28"/>
      <c r="BQ12" s="28"/>
      <c r="BR12" s="28">
        <f t="shared" si="36"/>
        <v>94.325</v>
      </c>
      <c r="BS12" s="13">
        <f t="shared" si="37"/>
        <v>94.325</v>
      </c>
      <c r="BT12" s="28">
        <f t="shared" si="38"/>
        <v>121.52682080000001</v>
      </c>
      <c r="BU12" s="28">
        <f t="shared" si="39"/>
        <v>67.016026</v>
      </c>
      <c r="BV12" s="28"/>
      <c r="BW12" s="28"/>
      <c r="BX12" s="28">
        <f t="shared" si="40"/>
        <v>2817.90625</v>
      </c>
      <c r="BY12" s="13">
        <f t="shared" si="41"/>
        <v>2817.90625</v>
      </c>
      <c r="BZ12" s="28">
        <f t="shared" si="42"/>
        <v>3630.545326</v>
      </c>
      <c r="CA12" s="28">
        <f t="shared" si="43"/>
        <v>2002.0660325000001</v>
      </c>
      <c r="CB12" s="28"/>
      <c r="CC12" s="28"/>
      <c r="CD12" s="28">
        <f t="shared" si="44"/>
        <v>842.18125</v>
      </c>
      <c r="CE12" s="13">
        <f t="shared" si="45"/>
        <v>842.18125</v>
      </c>
      <c r="CF12" s="28">
        <f t="shared" si="46"/>
        <v>1085.0528476</v>
      </c>
      <c r="CG12" s="28">
        <f t="shared" si="47"/>
        <v>598.3529345</v>
      </c>
      <c r="CH12" s="28"/>
      <c r="CI12" s="28"/>
      <c r="CJ12" s="28">
        <f t="shared" si="48"/>
        <v>74.675</v>
      </c>
      <c r="CK12" s="13">
        <f t="shared" si="49"/>
        <v>74.675</v>
      </c>
      <c r="CL12" s="28">
        <f t="shared" si="50"/>
        <v>96.2100752</v>
      </c>
      <c r="CM12" s="28">
        <f t="shared" si="51"/>
        <v>53.055094</v>
      </c>
      <c r="CN12" s="28"/>
      <c r="CO12" s="28"/>
      <c r="CP12" s="28">
        <f t="shared" si="52"/>
        <v>23.1125</v>
      </c>
      <c r="CQ12" s="13">
        <f t="shared" si="53"/>
        <v>23.1125</v>
      </c>
      <c r="CR12" s="28">
        <f t="shared" si="54"/>
        <v>29.7777752</v>
      </c>
      <c r="CS12" s="28">
        <f t="shared" si="55"/>
        <v>16.420969</v>
      </c>
      <c r="CT12" s="28"/>
      <c r="CU12" s="28"/>
      <c r="CV12" s="28">
        <f t="shared" si="56"/>
        <v>83.95</v>
      </c>
      <c r="CW12" s="13">
        <f t="shared" si="57"/>
        <v>83.95</v>
      </c>
      <c r="CX12" s="28">
        <f t="shared" si="58"/>
        <v>108.1598368</v>
      </c>
      <c r="CY12" s="28">
        <f t="shared" si="59"/>
        <v>59.64479599999999</v>
      </c>
      <c r="CZ12" s="28"/>
      <c r="DA12" s="28"/>
      <c r="DB12" s="28">
        <f t="shared" si="60"/>
        <v>162.825</v>
      </c>
      <c r="DC12" s="13">
        <f t="shared" si="61"/>
        <v>162.825</v>
      </c>
      <c r="DD12" s="28">
        <f t="shared" si="62"/>
        <v>209.7811248</v>
      </c>
      <c r="DE12" s="28">
        <f t="shared" si="63"/>
        <v>115.683906</v>
      </c>
      <c r="DF12" s="28"/>
      <c r="DG12" s="28"/>
      <c r="DH12" s="28">
        <f t="shared" si="64"/>
        <v>11164.34375</v>
      </c>
      <c r="DI12" s="13">
        <f t="shared" si="65"/>
        <v>11164.34375</v>
      </c>
      <c r="DJ12" s="28">
        <f t="shared" si="66"/>
        <v>14383.961858</v>
      </c>
      <c r="DK12" s="28">
        <f t="shared" si="67"/>
        <v>7932.0429475</v>
      </c>
      <c r="DL12" s="28"/>
      <c r="DM12" s="13"/>
      <c r="DN12" s="13"/>
      <c r="DO12" s="13">
        <f t="shared" si="68"/>
        <v>0</v>
      </c>
      <c r="DP12" s="13"/>
    </row>
    <row r="13" spans="1:120" s="30" customFormat="1" ht="12.75">
      <c r="A13" s="29">
        <v>45017</v>
      </c>
      <c r="B13" s="28"/>
      <c r="C13" s="14"/>
      <c r="D13" s="14">
        <v>62500</v>
      </c>
      <c r="E13" s="14">
        <f t="shared" si="0"/>
        <v>62500</v>
      </c>
      <c r="F13" s="14">
        <v>80524</v>
      </c>
      <c r="G13" s="14">
        <v>44405</v>
      </c>
      <c r="H13" s="28"/>
      <c r="I13" s="28">
        <f>'2011B-2021A Academic'!I13</f>
        <v>0</v>
      </c>
      <c r="J13" s="28">
        <f>'2011B-2021A Academic'!J13</f>
        <v>42487.575000000004</v>
      </c>
      <c r="K13" s="28">
        <f t="shared" si="69"/>
        <v>42487.575000000004</v>
      </c>
      <c r="L13" s="28">
        <f>'2011B-2021A Academic'!L13</f>
        <v>54740.311828799975</v>
      </c>
      <c r="M13" s="28">
        <f>'2011B-2021A Academic'!M13</f>
        <v>30186.572286000006</v>
      </c>
      <c r="N13" s="28"/>
      <c r="O13" s="13">
        <f>U13+AA13+AG13+AM13+AS13+AY13+BE13+BK13+BQ13+BW13+CC13+CI13+CO13+CU13+DA13+DG13+DM13</f>
        <v>0</v>
      </c>
      <c r="P13" s="20">
        <f t="shared" si="1"/>
        <v>20012.425</v>
      </c>
      <c r="Q13" s="13">
        <f t="shared" si="2"/>
        <v>20012.425</v>
      </c>
      <c r="R13" s="13">
        <f t="shared" si="3"/>
        <v>25783.688171200003</v>
      </c>
      <c r="S13" s="20">
        <f t="shared" si="3"/>
        <v>14218.427714</v>
      </c>
      <c r="T13" s="28"/>
      <c r="U13" s="28">
        <f t="shared" si="70"/>
        <v>0</v>
      </c>
      <c r="V13" s="20">
        <f t="shared" si="4"/>
        <v>180.30625</v>
      </c>
      <c r="W13" s="28">
        <f t="shared" si="5"/>
        <v>180.30625</v>
      </c>
      <c r="X13" s="28">
        <f t="shared" si="6"/>
        <v>232.30368760000002</v>
      </c>
      <c r="Y13" s="28">
        <f t="shared" si="7"/>
        <v>128.1039845</v>
      </c>
      <c r="AA13" s="28">
        <f t="shared" si="71"/>
        <v>0</v>
      </c>
      <c r="AB13" s="28">
        <f t="shared" si="8"/>
        <v>759.44375</v>
      </c>
      <c r="AC13" s="13">
        <f t="shared" si="9"/>
        <v>759.44375</v>
      </c>
      <c r="AD13" s="28">
        <f t="shared" si="10"/>
        <v>978.4551764</v>
      </c>
      <c r="AE13" s="28">
        <f t="shared" si="11"/>
        <v>539.5695955</v>
      </c>
      <c r="AG13" s="28">
        <f t="shared" si="72"/>
        <v>0</v>
      </c>
      <c r="AH13" s="28">
        <f t="shared" si="12"/>
        <v>323.51875</v>
      </c>
      <c r="AI13" s="13">
        <f t="shared" si="13"/>
        <v>323.51875</v>
      </c>
      <c r="AJ13" s="28">
        <f t="shared" si="14"/>
        <v>416.8163812</v>
      </c>
      <c r="AK13" s="28">
        <f t="shared" si="15"/>
        <v>229.8536015</v>
      </c>
      <c r="AM13" s="38">
        <f t="shared" si="73"/>
        <v>0</v>
      </c>
      <c r="AN13" s="38">
        <f t="shared" si="16"/>
        <v>103.6875</v>
      </c>
      <c r="AO13" s="3">
        <f t="shared" si="17"/>
        <v>103.6875</v>
      </c>
      <c r="AP13" s="28">
        <f t="shared" si="18"/>
        <v>133.589316</v>
      </c>
      <c r="AQ13" s="28">
        <f t="shared" si="19"/>
        <v>73.667895</v>
      </c>
      <c r="AR13" s="28"/>
      <c r="AS13" s="28">
        <f t="shared" si="74"/>
        <v>0</v>
      </c>
      <c r="AT13" s="28">
        <f t="shared" si="20"/>
        <v>31.99375</v>
      </c>
      <c r="AU13" s="13">
        <f t="shared" si="21"/>
        <v>31.99375</v>
      </c>
      <c r="AV13" s="28">
        <f t="shared" si="22"/>
        <v>41.2202356</v>
      </c>
      <c r="AW13" s="28">
        <f t="shared" si="23"/>
        <v>22.730919500000002</v>
      </c>
      <c r="AX13" s="28"/>
      <c r="AY13" s="28">
        <f t="shared" si="75"/>
        <v>0</v>
      </c>
      <c r="AZ13" s="28">
        <f t="shared" si="24"/>
        <v>684.2</v>
      </c>
      <c r="BA13" s="13">
        <f t="shared" si="25"/>
        <v>684.2</v>
      </c>
      <c r="BB13" s="28">
        <f t="shared" si="26"/>
        <v>881.5123328000001</v>
      </c>
      <c r="BC13" s="28">
        <f t="shared" si="27"/>
        <v>486.11041600000004</v>
      </c>
      <c r="BD13" s="28"/>
      <c r="BE13" s="28">
        <f t="shared" si="76"/>
        <v>0</v>
      </c>
      <c r="BF13" s="28">
        <f t="shared" si="28"/>
        <v>11.94375</v>
      </c>
      <c r="BG13" s="13">
        <f t="shared" si="29"/>
        <v>11.94375</v>
      </c>
      <c r="BH13" s="28">
        <f t="shared" si="30"/>
        <v>15.3881364</v>
      </c>
      <c r="BI13" s="28">
        <f t="shared" si="31"/>
        <v>8.4857955</v>
      </c>
      <c r="BJ13" s="28"/>
      <c r="BK13" s="28">
        <f t="shared" si="77"/>
        <v>0</v>
      </c>
      <c r="BL13" s="28">
        <f t="shared" si="32"/>
        <v>2654.0125</v>
      </c>
      <c r="BM13" s="13">
        <f t="shared" si="33"/>
        <v>2654.0125</v>
      </c>
      <c r="BN13" s="28">
        <f t="shared" si="34"/>
        <v>3419.3872408</v>
      </c>
      <c r="BO13" s="28">
        <f t="shared" si="35"/>
        <v>1885.622801</v>
      </c>
      <c r="BP13" s="28"/>
      <c r="BQ13" s="28">
        <f t="shared" si="78"/>
        <v>0</v>
      </c>
      <c r="BR13" s="28">
        <f t="shared" si="36"/>
        <v>94.325</v>
      </c>
      <c r="BS13" s="13">
        <f t="shared" si="37"/>
        <v>94.325</v>
      </c>
      <c r="BT13" s="28">
        <f t="shared" si="38"/>
        <v>121.52682080000001</v>
      </c>
      <c r="BU13" s="28">
        <f t="shared" si="39"/>
        <v>67.016026</v>
      </c>
      <c r="BV13" s="28"/>
      <c r="BW13" s="28">
        <f t="shared" si="79"/>
        <v>0</v>
      </c>
      <c r="BX13" s="28">
        <f t="shared" si="40"/>
        <v>2817.90625</v>
      </c>
      <c r="BY13" s="13">
        <f t="shared" si="41"/>
        <v>2817.90625</v>
      </c>
      <c r="BZ13" s="28">
        <f t="shared" si="42"/>
        <v>3630.545326</v>
      </c>
      <c r="CA13" s="28">
        <f t="shared" si="43"/>
        <v>2002.0660325000001</v>
      </c>
      <c r="CB13" s="28"/>
      <c r="CC13" s="28">
        <f t="shared" si="80"/>
        <v>0</v>
      </c>
      <c r="CD13" s="28">
        <f t="shared" si="44"/>
        <v>842.18125</v>
      </c>
      <c r="CE13" s="13">
        <f t="shared" si="45"/>
        <v>842.18125</v>
      </c>
      <c r="CF13" s="28">
        <f t="shared" si="46"/>
        <v>1085.0528476</v>
      </c>
      <c r="CG13" s="28">
        <f t="shared" si="47"/>
        <v>598.3529345</v>
      </c>
      <c r="CH13" s="28"/>
      <c r="CI13" s="28">
        <f t="shared" si="81"/>
        <v>0</v>
      </c>
      <c r="CJ13" s="28">
        <f t="shared" si="48"/>
        <v>74.675</v>
      </c>
      <c r="CK13" s="13">
        <f t="shared" si="49"/>
        <v>74.675</v>
      </c>
      <c r="CL13" s="28">
        <f t="shared" si="50"/>
        <v>96.2100752</v>
      </c>
      <c r="CM13" s="28">
        <f t="shared" si="51"/>
        <v>53.055094</v>
      </c>
      <c r="CN13" s="28"/>
      <c r="CO13" s="28">
        <f t="shared" si="82"/>
        <v>0</v>
      </c>
      <c r="CP13" s="28">
        <f t="shared" si="52"/>
        <v>23.1125</v>
      </c>
      <c r="CQ13" s="13">
        <f t="shared" si="53"/>
        <v>23.1125</v>
      </c>
      <c r="CR13" s="28">
        <f t="shared" si="54"/>
        <v>29.7777752</v>
      </c>
      <c r="CS13" s="28">
        <f t="shared" si="55"/>
        <v>16.420969</v>
      </c>
      <c r="CT13" s="28"/>
      <c r="CU13" s="28">
        <f t="shared" si="83"/>
        <v>0</v>
      </c>
      <c r="CV13" s="28">
        <f t="shared" si="56"/>
        <v>83.95</v>
      </c>
      <c r="CW13" s="13">
        <f t="shared" si="57"/>
        <v>83.95</v>
      </c>
      <c r="CX13" s="28">
        <f t="shared" si="58"/>
        <v>108.1598368</v>
      </c>
      <c r="CY13" s="28">
        <f t="shared" si="59"/>
        <v>59.64479599999999</v>
      </c>
      <c r="CZ13" s="28"/>
      <c r="DA13" s="28">
        <f t="shared" si="84"/>
        <v>0</v>
      </c>
      <c r="DB13" s="28">
        <f t="shared" si="60"/>
        <v>162.825</v>
      </c>
      <c r="DC13" s="13">
        <f t="shared" si="61"/>
        <v>162.825</v>
      </c>
      <c r="DD13" s="28">
        <f t="shared" si="62"/>
        <v>209.7811248</v>
      </c>
      <c r="DE13" s="28">
        <f t="shared" si="63"/>
        <v>115.683906</v>
      </c>
      <c r="DF13" s="28"/>
      <c r="DG13" s="28">
        <f t="shared" si="85"/>
        <v>0</v>
      </c>
      <c r="DH13" s="28">
        <f t="shared" si="64"/>
        <v>11164.34375</v>
      </c>
      <c r="DI13" s="13">
        <f t="shared" si="65"/>
        <v>11164.34375</v>
      </c>
      <c r="DJ13" s="28">
        <f t="shared" si="66"/>
        <v>14383.961858</v>
      </c>
      <c r="DK13" s="28">
        <f t="shared" si="67"/>
        <v>7932.0429475</v>
      </c>
      <c r="DL13" s="28"/>
      <c r="DM13" s="13"/>
      <c r="DN13" s="13"/>
      <c r="DO13" s="13">
        <f t="shared" si="68"/>
        <v>0</v>
      </c>
      <c r="DP13" s="13"/>
    </row>
    <row r="14" spans="1:120" s="30" customFormat="1" ht="12.75">
      <c r="A14" s="29">
        <v>45200</v>
      </c>
      <c r="B14" s="28"/>
      <c r="C14" s="14"/>
      <c r="D14" s="14">
        <v>62500</v>
      </c>
      <c r="E14" s="14">
        <f t="shared" si="0"/>
        <v>62500</v>
      </c>
      <c r="F14" s="14">
        <v>80524</v>
      </c>
      <c r="G14" s="14">
        <v>44405</v>
      </c>
      <c r="H14" s="28"/>
      <c r="I14" s="28">
        <f>'2011B-2021A Academic'!I14</f>
        <v>0</v>
      </c>
      <c r="J14" s="28">
        <f>'2011B-2021A Academic'!J14</f>
        <v>42487.575000000004</v>
      </c>
      <c r="K14" s="28">
        <f t="shared" si="69"/>
        <v>42487.575000000004</v>
      </c>
      <c r="L14" s="28">
        <f>'2011B-2021A Academic'!L14</f>
        <v>54740.311828799975</v>
      </c>
      <c r="M14" s="28">
        <f>'2011B-2021A Academic'!M14</f>
        <v>30186.572286000006</v>
      </c>
      <c r="N14" s="28"/>
      <c r="O14" s="13"/>
      <c r="P14" s="20">
        <f t="shared" si="1"/>
        <v>20012.425</v>
      </c>
      <c r="Q14" s="13">
        <f t="shared" si="2"/>
        <v>20012.425</v>
      </c>
      <c r="R14" s="13">
        <f t="shared" si="3"/>
        <v>25783.688171200003</v>
      </c>
      <c r="S14" s="20">
        <f t="shared" si="3"/>
        <v>14218.427714</v>
      </c>
      <c r="T14" s="28"/>
      <c r="U14" s="28"/>
      <c r="V14" s="20">
        <f t="shared" si="4"/>
        <v>180.30625</v>
      </c>
      <c r="W14" s="28">
        <f t="shared" si="5"/>
        <v>180.30625</v>
      </c>
      <c r="X14" s="28">
        <f t="shared" si="6"/>
        <v>232.30368760000002</v>
      </c>
      <c r="Y14" s="28">
        <f t="shared" si="7"/>
        <v>128.1039845</v>
      </c>
      <c r="AA14" s="28"/>
      <c r="AB14" s="28">
        <f t="shared" si="8"/>
        <v>759.44375</v>
      </c>
      <c r="AC14" s="13">
        <f t="shared" si="9"/>
        <v>759.44375</v>
      </c>
      <c r="AD14" s="28">
        <f t="shared" si="10"/>
        <v>978.4551764</v>
      </c>
      <c r="AE14" s="28">
        <f t="shared" si="11"/>
        <v>539.5695955</v>
      </c>
      <c r="AG14" s="28"/>
      <c r="AH14" s="28">
        <f t="shared" si="12"/>
        <v>323.51875</v>
      </c>
      <c r="AI14" s="13">
        <f t="shared" si="13"/>
        <v>323.51875</v>
      </c>
      <c r="AJ14" s="28">
        <f t="shared" si="14"/>
        <v>416.8163812</v>
      </c>
      <c r="AK14" s="28">
        <f t="shared" si="15"/>
        <v>229.8536015</v>
      </c>
      <c r="AM14" s="38"/>
      <c r="AN14" s="38">
        <f t="shared" si="16"/>
        <v>103.6875</v>
      </c>
      <c r="AO14" s="3">
        <f t="shared" si="17"/>
        <v>103.6875</v>
      </c>
      <c r="AP14" s="28">
        <f t="shared" si="18"/>
        <v>133.589316</v>
      </c>
      <c r="AQ14" s="28">
        <f t="shared" si="19"/>
        <v>73.667895</v>
      </c>
      <c r="AR14" s="28"/>
      <c r="AS14" s="28"/>
      <c r="AT14" s="28">
        <f t="shared" si="20"/>
        <v>31.99375</v>
      </c>
      <c r="AU14" s="13">
        <f t="shared" si="21"/>
        <v>31.99375</v>
      </c>
      <c r="AV14" s="28">
        <f t="shared" si="22"/>
        <v>41.2202356</v>
      </c>
      <c r="AW14" s="28">
        <f t="shared" si="23"/>
        <v>22.730919500000002</v>
      </c>
      <c r="AX14" s="28"/>
      <c r="AY14" s="28"/>
      <c r="AZ14" s="28">
        <f t="shared" si="24"/>
        <v>684.2</v>
      </c>
      <c r="BA14" s="13">
        <f t="shared" si="25"/>
        <v>684.2</v>
      </c>
      <c r="BB14" s="28">
        <f t="shared" si="26"/>
        <v>881.5123328000001</v>
      </c>
      <c r="BC14" s="28">
        <f t="shared" si="27"/>
        <v>486.11041600000004</v>
      </c>
      <c r="BD14" s="28"/>
      <c r="BE14" s="28"/>
      <c r="BF14" s="28">
        <f t="shared" si="28"/>
        <v>11.94375</v>
      </c>
      <c r="BG14" s="13">
        <f t="shared" si="29"/>
        <v>11.94375</v>
      </c>
      <c r="BH14" s="28">
        <f t="shared" si="30"/>
        <v>15.3881364</v>
      </c>
      <c r="BI14" s="28">
        <f t="shared" si="31"/>
        <v>8.4857955</v>
      </c>
      <c r="BJ14" s="28"/>
      <c r="BK14" s="28"/>
      <c r="BL14" s="28">
        <f t="shared" si="32"/>
        <v>2654.0125</v>
      </c>
      <c r="BM14" s="13">
        <f t="shared" si="33"/>
        <v>2654.0125</v>
      </c>
      <c r="BN14" s="28">
        <f t="shared" si="34"/>
        <v>3419.3872408</v>
      </c>
      <c r="BO14" s="28">
        <f t="shared" si="35"/>
        <v>1885.622801</v>
      </c>
      <c r="BP14" s="28"/>
      <c r="BQ14" s="28"/>
      <c r="BR14" s="28">
        <f t="shared" si="36"/>
        <v>94.325</v>
      </c>
      <c r="BS14" s="13">
        <f t="shared" si="37"/>
        <v>94.325</v>
      </c>
      <c r="BT14" s="28">
        <f t="shared" si="38"/>
        <v>121.52682080000001</v>
      </c>
      <c r="BU14" s="28">
        <f t="shared" si="39"/>
        <v>67.016026</v>
      </c>
      <c r="BV14" s="28"/>
      <c r="BW14" s="28"/>
      <c r="BX14" s="28">
        <f t="shared" si="40"/>
        <v>2817.90625</v>
      </c>
      <c r="BY14" s="13">
        <f t="shared" si="41"/>
        <v>2817.90625</v>
      </c>
      <c r="BZ14" s="28">
        <f t="shared" si="42"/>
        <v>3630.545326</v>
      </c>
      <c r="CA14" s="28">
        <f t="shared" si="43"/>
        <v>2002.0660325000001</v>
      </c>
      <c r="CB14" s="28"/>
      <c r="CC14" s="28"/>
      <c r="CD14" s="28">
        <f t="shared" si="44"/>
        <v>842.18125</v>
      </c>
      <c r="CE14" s="13">
        <f t="shared" si="45"/>
        <v>842.18125</v>
      </c>
      <c r="CF14" s="28">
        <f t="shared" si="46"/>
        <v>1085.0528476</v>
      </c>
      <c r="CG14" s="28">
        <f t="shared" si="47"/>
        <v>598.3529345</v>
      </c>
      <c r="CH14" s="28"/>
      <c r="CI14" s="28"/>
      <c r="CJ14" s="28">
        <f t="shared" si="48"/>
        <v>74.675</v>
      </c>
      <c r="CK14" s="13">
        <f t="shared" si="49"/>
        <v>74.675</v>
      </c>
      <c r="CL14" s="28">
        <f t="shared" si="50"/>
        <v>96.2100752</v>
      </c>
      <c r="CM14" s="28">
        <f t="shared" si="51"/>
        <v>53.055094</v>
      </c>
      <c r="CN14" s="28"/>
      <c r="CO14" s="28"/>
      <c r="CP14" s="28">
        <f t="shared" si="52"/>
        <v>23.1125</v>
      </c>
      <c r="CQ14" s="13">
        <f t="shared" si="53"/>
        <v>23.1125</v>
      </c>
      <c r="CR14" s="28">
        <f t="shared" si="54"/>
        <v>29.7777752</v>
      </c>
      <c r="CS14" s="28">
        <f t="shared" si="55"/>
        <v>16.420969</v>
      </c>
      <c r="CT14" s="28"/>
      <c r="CU14" s="28"/>
      <c r="CV14" s="28">
        <f t="shared" si="56"/>
        <v>83.95</v>
      </c>
      <c r="CW14" s="13">
        <f t="shared" si="57"/>
        <v>83.95</v>
      </c>
      <c r="CX14" s="28">
        <f t="shared" si="58"/>
        <v>108.1598368</v>
      </c>
      <c r="CY14" s="28">
        <f t="shared" si="59"/>
        <v>59.64479599999999</v>
      </c>
      <c r="CZ14" s="28"/>
      <c r="DA14" s="28"/>
      <c r="DB14" s="28">
        <f t="shared" si="60"/>
        <v>162.825</v>
      </c>
      <c r="DC14" s="13">
        <f t="shared" si="61"/>
        <v>162.825</v>
      </c>
      <c r="DD14" s="28">
        <f t="shared" si="62"/>
        <v>209.7811248</v>
      </c>
      <c r="DE14" s="28">
        <f t="shared" si="63"/>
        <v>115.683906</v>
      </c>
      <c r="DF14" s="28"/>
      <c r="DG14" s="28"/>
      <c r="DH14" s="28">
        <f t="shared" si="64"/>
        <v>11164.34375</v>
      </c>
      <c r="DI14" s="13">
        <f t="shared" si="65"/>
        <v>11164.34375</v>
      </c>
      <c r="DJ14" s="28">
        <f t="shared" si="66"/>
        <v>14383.961858</v>
      </c>
      <c r="DK14" s="28">
        <f t="shared" si="67"/>
        <v>7932.0429475</v>
      </c>
      <c r="DL14" s="28"/>
      <c r="DM14" s="13"/>
      <c r="DN14" s="13"/>
      <c r="DO14" s="13">
        <f t="shared" si="68"/>
        <v>0</v>
      </c>
      <c r="DP14" s="13"/>
    </row>
    <row r="15" spans="1:120" s="30" customFormat="1" ht="12.75">
      <c r="A15" s="29">
        <v>45383</v>
      </c>
      <c r="B15" s="28"/>
      <c r="C15" s="14">
        <v>2500000</v>
      </c>
      <c r="D15" s="14">
        <v>62500</v>
      </c>
      <c r="E15" s="14">
        <f t="shared" si="0"/>
        <v>2562500</v>
      </c>
      <c r="F15" s="14">
        <v>80524</v>
      </c>
      <c r="G15" s="14">
        <v>44405</v>
      </c>
      <c r="H15" s="28"/>
      <c r="I15" s="28">
        <f>'2011B-2021A Academic'!I15</f>
        <v>1699503</v>
      </c>
      <c r="J15" s="28">
        <f>'2011B-2021A Academic'!J15</f>
        <v>42487.575000000004</v>
      </c>
      <c r="K15" s="28">
        <f t="shared" si="69"/>
        <v>1741990.575</v>
      </c>
      <c r="L15" s="28">
        <f>'2011B-2021A Academic'!L15</f>
        <v>54740.311828799975</v>
      </c>
      <c r="M15" s="28">
        <f>'2011B-2021A Academic'!M15</f>
        <v>30186.572286000006</v>
      </c>
      <c r="N15" s="28"/>
      <c r="O15" s="13">
        <f>U15+AA15+AG15+AM15+AS15+AY15+BE15+BK15+BQ15+BW15+CC15+CI15+CO15+CU15+DA15+DG15+DM15</f>
        <v>800497</v>
      </c>
      <c r="P15" s="20">
        <f t="shared" si="1"/>
        <v>20012.425</v>
      </c>
      <c r="Q15" s="13">
        <f t="shared" si="2"/>
        <v>820509.425</v>
      </c>
      <c r="R15" s="13">
        <f t="shared" si="3"/>
        <v>25783.688171200003</v>
      </c>
      <c r="S15" s="20">
        <f t="shared" si="3"/>
        <v>14218.427714</v>
      </c>
      <c r="T15" s="28"/>
      <c r="U15" s="28">
        <f t="shared" si="70"/>
        <v>7212.250000000001</v>
      </c>
      <c r="V15" s="20">
        <f t="shared" si="4"/>
        <v>180.30625</v>
      </c>
      <c r="W15" s="28">
        <f t="shared" si="5"/>
        <v>7392.556250000001</v>
      </c>
      <c r="X15" s="28">
        <f t="shared" si="6"/>
        <v>232.30368760000002</v>
      </c>
      <c r="Y15" s="28">
        <f t="shared" si="7"/>
        <v>128.1039845</v>
      </c>
      <c r="AA15" s="28">
        <f t="shared" si="71"/>
        <v>30377.75</v>
      </c>
      <c r="AB15" s="28">
        <f t="shared" si="8"/>
        <v>759.44375</v>
      </c>
      <c r="AC15" s="13">
        <f t="shared" si="9"/>
        <v>31137.19375</v>
      </c>
      <c r="AD15" s="28">
        <f t="shared" si="10"/>
        <v>978.4551764</v>
      </c>
      <c r="AE15" s="28">
        <f t="shared" si="11"/>
        <v>539.5695955</v>
      </c>
      <c r="AG15" s="28">
        <f t="shared" si="72"/>
        <v>12940.75</v>
      </c>
      <c r="AH15" s="28">
        <f t="shared" si="12"/>
        <v>323.51875</v>
      </c>
      <c r="AI15" s="13">
        <f t="shared" si="13"/>
        <v>13264.26875</v>
      </c>
      <c r="AJ15" s="28">
        <f t="shared" si="14"/>
        <v>416.8163812</v>
      </c>
      <c r="AK15" s="28">
        <f t="shared" si="15"/>
        <v>229.8536015</v>
      </c>
      <c r="AM15" s="38">
        <f t="shared" si="73"/>
        <v>4147.5</v>
      </c>
      <c r="AN15" s="38">
        <f t="shared" si="16"/>
        <v>103.6875</v>
      </c>
      <c r="AO15" s="3">
        <f t="shared" si="17"/>
        <v>4251.1875</v>
      </c>
      <c r="AP15" s="28">
        <f t="shared" si="18"/>
        <v>133.589316</v>
      </c>
      <c r="AQ15" s="28">
        <f t="shared" si="19"/>
        <v>73.667895</v>
      </c>
      <c r="AR15" s="28"/>
      <c r="AS15" s="28">
        <f t="shared" si="74"/>
        <v>1279.75</v>
      </c>
      <c r="AT15" s="28">
        <f t="shared" si="20"/>
        <v>31.99375</v>
      </c>
      <c r="AU15" s="13">
        <f t="shared" si="21"/>
        <v>1311.74375</v>
      </c>
      <c r="AV15" s="28">
        <f t="shared" si="22"/>
        <v>41.2202356</v>
      </c>
      <c r="AW15" s="28">
        <f t="shared" si="23"/>
        <v>22.730919500000002</v>
      </c>
      <c r="AX15" s="28"/>
      <c r="AY15" s="28">
        <f t="shared" si="75"/>
        <v>27368</v>
      </c>
      <c r="AZ15" s="28">
        <f t="shared" si="24"/>
        <v>684.2</v>
      </c>
      <c r="BA15" s="13">
        <f t="shared" si="25"/>
        <v>28052.2</v>
      </c>
      <c r="BB15" s="28">
        <f t="shared" si="26"/>
        <v>881.5123328000001</v>
      </c>
      <c r="BC15" s="28">
        <f t="shared" si="27"/>
        <v>486.11041600000004</v>
      </c>
      <c r="BD15" s="28"/>
      <c r="BE15" s="28">
        <f t="shared" si="76"/>
        <v>477.74999999999994</v>
      </c>
      <c r="BF15" s="28">
        <f t="shared" si="28"/>
        <v>11.94375</v>
      </c>
      <c r="BG15" s="13">
        <f t="shared" si="29"/>
        <v>489.69374999999997</v>
      </c>
      <c r="BH15" s="28">
        <f t="shared" si="30"/>
        <v>15.3881364</v>
      </c>
      <c r="BI15" s="28">
        <f t="shared" si="31"/>
        <v>8.4857955</v>
      </c>
      <c r="BJ15" s="28"/>
      <c r="BK15" s="28">
        <f t="shared" si="77"/>
        <v>106160.5</v>
      </c>
      <c r="BL15" s="28">
        <f t="shared" si="32"/>
        <v>2654.0125</v>
      </c>
      <c r="BM15" s="13">
        <f t="shared" si="33"/>
        <v>108814.5125</v>
      </c>
      <c r="BN15" s="28">
        <f t="shared" si="34"/>
        <v>3419.3872408</v>
      </c>
      <c r="BO15" s="28">
        <f t="shared" si="35"/>
        <v>1885.622801</v>
      </c>
      <c r="BP15" s="28"/>
      <c r="BQ15" s="28">
        <f t="shared" si="78"/>
        <v>3773</v>
      </c>
      <c r="BR15" s="28">
        <f t="shared" si="36"/>
        <v>94.325</v>
      </c>
      <c r="BS15" s="13">
        <f t="shared" si="37"/>
        <v>3867.325</v>
      </c>
      <c r="BT15" s="28">
        <f t="shared" si="38"/>
        <v>121.52682080000001</v>
      </c>
      <c r="BU15" s="28">
        <f t="shared" si="39"/>
        <v>67.016026</v>
      </c>
      <c r="BV15" s="28"/>
      <c r="BW15" s="28">
        <f t="shared" si="79"/>
        <v>112716.25</v>
      </c>
      <c r="BX15" s="28">
        <f t="shared" si="40"/>
        <v>2817.90625</v>
      </c>
      <c r="BY15" s="13">
        <f t="shared" si="41"/>
        <v>115534.15625</v>
      </c>
      <c r="BZ15" s="28">
        <f t="shared" si="42"/>
        <v>3630.545326</v>
      </c>
      <c r="CA15" s="28">
        <f t="shared" si="43"/>
        <v>2002.0660325000001</v>
      </c>
      <c r="CB15" s="28"/>
      <c r="CC15" s="28">
        <f t="shared" si="80"/>
        <v>33687.25</v>
      </c>
      <c r="CD15" s="28">
        <f t="shared" si="44"/>
        <v>842.18125</v>
      </c>
      <c r="CE15" s="13">
        <f t="shared" si="45"/>
        <v>34529.43125</v>
      </c>
      <c r="CF15" s="28">
        <f t="shared" si="46"/>
        <v>1085.0528476</v>
      </c>
      <c r="CG15" s="28">
        <f t="shared" si="47"/>
        <v>598.3529345</v>
      </c>
      <c r="CH15" s="28"/>
      <c r="CI15" s="28">
        <f t="shared" si="81"/>
        <v>2987</v>
      </c>
      <c r="CJ15" s="28">
        <f t="shared" si="48"/>
        <v>74.675</v>
      </c>
      <c r="CK15" s="13">
        <f t="shared" si="49"/>
        <v>3061.675</v>
      </c>
      <c r="CL15" s="28">
        <f t="shared" si="50"/>
        <v>96.2100752</v>
      </c>
      <c r="CM15" s="28">
        <f t="shared" si="51"/>
        <v>53.055094</v>
      </c>
      <c r="CN15" s="28"/>
      <c r="CO15" s="28">
        <f t="shared" si="82"/>
        <v>924.5</v>
      </c>
      <c r="CP15" s="28">
        <f t="shared" si="52"/>
        <v>23.1125</v>
      </c>
      <c r="CQ15" s="13">
        <f t="shared" si="53"/>
        <v>947.6125</v>
      </c>
      <c r="CR15" s="28">
        <f t="shared" si="54"/>
        <v>29.7777752</v>
      </c>
      <c r="CS15" s="28">
        <f t="shared" si="55"/>
        <v>16.420969</v>
      </c>
      <c r="CT15" s="28"/>
      <c r="CU15" s="28">
        <f t="shared" si="83"/>
        <v>3358</v>
      </c>
      <c r="CV15" s="28">
        <f t="shared" si="56"/>
        <v>83.95</v>
      </c>
      <c r="CW15" s="13">
        <f t="shared" si="57"/>
        <v>3441.95</v>
      </c>
      <c r="CX15" s="28">
        <f t="shared" si="58"/>
        <v>108.1598368</v>
      </c>
      <c r="CY15" s="28">
        <f t="shared" si="59"/>
        <v>59.64479599999999</v>
      </c>
      <c r="CZ15" s="28"/>
      <c r="DA15" s="28">
        <f t="shared" si="84"/>
        <v>6512.999999999999</v>
      </c>
      <c r="DB15" s="28">
        <f t="shared" si="60"/>
        <v>162.825</v>
      </c>
      <c r="DC15" s="13">
        <f t="shared" si="61"/>
        <v>6675.824999999999</v>
      </c>
      <c r="DD15" s="28">
        <f t="shared" si="62"/>
        <v>209.7811248</v>
      </c>
      <c r="DE15" s="28">
        <f t="shared" si="63"/>
        <v>115.683906</v>
      </c>
      <c r="DF15" s="28"/>
      <c r="DG15" s="28">
        <f t="shared" si="85"/>
        <v>446573.75</v>
      </c>
      <c r="DH15" s="28">
        <f t="shared" si="64"/>
        <v>11164.34375</v>
      </c>
      <c r="DI15" s="13">
        <f t="shared" si="65"/>
        <v>457738.09375</v>
      </c>
      <c r="DJ15" s="28">
        <f t="shared" si="66"/>
        <v>14383.961858</v>
      </c>
      <c r="DK15" s="28">
        <f t="shared" si="67"/>
        <v>7932.0429475</v>
      </c>
      <c r="DL15" s="28"/>
      <c r="DM15" s="13"/>
      <c r="DN15" s="13"/>
      <c r="DO15" s="13">
        <f t="shared" si="68"/>
        <v>0</v>
      </c>
      <c r="DP15" s="13"/>
    </row>
    <row r="16" spans="3:120" ht="12.75">
      <c r="C16" s="20"/>
      <c r="D16" s="20"/>
      <c r="E16" s="20"/>
      <c r="F16" s="20"/>
      <c r="G16" s="20"/>
      <c r="J16" s="28"/>
      <c r="S16" s="13"/>
      <c r="Y16" s="13"/>
      <c r="AA16" s="13"/>
      <c r="AB16" s="13"/>
      <c r="AE16" s="13"/>
      <c r="AG16" s="13"/>
      <c r="AH16" s="13"/>
      <c r="AI16" s="13"/>
      <c r="AK16" s="13"/>
      <c r="AM16" s="3"/>
      <c r="AN16" s="3"/>
      <c r="AO16" s="3"/>
      <c r="AQ16" s="13"/>
      <c r="AR16" s="13"/>
      <c r="AS16" s="13"/>
      <c r="AT16" s="13"/>
      <c r="AU16" s="13"/>
      <c r="AV16"/>
      <c r="AW16" s="13"/>
      <c r="AX16" s="13"/>
      <c r="AY16" s="13"/>
      <c r="AZ16" s="13"/>
      <c r="BA16" s="13"/>
      <c r="BB16"/>
      <c r="BC16" s="13"/>
      <c r="BD16" s="13"/>
      <c r="BE16" s="13"/>
      <c r="BF16" s="13"/>
      <c r="BG16" s="13"/>
      <c r="BH16"/>
      <c r="BI16" s="13"/>
      <c r="BJ16" s="13"/>
      <c r="BK16" s="13"/>
      <c r="BL16" s="13"/>
      <c r="BM16" s="13"/>
      <c r="BN16"/>
      <c r="BO16" s="13"/>
      <c r="BP16" s="13"/>
      <c r="BQ16" s="13"/>
      <c r="BR16" s="13"/>
      <c r="BS16" s="13"/>
      <c r="BT16"/>
      <c r="BU16" s="13"/>
      <c r="BV16" s="13"/>
      <c r="BW16" s="13"/>
      <c r="BX16" s="13"/>
      <c r="BY16" s="13"/>
      <c r="BZ16"/>
      <c r="CA16" s="13"/>
      <c r="CB16" s="13"/>
      <c r="CC16" s="13"/>
      <c r="CD16" s="13"/>
      <c r="CE16" s="13"/>
      <c r="CF16"/>
      <c r="CG16" s="13"/>
      <c r="CH16" s="13"/>
      <c r="CI16" s="13"/>
      <c r="CJ16" s="13"/>
      <c r="CK16" s="13"/>
      <c r="CL16"/>
      <c r="CM16" s="13"/>
      <c r="CN16" s="13"/>
      <c r="CO16" s="13"/>
      <c r="CP16" s="13"/>
      <c r="CQ16" s="13"/>
      <c r="CR16"/>
      <c r="CS16" s="13"/>
      <c r="CT16" s="13"/>
      <c r="CU16" s="13"/>
      <c r="CV16" s="13"/>
      <c r="CW16" s="13"/>
      <c r="CX16"/>
      <c r="CY16" s="13"/>
      <c r="CZ16" s="13"/>
      <c r="DA16" s="13"/>
      <c r="DB16" s="13"/>
      <c r="DC16" s="13"/>
      <c r="DD16"/>
      <c r="DE16" s="13"/>
      <c r="DF16" s="13"/>
      <c r="DG16" s="13"/>
      <c r="DH16" s="13"/>
      <c r="DI16" s="13"/>
      <c r="DJ16"/>
      <c r="DK16" s="13"/>
      <c r="DL16" s="13"/>
      <c r="DM16" s="13"/>
      <c r="DN16" s="13"/>
      <c r="DO16" s="13"/>
      <c r="DP16" s="13"/>
    </row>
    <row r="17" spans="1:120" ht="13.5" thickBot="1">
      <c r="A17" s="11" t="s">
        <v>0</v>
      </c>
      <c r="C17" s="27">
        <f>SUM(C8:C16)</f>
        <v>2500000</v>
      </c>
      <c r="D17" s="27">
        <f>SUM(D8:D16)</f>
        <v>387847</v>
      </c>
      <c r="E17" s="27">
        <f>SUM(E8:E16)</f>
        <v>2887847</v>
      </c>
      <c r="F17" s="27">
        <f>SUM(F8:F16)</f>
        <v>483141</v>
      </c>
      <c r="G17" s="27">
        <f>SUM(G8:G16)</f>
        <v>266429</v>
      </c>
      <c r="I17" s="27">
        <f>SUM(I8:I16)</f>
        <v>1699503</v>
      </c>
      <c r="J17" s="27">
        <f>SUM(J8:J16)</f>
        <v>263658.85601640004</v>
      </c>
      <c r="K17" s="27">
        <f>SUM(K8:K16)</f>
        <v>1963161.8560164</v>
      </c>
      <c r="L17" s="27">
        <f>SUM(L8:L16)</f>
        <v>328439.83156919986</v>
      </c>
      <c r="M17" s="27">
        <f>SUM(M8:M16)</f>
        <v>181118.75391480004</v>
      </c>
      <c r="O17" s="27">
        <f>SUM(O8:O16)</f>
        <v>800497</v>
      </c>
      <c r="P17" s="27">
        <f>SUM(P8:P16)</f>
        <v>124188.1439836</v>
      </c>
      <c r="Q17" s="27">
        <f>SUM(Q8:Q16)</f>
        <v>924685.1439836001</v>
      </c>
      <c r="R17" s="27">
        <f>SUM(R8:R16)</f>
        <v>154701.16843080003</v>
      </c>
      <c r="S17" s="27">
        <f>SUM(S8:S16)</f>
        <v>85310.24608520001</v>
      </c>
      <c r="U17" s="27">
        <f>SUM(U8:U16)</f>
        <v>7212.250000000001</v>
      </c>
      <c r="V17" s="27">
        <f>SUM(V8:V16)</f>
        <v>1118.8998103</v>
      </c>
      <c r="W17" s="27">
        <f>SUM(W8:W16)</f>
        <v>8331.149810300001</v>
      </c>
      <c r="X17" s="27">
        <f>SUM(X8:X16)</f>
        <v>1393.8134709</v>
      </c>
      <c r="Y17" s="27">
        <f>SUM(Y8:Y16)</f>
        <v>768.6210221000001</v>
      </c>
      <c r="AA17" s="27">
        <f>SUM(AA8:AA16)</f>
        <v>30377.75</v>
      </c>
      <c r="AB17" s="27">
        <f>SUM(AB8:AB16)</f>
        <v>4712.7676817</v>
      </c>
      <c r="AC17" s="27">
        <f>SUM(AC8:AC16)</f>
        <v>35090.517681699996</v>
      </c>
      <c r="AD17" s="27">
        <f>SUM(AD8:AD16)</f>
        <v>5870.6946050999995</v>
      </c>
      <c r="AE17" s="27">
        <f>SUM(AE8:AE16)</f>
        <v>3237.4054219000004</v>
      </c>
      <c r="AG17" s="27">
        <f>SUM(AG8:AG16)</f>
        <v>12940.75</v>
      </c>
      <c r="AH17" s="27">
        <f>SUM(AH8:AH16)</f>
        <v>2007.6124260999998</v>
      </c>
      <c r="AI17" s="27">
        <f>SUM(AI8:AI16)</f>
        <v>14948.362426099999</v>
      </c>
      <c r="AJ17" s="27">
        <f>SUM(AJ8:AJ16)</f>
        <v>2500.8827583</v>
      </c>
      <c r="AK17" s="27">
        <f>SUM(AK8:AK16)</f>
        <v>1379.1164327</v>
      </c>
      <c r="AM17" s="27">
        <f>SUM(AM8:AM16)</f>
        <v>4147.5</v>
      </c>
      <c r="AN17" s="27">
        <f>SUM(AN8:AN16)</f>
        <v>643.438173</v>
      </c>
      <c r="AO17" s="27">
        <f>SUM(AO8:AO16)</f>
        <v>4790.9381730000005</v>
      </c>
      <c r="AP17" s="27">
        <f>SUM(AP8:AP16)</f>
        <v>801.530919</v>
      </c>
      <c r="AQ17" s="27">
        <f>SUM(AQ8:AQ16)</f>
        <v>442.00571099999996</v>
      </c>
      <c r="AR17" s="13"/>
      <c r="AS17" s="27">
        <f>SUM(AS8:AS16)</f>
        <v>1279.75</v>
      </c>
      <c r="AT17" s="27">
        <f>SUM(AT8:AT16)</f>
        <v>198.53887930000002</v>
      </c>
      <c r="AU17" s="27">
        <f>SUM(AU8:AU16)</f>
        <v>1478.2888793000002</v>
      </c>
      <c r="AV17" s="27">
        <f>SUM(AV8:AV16)</f>
        <v>247.3198779</v>
      </c>
      <c r="AW17" s="27">
        <f>SUM(AW8:AW16)</f>
        <v>136.3850051</v>
      </c>
      <c r="AX17" s="13"/>
      <c r="AY17" s="27">
        <f>SUM(AY8:AY16)</f>
        <v>27368</v>
      </c>
      <c r="AZ17" s="27">
        <f>SUM(AZ8:AZ16)</f>
        <v>4245.8386783999995</v>
      </c>
      <c r="BA17" s="27">
        <f>SUM(BA8:BA16)</f>
        <v>31613.8386784</v>
      </c>
      <c r="BB17" s="27">
        <f>SUM(BB8:BB16)</f>
        <v>5289.0411552000005</v>
      </c>
      <c r="BC17" s="27">
        <f>SUM(BC8:BC16)</f>
        <v>2916.6515488</v>
      </c>
      <c r="BD17" s="13"/>
      <c r="BE17" s="27">
        <f>SUM(BE8:BE16)</f>
        <v>477.74999999999994</v>
      </c>
      <c r="BF17" s="27">
        <f>SUM(BF8:BF16)</f>
        <v>74.1175617</v>
      </c>
      <c r="BG17" s="27">
        <f>SUM(BG8:BG16)</f>
        <v>551.8675617</v>
      </c>
      <c r="BH17" s="27">
        <f>SUM(BH8:BH16)</f>
        <v>92.3282451</v>
      </c>
      <c r="BI17" s="27">
        <f>SUM(BI8:BI16)</f>
        <v>50.91458190000001</v>
      </c>
      <c r="BJ17" s="13"/>
      <c r="BK17" s="27">
        <f>SUM(BK8:BK16)</f>
        <v>106160.5</v>
      </c>
      <c r="BL17" s="27">
        <f>SUM(BL8:BL16)</f>
        <v>16469.612577400003</v>
      </c>
      <c r="BM17" s="27">
        <f>SUM(BM8:BM16)</f>
        <v>122630.1125774</v>
      </c>
      <c r="BN17" s="27">
        <f>SUM(BN8:BN16)</f>
        <v>20516.1960522</v>
      </c>
      <c r="BO17" s="27">
        <f>SUM(BO8:BO16)</f>
        <v>11313.6943418</v>
      </c>
      <c r="BP17" s="13"/>
      <c r="BQ17" s="27">
        <f>SUM(BQ8:BQ16)</f>
        <v>3773</v>
      </c>
      <c r="BR17" s="27">
        <f>SUM(BR8:BR16)</f>
        <v>585.3386924</v>
      </c>
      <c r="BS17" s="27">
        <f>SUM(BS8:BS16)</f>
        <v>4358.3386924</v>
      </c>
      <c r="BT17" s="27">
        <f>SUM(BT8:BT16)</f>
        <v>729.1563972</v>
      </c>
      <c r="BU17" s="27">
        <f>SUM(BU8:BU16)</f>
        <v>402.0946468</v>
      </c>
      <c r="BV17" s="13"/>
      <c r="BW17" s="27">
        <f>SUM(BW8:BW16)</f>
        <v>112716.25</v>
      </c>
      <c r="BX17" s="27">
        <f>SUM(BX8:BX16)</f>
        <v>17486.6637655</v>
      </c>
      <c r="BY17" s="27">
        <f>SUM(BY8:BY16)</f>
        <v>130202.91376550001</v>
      </c>
      <c r="BZ17" s="27">
        <f>SUM(BZ8:BZ16)</f>
        <v>21783.136696499998</v>
      </c>
      <c r="CA17" s="27">
        <f>SUM(CA8:CA16)</f>
        <v>12012.351108500001</v>
      </c>
      <c r="CB17" s="13"/>
      <c r="CC17" s="27">
        <f>SUM(CC8:CC16)</f>
        <v>33687.25</v>
      </c>
      <c r="CD17" s="27">
        <f>SUM(CD8:CD16)</f>
        <v>5226.1995403</v>
      </c>
      <c r="CE17" s="27">
        <f>SUM(CE8:CE16)</f>
        <v>38913.449540300004</v>
      </c>
      <c r="CF17" s="27">
        <f>SUM(CF8:CF16)</f>
        <v>6510.2766609</v>
      </c>
      <c r="CG17" s="27">
        <f>SUM(CG8:CG16)</f>
        <v>3590.1041320999993</v>
      </c>
      <c r="CH17" s="13"/>
      <c r="CI17" s="27">
        <f>SUM(CI8:CI16)</f>
        <v>2987</v>
      </c>
      <c r="CJ17" s="27">
        <f>SUM(CJ8:CJ16)</f>
        <v>463.39959560000005</v>
      </c>
      <c r="CK17" s="27">
        <f>SUM(CK8:CK16)</f>
        <v>3450.3995956000003</v>
      </c>
      <c r="CL17" s="27">
        <f>SUM(CL8:CL16)</f>
        <v>577.2568668</v>
      </c>
      <c r="CM17" s="27">
        <f>SUM(CM8:CM16)</f>
        <v>318.3293692</v>
      </c>
      <c r="CN17" s="13"/>
      <c r="CO17" s="27">
        <f>SUM(CO8:CO16)</f>
        <v>924.5</v>
      </c>
      <c r="CP17" s="27">
        <f>SUM(CP8:CP16)</f>
        <v>143.4258206</v>
      </c>
      <c r="CQ17" s="27">
        <f>SUM(CQ8:CQ16)</f>
        <v>1067.9258206</v>
      </c>
      <c r="CR17" s="27">
        <f>SUM(CR8:CR16)</f>
        <v>178.66554180000003</v>
      </c>
      <c r="CS17" s="27">
        <f>SUM(CS8:CS16)</f>
        <v>98.5254442</v>
      </c>
      <c r="CT17" s="13"/>
      <c r="CU17" s="27">
        <f>SUM(CU8:CU16)</f>
        <v>3358</v>
      </c>
      <c r="CV17" s="27">
        <f>SUM(CV8:CV16)</f>
        <v>520.9560904</v>
      </c>
      <c r="CW17" s="27">
        <f>SUM(CW8:CW16)</f>
        <v>3878.9560904</v>
      </c>
      <c r="CX17" s="27">
        <f>SUM(CX8:CX16)</f>
        <v>648.9549912</v>
      </c>
      <c r="CY17" s="27">
        <f>SUM(CY8:CY16)</f>
        <v>357.86743279999996</v>
      </c>
      <c r="CZ17" s="13"/>
      <c r="DA17" s="27">
        <f>SUM(DA8:DA16)</f>
        <v>6512.999999999999</v>
      </c>
      <c r="DB17" s="27">
        <f>SUM(DB8:DB16)</f>
        <v>1010.4190044000002</v>
      </c>
      <c r="DC17" s="27">
        <f>SUM(DC8:DC16)</f>
        <v>7523.419004399999</v>
      </c>
      <c r="DD17" s="27">
        <f>SUM(DD8:DD16)</f>
        <v>1258.6789332</v>
      </c>
      <c r="DE17" s="27">
        <f>SUM(DE8:DE16)</f>
        <v>694.1008307999999</v>
      </c>
      <c r="DF17" s="13"/>
      <c r="DG17" s="27">
        <f>SUM(DG8:DG16)</f>
        <v>446573.75</v>
      </c>
      <c r="DH17" s="27">
        <f>SUM(DH8:DH16)</f>
        <v>69280.9156865</v>
      </c>
      <c r="DI17" s="27">
        <f>SUM(DI8:DI16)</f>
        <v>515854.6656865</v>
      </c>
      <c r="DJ17" s="27">
        <f>SUM(DJ8:DJ16)</f>
        <v>86303.2352595</v>
      </c>
      <c r="DK17" s="27">
        <f>SUM(DK8:DK16)</f>
        <v>47592.0790555</v>
      </c>
      <c r="DL17" s="13"/>
      <c r="DM17" s="27">
        <f>SUM(DM8:DM16)</f>
        <v>0</v>
      </c>
      <c r="DN17" s="27">
        <f>SUM(DN8:DN16)</f>
        <v>0</v>
      </c>
      <c r="DO17" s="27">
        <f>SUM(DO8:DO16)</f>
        <v>0</v>
      </c>
      <c r="DP17" s="20"/>
    </row>
    <row r="18" spans="33:43" ht="13.5" thickTop="1">
      <c r="AG18" s="13"/>
      <c r="AH18" s="13"/>
      <c r="AI18" s="13"/>
      <c r="AJ18" s="13"/>
      <c r="AK18" s="13"/>
      <c r="AM18" s="3"/>
      <c r="AN18" s="3"/>
      <c r="AO18" s="3"/>
      <c r="AP18" s="3"/>
      <c r="AQ18" s="3"/>
    </row>
    <row r="19" spans="3:43" ht="12.75">
      <c r="C19" s="13">
        <f>I17+O17</f>
        <v>2500000</v>
      </c>
      <c r="D19" s="13">
        <f>J17+P17</f>
        <v>387847.00000000006</v>
      </c>
      <c r="E19" s="13">
        <f>K17+Q17</f>
        <v>2887847</v>
      </c>
      <c r="F19" s="13">
        <f>L17+R17</f>
        <v>483140.9999999999</v>
      </c>
      <c r="G19" s="13">
        <f>M17+S17</f>
        <v>266429.00000000006</v>
      </c>
      <c r="P19" s="13"/>
      <c r="AG19" s="13"/>
      <c r="AH19" s="13"/>
      <c r="AI19" s="13"/>
      <c r="AJ19" s="13"/>
      <c r="AK19" s="13"/>
      <c r="AM19" s="3"/>
      <c r="AN19" s="3"/>
      <c r="AO19" s="3"/>
      <c r="AP19" s="3"/>
      <c r="AQ19" s="3"/>
    </row>
    <row r="20" spans="33:43" ht="12.75">
      <c r="AG20" s="13"/>
      <c r="AH20" s="13"/>
      <c r="AI20" s="13"/>
      <c r="AJ20" s="13"/>
      <c r="AK20" s="13"/>
      <c r="AM20" s="3"/>
      <c r="AN20" s="3"/>
      <c r="AO20" s="3"/>
      <c r="AP20" s="3"/>
      <c r="AQ20" s="3"/>
    </row>
    <row r="21" spans="33:43" ht="12.75">
      <c r="AG21" s="13"/>
      <c r="AH21" s="13"/>
      <c r="AI21" s="13"/>
      <c r="AJ21" s="13"/>
      <c r="AK21" s="13"/>
      <c r="AM21" s="3"/>
      <c r="AN21" s="3"/>
      <c r="AO21" s="3"/>
      <c r="AP21" s="3"/>
      <c r="AQ21" s="3"/>
    </row>
    <row r="22" spans="33:43" ht="12.75">
      <c r="AG22" s="13"/>
      <c r="AH22" s="13"/>
      <c r="AI22" s="13"/>
      <c r="AJ22" s="13"/>
      <c r="AK22" s="13"/>
      <c r="AM22" s="3"/>
      <c r="AN22" s="3"/>
      <c r="AO22" s="3"/>
      <c r="AP22" s="3"/>
      <c r="AQ22" s="3"/>
    </row>
    <row r="23" spans="33:43" ht="12.75">
      <c r="AG23" s="13"/>
      <c r="AH23" s="13"/>
      <c r="AI23" s="13"/>
      <c r="AJ23" s="13"/>
      <c r="AK23" s="13"/>
      <c r="AM23" s="3"/>
      <c r="AN23" s="3"/>
      <c r="AO23" s="3"/>
      <c r="AP23" s="3"/>
      <c r="AQ23" s="3"/>
    </row>
    <row r="24" spans="33:43" ht="12.75">
      <c r="AG24" s="13"/>
      <c r="AH24" s="13"/>
      <c r="AI24" s="13"/>
      <c r="AJ24" s="13"/>
      <c r="AK24" s="13"/>
      <c r="AM24" s="3"/>
      <c r="AN24" s="3"/>
      <c r="AO24" s="3"/>
      <c r="AP24" s="3"/>
      <c r="AQ24" s="3"/>
    </row>
    <row r="25" spans="33:43" ht="12.75">
      <c r="AG25" s="13"/>
      <c r="AH25" s="13"/>
      <c r="AI25" s="13"/>
      <c r="AJ25" s="13"/>
      <c r="AK25" s="13"/>
      <c r="AM25" s="3"/>
      <c r="AN25" s="3"/>
      <c r="AO25" s="3"/>
      <c r="AP25" s="3"/>
      <c r="AQ25" s="3"/>
    </row>
    <row r="26" spans="33:43" ht="12.75">
      <c r="AG26" s="13"/>
      <c r="AH26" s="13"/>
      <c r="AI26" s="13"/>
      <c r="AJ26" s="13"/>
      <c r="AK26" s="13"/>
      <c r="AM26" s="3"/>
      <c r="AN26" s="3"/>
      <c r="AO26" s="3"/>
      <c r="AP26" s="3"/>
      <c r="AQ26" s="3"/>
    </row>
    <row r="27" spans="33:43" ht="12.75">
      <c r="AG27" s="13"/>
      <c r="AH27" s="13"/>
      <c r="AI27" s="13"/>
      <c r="AJ27" s="13"/>
      <c r="AK27" s="13"/>
      <c r="AM27" s="3"/>
      <c r="AN27" s="3"/>
      <c r="AO27" s="3"/>
      <c r="AP27" s="3"/>
      <c r="AQ27" s="3"/>
    </row>
    <row r="28" spans="33:43" ht="12.75">
      <c r="AG28" s="13"/>
      <c r="AH28" s="13"/>
      <c r="AI28" s="13"/>
      <c r="AJ28" s="13"/>
      <c r="AK28" s="13"/>
      <c r="AM28" s="3"/>
      <c r="AN28" s="3"/>
      <c r="AO28" s="3"/>
      <c r="AP28" s="3"/>
      <c r="AQ28" s="3"/>
    </row>
    <row r="29" spans="33:43" ht="12.75">
      <c r="AG29" s="13"/>
      <c r="AH29" s="13"/>
      <c r="AI29" s="13"/>
      <c r="AJ29" s="13"/>
      <c r="AK29" s="13"/>
      <c r="AM29" s="3"/>
      <c r="AN29" s="3"/>
      <c r="AO29" s="3"/>
      <c r="AP29" s="3"/>
      <c r="AQ29" s="3"/>
    </row>
    <row r="30" spans="33:43" ht="12.75">
      <c r="AG30" s="13"/>
      <c r="AH30" s="13"/>
      <c r="AI30" s="13"/>
      <c r="AJ30" s="13"/>
      <c r="AK30" s="13"/>
      <c r="AM30" s="3"/>
      <c r="AN30" s="3"/>
      <c r="AO30" s="3"/>
      <c r="AP30" s="3"/>
      <c r="AQ30" s="3"/>
    </row>
    <row r="31" spans="1:120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T31"/>
      <c r="AG31" s="13"/>
      <c r="AH31" s="13"/>
      <c r="AI31" s="13"/>
      <c r="AJ31" s="13"/>
      <c r="AK31" s="13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</row>
    <row r="32" spans="1:12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T32"/>
      <c r="AG32" s="13"/>
      <c r="AH32" s="13"/>
      <c r="AI32" s="13"/>
      <c r="AJ32" s="13"/>
      <c r="AK32" s="13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</row>
    <row r="33" spans="33:43" ht="12.75">
      <c r="AG33" s="13"/>
      <c r="AH33" s="13"/>
      <c r="AI33" s="13"/>
      <c r="AJ33" s="13"/>
      <c r="AK33" s="13"/>
      <c r="AM33" s="3"/>
      <c r="AN33" s="3"/>
      <c r="AO33" s="3"/>
      <c r="AP33" s="3"/>
      <c r="AQ33" s="3"/>
    </row>
    <row r="34" spans="33:43" ht="12.75">
      <c r="AG34" s="13"/>
      <c r="AH34" s="13"/>
      <c r="AI34" s="13"/>
      <c r="AJ34" s="13"/>
      <c r="AK34" s="13"/>
      <c r="AM34" s="3"/>
      <c r="AN34" s="3"/>
      <c r="AO34" s="3"/>
      <c r="AP34" s="3"/>
      <c r="AQ34" s="3"/>
    </row>
    <row r="35" spans="33:43" ht="12.75">
      <c r="AG35" s="13"/>
      <c r="AH35" s="13"/>
      <c r="AI35" s="13"/>
      <c r="AJ35" s="13"/>
      <c r="AK35" s="13"/>
      <c r="AM35" s="3"/>
      <c r="AN35" s="3"/>
      <c r="AO35" s="3"/>
      <c r="AP35" s="3"/>
      <c r="AQ35" s="3"/>
    </row>
    <row r="36" spans="33:43" ht="12.75">
      <c r="AG36" s="13"/>
      <c r="AH36" s="13"/>
      <c r="AI36" s="13"/>
      <c r="AJ36" s="13"/>
      <c r="AK36" s="13"/>
      <c r="AM36" s="3"/>
      <c r="AN36" s="3"/>
      <c r="AO36" s="3"/>
      <c r="AP36" s="3"/>
      <c r="AQ36" s="3"/>
    </row>
    <row r="37" spans="33:43" ht="12.75">
      <c r="AG37" s="13"/>
      <c r="AH37" s="13"/>
      <c r="AI37" s="13"/>
      <c r="AJ37" s="13"/>
      <c r="AK37" s="13"/>
      <c r="AM37" s="3"/>
      <c r="AN37" s="3"/>
      <c r="AO37" s="3"/>
      <c r="AP37" s="3"/>
      <c r="AQ37" s="3"/>
    </row>
    <row r="38" spans="33:43" ht="12.75">
      <c r="AG38" s="13"/>
      <c r="AH38" s="13"/>
      <c r="AI38" s="13"/>
      <c r="AJ38" s="13"/>
      <c r="AK38" s="13"/>
      <c r="AM38" s="3"/>
      <c r="AN38" s="3"/>
      <c r="AO38" s="3"/>
      <c r="AP38" s="3"/>
      <c r="AQ38" s="3"/>
    </row>
    <row r="39" spans="33:43" ht="12.75">
      <c r="AG39" s="13"/>
      <c r="AH39" s="13"/>
      <c r="AI39" s="13"/>
      <c r="AJ39" s="13"/>
      <c r="AK39" s="13"/>
      <c r="AM39" s="3"/>
      <c r="AN39" s="3"/>
      <c r="AO39" s="3"/>
      <c r="AP39" s="3"/>
      <c r="AQ39" s="3"/>
    </row>
    <row r="40" spans="33:43" ht="12.75">
      <c r="AG40" s="13"/>
      <c r="AH40" s="13"/>
      <c r="AI40" s="13"/>
      <c r="AJ40" s="13"/>
      <c r="AK40" s="13"/>
      <c r="AM40" s="3"/>
      <c r="AN40" s="3"/>
      <c r="AO40" s="3"/>
      <c r="AP40" s="3"/>
      <c r="AQ40" s="3"/>
    </row>
    <row r="41" spans="33:43" ht="12.75">
      <c r="AG41" s="13"/>
      <c r="AH41" s="13"/>
      <c r="AI41" s="13"/>
      <c r="AJ41" s="13"/>
      <c r="AK41" s="13"/>
      <c r="AM41" s="3"/>
      <c r="AN41" s="3"/>
      <c r="AO41" s="3"/>
      <c r="AP41" s="3"/>
      <c r="AQ41" s="3"/>
    </row>
    <row r="42" spans="33:43" ht="12.75">
      <c r="AG42" s="13"/>
      <c r="AH42" s="13"/>
      <c r="AI42" s="13"/>
      <c r="AJ42" s="13"/>
      <c r="AK42" s="13"/>
      <c r="AM42" s="3"/>
      <c r="AN42" s="3"/>
      <c r="AO42" s="3"/>
      <c r="AP42" s="3"/>
      <c r="AQ42" s="3"/>
    </row>
    <row r="43" spans="33:43" ht="12.75">
      <c r="AG43" s="13"/>
      <c r="AH43" s="13"/>
      <c r="AI43" s="13"/>
      <c r="AJ43" s="13"/>
      <c r="AK43" s="13"/>
      <c r="AM43" s="3"/>
      <c r="AN43" s="3"/>
      <c r="AO43" s="3"/>
      <c r="AP43" s="3"/>
      <c r="AQ43" s="3"/>
    </row>
    <row r="44" spans="33:43" ht="12.75">
      <c r="AG44" s="13"/>
      <c r="AH44" s="13"/>
      <c r="AI44" s="13"/>
      <c r="AJ44" s="13"/>
      <c r="AK44" s="13"/>
      <c r="AM44" s="3"/>
      <c r="AN44" s="3"/>
      <c r="AO44" s="3"/>
      <c r="AP44" s="3"/>
      <c r="AQ44" s="3"/>
    </row>
    <row r="45" spans="33:37" ht="12.75">
      <c r="AG45" s="13"/>
      <c r="AH45" s="13"/>
      <c r="AI45" s="13"/>
      <c r="AJ45" s="13"/>
      <c r="AK45" s="13"/>
    </row>
    <row r="46" spans="33:37" ht="12.75">
      <c r="AG46" s="13"/>
      <c r="AH46" s="13"/>
      <c r="AI46" s="13"/>
      <c r="AJ46" s="13"/>
      <c r="AK46" s="13"/>
    </row>
    <row r="47" spans="33:37" ht="12.75">
      <c r="AG47" s="13"/>
      <c r="AH47" s="13"/>
      <c r="AI47" s="13"/>
      <c r="AJ47" s="13"/>
      <c r="AK47" s="13"/>
    </row>
    <row r="48" spans="33:37" ht="12.75">
      <c r="AG48" s="13"/>
      <c r="AH48" s="13"/>
      <c r="AI48" s="13"/>
      <c r="AJ48" s="13"/>
      <c r="AK48" s="13"/>
    </row>
    <row r="49" spans="33:37" ht="12.75">
      <c r="AG49" s="13"/>
      <c r="AH49" s="13"/>
      <c r="AI49" s="13"/>
      <c r="AJ49" s="13"/>
      <c r="AK49" s="13"/>
    </row>
    <row r="50" spans="33:37" ht="12.75">
      <c r="AG50" s="13"/>
      <c r="AH50" s="13"/>
      <c r="AI50" s="13"/>
      <c r="AJ50" s="13"/>
      <c r="AK50" s="13"/>
    </row>
    <row r="51" spans="33:37" ht="12.75">
      <c r="AG51" s="13"/>
      <c r="AH51" s="13"/>
      <c r="AI51" s="13"/>
      <c r="AJ51" s="13"/>
      <c r="AK51" s="13"/>
    </row>
    <row r="52" spans="33:37" ht="12.75">
      <c r="AG52" s="13"/>
      <c r="AH52" s="13"/>
      <c r="AI52" s="13"/>
      <c r="AJ52" s="13"/>
      <c r="AK52" s="13"/>
    </row>
    <row r="53" spans="33:37" ht="12.75">
      <c r="AG53" s="13"/>
      <c r="AH53" s="13"/>
      <c r="AI53" s="13"/>
      <c r="AJ53" s="13"/>
      <c r="AK53" s="13"/>
    </row>
    <row r="54" spans="33:37" ht="12.75">
      <c r="AG54" s="13"/>
      <c r="AH54" s="13"/>
      <c r="AI54" s="13"/>
      <c r="AJ54" s="13"/>
      <c r="AK54" s="13"/>
    </row>
    <row r="55" spans="33:37" ht="12.75">
      <c r="AG55" s="13"/>
      <c r="AH55" s="13"/>
      <c r="AI55" s="13"/>
      <c r="AJ55" s="13"/>
      <c r="AK55" s="13"/>
    </row>
    <row r="56" spans="33:37" ht="12.75">
      <c r="AG56" s="13"/>
      <c r="AH56" s="13"/>
      <c r="AI56" s="13"/>
      <c r="AJ56" s="13"/>
      <c r="AK56" s="13"/>
    </row>
    <row r="57" spans="33:37" ht="12.75">
      <c r="AG57" s="13"/>
      <c r="AH57" s="13"/>
      <c r="AI57" s="13"/>
      <c r="AJ57" s="13"/>
      <c r="AK57" s="1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Z57"/>
  <sheetViews>
    <sheetView zoomScalePageLayoutView="0" workbookViewId="0" topLeftCell="A1">
      <selection activeCell="J27" sqref="J27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7109375" style="13" customWidth="1"/>
    <col min="8" max="8" width="3.7109375" style="13" customWidth="1"/>
    <col min="9" max="9" width="15.140625" style="13" customWidth="1"/>
    <col min="10" max="10" width="16.140625" style="13" customWidth="1"/>
    <col min="11" max="12" width="15.140625" style="13" customWidth="1"/>
    <col min="13" max="13" width="16.140625" style="13" customWidth="1"/>
    <col min="14" max="14" width="3.7109375" style="13" customWidth="1"/>
    <col min="15" max="18" width="13.7109375" style="13" customWidth="1"/>
    <col min="19" max="19" width="17.0039062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7109375" style="13" customWidth="1"/>
    <col min="33" max="37" width="13.7109375" style="13" customWidth="1"/>
    <col min="38" max="38" width="3.710937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  <col min="177" max="181" width="13.7109375" style="13" customWidth="1"/>
    <col min="182" max="182" width="3.7109375" style="13" customWidth="1"/>
  </cols>
  <sheetData>
    <row r="1" spans="1:182" ht="12.75">
      <c r="A1" s="22"/>
      <c r="B1" s="10"/>
      <c r="H1" s="23"/>
      <c r="I1" s="23"/>
      <c r="J1" s="23"/>
      <c r="K1" s="23"/>
      <c r="L1" s="23"/>
      <c r="M1" s="23"/>
      <c r="N1" s="23"/>
      <c r="Z1" s="23" t="s">
        <v>6</v>
      </c>
      <c r="AA1"/>
      <c r="AB1"/>
      <c r="AC1"/>
      <c r="AF1" s="23"/>
      <c r="AG1"/>
      <c r="AH1"/>
      <c r="AI1"/>
      <c r="AJ1"/>
      <c r="AK1"/>
      <c r="AL1"/>
      <c r="AM1"/>
      <c r="AN1"/>
      <c r="AO1"/>
      <c r="AP1"/>
      <c r="AQ1"/>
      <c r="AR1" s="23" t="s">
        <v>6</v>
      </c>
      <c r="AS1"/>
      <c r="AT1"/>
      <c r="AU1"/>
      <c r="AV1"/>
      <c r="AW1"/>
      <c r="AX1" s="23"/>
      <c r="AY1"/>
      <c r="AZ1"/>
      <c r="BA1"/>
      <c r="BB1" s="3"/>
      <c r="BC1" s="3"/>
      <c r="BD1" s="3"/>
      <c r="BE1" s="3"/>
      <c r="BF1" s="3"/>
      <c r="BG1" s="3"/>
      <c r="BH1" s="3"/>
      <c r="BI1" s="3"/>
      <c r="BJ1" s="23" t="s">
        <v>6</v>
      </c>
      <c r="BK1" s="3"/>
      <c r="BL1" s="3"/>
      <c r="BM1" s="3"/>
      <c r="BN1" s="3"/>
      <c r="BO1" s="3"/>
      <c r="BP1" s="2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3" t="s">
        <v>6</v>
      </c>
      <c r="CC1" s="3"/>
      <c r="CD1" s="3"/>
      <c r="CE1" s="3"/>
      <c r="CF1" s="3"/>
      <c r="CG1" s="3"/>
      <c r="CH1" s="2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23" t="s">
        <v>6</v>
      </c>
      <c r="CU1" s="3"/>
      <c r="CV1" s="3"/>
      <c r="CW1" s="3"/>
      <c r="CX1" s="3"/>
      <c r="CY1" s="3"/>
      <c r="CZ1" s="2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23" t="s">
        <v>6</v>
      </c>
      <c r="DM1" s="3"/>
      <c r="DN1" s="3"/>
      <c r="DO1" s="3"/>
      <c r="DP1" s="3"/>
      <c r="DQ1" s="3"/>
      <c r="DR1" s="23"/>
      <c r="DS1" s="3"/>
      <c r="DT1" s="3"/>
      <c r="DU1" s="3"/>
      <c r="DV1" s="3"/>
      <c r="DW1" s="3"/>
      <c r="DX1" s="3"/>
      <c r="DY1" s="3"/>
      <c r="DZ1" s="3"/>
      <c r="EA1" s="3"/>
      <c r="EB1"/>
      <c r="EC1"/>
      <c r="ED1" s="23" t="s">
        <v>6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82" ht="12.75">
      <c r="A2" s="22"/>
      <c r="B2" s="10"/>
      <c r="H2" s="23"/>
      <c r="I2" s="23"/>
      <c r="J2" s="23"/>
      <c r="K2" s="23"/>
      <c r="L2" s="23"/>
      <c r="M2" s="23"/>
      <c r="N2" s="23"/>
      <c r="Z2" s="23" t="s">
        <v>5</v>
      </c>
      <c r="AA2"/>
      <c r="AB2"/>
      <c r="AC2"/>
      <c r="AF2" s="23"/>
      <c r="AG2"/>
      <c r="AH2"/>
      <c r="AI2"/>
      <c r="AJ2"/>
      <c r="AK2"/>
      <c r="AL2"/>
      <c r="AM2"/>
      <c r="AN2"/>
      <c r="AO2"/>
      <c r="AP2"/>
      <c r="AQ2"/>
      <c r="AR2" s="23" t="s">
        <v>5</v>
      </c>
      <c r="AS2"/>
      <c r="AT2"/>
      <c r="AU2"/>
      <c r="AV2"/>
      <c r="AW2"/>
      <c r="AX2" s="23"/>
      <c r="AY2"/>
      <c r="AZ2"/>
      <c r="BA2"/>
      <c r="BB2" s="3"/>
      <c r="BC2" s="3"/>
      <c r="BD2" s="3"/>
      <c r="BE2" s="3"/>
      <c r="BF2" s="3"/>
      <c r="BG2" s="3"/>
      <c r="BH2" s="3"/>
      <c r="BI2" s="3"/>
      <c r="BJ2" s="23" t="s">
        <v>5</v>
      </c>
      <c r="BK2" s="3"/>
      <c r="BL2" s="3"/>
      <c r="BM2" s="3"/>
      <c r="BN2" s="3"/>
      <c r="BO2" s="3"/>
      <c r="BP2" s="2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3" t="s">
        <v>5</v>
      </c>
      <c r="CC2" s="3"/>
      <c r="CD2" s="3"/>
      <c r="CE2" s="3"/>
      <c r="CF2" s="3"/>
      <c r="CG2" s="3"/>
      <c r="CH2" s="2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3" t="s">
        <v>5</v>
      </c>
      <c r="CU2" s="3"/>
      <c r="CV2" s="3"/>
      <c r="CW2" s="3"/>
      <c r="CX2" s="3"/>
      <c r="CY2" s="3"/>
      <c r="CZ2" s="2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23" t="s">
        <v>5</v>
      </c>
      <c r="DM2" s="3"/>
      <c r="DN2" s="3"/>
      <c r="DO2" s="3"/>
      <c r="DP2" s="3"/>
      <c r="DQ2" s="3"/>
      <c r="DR2" s="23"/>
      <c r="DS2" s="3"/>
      <c r="DT2" s="3"/>
      <c r="DU2" s="3"/>
      <c r="DV2" s="3"/>
      <c r="DW2" s="3"/>
      <c r="DX2" s="3"/>
      <c r="DY2" s="3"/>
      <c r="DZ2" s="3"/>
      <c r="EA2" s="3"/>
      <c r="EB2"/>
      <c r="EC2"/>
      <c r="ED2" s="23" t="s">
        <v>5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</row>
    <row r="3" spans="1:182" ht="12.75">
      <c r="A3" s="22"/>
      <c r="B3" s="10"/>
      <c r="H3" s="23"/>
      <c r="I3" s="23"/>
      <c r="J3" s="23"/>
      <c r="K3" s="23"/>
      <c r="L3" s="23"/>
      <c r="M3" s="23"/>
      <c r="N3" s="23"/>
      <c r="Z3" s="23"/>
      <c r="AA3" s="1"/>
      <c r="AB3"/>
      <c r="AC3"/>
      <c r="AF3" s="23"/>
      <c r="AG3"/>
      <c r="AH3"/>
      <c r="AI3"/>
      <c r="AJ3"/>
      <c r="AK3"/>
      <c r="AL3"/>
      <c r="AM3"/>
      <c r="AN3"/>
      <c r="AO3"/>
      <c r="AP3"/>
      <c r="AQ3"/>
      <c r="AR3" s="23"/>
      <c r="AS3"/>
      <c r="AT3"/>
      <c r="AU3"/>
      <c r="AV3"/>
      <c r="AW3"/>
      <c r="AX3" s="23"/>
      <c r="AY3"/>
      <c r="AZ3"/>
      <c r="BA3"/>
      <c r="BB3" s="3"/>
      <c r="BC3" s="3"/>
      <c r="BD3" s="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2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2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2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23"/>
      <c r="DS3" s="3"/>
      <c r="DT3" s="3"/>
      <c r="DU3" s="3"/>
      <c r="DV3" s="3"/>
      <c r="DW3" s="3"/>
      <c r="DX3" s="3"/>
      <c r="DY3" s="3"/>
      <c r="DZ3" s="3"/>
      <c r="EA3" s="3"/>
      <c r="EB3"/>
      <c r="EC3"/>
      <c r="ED3" s="2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</row>
    <row r="4" spans="1:2" ht="12.75">
      <c r="A4" s="22"/>
      <c r="B4" s="10"/>
    </row>
    <row r="5" spans="1:181" ht="12.75">
      <c r="A5" s="4" t="s">
        <v>1</v>
      </c>
      <c r="C5" s="41" t="s">
        <v>67</v>
      </c>
      <c r="D5" s="42"/>
      <c r="E5" s="43"/>
      <c r="F5" s="19"/>
      <c r="G5" s="19"/>
      <c r="I5" s="34" t="s">
        <v>31</v>
      </c>
      <c r="J5" s="50"/>
      <c r="K5" s="51"/>
      <c r="L5" s="52"/>
      <c r="M5" s="52"/>
      <c r="O5" s="15" t="s">
        <v>8</v>
      </c>
      <c r="P5" s="16"/>
      <c r="Q5" s="17"/>
      <c r="R5" s="19"/>
      <c r="S5" s="19"/>
      <c r="U5" s="15" t="s">
        <v>28</v>
      </c>
      <c r="V5" s="16"/>
      <c r="W5" s="17"/>
      <c r="X5" s="19"/>
      <c r="Y5" s="19"/>
      <c r="AA5" s="34" t="s">
        <v>9</v>
      </c>
      <c r="AB5" s="16"/>
      <c r="AC5" s="17"/>
      <c r="AD5" s="19"/>
      <c r="AE5" s="19"/>
      <c r="AG5" s="34" t="s">
        <v>26</v>
      </c>
      <c r="AH5" s="16"/>
      <c r="AI5" s="17"/>
      <c r="AJ5" s="19"/>
      <c r="AK5" s="19"/>
      <c r="AL5" s="39"/>
      <c r="AM5" s="40" t="s">
        <v>57</v>
      </c>
      <c r="AN5" s="16"/>
      <c r="AO5" s="17"/>
      <c r="AP5" s="19"/>
      <c r="AQ5" s="19"/>
      <c r="AS5" s="15" t="s">
        <v>10</v>
      </c>
      <c r="AT5" s="16"/>
      <c r="AU5" s="17"/>
      <c r="AV5" s="19"/>
      <c r="AW5" s="19"/>
      <c r="AX5" s="35"/>
      <c r="AY5" s="15" t="s">
        <v>11</v>
      </c>
      <c r="AZ5" s="16"/>
      <c r="BA5" s="17"/>
      <c r="BB5" s="19"/>
      <c r="BC5" s="19"/>
      <c r="BE5" s="15" t="s">
        <v>32</v>
      </c>
      <c r="BF5" s="16"/>
      <c r="BG5" s="17"/>
      <c r="BH5" s="19"/>
      <c r="BI5" s="19"/>
      <c r="BK5" s="15" t="s">
        <v>34</v>
      </c>
      <c r="BL5" s="16"/>
      <c r="BM5" s="17"/>
      <c r="BN5" s="19"/>
      <c r="BO5" s="19"/>
      <c r="BQ5" s="15" t="s">
        <v>12</v>
      </c>
      <c r="BR5" s="16"/>
      <c r="BS5" s="17"/>
      <c r="BT5" s="19"/>
      <c r="BU5" s="19"/>
      <c r="BW5" s="15" t="s">
        <v>13</v>
      </c>
      <c r="BX5" s="16"/>
      <c r="BY5" s="17"/>
      <c r="BZ5" s="19"/>
      <c r="CA5" s="19"/>
      <c r="CB5" s="35"/>
      <c r="CC5" s="15" t="s">
        <v>14</v>
      </c>
      <c r="CD5" s="16"/>
      <c r="CE5" s="17"/>
      <c r="CF5" s="19"/>
      <c r="CG5" s="19"/>
      <c r="CI5" s="15" t="s">
        <v>15</v>
      </c>
      <c r="CJ5" s="16"/>
      <c r="CK5" s="17"/>
      <c r="CL5" s="19"/>
      <c r="CM5" s="19"/>
      <c r="CO5" s="15" t="s">
        <v>35</v>
      </c>
      <c r="CP5" s="16"/>
      <c r="CQ5" s="17"/>
      <c r="CR5" s="19"/>
      <c r="CS5" s="19"/>
      <c r="CU5" s="15" t="s">
        <v>16</v>
      </c>
      <c r="CV5" s="16"/>
      <c r="CW5" s="17"/>
      <c r="CX5" s="19"/>
      <c r="CY5" s="19"/>
      <c r="DA5" s="15" t="s">
        <v>36</v>
      </c>
      <c r="DB5" s="16"/>
      <c r="DC5" s="17"/>
      <c r="DD5" s="19"/>
      <c r="DE5" s="19"/>
      <c r="DG5" s="15" t="s">
        <v>38</v>
      </c>
      <c r="DH5" s="16"/>
      <c r="DI5" s="17"/>
      <c r="DJ5" s="19"/>
      <c r="DK5" s="19"/>
      <c r="DM5" s="15" t="s">
        <v>39</v>
      </c>
      <c r="DN5" s="16"/>
      <c r="DO5" s="17"/>
      <c r="DP5" s="19"/>
      <c r="DQ5" s="19"/>
      <c r="DS5" s="15" t="s">
        <v>40</v>
      </c>
      <c r="DT5" s="16"/>
      <c r="DU5" s="17"/>
      <c r="DV5" s="19"/>
      <c r="DW5" s="19"/>
      <c r="DY5" s="15" t="s">
        <v>41</v>
      </c>
      <c r="DZ5" s="16"/>
      <c r="EA5" s="17"/>
      <c r="EB5" s="19"/>
      <c r="EC5" s="19"/>
      <c r="EE5" s="15" t="s">
        <v>42</v>
      </c>
      <c r="EF5" s="16"/>
      <c r="EG5" s="17"/>
      <c r="EH5" s="19"/>
      <c r="EI5" s="19"/>
      <c r="EK5" s="15" t="s">
        <v>43</v>
      </c>
      <c r="EL5" s="16"/>
      <c r="EM5" s="17"/>
      <c r="EN5" s="19"/>
      <c r="EO5" s="19"/>
      <c r="EQ5" s="15" t="s">
        <v>44</v>
      </c>
      <c r="ER5" s="16"/>
      <c r="ES5" s="17"/>
      <c r="ET5" s="19"/>
      <c r="EU5" s="19"/>
      <c r="EW5" s="15" t="s">
        <v>17</v>
      </c>
      <c r="EX5" s="16"/>
      <c r="EY5" s="17"/>
      <c r="EZ5" s="19"/>
      <c r="FA5" s="19"/>
      <c r="FC5" s="15" t="s">
        <v>45</v>
      </c>
      <c r="FD5" s="16"/>
      <c r="FE5" s="17"/>
      <c r="FF5" s="19"/>
      <c r="FG5" s="19"/>
      <c r="FI5" s="15" t="s">
        <v>46</v>
      </c>
      <c r="FJ5" s="16"/>
      <c r="FK5" s="17"/>
      <c r="FL5" s="19"/>
      <c r="FM5" s="19"/>
      <c r="FO5" s="15" t="s">
        <v>18</v>
      </c>
      <c r="FP5" s="16"/>
      <c r="FQ5" s="17"/>
      <c r="FR5" s="19"/>
      <c r="FS5" s="19"/>
      <c r="FU5" s="34" t="s">
        <v>47</v>
      </c>
      <c r="FV5" s="16"/>
      <c r="FW5" s="17"/>
      <c r="FX5" s="19"/>
      <c r="FY5" s="19"/>
    </row>
    <row r="6" spans="1:182" s="1" customFormat="1" ht="12.75">
      <c r="A6" s="24" t="s">
        <v>2</v>
      </c>
      <c r="C6" s="49" t="s">
        <v>68</v>
      </c>
      <c r="D6" s="44"/>
      <c r="E6" s="45"/>
      <c r="F6" s="19" t="s">
        <v>55</v>
      </c>
      <c r="G6" s="19" t="s">
        <v>55</v>
      </c>
      <c r="H6" s="13"/>
      <c r="I6" s="53"/>
      <c r="J6" s="37">
        <v>0.6798012</v>
      </c>
      <c r="K6" s="17"/>
      <c r="L6" s="54" t="s">
        <v>55</v>
      </c>
      <c r="M6" s="54" t="s">
        <v>55</v>
      </c>
      <c r="N6" s="13"/>
      <c r="O6" s="18"/>
      <c r="P6" s="31">
        <v>0.0796069</v>
      </c>
      <c r="Q6" s="17"/>
      <c r="R6" s="19" t="s">
        <v>55</v>
      </c>
      <c r="S6" s="19" t="s">
        <v>55</v>
      </c>
      <c r="T6" s="13"/>
      <c r="U6" s="18"/>
      <c r="V6" s="31">
        <v>0.0886163</v>
      </c>
      <c r="W6" s="17"/>
      <c r="X6" s="19" t="s">
        <v>55</v>
      </c>
      <c r="Y6" s="19" t="s">
        <v>55</v>
      </c>
      <c r="Z6" s="13"/>
      <c r="AA6" s="18"/>
      <c r="AB6" s="31">
        <v>0.0327229</v>
      </c>
      <c r="AC6" s="17"/>
      <c r="AD6" s="19" t="s">
        <v>55</v>
      </c>
      <c r="AE6" s="19" t="s">
        <v>55</v>
      </c>
      <c r="AF6" s="13"/>
      <c r="AG6" s="18"/>
      <c r="AH6" s="31">
        <v>0.0244463</v>
      </c>
      <c r="AI6" s="17"/>
      <c r="AJ6" s="19" t="s">
        <v>55</v>
      </c>
      <c r="AK6" s="19" t="s">
        <v>55</v>
      </c>
      <c r="AL6" s="39"/>
      <c r="AM6" s="18"/>
      <c r="AN6" s="31">
        <v>0.0024261</v>
      </c>
      <c r="AO6" s="17"/>
      <c r="AP6" s="19" t="s">
        <v>55</v>
      </c>
      <c r="AQ6" s="19" t="s">
        <v>55</v>
      </c>
      <c r="AR6" s="13"/>
      <c r="AS6" s="18"/>
      <c r="AT6" s="31">
        <v>0.0325486</v>
      </c>
      <c r="AU6" s="17"/>
      <c r="AV6" s="19" t="s">
        <v>55</v>
      </c>
      <c r="AW6" s="19" t="s">
        <v>55</v>
      </c>
      <c r="AX6" s="35"/>
      <c r="AY6" s="18"/>
      <c r="AZ6" s="31">
        <v>0.2378111</v>
      </c>
      <c r="BA6" s="17"/>
      <c r="BB6" s="19" t="s">
        <v>55</v>
      </c>
      <c r="BC6" s="19" t="s">
        <v>55</v>
      </c>
      <c r="BD6" s="13"/>
      <c r="BE6" s="18"/>
      <c r="BF6" s="31">
        <v>4E-06</v>
      </c>
      <c r="BG6" s="17"/>
      <c r="BH6" s="19" t="s">
        <v>55</v>
      </c>
      <c r="BI6" s="19" t="s">
        <v>55</v>
      </c>
      <c r="BJ6" s="13"/>
      <c r="BK6" s="18"/>
      <c r="BL6" s="31">
        <v>0.0013664</v>
      </c>
      <c r="BM6" s="17"/>
      <c r="BN6" s="19" t="s">
        <v>55</v>
      </c>
      <c r="BO6" s="19" t="s">
        <v>55</v>
      </c>
      <c r="BP6" s="13"/>
      <c r="BQ6" s="18"/>
      <c r="BR6" s="31">
        <v>0.0087875</v>
      </c>
      <c r="BS6" s="17"/>
      <c r="BT6" s="19" t="s">
        <v>55</v>
      </c>
      <c r="BU6" s="19" t="s">
        <v>55</v>
      </c>
      <c r="BV6" s="13"/>
      <c r="BW6" s="18"/>
      <c r="BX6" s="31">
        <v>0.0056757</v>
      </c>
      <c r="BY6" s="17"/>
      <c r="BZ6" s="19" t="s">
        <v>55</v>
      </c>
      <c r="CA6" s="19" t="s">
        <v>55</v>
      </c>
      <c r="CB6" s="35"/>
      <c r="CC6" s="18"/>
      <c r="CD6" s="31">
        <v>0.0218514</v>
      </c>
      <c r="CE6" s="17"/>
      <c r="CF6" s="19" t="s">
        <v>55</v>
      </c>
      <c r="CG6" s="19" t="s">
        <v>55</v>
      </c>
      <c r="CH6" s="13"/>
      <c r="CI6" s="18"/>
      <c r="CJ6" s="31">
        <v>0.0013916</v>
      </c>
      <c r="CK6" s="17"/>
      <c r="CL6" s="19" t="s">
        <v>55</v>
      </c>
      <c r="CM6" s="19" t="s">
        <v>55</v>
      </c>
      <c r="CN6" s="13"/>
      <c r="CO6" s="18"/>
      <c r="CP6" s="31">
        <v>0.0037665</v>
      </c>
      <c r="CQ6" s="17"/>
      <c r="CR6" s="19" t="s">
        <v>55</v>
      </c>
      <c r="CS6" s="19" t="s">
        <v>55</v>
      </c>
      <c r="CT6" s="13"/>
      <c r="CU6" s="18"/>
      <c r="CV6" s="31">
        <v>0.0158627</v>
      </c>
      <c r="CW6" s="17"/>
      <c r="CX6" s="19" t="s">
        <v>55</v>
      </c>
      <c r="CY6" s="19" t="s">
        <v>55</v>
      </c>
      <c r="CZ6" s="13"/>
      <c r="DA6" s="18"/>
      <c r="DB6" s="31">
        <v>0.0007178</v>
      </c>
      <c r="DC6" s="17"/>
      <c r="DD6" s="19" t="s">
        <v>55</v>
      </c>
      <c r="DE6" s="19" t="s">
        <v>55</v>
      </c>
      <c r="DF6" s="13"/>
      <c r="DG6" s="18"/>
      <c r="DH6" s="31">
        <v>0.0101431</v>
      </c>
      <c r="DI6" s="17"/>
      <c r="DJ6" s="19" t="s">
        <v>55</v>
      </c>
      <c r="DK6" s="19" t="s">
        <v>55</v>
      </c>
      <c r="DL6" s="13"/>
      <c r="DM6" s="18"/>
      <c r="DN6" s="31">
        <v>0.0048536</v>
      </c>
      <c r="DO6" s="17"/>
      <c r="DP6" s="19" t="s">
        <v>55</v>
      </c>
      <c r="DQ6" s="19" t="s">
        <v>55</v>
      </c>
      <c r="DR6" s="13"/>
      <c r="DS6" s="18"/>
      <c r="DT6" s="31">
        <v>0.0080603</v>
      </c>
      <c r="DU6" s="17"/>
      <c r="DV6" s="19" t="s">
        <v>55</v>
      </c>
      <c r="DW6" s="19" t="s">
        <v>55</v>
      </c>
      <c r="DX6" s="13"/>
      <c r="DY6" s="18"/>
      <c r="DZ6" s="31">
        <v>0.0245163</v>
      </c>
      <c r="EA6" s="17"/>
      <c r="EB6" s="19" t="s">
        <v>55</v>
      </c>
      <c r="EC6" s="19" t="s">
        <v>55</v>
      </c>
      <c r="ED6" s="13"/>
      <c r="EE6" s="18"/>
      <c r="EF6" s="31">
        <v>0.0025443</v>
      </c>
      <c r="EG6" s="17"/>
      <c r="EH6" s="19" t="s">
        <v>55</v>
      </c>
      <c r="EI6" s="19" t="s">
        <v>55</v>
      </c>
      <c r="EJ6" s="13"/>
      <c r="EK6" s="18"/>
      <c r="EL6" s="31">
        <v>0.0012856</v>
      </c>
      <c r="EM6" s="17"/>
      <c r="EN6" s="19" t="s">
        <v>55</v>
      </c>
      <c r="EO6" s="19" t="s">
        <v>55</v>
      </c>
      <c r="EP6" s="13"/>
      <c r="EQ6" s="18"/>
      <c r="ER6" s="31">
        <v>0.0003415</v>
      </c>
      <c r="ES6" s="17"/>
      <c r="ET6" s="19" t="s">
        <v>55</v>
      </c>
      <c r="EU6" s="19" t="s">
        <v>55</v>
      </c>
      <c r="EV6" s="13"/>
      <c r="EW6" s="18"/>
      <c r="EX6" s="31">
        <v>0.0111619</v>
      </c>
      <c r="EY6" s="17"/>
      <c r="EZ6" s="19" t="s">
        <v>55</v>
      </c>
      <c r="FA6" s="19" t="s">
        <v>55</v>
      </c>
      <c r="FB6" s="13"/>
      <c r="FC6" s="18"/>
      <c r="FD6" s="31">
        <v>0.0455599</v>
      </c>
      <c r="FE6" s="17"/>
      <c r="FF6" s="19" t="s">
        <v>55</v>
      </c>
      <c r="FG6" s="19" t="s">
        <v>55</v>
      </c>
      <c r="FH6" s="13"/>
      <c r="FI6" s="18"/>
      <c r="FJ6" s="31">
        <v>0.0007571</v>
      </c>
      <c r="FK6" s="17"/>
      <c r="FL6" s="19" t="s">
        <v>55</v>
      </c>
      <c r="FM6" s="19" t="s">
        <v>55</v>
      </c>
      <c r="FN6" s="13"/>
      <c r="FO6" s="18"/>
      <c r="FP6" s="31">
        <v>0.0091696</v>
      </c>
      <c r="FQ6" s="17"/>
      <c r="FR6" s="19" t="s">
        <v>55</v>
      </c>
      <c r="FS6" s="19" t="s">
        <v>55</v>
      </c>
      <c r="FT6" s="13"/>
      <c r="FU6" s="18"/>
      <c r="FV6" s="31">
        <v>0.0038062</v>
      </c>
      <c r="FW6" s="17"/>
      <c r="FX6" s="19" t="s">
        <v>55</v>
      </c>
      <c r="FY6" s="19" t="s">
        <v>55</v>
      </c>
      <c r="FZ6" s="13"/>
    </row>
    <row r="7" spans="1:181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54" t="s">
        <v>4</v>
      </c>
      <c r="K7" s="52" t="s">
        <v>0</v>
      </c>
      <c r="L7" s="54" t="s">
        <v>56</v>
      </c>
      <c r="M7" s="54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62</v>
      </c>
      <c r="AL7" s="39"/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62</v>
      </c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62</v>
      </c>
      <c r="AX7" s="36"/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62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62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62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62</v>
      </c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62</v>
      </c>
      <c r="CB7" s="36"/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62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62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62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62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62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62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62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62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62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62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62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62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62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62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62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62</v>
      </c>
      <c r="FU7" s="19" t="s">
        <v>3</v>
      </c>
      <c r="FV7" s="19" t="s">
        <v>4</v>
      </c>
      <c r="FW7" s="19" t="s">
        <v>0</v>
      </c>
      <c r="FX7" s="19" t="s">
        <v>56</v>
      </c>
      <c r="FY7" s="48" t="s">
        <v>62</v>
      </c>
    </row>
    <row r="8" spans="1:182" s="30" customFormat="1" ht="12.75">
      <c r="A8" s="29">
        <v>44105</v>
      </c>
      <c r="C8" s="14">
        <f>'2011B'!C8</f>
        <v>0</v>
      </c>
      <c r="D8" s="14"/>
      <c r="E8" s="14"/>
      <c r="F8" s="14">
        <f>'2011B'!F8</f>
        <v>0</v>
      </c>
      <c r="G8" s="14">
        <f>'2011B'!G8</f>
        <v>0</v>
      </c>
      <c r="H8" s="28"/>
      <c r="I8" s="13">
        <f aca="true" t="shared" si="0" ref="I8:J15">O8+U8+AA8+AG8+AM8+AS8+AY8+BE8+BK8+BQ8+BW8+CC8+CI8+CO8+CU8+DA8+DG8+DM8+DS8+DY8+EE8+EK8+EQ8+EW8+FC8+FI8+FO8+FU8</f>
        <v>0</v>
      </c>
      <c r="J8" s="13">
        <f t="shared" si="0"/>
        <v>0</v>
      </c>
      <c r="K8" s="13">
        <f aca="true" t="shared" si="1" ref="K8:K15">SUM(I8:J8)</f>
        <v>0</v>
      </c>
      <c r="L8" s="13">
        <f aca="true" t="shared" si="2" ref="L8:M15">R8+X8+AD8+AJ8+AP8+AV8+BB8+BH8+BN8+BT8+BZ8+CF8+CL8+CR8+CX8+DD8+DJ8+DP8+DV8+EB8+EH8+EN8+ET8+EZ8+FF8+FL8+FR8+FX8</f>
        <v>0</v>
      </c>
      <c r="M8" s="13">
        <f t="shared" si="2"/>
        <v>0</v>
      </c>
      <c r="N8" s="28"/>
      <c r="O8" s="13"/>
      <c r="P8" s="13">
        <f aca="true" t="shared" si="3" ref="P8:P15">D8*7.96069/100</f>
        <v>0</v>
      </c>
      <c r="Q8" s="28">
        <f aca="true" t="shared" si="4" ref="Q8:Q15">O8+P8</f>
        <v>0</v>
      </c>
      <c r="R8" s="28">
        <f aca="true" t="shared" si="5" ref="R8:R15">P$6*$F8</f>
        <v>0</v>
      </c>
      <c r="S8" s="28">
        <f aca="true" t="shared" si="6" ref="S8:S15">P$6*$G8</f>
        <v>0</v>
      </c>
      <c r="T8" s="28"/>
      <c r="U8" s="13"/>
      <c r="V8" s="13">
        <f aca="true" t="shared" si="7" ref="V8:V15">D8*8.86163/100</f>
        <v>0</v>
      </c>
      <c r="W8" s="13">
        <f aca="true" t="shared" si="8" ref="W8:W15">U8+V8</f>
        <v>0</v>
      </c>
      <c r="X8" s="28">
        <f aca="true" t="shared" si="9" ref="X8:X15">V$6*$F8</f>
        <v>0</v>
      </c>
      <c r="Y8" s="28">
        <f aca="true" t="shared" si="10" ref="Y8:Y15">V$6*$G8</f>
        <v>0</v>
      </c>
      <c r="Z8" s="28"/>
      <c r="AA8" s="28"/>
      <c r="AB8" s="13">
        <f aca="true" t="shared" si="11" ref="AB8:AB15">D8*3.27229/100</f>
        <v>0</v>
      </c>
      <c r="AC8" s="13">
        <f aca="true" t="shared" si="12" ref="AC8:AC15">AA8+AB8</f>
        <v>0</v>
      </c>
      <c r="AD8" s="28">
        <f aca="true" t="shared" si="13" ref="AD8:AD15">AB$6*$F8</f>
        <v>0</v>
      </c>
      <c r="AE8" s="28">
        <f aca="true" t="shared" si="14" ref="AE8:AE15">AB$6*$G8</f>
        <v>0</v>
      </c>
      <c r="AF8" s="28"/>
      <c r="AG8" s="13"/>
      <c r="AH8" s="13">
        <f aca="true" t="shared" si="15" ref="AH8:AH15">D8*2.44463/100</f>
        <v>0</v>
      </c>
      <c r="AI8" s="13">
        <f aca="true" t="shared" si="16" ref="AI8:AI15">AG8+AH8</f>
        <v>0</v>
      </c>
      <c r="AJ8" s="28">
        <f aca="true" t="shared" si="17" ref="AJ8:AJ15">AH$6*$F8</f>
        <v>0</v>
      </c>
      <c r="AK8" s="28">
        <f aca="true" t="shared" si="18" ref="AK8:AK15">AH$6*$G8</f>
        <v>0</v>
      </c>
      <c r="AL8" s="13"/>
      <c r="AM8" s="13"/>
      <c r="AN8" s="13">
        <f aca="true" t="shared" si="19" ref="AN8:AN15">AN$6*$D8</f>
        <v>0</v>
      </c>
      <c r="AO8" s="13">
        <f aca="true" t="shared" si="20" ref="AO8:AO15">SUM(AM8:AN8)</f>
        <v>0</v>
      </c>
      <c r="AP8" s="28">
        <f aca="true" t="shared" si="21" ref="AP8:AP15">AN$6*$F8</f>
        <v>0</v>
      </c>
      <c r="AQ8" s="28">
        <f aca="true" t="shared" si="22" ref="AQ8:AQ15">AN$6*$G8</f>
        <v>0</v>
      </c>
      <c r="AR8" s="28"/>
      <c r="AS8" s="13"/>
      <c r="AT8" s="13">
        <f aca="true" t="shared" si="23" ref="AT8:AT15">D8*3.25486/100</f>
        <v>0</v>
      </c>
      <c r="AU8" s="13">
        <f aca="true" t="shared" si="24" ref="AU8:AU15">AS8+AT8</f>
        <v>0</v>
      </c>
      <c r="AV8" s="28">
        <f aca="true" t="shared" si="25" ref="AV8:AV15">AT$6*$F8</f>
        <v>0</v>
      </c>
      <c r="AW8" s="28">
        <f aca="true" t="shared" si="26" ref="AW8:AW15">AT$6*$G8</f>
        <v>0</v>
      </c>
      <c r="AX8" s="13"/>
      <c r="AY8" s="13"/>
      <c r="AZ8" s="13">
        <f aca="true" t="shared" si="27" ref="AZ8:AZ15">D8*23.78111/100</f>
        <v>0</v>
      </c>
      <c r="BA8" s="13">
        <f aca="true" t="shared" si="28" ref="BA8:BA15">AY8+AZ8</f>
        <v>0</v>
      </c>
      <c r="BB8" s="28">
        <f aca="true" t="shared" si="29" ref="BB8:BB15">AZ$6*$F8</f>
        <v>0</v>
      </c>
      <c r="BC8" s="28">
        <f aca="true" t="shared" si="30" ref="BC8:BC15">AZ$6*$G8</f>
        <v>0</v>
      </c>
      <c r="BD8" s="28"/>
      <c r="BE8" s="13"/>
      <c r="BF8" s="13">
        <f aca="true" t="shared" si="31" ref="BF8:BF15">D8*0.0004/100</f>
        <v>0</v>
      </c>
      <c r="BG8" s="13">
        <f aca="true" t="shared" si="32" ref="BG8:BG15">BE8+BF8</f>
        <v>0</v>
      </c>
      <c r="BH8" s="28">
        <f aca="true" t="shared" si="33" ref="BH8:BH13">BF$6*$F8</f>
        <v>0</v>
      </c>
      <c r="BI8" s="28">
        <f aca="true" t="shared" si="34" ref="BI8:BI13">BF$6*$G8</f>
        <v>0</v>
      </c>
      <c r="BJ8" s="28"/>
      <c r="BK8" s="13"/>
      <c r="BL8" s="13">
        <f aca="true" t="shared" si="35" ref="BL8:BL15">D8*0.13664/100</f>
        <v>0</v>
      </c>
      <c r="BM8" s="13">
        <f aca="true" t="shared" si="36" ref="BM8:BM15">BK8+BL8</f>
        <v>0</v>
      </c>
      <c r="BN8" s="28">
        <f aca="true" t="shared" si="37" ref="BN8:BN15">BL$6*$F8</f>
        <v>0</v>
      </c>
      <c r="BO8" s="28">
        <f aca="true" t="shared" si="38" ref="BO8:BO15">BL$6*$G8</f>
        <v>0</v>
      </c>
      <c r="BP8" s="28"/>
      <c r="BQ8" s="13"/>
      <c r="BR8" s="13">
        <f aca="true" t="shared" si="39" ref="BR8:BR15">D8*0.87875/100</f>
        <v>0</v>
      </c>
      <c r="BS8" s="13">
        <f aca="true" t="shared" si="40" ref="BS8:BS15">BQ8+BR8</f>
        <v>0</v>
      </c>
      <c r="BT8" s="28">
        <f aca="true" t="shared" si="41" ref="BT8:BT15">BR$6*$F8</f>
        <v>0</v>
      </c>
      <c r="BU8" s="28">
        <f aca="true" t="shared" si="42" ref="BU8:BU15">BR$6*$G8</f>
        <v>0</v>
      </c>
      <c r="BV8" s="28"/>
      <c r="BW8" s="13"/>
      <c r="BX8" s="13">
        <f aca="true" t="shared" si="43" ref="BX8:BX15">D8*0.56757/100</f>
        <v>0</v>
      </c>
      <c r="BY8" s="13">
        <f aca="true" t="shared" si="44" ref="BY8:BY15">BW8+BX8</f>
        <v>0</v>
      </c>
      <c r="BZ8" s="28">
        <f aca="true" t="shared" si="45" ref="BZ8:BZ15">BX$6*$F8</f>
        <v>0</v>
      </c>
      <c r="CA8" s="28">
        <f aca="true" t="shared" si="46" ref="CA8:CA15">BX$6*$G8</f>
        <v>0</v>
      </c>
      <c r="CB8" s="13"/>
      <c r="CC8" s="13"/>
      <c r="CD8" s="13">
        <f aca="true" t="shared" si="47" ref="CD8:CD15">D8*2.18514/100</f>
        <v>0</v>
      </c>
      <c r="CE8" s="13">
        <f aca="true" t="shared" si="48" ref="CE8:CE15">CC8+CD8</f>
        <v>0</v>
      </c>
      <c r="CF8" s="28">
        <f aca="true" t="shared" si="49" ref="CF8:CF15">CD$6*$F8</f>
        <v>0</v>
      </c>
      <c r="CG8" s="28">
        <f aca="true" t="shared" si="50" ref="CG8:CG15">CD$6*$G8</f>
        <v>0</v>
      </c>
      <c r="CH8" s="28"/>
      <c r="CI8" s="13"/>
      <c r="CJ8" s="13">
        <f aca="true" t="shared" si="51" ref="CJ8:CJ15">D8*0.13916/100</f>
        <v>0</v>
      </c>
      <c r="CK8" s="13">
        <f aca="true" t="shared" si="52" ref="CK8:CK15">CI8+CJ8</f>
        <v>0</v>
      </c>
      <c r="CL8" s="28">
        <f aca="true" t="shared" si="53" ref="CL8:CL15">CJ$6*$F8</f>
        <v>0</v>
      </c>
      <c r="CM8" s="28">
        <f aca="true" t="shared" si="54" ref="CM8:CM15">CJ$6*$G8</f>
        <v>0</v>
      </c>
      <c r="CN8" s="28"/>
      <c r="CO8" s="13"/>
      <c r="CP8" s="13">
        <f aca="true" t="shared" si="55" ref="CP8:CP15">D8*0.37665/100</f>
        <v>0</v>
      </c>
      <c r="CQ8" s="13">
        <f aca="true" t="shared" si="56" ref="CQ8:CQ15">CO8+CP8</f>
        <v>0</v>
      </c>
      <c r="CR8" s="28">
        <f aca="true" t="shared" si="57" ref="CR8:CR15">CP$6*$F8</f>
        <v>0</v>
      </c>
      <c r="CS8" s="28">
        <f aca="true" t="shared" si="58" ref="CS8:CS15">CP$6*$G8</f>
        <v>0</v>
      </c>
      <c r="CT8" s="28"/>
      <c r="CU8" s="13"/>
      <c r="CV8" s="13">
        <f aca="true" t="shared" si="59" ref="CV8:CV15">D8*1.58627/100</f>
        <v>0</v>
      </c>
      <c r="CW8" s="13">
        <f aca="true" t="shared" si="60" ref="CW8:CW15">CU8+CV8</f>
        <v>0</v>
      </c>
      <c r="CX8" s="28">
        <f aca="true" t="shared" si="61" ref="CX8:CX15">CV$6*$F8</f>
        <v>0</v>
      </c>
      <c r="CY8" s="28">
        <f aca="true" t="shared" si="62" ref="CY8:CY15">CV$6*$G8</f>
        <v>0</v>
      </c>
      <c r="CZ8" s="28"/>
      <c r="DA8" s="13"/>
      <c r="DB8" s="13">
        <f aca="true" t="shared" si="63" ref="DB8:DB15">D8*0.07178/100</f>
        <v>0</v>
      </c>
      <c r="DC8" s="13">
        <f aca="true" t="shared" si="64" ref="DC8:DC15">DA8+DB8</f>
        <v>0</v>
      </c>
      <c r="DD8" s="28">
        <f aca="true" t="shared" si="65" ref="DD8:DD15">DB$6*$F8</f>
        <v>0</v>
      </c>
      <c r="DE8" s="28">
        <f aca="true" t="shared" si="66" ref="DE8:DE15">DB$6*$G8</f>
        <v>0</v>
      </c>
      <c r="DF8" s="28"/>
      <c r="DG8" s="13"/>
      <c r="DH8" s="13">
        <f aca="true" t="shared" si="67" ref="DH8:DH15">D8*1.01431/100</f>
        <v>0</v>
      </c>
      <c r="DI8" s="13">
        <f aca="true" t="shared" si="68" ref="DI8:DI15">DG8+DH8</f>
        <v>0</v>
      </c>
      <c r="DJ8" s="28">
        <f aca="true" t="shared" si="69" ref="DJ8:DJ15">DH$6*$F8</f>
        <v>0</v>
      </c>
      <c r="DK8" s="28">
        <f aca="true" t="shared" si="70" ref="DK8:DK15">DH$6*$G8</f>
        <v>0</v>
      </c>
      <c r="DL8" s="28"/>
      <c r="DM8" s="13"/>
      <c r="DN8" s="28">
        <f aca="true" t="shared" si="71" ref="DN8:DN15">D8*0.48536/100</f>
        <v>0</v>
      </c>
      <c r="DO8" s="13">
        <f aca="true" t="shared" si="72" ref="DO8:DO15">DM8+DN8</f>
        <v>0</v>
      </c>
      <c r="DP8" s="28">
        <f aca="true" t="shared" si="73" ref="DP8:DP15">DN$6*$F8</f>
        <v>0</v>
      </c>
      <c r="DQ8" s="28">
        <f aca="true" t="shared" si="74" ref="DQ8:DQ15">DN$6*$G8</f>
        <v>0</v>
      </c>
      <c r="DR8" s="28"/>
      <c r="DS8" s="13"/>
      <c r="DT8" s="13">
        <f aca="true" t="shared" si="75" ref="DT8:DT15">D8*0.80603/100</f>
        <v>0</v>
      </c>
      <c r="DU8" s="13">
        <f aca="true" t="shared" si="76" ref="DU8:DU15">DS8+DT8</f>
        <v>0</v>
      </c>
      <c r="DV8" s="28">
        <f aca="true" t="shared" si="77" ref="DV8:DV15">DT$6*$F8</f>
        <v>0</v>
      </c>
      <c r="DW8" s="28">
        <f aca="true" t="shared" si="78" ref="DW8:DW15">DT$6*$G8</f>
        <v>0</v>
      </c>
      <c r="DX8" s="28"/>
      <c r="DY8" s="13"/>
      <c r="DZ8" s="13">
        <f aca="true" t="shared" si="79" ref="DZ8:DZ15">D8*2.45163/100</f>
        <v>0</v>
      </c>
      <c r="EA8" s="13">
        <f aca="true" t="shared" si="80" ref="EA8:EA15">DY8+DZ8</f>
        <v>0</v>
      </c>
      <c r="EB8" s="28">
        <f aca="true" t="shared" si="81" ref="EB8:EB15">DZ$6*$F8</f>
        <v>0</v>
      </c>
      <c r="EC8" s="28">
        <f aca="true" t="shared" si="82" ref="EC8:EC15">DZ$6*$G8</f>
        <v>0</v>
      </c>
      <c r="ED8" s="28"/>
      <c r="EE8" s="13"/>
      <c r="EF8" s="13">
        <f aca="true" t="shared" si="83" ref="EF8:EF15">D8*0.25443/100</f>
        <v>0</v>
      </c>
      <c r="EG8" s="13">
        <f aca="true" t="shared" si="84" ref="EG8:EG15">EE8+EF8</f>
        <v>0</v>
      </c>
      <c r="EH8" s="28">
        <f aca="true" t="shared" si="85" ref="EH8:EH15">EF$6*$F8</f>
        <v>0</v>
      </c>
      <c r="EI8" s="28">
        <f aca="true" t="shared" si="86" ref="EI8:EI15">EF$6*$G8</f>
        <v>0</v>
      </c>
      <c r="EJ8" s="28"/>
      <c r="EK8" s="13"/>
      <c r="EL8" s="13">
        <f aca="true" t="shared" si="87" ref="EL8:EL15">D8*0.12856/100</f>
        <v>0</v>
      </c>
      <c r="EM8" s="13">
        <f aca="true" t="shared" si="88" ref="EM8:EM15">EK8+EL8</f>
        <v>0</v>
      </c>
      <c r="EN8" s="28">
        <f aca="true" t="shared" si="89" ref="EN8:EN15">EL$6*$F8</f>
        <v>0</v>
      </c>
      <c r="EO8" s="28">
        <f aca="true" t="shared" si="90" ref="EO8:EO15">EL$6*$G8</f>
        <v>0</v>
      </c>
      <c r="EP8" s="28"/>
      <c r="EQ8" s="13"/>
      <c r="ER8" s="13">
        <f aca="true" t="shared" si="91" ref="ER8:ER15">D8*0.03415/100</f>
        <v>0</v>
      </c>
      <c r="ES8" s="13">
        <f aca="true" t="shared" si="92" ref="ES8:ES15">EQ8+ER8</f>
        <v>0</v>
      </c>
      <c r="ET8" s="28">
        <f aca="true" t="shared" si="93" ref="ET8:ET15">ER$6*$F8</f>
        <v>0</v>
      </c>
      <c r="EU8" s="28">
        <f aca="true" t="shared" si="94" ref="EU8:EU15">ER$6*$G8</f>
        <v>0</v>
      </c>
      <c r="EV8" s="28"/>
      <c r="EW8" s="13"/>
      <c r="EX8" s="13">
        <f aca="true" t="shared" si="95" ref="EX8:EX15">D8*1.11619/100</f>
        <v>0</v>
      </c>
      <c r="EY8" s="13">
        <f aca="true" t="shared" si="96" ref="EY8:EY15">EW8+EX8</f>
        <v>0</v>
      </c>
      <c r="EZ8" s="28">
        <f aca="true" t="shared" si="97" ref="EZ8:EZ15">EX$6*$F8</f>
        <v>0</v>
      </c>
      <c r="FA8" s="28">
        <f aca="true" t="shared" si="98" ref="FA8:FA15">EX$6*$G8</f>
        <v>0</v>
      </c>
      <c r="FB8" s="28"/>
      <c r="FC8" s="13"/>
      <c r="FD8" s="13">
        <f aca="true" t="shared" si="99" ref="FD8:FD15">D8*4.55599/100</f>
        <v>0</v>
      </c>
      <c r="FE8" s="13">
        <f aca="true" t="shared" si="100" ref="FE8:FE15">FC8+FD8</f>
        <v>0</v>
      </c>
      <c r="FF8" s="28">
        <f aca="true" t="shared" si="101" ref="FF8:FF15">FD$6*$F8</f>
        <v>0</v>
      </c>
      <c r="FG8" s="28">
        <f aca="true" t="shared" si="102" ref="FG8:FG15">FD$6*$G8</f>
        <v>0</v>
      </c>
      <c r="FH8" s="28"/>
      <c r="FI8" s="13"/>
      <c r="FJ8" s="13">
        <f aca="true" t="shared" si="103" ref="FJ8:FJ15">D8*0.07571/100</f>
        <v>0</v>
      </c>
      <c r="FK8" s="13">
        <f aca="true" t="shared" si="104" ref="FK8:FK15">FI8+FJ8</f>
        <v>0</v>
      </c>
      <c r="FL8" s="28">
        <f aca="true" t="shared" si="105" ref="FL8:FL15">FJ$6*$F8</f>
        <v>0</v>
      </c>
      <c r="FM8" s="28">
        <f aca="true" t="shared" si="106" ref="FM8:FM15">FJ$6*$G8</f>
        <v>0</v>
      </c>
      <c r="FN8" s="28"/>
      <c r="FO8" s="13"/>
      <c r="FP8" s="13">
        <f aca="true" t="shared" si="107" ref="FP8:FP15">D8*0.91696/100</f>
        <v>0</v>
      </c>
      <c r="FQ8" s="13">
        <f aca="true" t="shared" si="108" ref="FQ8:FQ15">FO8+FP8</f>
        <v>0</v>
      </c>
      <c r="FR8" s="28">
        <f aca="true" t="shared" si="109" ref="FR8:FR15">FP$6*$F8</f>
        <v>0</v>
      </c>
      <c r="FS8" s="28">
        <f aca="true" t="shared" si="110" ref="FS8:FS15">FP$6*$G8</f>
        <v>0</v>
      </c>
      <c r="FT8" s="28"/>
      <c r="FU8" s="13"/>
      <c r="FV8" s="13">
        <f aca="true" t="shared" si="111" ref="FV8:FV15">D8*0.38062/100</f>
        <v>0</v>
      </c>
      <c r="FW8" s="13">
        <f aca="true" t="shared" si="112" ref="FW8:FW15">FU8+FV8</f>
        <v>0</v>
      </c>
      <c r="FX8" s="28">
        <f aca="true" t="shared" si="113" ref="FX8:FX15">FV$6*$F8</f>
        <v>0</v>
      </c>
      <c r="FY8" s="28">
        <f aca="true" t="shared" si="114" ref="FY8:FY15">FV$6*$G8</f>
        <v>0</v>
      </c>
      <c r="FZ8" s="28"/>
    </row>
    <row r="9" spans="1:182" s="30" customFormat="1" ht="12.75">
      <c r="A9" s="29">
        <v>44287</v>
      </c>
      <c r="C9" s="14">
        <f>'2011B'!C9</f>
        <v>0</v>
      </c>
      <c r="D9" s="14"/>
      <c r="E9" s="14"/>
      <c r="F9" s="14">
        <f>'2011B'!F9</f>
        <v>0</v>
      </c>
      <c r="G9" s="14">
        <f>'2011B'!G9</f>
        <v>0</v>
      </c>
      <c r="H9" s="28"/>
      <c r="I9" s="13">
        <f t="shared" si="0"/>
        <v>0</v>
      </c>
      <c r="J9" s="13">
        <f t="shared" si="0"/>
        <v>0</v>
      </c>
      <c r="K9" s="13">
        <f t="shared" si="1"/>
        <v>0</v>
      </c>
      <c r="L9" s="13">
        <f t="shared" si="2"/>
        <v>0</v>
      </c>
      <c r="M9" s="13">
        <f t="shared" si="2"/>
        <v>0</v>
      </c>
      <c r="N9" s="28"/>
      <c r="O9" s="13">
        <f aca="true" t="shared" si="115" ref="O9:O15">C9*7.96069/100</f>
        <v>0</v>
      </c>
      <c r="P9" s="13">
        <f t="shared" si="3"/>
        <v>0</v>
      </c>
      <c r="Q9" s="28">
        <f t="shared" si="4"/>
        <v>0</v>
      </c>
      <c r="R9" s="28">
        <f t="shared" si="5"/>
        <v>0</v>
      </c>
      <c r="S9" s="28">
        <f t="shared" si="6"/>
        <v>0</v>
      </c>
      <c r="T9" s="28"/>
      <c r="U9" s="13">
        <f aca="true" t="shared" si="116" ref="U9:U15">C9*8.86163/100</f>
        <v>0</v>
      </c>
      <c r="V9" s="13">
        <f t="shared" si="7"/>
        <v>0</v>
      </c>
      <c r="W9" s="13">
        <f t="shared" si="8"/>
        <v>0</v>
      </c>
      <c r="X9" s="28">
        <f t="shared" si="9"/>
        <v>0</v>
      </c>
      <c r="Y9" s="28">
        <f t="shared" si="10"/>
        <v>0</v>
      </c>
      <c r="Z9" s="28"/>
      <c r="AA9" s="28">
        <f aca="true" t="shared" si="117" ref="AA9:AA15">C9*3.27229/100</f>
        <v>0</v>
      </c>
      <c r="AB9" s="13">
        <f t="shared" si="11"/>
        <v>0</v>
      </c>
      <c r="AC9" s="13">
        <f t="shared" si="12"/>
        <v>0</v>
      </c>
      <c r="AD9" s="28">
        <f t="shared" si="13"/>
        <v>0</v>
      </c>
      <c r="AE9" s="28">
        <f t="shared" si="14"/>
        <v>0</v>
      </c>
      <c r="AF9" s="28"/>
      <c r="AG9" s="13">
        <f aca="true" t="shared" si="118" ref="AG9:AG15">C9*2.44463/100</f>
        <v>0</v>
      </c>
      <c r="AH9" s="13">
        <f t="shared" si="15"/>
        <v>0</v>
      </c>
      <c r="AI9" s="13">
        <f t="shared" si="16"/>
        <v>0</v>
      </c>
      <c r="AJ9" s="28">
        <f t="shared" si="17"/>
        <v>0</v>
      </c>
      <c r="AK9" s="28">
        <f t="shared" si="18"/>
        <v>0</v>
      </c>
      <c r="AL9" s="13"/>
      <c r="AM9" s="13">
        <f aca="true" t="shared" si="119" ref="AM9:AM15">AN$6*$C9</f>
        <v>0</v>
      </c>
      <c r="AN9" s="13">
        <f t="shared" si="19"/>
        <v>0</v>
      </c>
      <c r="AO9" s="13">
        <f t="shared" si="20"/>
        <v>0</v>
      </c>
      <c r="AP9" s="28">
        <f t="shared" si="21"/>
        <v>0</v>
      </c>
      <c r="AQ9" s="28">
        <f t="shared" si="22"/>
        <v>0</v>
      </c>
      <c r="AR9" s="28"/>
      <c r="AS9" s="13">
        <f>C9*3.25486/100</f>
        <v>0</v>
      </c>
      <c r="AT9" s="13">
        <f t="shared" si="23"/>
        <v>0</v>
      </c>
      <c r="AU9" s="13">
        <f t="shared" si="24"/>
        <v>0</v>
      </c>
      <c r="AV9" s="28">
        <f t="shared" si="25"/>
        <v>0</v>
      </c>
      <c r="AW9" s="28">
        <f t="shared" si="26"/>
        <v>0</v>
      </c>
      <c r="AX9" s="13"/>
      <c r="AY9" s="13">
        <f>C9*23.78111/100</f>
        <v>0</v>
      </c>
      <c r="AZ9" s="13">
        <f t="shared" si="27"/>
        <v>0</v>
      </c>
      <c r="BA9" s="13">
        <f t="shared" si="28"/>
        <v>0</v>
      </c>
      <c r="BB9" s="28">
        <f t="shared" si="29"/>
        <v>0</v>
      </c>
      <c r="BC9" s="28">
        <f t="shared" si="30"/>
        <v>0</v>
      </c>
      <c r="BD9" s="28"/>
      <c r="BE9" s="13">
        <f>C9*0.0004/100</f>
        <v>0</v>
      </c>
      <c r="BF9" s="13">
        <f t="shared" si="31"/>
        <v>0</v>
      </c>
      <c r="BG9" s="13">
        <f t="shared" si="32"/>
        <v>0</v>
      </c>
      <c r="BH9" s="28">
        <f t="shared" si="33"/>
        <v>0</v>
      </c>
      <c r="BI9" s="28">
        <f t="shared" si="34"/>
        <v>0</v>
      </c>
      <c r="BJ9" s="28"/>
      <c r="BK9" s="13">
        <f>C9*0.13664/100</f>
        <v>0</v>
      </c>
      <c r="BL9" s="13">
        <f t="shared" si="35"/>
        <v>0</v>
      </c>
      <c r="BM9" s="13">
        <f t="shared" si="36"/>
        <v>0</v>
      </c>
      <c r="BN9" s="28">
        <f t="shared" si="37"/>
        <v>0</v>
      </c>
      <c r="BO9" s="28">
        <f t="shared" si="38"/>
        <v>0</v>
      </c>
      <c r="BP9" s="28"/>
      <c r="BQ9" s="13">
        <f>C9*0.87875/100</f>
        <v>0</v>
      </c>
      <c r="BR9" s="13">
        <f t="shared" si="39"/>
        <v>0</v>
      </c>
      <c r="BS9" s="13">
        <f t="shared" si="40"/>
        <v>0</v>
      </c>
      <c r="BT9" s="28">
        <f t="shared" si="41"/>
        <v>0</v>
      </c>
      <c r="BU9" s="28">
        <f t="shared" si="42"/>
        <v>0</v>
      </c>
      <c r="BV9" s="28"/>
      <c r="BW9" s="13">
        <f>C9*0.56757/100</f>
        <v>0</v>
      </c>
      <c r="BX9" s="13">
        <f t="shared" si="43"/>
        <v>0</v>
      </c>
      <c r="BY9" s="13">
        <f t="shared" si="44"/>
        <v>0</v>
      </c>
      <c r="BZ9" s="28">
        <f t="shared" si="45"/>
        <v>0</v>
      </c>
      <c r="CA9" s="28">
        <f t="shared" si="46"/>
        <v>0</v>
      </c>
      <c r="CB9" s="13"/>
      <c r="CC9" s="13">
        <f>C9*2.18514/100</f>
        <v>0</v>
      </c>
      <c r="CD9" s="13">
        <f t="shared" si="47"/>
        <v>0</v>
      </c>
      <c r="CE9" s="13">
        <f t="shared" si="48"/>
        <v>0</v>
      </c>
      <c r="CF9" s="28">
        <f t="shared" si="49"/>
        <v>0</v>
      </c>
      <c r="CG9" s="28">
        <f t="shared" si="50"/>
        <v>0</v>
      </c>
      <c r="CH9" s="28"/>
      <c r="CI9" s="13">
        <f>C9*0.13916/100</f>
        <v>0</v>
      </c>
      <c r="CJ9" s="13">
        <f t="shared" si="51"/>
        <v>0</v>
      </c>
      <c r="CK9" s="13">
        <f t="shared" si="52"/>
        <v>0</v>
      </c>
      <c r="CL9" s="28">
        <f t="shared" si="53"/>
        <v>0</v>
      </c>
      <c r="CM9" s="28">
        <f t="shared" si="54"/>
        <v>0</v>
      </c>
      <c r="CN9" s="28"/>
      <c r="CO9" s="13">
        <f>C9*0.37665/100</f>
        <v>0</v>
      </c>
      <c r="CP9" s="13">
        <f t="shared" si="55"/>
        <v>0</v>
      </c>
      <c r="CQ9" s="13">
        <f t="shared" si="56"/>
        <v>0</v>
      </c>
      <c r="CR9" s="28">
        <f t="shared" si="57"/>
        <v>0</v>
      </c>
      <c r="CS9" s="28">
        <f t="shared" si="58"/>
        <v>0</v>
      </c>
      <c r="CT9" s="28"/>
      <c r="CU9" s="13">
        <f>C9*1.58627/100</f>
        <v>0</v>
      </c>
      <c r="CV9" s="13">
        <f t="shared" si="59"/>
        <v>0</v>
      </c>
      <c r="CW9" s="13">
        <f t="shared" si="60"/>
        <v>0</v>
      </c>
      <c r="CX9" s="28">
        <f t="shared" si="61"/>
        <v>0</v>
      </c>
      <c r="CY9" s="28">
        <f t="shared" si="62"/>
        <v>0</v>
      </c>
      <c r="CZ9" s="28"/>
      <c r="DA9" s="13">
        <f>C9*0.07178/100</f>
        <v>0</v>
      </c>
      <c r="DB9" s="13">
        <f t="shared" si="63"/>
        <v>0</v>
      </c>
      <c r="DC9" s="13">
        <f t="shared" si="64"/>
        <v>0</v>
      </c>
      <c r="DD9" s="28">
        <f t="shared" si="65"/>
        <v>0</v>
      </c>
      <c r="DE9" s="28">
        <f t="shared" si="66"/>
        <v>0</v>
      </c>
      <c r="DF9" s="28"/>
      <c r="DG9" s="13">
        <f>C9*1.01431/100</f>
        <v>0</v>
      </c>
      <c r="DH9" s="13">
        <f t="shared" si="67"/>
        <v>0</v>
      </c>
      <c r="DI9" s="13">
        <f t="shared" si="68"/>
        <v>0</v>
      </c>
      <c r="DJ9" s="28">
        <f t="shared" si="69"/>
        <v>0</v>
      </c>
      <c r="DK9" s="28">
        <f t="shared" si="70"/>
        <v>0</v>
      </c>
      <c r="DL9" s="28"/>
      <c r="DM9" s="13">
        <f>C9*0.48536/100</f>
        <v>0</v>
      </c>
      <c r="DN9" s="28">
        <f t="shared" si="71"/>
        <v>0</v>
      </c>
      <c r="DO9" s="13">
        <f t="shared" si="72"/>
        <v>0</v>
      </c>
      <c r="DP9" s="28">
        <f t="shared" si="73"/>
        <v>0</v>
      </c>
      <c r="DQ9" s="28">
        <f t="shared" si="74"/>
        <v>0</v>
      </c>
      <c r="DR9" s="28"/>
      <c r="DS9" s="13">
        <f>C9*0.80603/100</f>
        <v>0</v>
      </c>
      <c r="DT9" s="13">
        <f t="shared" si="75"/>
        <v>0</v>
      </c>
      <c r="DU9" s="13">
        <f t="shared" si="76"/>
        <v>0</v>
      </c>
      <c r="DV9" s="28">
        <f t="shared" si="77"/>
        <v>0</v>
      </c>
      <c r="DW9" s="28">
        <f t="shared" si="78"/>
        <v>0</v>
      </c>
      <c r="DX9" s="28"/>
      <c r="DY9" s="13">
        <f>C9*2.45163/100</f>
        <v>0</v>
      </c>
      <c r="DZ9" s="13">
        <f t="shared" si="79"/>
        <v>0</v>
      </c>
      <c r="EA9" s="13">
        <f t="shared" si="80"/>
        <v>0</v>
      </c>
      <c r="EB9" s="28">
        <f t="shared" si="81"/>
        <v>0</v>
      </c>
      <c r="EC9" s="28">
        <f t="shared" si="82"/>
        <v>0</v>
      </c>
      <c r="ED9" s="28"/>
      <c r="EE9" s="13">
        <f>C9*0.25443/100</f>
        <v>0</v>
      </c>
      <c r="EF9" s="13">
        <f t="shared" si="83"/>
        <v>0</v>
      </c>
      <c r="EG9" s="13">
        <f t="shared" si="84"/>
        <v>0</v>
      </c>
      <c r="EH9" s="28">
        <f t="shared" si="85"/>
        <v>0</v>
      </c>
      <c r="EI9" s="28">
        <f t="shared" si="86"/>
        <v>0</v>
      </c>
      <c r="EJ9" s="28"/>
      <c r="EK9" s="13">
        <f>C9*0.12856/100</f>
        <v>0</v>
      </c>
      <c r="EL9" s="13">
        <f t="shared" si="87"/>
        <v>0</v>
      </c>
      <c r="EM9" s="13">
        <f t="shared" si="88"/>
        <v>0</v>
      </c>
      <c r="EN9" s="28">
        <f t="shared" si="89"/>
        <v>0</v>
      </c>
      <c r="EO9" s="28">
        <f t="shared" si="90"/>
        <v>0</v>
      </c>
      <c r="EP9" s="28"/>
      <c r="EQ9" s="13">
        <f>C9*0.03415/100</f>
        <v>0</v>
      </c>
      <c r="ER9" s="13">
        <f t="shared" si="91"/>
        <v>0</v>
      </c>
      <c r="ES9" s="13">
        <f t="shared" si="92"/>
        <v>0</v>
      </c>
      <c r="ET9" s="28">
        <f t="shared" si="93"/>
        <v>0</v>
      </c>
      <c r="EU9" s="28">
        <f t="shared" si="94"/>
        <v>0</v>
      </c>
      <c r="EV9" s="28"/>
      <c r="EW9" s="13">
        <f>C9*1.11619/100</f>
        <v>0</v>
      </c>
      <c r="EX9" s="13">
        <f t="shared" si="95"/>
        <v>0</v>
      </c>
      <c r="EY9" s="13">
        <f t="shared" si="96"/>
        <v>0</v>
      </c>
      <c r="EZ9" s="28">
        <f t="shared" si="97"/>
        <v>0</v>
      </c>
      <c r="FA9" s="28">
        <f t="shared" si="98"/>
        <v>0</v>
      </c>
      <c r="FB9" s="28"/>
      <c r="FC9" s="13">
        <f>C9*4.55599/100</f>
        <v>0</v>
      </c>
      <c r="FD9" s="13">
        <f t="shared" si="99"/>
        <v>0</v>
      </c>
      <c r="FE9" s="13">
        <f t="shared" si="100"/>
        <v>0</v>
      </c>
      <c r="FF9" s="28">
        <f t="shared" si="101"/>
        <v>0</v>
      </c>
      <c r="FG9" s="28">
        <f t="shared" si="102"/>
        <v>0</v>
      </c>
      <c r="FH9" s="28"/>
      <c r="FI9" s="13">
        <f>C9*0.07571/100</f>
        <v>0</v>
      </c>
      <c r="FJ9" s="13">
        <f t="shared" si="103"/>
        <v>0</v>
      </c>
      <c r="FK9" s="13">
        <f t="shared" si="104"/>
        <v>0</v>
      </c>
      <c r="FL9" s="28">
        <f t="shared" si="105"/>
        <v>0</v>
      </c>
      <c r="FM9" s="28">
        <f t="shared" si="106"/>
        <v>0</v>
      </c>
      <c r="FN9" s="28"/>
      <c r="FO9" s="13">
        <f>C9*0.91696/100</f>
        <v>0</v>
      </c>
      <c r="FP9" s="13">
        <f t="shared" si="107"/>
        <v>0</v>
      </c>
      <c r="FQ9" s="13">
        <f t="shared" si="108"/>
        <v>0</v>
      </c>
      <c r="FR9" s="28">
        <f t="shared" si="109"/>
        <v>0</v>
      </c>
      <c r="FS9" s="28">
        <f t="shared" si="110"/>
        <v>0</v>
      </c>
      <c r="FT9" s="28"/>
      <c r="FU9" s="13">
        <f>C9*0.38062/100</f>
        <v>0</v>
      </c>
      <c r="FV9" s="13">
        <f t="shared" si="111"/>
        <v>0</v>
      </c>
      <c r="FW9" s="13">
        <f t="shared" si="112"/>
        <v>0</v>
      </c>
      <c r="FX9" s="28">
        <f t="shared" si="113"/>
        <v>0</v>
      </c>
      <c r="FY9" s="28">
        <f t="shared" si="114"/>
        <v>0</v>
      </c>
      <c r="FZ9" s="28"/>
    </row>
    <row r="10" spans="1:182" s="30" customFormat="1" ht="12.75">
      <c r="A10" s="29">
        <v>44470</v>
      </c>
      <c r="C10" s="14"/>
      <c r="D10" s="14">
        <v>75347</v>
      </c>
      <c r="E10" s="14">
        <f aca="true" t="shared" si="120" ref="E10:E15">C10+D10</f>
        <v>75347</v>
      </c>
      <c r="F10" s="14">
        <v>80521</v>
      </c>
      <c r="G10" s="14">
        <v>44404</v>
      </c>
      <c r="H10" s="28"/>
      <c r="I10" s="13">
        <f t="shared" si="0"/>
        <v>0</v>
      </c>
      <c r="J10" s="13">
        <f t="shared" si="0"/>
        <v>51220.98101639999</v>
      </c>
      <c r="K10" s="13">
        <f t="shared" si="1"/>
        <v>51220.98101639999</v>
      </c>
      <c r="L10" s="13">
        <f t="shared" si="2"/>
        <v>54738.27242519998</v>
      </c>
      <c r="M10" s="13">
        <f t="shared" si="2"/>
        <v>30185.8924848</v>
      </c>
      <c r="N10" s="28"/>
      <c r="O10" s="13"/>
      <c r="P10" s="13">
        <f t="shared" si="3"/>
        <v>5998.141094299999</v>
      </c>
      <c r="Q10" s="28">
        <f t="shared" si="4"/>
        <v>5998.141094299999</v>
      </c>
      <c r="R10" s="28">
        <f t="shared" si="5"/>
        <v>6410.0271949</v>
      </c>
      <c r="S10" s="28">
        <f t="shared" si="6"/>
        <v>3534.8647875999995</v>
      </c>
      <c r="T10" s="28"/>
      <c r="U10" s="13"/>
      <c r="V10" s="13">
        <f t="shared" si="7"/>
        <v>6676.9723561</v>
      </c>
      <c r="W10" s="13">
        <f t="shared" si="8"/>
        <v>6676.9723561</v>
      </c>
      <c r="X10" s="28">
        <f t="shared" si="9"/>
        <v>7135.4730923</v>
      </c>
      <c r="Y10" s="28">
        <f t="shared" si="10"/>
        <v>3934.9181851999997</v>
      </c>
      <c r="Z10" s="28"/>
      <c r="AA10" s="28"/>
      <c r="AB10" s="13">
        <f t="shared" si="11"/>
        <v>2465.5723463</v>
      </c>
      <c r="AC10" s="13">
        <f t="shared" si="12"/>
        <v>2465.5723463</v>
      </c>
      <c r="AD10" s="28">
        <f t="shared" si="13"/>
        <v>2634.8806309</v>
      </c>
      <c r="AE10" s="28">
        <f t="shared" si="14"/>
        <v>1453.0276516</v>
      </c>
      <c r="AF10" s="28"/>
      <c r="AG10" s="13"/>
      <c r="AH10" s="13">
        <f t="shared" si="15"/>
        <v>1841.9553661</v>
      </c>
      <c r="AI10" s="13">
        <f t="shared" si="16"/>
        <v>1841.9553661</v>
      </c>
      <c r="AJ10" s="28">
        <f t="shared" si="17"/>
        <v>1968.4405223</v>
      </c>
      <c r="AK10" s="28">
        <f t="shared" si="18"/>
        <v>1085.5135052</v>
      </c>
      <c r="AL10" s="13"/>
      <c r="AM10" s="13"/>
      <c r="AN10" s="13">
        <f t="shared" si="19"/>
        <v>182.7993567</v>
      </c>
      <c r="AO10" s="13">
        <f t="shared" si="20"/>
        <v>182.7993567</v>
      </c>
      <c r="AP10" s="28">
        <f t="shared" si="21"/>
        <v>195.3519981</v>
      </c>
      <c r="AQ10" s="28">
        <f t="shared" si="22"/>
        <v>107.7285444</v>
      </c>
      <c r="AR10" s="28"/>
      <c r="AS10" s="13"/>
      <c r="AT10" s="13">
        <f t="shared" si="23"/>
        <v>2452.4393642</v>
      </c>
      <c r="AU10" s="13">
        <f t="shared" si="24"/>
        <v>2452.4393642</v>
      </c>
      <c r="AV10" s="28">
        <f t="shared" si="25"/>
        <v>2620.8458205999996</v>
      </c>
      <c r="AW10" s="28">
        <f t="shared" si="26"/>
        <v>1445.2880343999998</v>
      </c>
      <c r="AX10" s="13"/>
      <c r="AY10" s="13"/>
      <c r="AZ10" s="13">
        <f t="shared" si="27"/>
        <v>17918.3529517</v>
      </c>
      <c r="BA10" s="13">
        <f t="shared" si="28"/>
        <v>17918.3529517</v>
      </c>
      <c r="BB10" s="28">
        <f t="shared" si="29"/>
        <v>19148.7875831</v>
      </c>
      <c r="BC10" s="28">
        <f t="shared" si="30"/>
        <v>10559.7640844</v>
      </c>
      <c r="BD10" s="28"/>
      <c r="BE10" s="13"/>
      <c r="BF10" s="13">
        <f t="shared" si="31"/>
        <v>0.301388</v>
      </c>
      <c r="BG10" s="13">
        <f t="shared" si="32"/>
        <v>0.301388</v>
      </c>
      <c r="BH10" s="28">
        <f t="shared" si="33"/>
        <v>0.322084</v>
      </c>
      <c r="BI10" s="28">
        <f t="shared" si="34"/>
        <v>0.177616</v>
      </c>
      <c r="BJ10" s="28"/>
      <c r="BK10" s="13"/>
      <c r="BL10" s="13">
        <f t="shared" si="35"/>
        <v>102.9541408</v>
      </c>
      <c r="BM10" s="13">
        <f t="shared" si="36"/>
        <v>102.9541408</v>
      </c>
      <c r="BN10" s="28">
        <f t="shared" si="37"/>
        <v>110.0238944</v>
      </c>
      <c r="BO10" s="28">
        <f t="shared" si="38"/>
        <v>60.6736256</v>
      </c>
      <c r="BP10" s="28"/>
      <c r="BQ10" s="13"/>
      <c r="BR10" s="13">
        <f t="shared" si="39"/>
        <v>662.1117625</v>
      </c>
      <c r="BS10" s="13">
        <f t="shared" si="40"/>
        <v>662.1117625</v>
      </c>
      <c r="BT10" s="28">
        <f t="shared" si="41"/>
        <v>707.5782875</v>
      </c>
      <c r="BU10" s="28">
        <f t="shared" si="42"/>
        <v>390.20015</v>
      </c>
      <c r="BV10" s="28"/>
      <c r="BW10" s="13"/>
      <c r="BX10" s="13">
        <f t="shared" si="43"/>
        <v>427.6469679</v>
      </c>
      <c r="BY10" s="13">
        <f t="shared" si="44"/>
        <v>427.6469679</v>
      </c>
      <c r="BZ10" s="28">
        <f t="shared" si="45"/>
        <v>457.0130397</v>
      </c>
      <c r="CA10" s="28">
        <f t="shared" si="46"/>
        <v>252.0237828</v>
      </c>
      <c r="CB10" s="13"/>
      <c r="CC10" s="13"/>
      <c r="CD10" s="13">
        <f t="shared" si="47"/>
        <v>1646.4374358</v>
      </c>
      <c r="CE10" s="13">
        <f t="shared" si="48"/>
        <v>1646.4374358</v>
      </c>
      <c r="CF10" s="28">
        <f t="shared" si="49"/>
        <v>1759.4965794</v>
      </c>
      <c r="CG10" s="28">
        <f t="shared" si="50"/>
        <v>970.2895656</v>
      </c>
      <c r="CH10" s="28"/>
      <c r="CI10" s="13"/>
      <c r="CJ10" s="13">
        <f t="shared" si="51"/>
        <v>104.8528852</v>
      </c>
      <c r="CK10" s="13">
        <f t="shared" si="52"/>
        <v>104.8528852</v>
      </c>
      <c r="CL10" s="28">
        <f t="shared" si="53"/>
        <v>112.0530236</v>
      </c>
      <c r="CM10" s="28">
        <f t="shared" si="54"/>
        <v>61.7926064</v>
      </c>
      <c r="CN10" s="28"/>
      <c r="CO10" s="13"/>
      <c r="CP10" s="13">
        <f t="shared" si="55"/>
        <v>283.7944755</v>
      </c>
      <c r="CQ10" s="13">
        <f t="shared" si="56"/>
        <v>283.7944755</v>
      </c>
      <c r="CR10" s="28">
        <f t="shared" si="57"/>
        <v>303.2823465</v>
      </c>
      <c r="CS10" s="28">
        <f t="shared" si="58"/>
        <v>167.24766599999998</v>
      </c>
      <c r="CT10" s="28"/>
      <c r="CU10" s="13"/>
      <c r="CV10" s="13">
        <f t="shared" si="59"/>
        <v>1195.2068569</v>
      </c>
      <c r="CW10" s="13">
        <f t="shared" si="60"/>
        <v>1195.2068569</v>
      </c>
      <c r="CX10" s="28">
        <f t="shared" si="61"/>
        <v>1277.2804667</v>
      </c>
      <c r="CY10" s="28">
        <f t="shared" si="62"/>
        <v>704.3673308</v>
      </c>
      <c r="CZ10" s="28"/>
      <c r="DA10" s="13"/>
      <c r="DB10" s="13">
        <f t="shared" si="63"/>
        <v>54.084076599999996</v>
      </c>
      <c r="DC10" s="13">
        <f t="shared" si="64"/>
        <v>54.084076599999996</v>
      </c>
      <c r="DD10" s="28">
        <f t="shared" si="65"/>
        <v>57.7979738</v>
      </c>
      <c r="DE10" s="28">
        <f t="shared" si="66"/>
        <v>31.8731912</v>
      </c>
      <c r="DF10" s="28"/>
      <c r="DG10" s="13"/>
      <c r="DH10" s="13">
        <f t="shared" si="67"/>
        <v>764.2521557</v>
      </c>
      <c r="DI10" s="13">
        <f t="shared" si="68"/>
        <v>764.2521557</v>
      </c>
      <c r="DJ10" s="28">
        <f t="shared" si="69"/>
        <v>816.7325551</v>
      </c>
      <c r="DK10" s="28">
        <f t="shared" si="70"/>
        <v>450.3942124</v>
      </c>
      <c r="DL10" s="28"/>
      <c r="DM10" s="13"/>
      <c r="DN10" s="28">
        <f t="shared" si="71"/>
        <v>365.7041992</v>
      </c>
      <c r="DO10" s="13">
        <f t="shared" si="72"/>
        <v>365.7041992</v>
      </c>
      <c r="DP10" s="28">
        <f t="shared" si="73"/>
        <v>390.8167256</v>
      </c>
      <c r="DQ10" s="28">
        <f t="shared" si="74"/>
        <v>215.5192544</v>
      </c>
      <c r="DR10" s="28"/>
      <c r="DS10" s="13"/>
      <c r="DT10" s="13">
        <f t="shared" si="75"/>
        <v>607.3194241</v>
      </c>
      <c r="DU10" s="13">
        <f t="shared" si="76"/>
        <v>607.3194241</v>
      </c>
      <c r="DV10" s="28">
        <f t="shared" si="77"/>
        <v>649.0234163</v>
      </c>
      <c r="DW10" s="28">
        <f t="shared" si="78"/>
        <v>357.9095612</v>
      </c>
      <c r="DX10" s="28"/>
      <c r="DY10" s="13"/>
      <c r="DZ10" s="13">
        <f t="shared" si="79"/>
        <v>1847.2296561</v>
      </c>
      <c r="EA10" s="13">
        <f t="shared" si="80"/>
        <v>1847.2296561</v>
      </c>
      <c r="EB10" s="28">
        <f t="shared" si="81"/>
        <v>1974.0769923</v>
      </c>
      <c r="EC10" s="28">
        <f t="shared" si="82"/>
        <v>1088.6217852</v>
      </c>
      <c r="ED10" s="28"/>
      <c r="EE10" s="13"/>
      <c r="EF10" s="13">
        <f t="shared" si="83"/>
        <v>191.70537209999998</v>
      </c>
      <c r="EG10" s="13">
        <f t="shared" si="84"/>
        <v>191.70537209999998</v>
      </c>
      <c r="EH10" s="28">
        <f t="shared" si="85"/>
        <v>204.86958030000002</v>
      </c>
      <c r="EI10" s="28">
        <f t="shared" si="86"/>
        <v>112.9770972</v>
      </c>
      <c r="EJ10" s="28"/>
      <c r="EK10" s="13"/>
      <c r="EL10" s="13">
        <f t="shared" si="87"/>
        <v>96.8661032</v>
      </c>
      <c r="EM10" s="13">
        <f t="shared" si="88"/>
        <v>96.8661032</v>
      </c>
      <c r="EN10" s="28">
        <f t="shared" si="89"/>
        <v>103.51779760000001</v>
      </c>
      <c r="EO10" s="28">
        <f t="shared" si="90"/>
        <v>57.0857824</v>
      </c>
      <c r="EP10" s="28"/>
      <c r="EQ10" s="13"/>
      <c r="ER10" s="13">
        <f t="shared" si="91"/>
        <v>25.7310005</v>
      </c>
      <c r="ES10" s="13">
        <f t="shared" si="92"/>
        <v>25.7310005</v>
      </c>
      <c r="ET10" s="28">
        <f t="shared" si="93"/>
        <v>27.4979215</v>
      </c>
      <c r="EU10" s="28">
        <f t="shared" si="94"/>
        <v>15.163966</v>
      </c>
      <c r="EV10" s="28"/>
      <c r="EW10" s="13"/>
      <c r="EX10" s="13">
        <f t="shared" si="95"/>
        <v>841.0156793000001</v>
      </c>
      <c r="EY10" s="13">
        <f t="shared" si="96"/>
        <v>841.0156793000001</v>
      </c>
      <c r="EZ10" s="28">
        <f t="shared" si="97"/>
        <v>898.7673499</v>
      </c>
      <c r="FA10" s="28">
        <f t="shared" si="98"/>
        <v>495.63300760000004</v>
      </c>
      <c r="FB10" s="28"/>
      <c r="FC10" s="13"/>
      <c r="FD10" s="13">
        <f t="shared" si="99"/>
        <v>3432.8017853</v>
      </c>
      <c r="FE10" s="13">
        <f t="shared" si="100"/>
        <v>3432.8017853</v>
      </c>
      <c r="FF10" s="28">
        <f t="shared" si="101"/>
        <v>3668.5287079</v>
      </c>
      <c r="FG10" s="28">
        <f t="shared" si="102"/>
        <v>2023.0417996</v>
      </c>
      <c r="FH10" s="28"/>
      <c r="FI10" s="13"/>
      <c r="FJ10" s="13">
        <f t="shared" si="103"/>
        <v>57.045213700000005</v>
      </c>
      <c r="FK10" s="13">
        <f t="shared" si="104"/>
        <v>57.045213700000005</v>
      </c>
      <c r="FL10" s="28">
        <f t="shared" si="105"/>
        <v>60.9624491</v>
      </c>
      <c r="FM10" s="28">
        <f t="shared" si="106"/>
        <v>33.6182684</v>
      </c>
      <c r="FN10" s="28"/>
      <c r="FO10" s="13"/>
      <c r="FP10" s="13">
        <f t="shared" si="107"/>
        <v>690.9018511999999</v>
      </c>
      <c r="FQ10" s="13">
        <f t="shared" si="108"/>
        <v>690.9018511999999</v>
      </c>
      <c r="FR10" s="28">
        <f t="shared" si="109"/>
        <v>738.3453616</v>
      </c>
      <c r="FS10" s="28">
        <f t="shared" si="110"/>
        <v>407.1669184</v>
      </c>
      <c r="FT10" s="28"/>
      <c r="FU10" s="13"/>
      <c r="FV10" s="13">
        <f t="shared" si="111"/>
        <v>286.7857514</v>
      </c>
      <c r="FW10" s="13">
        <f t="shared" si="112"/>
        <v>286.7857514</v>
      </c>
      <c r="FX10" s="28">
        <f t="shared" si="113"/>
        <v>306.4790302</v>
      </c>
      <c r="FY10" s="28">
        <f t="shared" si="114"/>
        <v>169.0105048</v>
      </c>
      <c r="FZ10" s="28"/>
    </row>
    <row r="11" spans="1:182" s="30" customFormat="1" ht="12.75">
      <c r="A11" s="29">
        <v>44652</v>
      </c>
      <c r="C11" s="14"/>
      <c r="D11" s="14">
        <v>62500</v>
      </c>
      <c r="E11" s="14">
        <f t="shared" si="120"/>
        <v>62500</v>
      </c>
      <c r="F11" s="14">
        <v>80524</v>
      </c>
      <c r="G11" s="14">
        <v>44405</v>
      </c>
      <c r="H11" s="28"/>
      <c r="I11" s="13">
        <f t="shared" si="0"/>
        <v>0</v>
      </c>
      <c r="J11" s="13">
        <f t="shared" si="0"/>
        <v>42487.575000000004</v>
      </c>
      <c r="K11" s="13">
        <f t="shared" si="1"/>
        <v>42487.575000000004</v>
      </c>
      <c r="L11" s="13">
        <f t="shared" si="2"/>
        <v>54740.311828799975</v>
      </c>
      <c r="M11" s="13">
        <f t="shared" si="2"/>
        <v>30186.572286000006</v>
      </c>
      <c r="N11" s="28"/>
      <c r="O11" s="13">
        <f t="shared" si="115"/>
        <v>0</v>
      </c>
      <c r="P11" s="13">
        <f t="shared" si="3"/>
        <v>4975.43125</v>
      </c>
      <c r="Q11" s="28">
        <f t="shared" si="4"/>
        <v>4975.43125</v>
      </c>
      <c r="R11" s="28">
        <f t="shared" si="5"/>
        <v>6410.266015599999</v>
      </c>
      <c r="S11" s="28">
        <f t="shared" si="6"/>
        <v>3534.9443945</v>
      </c>
      <c r="T11" s="28"/>
      <c r="U11" s="13">
        <f t="shared" si="116"/>
        <v>0</v>
      </c>
      <c r="V11" s="13">
        <f t="shared" si="7"/>
        <v>5538.51875</v>
      </c>
      <c r="W11" s="13">
        <f t="shared" si="8"/>
        <v>5538.51875</v>
      </c>
      <c r="X11" s="28">
        <f t="shared" si="9"/>
        <v>7135.738941199999</v>
      </c>
      <c r="Y11" s="28">
        <f t="shared" si="10"/>
        <v>3935.0068014999997</v>
      </c>
      <c r="Z11" s="28"/>
      <c r="AA11" s="28">
        <f t="shared" si="117"/>
        <v>0</v>
      </c>
      <c r="AB11" s="13">
        <f t="shared" si="11"/>
        <v>2045.18125</v>
      </c>
      <c r="AC11" s="13">
        <f t="shared" si="12"/>
        <v>2045.18125</v>
      </c>
      <c r="AD11" s="28">
        <f t="shared" si="13"/>
        <v>2634.9787996</v>
      </c>
      <c r="AE11" s="28">
        <f t="shared" si="14"/>
        <v>1453.0603744999999</v>
      </c>
      <c r="AF11" s="28"/>
      <c r="AG11" s="13">
        <f t="shared" si="118"/>
        <v>0</v>
      </c>
      <c r="AH11" s="13">
        <f t="shared" si="15"/>
        <v>1527.89375</v>
      </c>
      <c r="AI11" s="13">
        <f t="shared" si="16"/>
        <v>1527.89375</v>
      </c>
      <c r="AJ11" s="28">
        <f t="shared" si="17"/>
        <v>1968.5138612</v>
      </c>
      <c r="AK11" s="28">
        <f t="shared" si="18"/>
        <v>1085.5379515</v>
      </c>
      <c r="AL11" s="13"/>
      <c r="AM11" s="13">
        <f t="shared" si="119"/>
        <v>0</v>
      </c>
      <c r="AN11" s="13">
        <f t="shared" si="19"/>
        <v>151.63125</v>
      </c>
      <c r="AO11" s="13">
        <f t="shared" si="20"/>
        <v>151.63125</v>
      </c>
      <c r="AP11" s="28">
        <f t="shared" si="21"/>
        <v>195.3592764</v>
      </c>
      <c r="AQ11" s="28">
        <f t="shared" si="22"/>
        <v>107.7309705</v>
      </c>
      <c r="AR11" s="28"/>
      <c r="AS11" s="13">
        <f>C11*3.25486/100</f>
        <v>0</v>
      </c>
      <c r="AT11" s="13">
        <f t="shared" si="23"/>
        <v>2034.2875</v>
      </c>
      <c r="AU11" s="13">
        <f t="shared" si="24"/>
        <v>2034.2875</v>
      </c>
      <c r="AV11" s="28">
        <f t="shared" si="25"/>
        <v>2620.9434663999996</v>
      </c>
      <c r="AW11" s="28">
        <f t="shared" si="26"/>
        <v>1445.320583</v>
      </c>
      <c r="AX11" s="13"/>
      <c r="AY11" s="13">
        <f>C11*23.78111/100</f>
        <v>0</v>
      </c>
      <c r="AZ11" s="13">
        <f t="shared" si="27"/>
        <v>14863.19375</v>
      </c>
      <c r="BA11" s="13">
        <f t="shared" si="28"/>
        <v>14863.19375</v>
      </c>
      <c r="BB11" s="28">
        <f t="shared" si="29"/>
        <v>19149.5010164</v>
      </c>
      <c r="BC11" s="28">
        <f t="shared" si="30"/>
        <v>10560.0018955</v>
      </c>
      <c r="BD11" s="28"/>
      <c r="BE11" s="13">
        <f>C11*0.0004/100</f>
        <v>0</v>
      </c>
      <c r="BF11" s="13">
        <f t="shared" si="31"/>
        <v>0.25</v>
      </c>
      <c r="BG11" s="13">
        <f t="shared" si="32"/>
        <v>0.25</v>
      </c>
      <c r="BH11" s="28">
        <f t="shared" si="33"/>
        <v>0.322096</v>
      </c>
      <c r="BI11" s="28">
        <f t="shared" si="34"/>
        <v>0.17762</v>
      </c>
      <c r="BJ11" s="28"/>
      <c r="BK11" s="13">
        <f>C11*0.13664/100</f>
        <v>0</v>
      </c>
      <c r="BL11" s="13">
        <f t="shared" si="35"/>
        <v>85.4</v>
      </c>
      <c r="BM11" s="13">
        <f t="shared" si="36"/>
        <v>85.4</v>
      </c>
      <c r="BN11" s="28">
        <f t="shared" si="37"/>
        <v>110.0279936</v>
      </c>
      <c r="BO11" s="28">
        <f t="shared" si="38"/>
        <v>60.674992</v>
      </c>
      <c r="BP11" s="28"/>
      <c r="BQ11" s="13">
        <f>C11*0.87875/100</f>
        <v>0</v>
      </c>
      <c r="BR11" s="13">
        <f t="shared" si="39"/>
        <v>549.21875</v>
      </c>
      <c r="BS11" s="13">
        <f t="shared" si="40"/>
        <v>549.21875</v>
      </c>
      <c r="BT11" s="28">
        <f t="shared" si="41"/>
        <v>707.60465</v>
      </c>
      <c r="BU11" s="28">
        <f t="shared" si="42"/>
        <v>390.2089375</v>
      </c>
      <c r="BV11" s="28"/>
      <c r="BW11" s="13">
        <f>C11*0.56757/100</f>
        <v>0</v>
      </c>
      <c r="BX11" s="13">
        <f t="shared" si="43"/>
        <v>354.73125</v>
      </c>
      <c r="BY11" s="13">
        <f t="shared" si="44"/>
        <v>354.73125</v>
      </c>
      <c r="BZ11" s="28">
        <f t="shared" si="45"/>
        <v>457.0300668</v>
      </c>
      <c r="CA11" s="28">
        <f t="shared" si="46"/>
        <v>252.02945849999998</v>
      </c>
      <c r="CB11" s="13"/>
      <c r="CC11" s="13">
        <f>C11*2.18514/100</f>
        <v>0</v>
      </c>
      <c r="CD11" s="13">
        <f t="shared" si="47"/>
        <v>1365.7125</v>
      </c>
      <c r="CE11" s="13">
        <f t="shared" si="48"/>
        <v>1365.7125</v>
      </c>
      <c r="CF11" s="28">
        <f t="shared" si="49"/>
        <v>1759.5621336</v>
      </c>
      <c r="CG11" s="28">
        <f t="shared" si="50"/>
        <v>970.311417</v>
      </c>
      <c r="CH11" s="28"/>
      <c r="CI11" s="13">
        <f>C11*0.13916/100</f>
        <v>0</v>
      </c>
      <c r="CJ11" s="13">
        <f t="shared" si="51"/>
        <v>86.975</v>
      </c>
      <c r="CK11" s="13">
        <f t="shared" si="52"/>
        <v>86.975</v>
      </c>
      <c r="CL11" s="28">
        <f t="shared" si="53"/>
        <v>112.0571984</v>
      </c>
      <c r="CM11" s="28">
        <f t="shared" si="54"/>
        <v>61.793998</v>
      </c>
      <c r="CN11" s="28"/>
      <c r="CO11" s="13">
        <f>C11*0.37665/100</f>
        <v>0</v>
      </c>
      <c r="CP11" s="13">
        <f t="shared" si="55"/>
        <v>235.40625</v>
      </c>
      <c r="CQ11" s="13">
        <f t="shared" si="56"/>
        <v>235.40625</v>
      </c>
      <c r="CR11" s="28">
        <f t="shared" si="57"/>
        <v>303.29364599999997</v>
      </c>
      <c r="CS11" s="28">
        <f t="shared" si="58"/>
        <v>167.2514325</v>
      </c>
      <c r="CT11" s="28"/>
      <c r="CU11" s="13">
        <f>C11*1.58627/100</f>
        <v>0</v>
      </c>
      <c r="CV11" s="13">
        <f t="shared" si="59"/>
        <v>991.41875</v>
      </c>
      <c r="CW11" s="13">
        <f t="shared" si="60"/>
        <v>991.41875</v>
      </c>
      <c r="CX11" s="28">
        <f t="shared" si="61"/>
        <v>1277.3280548</v>
      </c>
      <c r="CY11" s="28">
        <f t="shared" si="62"/>
        <v>704.3831935000001</v>
      </c>
      <c r="CZ11" s="28"/>
      <c r="DA11" s="13">
        <f>C11*0.07178/100</f>
        <v>0</v>
      </c>
      <c r="DB11" s="13">
        <f t="shared" si="63"/>
        <v>44.8625</v>
      </c>
      <c r="DC11" s="13">
        <f t="shared" si="64"/>
        <v>44.8625</v>
      </c>
      <c r="DD11" s="28">
        <f t="shared" si="65"/>
        <v>57.8001272</v>
      </c>
      <c r="DE11" s="28">
        <f t="shared" si="66"/>
        <v>31.873909</v>
      </c>
      <c r="DF11" s="28"/>
      <c r="DG11" s="13">
        <f>C11*1.01431/100</f>
        <v>0</v>
      </c>
      <c r="DH11" s="13">
        <f t="shared" si="67"/>
        <v>633.94375</v>
      </c>
      <c r="DI11" s="13">
        <f t="shared" si="68"/>
        <v>633.94375</v>
      </c>
      <c r="DJ11" s="28">
        <f t="shared" si="69"/>
        <v>816.7629844</v>
      </c>
      <c r="DK11" s="28">
        <f t="shared" si="70"/>
        <v>450.4043555</v>
      </c>
      <c r="DL11" s="28"/>
      <c r="DM11" s="13">
        <f>C11*0.48536/100</f>
        <v>0</v>
      </c>
      <c r="DN11" s="28">
        <f t="shared" si="71"/>
        <v>303.35</v>
      </c>
      <c r="DO11" s="13">
        <f t="shared" si="72"/>
        <v>303.35</v>
      </c>
      <c r="DP11" s="28">
        <f t="shared" si="73"/>
        <v>390.83128639999995</v>
      </c>
      <c r="DQ11" s="28">
        <f t="shared" si="74"/>
        <v>215.52410799999998</v>
      </c>
      <c r="DR11" s="28"/>
      <c r="DS11" s="13">
        <f>C11*0.80603/100</f>
        <v>0</v>
      </c>
      <c r="DT11" s="13">
        <f t="shared" si="75"/>
        <v>503.76875</v>
      </c>
      <c r="DU11" s="13">
        <f t="shared" si="76"/>
        <v>503.76875</v>
      </c>
      <c r="DV11" s="28">
        <f t="shared" si="77"/>
        <v>649.0475971999999</v>
      </c>
      <c r="DW11" s="28">
        <f t="shared" si="78"/>
        <v>357.9176215</v>
      </c>
      <c r="DX11" s="28"/>
      <c r="DY11" s="13">
        <f>C11*2.45163/100</f>
        <v>0</v>
      </c>
      <c r="DZ11" s="13">
        <f t="shared" si="79"/>
        <v>1532.26875</v>
      </c>
      <c r="EA11" s="13">
        <f t="shared" si="80"/>
        <v>1532.26875</v>
      </c>
      <c r="EB11" s="28">
        <f t="shared" si="81"/>
        <v>1974.1505412000001</v>
      </c>
      <c r="EC11" s="28">
        <f t="shared" si="82"/>
        <v>1088.6463015000002</v>
      </c>
      <c r="ED11" s="28"/>
      <c r="EE11" s="13">
        <f>C11*0.25443/100</f>
        <v>0</v>
      </c>
      <c r="EF11" s="13">
        <f t="shared" si="83"/>
        <v>159.01875</v>
      </c>
      <c r="EG11" s="13">
        <f t="shared" si="84"/>
        <v>159.01875</v>
      </c>
      <c r="EH11" s="28">
        <f t="shared" si="85"/>
        <v>204.87721320000003</v>
      </c>
      <c r="EI11" s="28">
        <f t="shared" si="86"/>
        <v>112.97964150000001</v>
      </c>
      <c r="EJ11" s="28"/>
      <c r="EK11" s="13">
        <f>C11*0.12856/100</f>
        <v>0</v>
      </c>
      <c r="EL11" s="13">
        <f t="shared" si="87"/>
        <v>80.35000000000001</v>
      </c>
      <c r="EM11" s="13">
        <f t="shared" si="88"/>
        <v>80.35000000000001</v>
      </c>
      <c r="EN11" s="28">
        <f t="shared" si="89"/>
        <v>103.5216544</v>
      </c>
      <c r="EO11" s="28">
        <f t="shared" si="90"/>
        <v>57.087068</v>
      </c>
      <c r="EP11" s="28"/>
      <c r="EQ11" s="13">
        <f>C11*0.03415/100</f>
        <v>0</v>
      </c>
      <c r="ER11" s="13">
        <f t="shared" si="91"/>
        <v>21.34375</v>
      </c>
      <c r="ES11" s="13">
        <f t="shared" si="92"/>
        <v>21.34375</v>
      </c>
      <c r="ET11" s="28">
        <f t="shared" si="93"/>
        <v>27.498946</v>
      </c>
      <c r="EU11" s="28">
        <f t="shared" si="94"/>
        <v>15.1643075</v>
      </c>
      <c r="EV11" s="28"/>
      <c r="EW11" s="13">
        <f>C11*1.11619/100</f>
        <v>0</v>
      </c>
      <c r="EX11" s="13">
        <f t="shared" si="95"/>
        <v>697.61875</v>
      </c>
      <c r="EY11" s="13">
        <f t="shared" si="96"/>
        <v>697.61875</v>
      </c>
      <c r="EZ11" s="28">
        <f t="shared" si="97"/>
        <v>898.8008356</v>
      </c>
      <c r="FA11" s="28">
        <f t="shared" si="98"/>
        <v>495.64416950000003</v>
      </c>
      <c r="FB11" s="28"/>
      <c r="FC11" s="13">
        <f>C11*4.55599/100</f>
        <v>0</v>
      </c>
      <c r="FD11" s="13">
        <f t="shared" si="99"/>
        <v>2847.49375</v>
      </c>
      <c r="FE11" s="13">
        <f t="shared" si="100"/>
        <v>2847.49375</v>
      </c>
      <c r="FF11" s="28">
        <f t="shared" si="101"/>
        <v>3668.6653876</v>
      </c>
      <c r="FG11" s="28">
        <f t="shared" si="102"/>
        <v>2023.0873595</v>
      </c>
      <c r="FH11" s="28"/>
      <c r="FI11" s="13">
        <f>C11*0.07571/100</f>
        <v>0</v>
      </c>
      <c r="FJ11" s="13">
        <f t="shared" si="103"/>
        <v>47.31875</v>
      </c>
      <c r="FK11" s="13">
        <f t="shared" si="104"/>
        <v>47.31875</v>
      </c>
      <c r="FL11" s="28">
        <f t="shared" si="105"/>
        <v>60.964720400000004</v>
      </c>
      <c r="FM11" s="28">
        <f t="shared" si="106"/>
        <v>33.6190255</v>
      </c>
      <c r="FN11" s="28"/>
      <c r="FO11" s="13">
        <f>C11*0.91696/100</f>
        <v>0</v>
      </c>
      <c r="FP11" s="13">
        <f t="shared" si="107"/>
        <v>573.1</v>
      </c>
      <c r="FQ11" s="13">
        <f t="shared" si="108"/>
        <v>573.1</v>
      </c>
      <c r="FR11" s="28">
        <f t="shared" si="109"/>
        <v>738.3728704</v>
      </c>
      <c r="FS11" s="28">
        <f t="shared" si="110"/>
        <v>407.176088</v>
      </c>
      <c r="FT11" s="28"/>
      <c r="FU11" s="13">
        <f>C11*0.38062/100</f>
        <v>0</v>
      </c>
      <c r="FV11" s="13">
        <f t="shared" si="111"/>
        <v>237.8875</v>
      </c>
      <c r="FW11" s="13">
        <f t="shared" si="112"/>
        <v>237.8875</v>
      </c>
      <c r="FX11" s="28">
        <f t="shared" si="113"/>
        <v>306.4904488</v>
      </c>
      <c r="FY11" s="28">
        <f t="shared" si="114"/>
        <v>169.014311</v>
      </c>
      <c r="FZ11" s="28"/>
    </row>
    <row r="12" spans="1:182" s="30" customFormat="1" ht="12.75">
      <c r="A12" s="29">
        <v>44835</v>
      </c>
      <c r="C12" s="14"/>
      <c r="D12" s="14">
        <v>62500</v>
      </c>
      <c r="E12" s="14">
        <f t="shared" si="120"/>
        <v>62500</v>
      </c>
      <c r="F12" s="14">
        <v>80524</v>
      </c>
      <c r="G12" s="14">
        <v>44405</v>
      </c>
      <c r="H12" s="28"/>
      <c r="I12" s="13">
        <f t="shared" si="0"/>
        <v>0</v>
      </c>
      <c r="J12" s="13">
        <f t="shared" si="0"/>
        <v>42487.575000000004</v>
      </c>
      <c r="K12" s="13">
        <f t="shared" si="1"/>
        <v>42487.575000000004</v>
      </c>
      <c r="L12" s="13">
        <f t="shared" si="2"/>
        <v>54740.311828799975</v>
      </c>
      <c r="M12" s="13">
        <f t="shared" si="2"/>
        <v>30186.572286000006</v>
      </c>
      <c r="N12" s="28"/>
      <c r="O12" s="13"/>
      <c r="P12" s="13">
        <f t="shared" si="3"/>
        <v>4975.43125</v>
      </c>
      <c r="Q12" s="28">
        <f t="shared" si="4"/>
        <v>4975.43125</v>
      </c>
      <c r="R12" s="28">
        <f t="shared" si="5"/>
        <v>6410.266015599999</v>
      </c>
      <c r="S12" s="28">
        <f t="shared" si="6"/>
        <v>3534.9443945</v>
      </c>
      <c r="T12" s="28"/>
      <c r="U12" s="13"/>
      <c r="V12" s="13">
        <f t="shared" si="7"/>
        <v>5538.51875</v>
      </c>
      <c r="W12" s="13">
        <f t="shared" si="8"/>
        <v>5538.51875</v>
      </c>
      <c r="X12" s="28">
        <f t="shared" si="9"/>
        <v>7135.738941199999</v>
      </c>
      <c r="Y12" s="28">
        <f t="shared" si="10"/>
        <v>3935.0068014999997</v>
      </c>
      <c r="Z12" s="28"/>
      <c r="AA12" s="28"/>
      <c r="AB12" s="13">
        <f t="shared" si="11"/>
        <v>2045.18125</v>
      </c>
      <c r="AC12" s="13">
        <f t="shared" si="12"/>
        <v>2045.18125</v>
      </c>
      <c r="AD12" s="28">
        <f t="shared" si="13"/>
        <v>2634.9787996</v>
      </c>
      <c r="AE12" s="28">
        <f t="shared" si="14"/>
        <v>1453.0603744999999</v>
      </c>
      <c r="AF12" s="28"/>
      <c r="AG12" s="13"/>
      <c r="AH12" s="13">
        <f t="shared" si="15"/>
        <v>1527.89375</v>
      </c>
      <c r="AI12" s="13">
        <f t="shared" si="16"/>
        <v>1527.89375</v>
      </c>
      <c r="AJ12" s="28">
        <f t="shared" si="17"/>
        <v>1968.5138612</v>
      </c>
      <c r="AK12" s="28">
        <f t="shared" si="18"/>
        <v>1085.5379515</v>
      </c>
      <c r="AL12" s="13"/>
      <c r="AM12" s="13"/>
      <c r="AN12" s="13">
        <f t="shared" si="19"/>
        <v>151.63125</v>
      </c>
      <c r="AO12" s="13">
        <f t="shared" si="20"/>
        <v>151.63125</v>
      </c>
      <c r="AP12" s="28">
        <f t="shared" si="21"/>
        <v>195.3592764</v>
      </c>
      <c r="AQ12" s="28">
        <f t="shared" si="22"/>
        <v>107.7309705</v>
      </c>
      <c r="AR12" s="28"/>
      <c r="AS12" s="13"/>
      <c r="AT12" s="13">
        <f t="shared" si="23"/>
        <v>2034.2875</v>
      </c>
      <c r="AU12" s="13">
        <f t="shared" si="24"/>
        <v>2034.2875</v>
      </c>
      <c r="AV12" s="28">
        <f t="shared" si="25"/>
        <v>2620.9434663999996</v>
      </c>
      <c r="AW12" s="28">
        <f t="shared" si="26"/>
        <v>1445.320583</v>
      </c>
      <c r="AX12" s="13"/>
      <c r="AY12" s="13"/>
      <c r="AZ12" s="13">
        <f t="shared" si="27"/>
        <v>14863.19375</v>
      </c>
      <c r="BA12" s="13">
        <f t="shared" si="28"/>
        <v>14863.19375</v>
      </c>
      <c r="BB12" s="28">
        <f t="shared" si="29"/>
        <v>19149.5010164</v>
      </c>
      <c r="BC12" s="28">
        <f t="shared" si="30"/>
        <v>10560.0018955</v>
      </c>
      <c r="BD12" s="28"/>
      <c r="BE12" s="13"/>
      <c r="BF12" s="13">
        <f t="shared" si="31"/>
        <v>0.25</v>
      </c>
      <c r="BG12" s="13">
        <f t="shared" si="32"/>
        <v>0.25</v>
      </c>
      <c r="BH12" s="28">
        <f t="shared" si="33"/>
        <v>0.322096</v>
      </c>
      <c r="BI12" s="28">
        <f t="shared" si="34"/>
        <v>0.17762</v>
      </c>
      <c r="BJ12" s="28"/>
      <c r="BK12" s="13"/>
      <c r="BL12" s="13">
        <f t="shared" si="35"/>
        <v>85.4</v>
      </c>
      <c r="BM12" s="13">
        <f t="shared" si="36"/>
        <v>85.4</v>
      </c>
      <c r="BN12" s="28">
        <f t="shared" si="37"/>
        <v>110.0279936</v>
      </c>
      <c r="BO12" s="28">
        <f t="shared" si="38"/>
        <v>60.674992</v>
      </c>
      <c r="BP12" s="28"/>
      <c r="BQ12" s="13"/>
      <c r="BR12" s="13">
        <f t="shared" si="39"/>
        <v>549.21875</v>
      </c>
      <c r="BS12" s="13">
        <f t="shared" si="40"/>
        <v>549.21875</v>
      </c>
      <c r="BT12" s="28">
        <f t="shared" si="41"/>
        <v>707.60465</v>
      </c>
      <c r="BU12" s="28">
        <f t="shared" si="42"/>
        <v>390.2089375</v>
      </c>
      <c r="BV12" s="28"/>
      <c r="BW12" s="13"/>
      <c r="BX12" s="13">
        <f t="shared" si="43"/>
        <v>354.73125</v>
      </c>
      <c r="BY12" s="13">
        <f t="shared" si="44"/>
        <v>354.73125</v>
      </c>
      <c r="BZ12" s="28">
        <f t="shared" si="45"/>
        <v>457.0300668</v>
      </c>
      <c r="CA12" s="28">
        <f t="shared" si="46"/>
        <v>252.02945849999998</v>
      </c>
      <c r="CB12" s="13"/>
      <c r="CC12" s="13"/>
      <c r="CD12" s="13">
        <f t="shared" si="47"/>
        <v>1365.7125</v>
      </c>
      <c r="CE12" s="13">
        <f t="shared" si="48"/>
        <v>1365.7125</v>
      </c>
      <c r="CF12" s="28">
        <f t="shared" si="49"/>
        <v>1759.5621336</v>
      </c>
      <c r="CG12" s="28">
        <f t="shared" si="50"/>
        <v>970.311417</v>
      </c>
      <c r="CH12" s="28"/>
      <c r="CI12" s="13"/>
      <c r="CJ12" s="13">
        <f t="shared" si="51"/>
        <v>86.975</v>
      </c>
      <c r="CK12" s="13">
        <f t="shared" si="52"/>
        <v>86.975</v>
      </c>
      <c r="CL12" s="28">
        <f t="shared" si="53"/>
        <v>112.0571984</v>
      </c>
      <c r="CM12" s="28">
        <f t="shared" si="54"/>
        <v>61.793998</v>
      </c>
      <c r="CN12" s="28"/>
      <c r="CO12" s="13"/>
      <c r="CP12" s="13">
        <f t="shared" si="55"/>
        <v>235.40625</v>
      </c>
      <c r="CQ12" s="13">
        <f t="shared" si="56"/>
        <v>235.40625</v>
      </c>
      <c r="CR12" s="28">
        <f t="shared" si="57"/>
        <v>303.29364599999997</v>
      </c>
      <c r="CS12" s="28">
        <f t="shared" si="58"/>
        <v>167.2514325</v>
      </c>
      <c r="CT12" s="28"/>
      <c r="CU12" s="13"/>
      <c r="CV12" s="13">
        <f t="shared" si="59"/>
        <v>991.41875</v>
      </c>
      <c r="CW12" s="13">
        <f t="shared" si="60"/>
        <v>991.41875</v>
      </c>
      <c r="CX12" s="28">
        <f t="shared" si="61"/>
        <v>1277.3280548</v>
      </c>
      <c r="CY12" s="28">
        <f t="shared" si="62"/>
        <v>704.3831935000001</v>
      </c>
      <c r="CZ12" s="28"/>
      <c r="DA12" s="13"/>
      <c r="DB12" s="13">
        <f t="shared" si="63"/>
        <v>44.8625</v>
      </c>
      <c r="DC12" s="13">
        <f t="shared" si="64"/>
        <v>44.8625</v>
      </c>
      <c r="DD12" s="28">
        <f t="shared" si="65"/>
        <v>57.8001272</v>
      </c>
      <c r="DE12" s="28">
        <f t="shared" si="66"/>
        <v>31.873909</v>
      </c>
      <c r="DF12" s="28"/>
      <c r="DG12" s="13"/>
      <c r="DH12" s="13">
        <f t="shared" si="67"/>
        <v>633.94375</v>
      </c>
      <c r="DI12" s="13">
        <f t="shared" si="68"/>
        <v>633.94375</v>
      </c>
      <c r="DJ12" s="28">
        <f t="shared" si="69"/>
        <v>816.7629844</v>
      </c>
      <c r="DK12" s="28">
        <f t="shared" si="70"/>
        <v>450.4043555</v>
      </c>
      <c r="DL12" s="28"/>
      <c r="DM12" s="13"/>
      <c r="DN12" s="28">
        <f t="shared" si="71"/>
        <v>303.35</v>
      </c>
      <c r="DO12" s="13">
        <f t="shared" si="72"/>
        <v>303.35</v>
      </c>
      <c r="DP12" s="28">
        <f t="shared" si="73"/>
        <v>390.83128639999995</v>
      </c>
      <c r="DQ12" s="28">
        <f t="shared" si="74"/>
        <v>215.52410799999998</v>
      </c>
      <c r="DR12" s="28"/>
      <c r="DS12" s="13"/>
      <c r="DT12" s="13">
        <f t="shared" si="75"/>
        <v>503.76875</v>
      </c>
      <c r="DU12" s="13">
        <f t="shared" si="76"/>
        <v>503.76875</v>
      </c>
      <c r="DV12" s="28">
        <f t="shared" si="77"/>
        <v>649.0475971999999</v>
      </c>
      <c r="DW12" s="28">
        <f t="shared" si="78"/>
        <v>357.9176215</v>
      </c>
      <c r="DX12" s="28"/>
      <c r="DY12" s="13"/>
      <c r="DZ12" s="13">
        <f t="shared" si="79"/>
        <v>1532.26875</v>
      </c>
      <c r="EA12" s="13">
        <f t="shared" si="80"/>
        <v>1532.26875</v>
      </c>
      <c r="EB12" s="28">
        <f t="shared" si="81"/>
        <v>1974.1505412000001</v>
      </c>
      <c r="EC12" s="28">
        <f t="shared" si="82"/>
        <v>1088.6463015000002</v>
      </c>
      <c r="ED12" s="28"/>
      <c r="EE12" s="13"/>
      <c r="EF12" s="13">
        <f t="shared" si="83"/>
        <v>159.01875</v>
      </c>
      <c r="EG12" s="13">
        <f t="shared" si="84"/>
        <v>159.01875</v>
      </c>
      <c r="EH12" s="28">
        <f t="shared" si="85"/>
        <v>204.87721320000003</v>
      </c>
      <c r="EI12" s="28">
        <f t="shared" si="86"/>
        <v>112.97964150000001</v>
      </c>
      <c r="EJ12" s="28"/>
      <c r="EK12" s="13"/>
      <c r="EL12" s="13">
        <f t="shared" si="87"/>
        <v>80.35000000000001</v>
      </c>
      <c r="EM12" s="13">
        <f t="shared" si="88"/>
        <v>80.35000000000001</v>
      </c>
      <c r="EN12" s="28">
        <f t="shared" si="89"/>
        <v>103.5216544</v>
      </c>
      <c r="EO12" s="28">
        <f t="shared" si="90"/>
        <v>57.087068</v>
      </c>
      <c r="EP12" s="28"/>
      <c r="EQ12" s="13"/>
      <c r="ER12" s="13">
        <f t="shared" si="91"/>
        <v>21.34375</v>
      </c>
      <c r="ES12" s="13">
        <f t="shared" si="92"/>
        <v>21.34375</v>
      </c>
      <c r="ET12" s="28">
        <f t="shared" si="93"/>
        <v>27.498946</v>
      </c>
      <c r="EU12" s="28">
        <f t="shared" si="94"/>
        <v>15.1643075</v>
      </c>
      <c r="EV12" s="28"/>
      <c r="EW12" s="13"/>
      <c r="EX12" s="13">
        <f t="shared" si="95"/>
        <v>697.61875</v>
      </c>
      <c r="EY12" s="13">
        <f t="shared" si="96"/>
        <v>697.61875</v>
      </c>
      <c r="EZ12" s="28">
        <f t="shared" si="97"/>
        <v>898.8008356</v>
      </c>
      <c r="FA12" s="28">
        <f t="shared" si="98"/>
        <v>495.64416950000003</v>
      </c>
      <c r="FB12" s="28"/>
      <c r="FC12" s="13"/>
      <c r="FD12" s="13">
        <f t="shared" si="99"/>
        <v>2847.49375</v>
      </c>
      <c r="FE12" s="13">
        <f t="shared" si="100"/>
        <v>2847.49375</v>
      </c>
      <c r="FF12" s="28">
        <f t="shared" si="101"/>
        <v>3668.6653876</v>
      </c>
      <c r="FG12" s="28">
        <f t="shared" si="102"/>
        <v>2023.0873595</v>
      </c>
      <c r="FH12" s="28"/>
      <c r="FI12" s="13"/>
      <c r="FJ12" s="13">
        <f t="shared" si="103"/>
        <v>47.31875</v>
      </c>
      <c r="FK12" s="13">
        <f t="shared" si="104"/>
        <v>47.31875</v>
      </c>
      <c r="FL12" s="28">
        <f t="shared" si="105"/>
        <v>60.964720400000004</v>
      </c>
      <c r="FM12" s="28">
        <f t="shared" si="106"/>
        <v>33.6190255</v>
      </c>
      <c r="FN12" s="28"/>
      <c r="FO12" s="13"/>
      <c r="FP12" s="13">
        <f t="shared" si="107"/>
        <v>573.1</v>
      </c>
      <c r="FQ12" s="13">
        <f t="shared" si="108"/>
        <v>573.1</v>
      </c>
      <c r="FR12" s="28">
        <f t="shared" si="109"/>
        <v>738.3728704</v>
      </c>
      <c r="FS12" s="28">
        <f t="shared" si="110"/>
        <v>407.176088</v>
      </c>
      <c r="FT12" s="28"/>
      <c r="FU12" s="13"/>
      <c r="FV12" s="13">
        <f t="shared" si="111"/>
        <v>237.8875</v>
      </c>
      <c r="FW12" s="13">
        <f t="shared" si="112"/>
        <v>237.8875</v>
      </c>
      <c r="FX12" s="28">
        <f t="shared" si="113"/>
        <v>306.4904488</v>
      </c>
      <c r="FY12" s="28">
        <f t="shared" si="114"/>
        <v>169.014311</v>
      </c>
      <c r="FZ12" s="28"/>
    </row>
    <row r="13" spans="1:182" s="30" customFormat="1" ht="12.75">
      <c r="A13" s="29">
        <v>45017</v>
      </c>
      <c r="C13" s="14"/>
      <c r="D13" s="14">
        <v>62500</v>
      </c>
      <c r="E13" s="14">
        <f t="shared" si="120"/>
        <v>62500</v>
      </c>
      <c r="F13" s="14">
        <v>80524</v>
      </c>
      <c r="G13" s="14">
        <v>44405</v>
      </c>
      <c r="H13" s="28"/>
      <c r="I13" s="13">
        <f t="shared" si="0"/>
        <v>0</v>
      </c>
      <c r="J13" s="13">
        <f t="shared" si="0"/>
        <v>42487.575000000004</v>
      </c>
      <c r="K13" s="13">
        <f t="shared" si="1"/>
        <v>42487.575000000004</v>
      </c>
      <c r="L13" s="13">
        <f t="shared" si="2"/>
        <v>54740.311828799975</v>
      </c>
      <c r="M13" s="13">
        <f t="shared" si="2"/>
        <v>30186.572286000006</v>
      </c>
      <c r="N13" s="28"/>
      <c r="O13" s="13">
        <f t="shared" si="115"/>
        <v>0</v>
      </c>
      <c r="P13" s="13">
        <f t="shared" si="3"/>
        <v>4975.43125</v>
      </c>
      <c r="Q13" s="28">
        <f t="shared" si="4"/>
        <v>4975.43125</v>
      </c>
      <c r="R13" s="28">
        <f t="shared" si="5"/>
        <v>6410.266015599999</v>
      </c>
      <c r="S13" s="28">
        <f t="shared" si="6"/>
        <v>3534.9443945</v>
      </c>
      <c r="T13" s="28"/>
      <c r="U13" s="13">
        <f t="shared" si="116"/>
        <v>0</v>
      </c>
      <c r="V13" s="13">
        <f t="shared" si="7"/>
        <v>5538.51875</v>
      </c>
      <c r="W13" s="13">
        <f t="shared" si="8"/>
        <v>5538.51875</v>
      </c>
      <c r="X13" s="28">
        <f t="shared" si="9"/>
        <v>7135.738941199999</v>
      </c>
      <c r="Y13" s="28">
        <f t="shared" si="10"/>
        <v>3935.0068014999997</v>
      </c>
      <c r="Z13" s="28"/>
      <c r="AA13" s="28">
        <f t="shared" si="117"/>
        <v>0</v>
      </c>
      <c r="AB13" s="13">
        <f t="shared" si="11"/>
        <v>2045.18125</v>
      </c>
      <c r="AC13" s="13">
        <f t="shared" si="12"/>
        <v>2045.18125</v>
      </c>
      <c r="AD13" s="28">
        <f t="shared" si="13"/>
        <v>2634.9787996</v>
      </c>
      <c r="AE13" s="28">
        <f t="shared" si="14"/>
        <v>1453.0603744999999</v>
      </c>
      <c r="AF13" s="28"/>
      <c r="AG13" s="13">
        <f t="shared" si="118"/>
        <v>0</v>
      </c>
      <c r="AH13" s="13">
        <f t="shared" si="15"/>
        <v>1527.89375</v>
      </c>
      <c r="AI13" s="13">
        <f t="shared" si="16"/>
        <v>1527.89375</v>
      </c>
      <c r="AJ13" s="28">
        <f t="shared" si="17"/>
        <v>1968.5138612</v>
      </c>
      <c r="AK13" s="28">
        <f t="shared" si="18"/>
        <v>1085.5379515</v>
      </c>
      <c r="AL13" s="13"/>
      <c r="AM13" s="13">
        <f t="shared" si="119"/>
        <v>0</v>
      </c>
      <c r="AN13" s="13">
        <f t="shared" si="19"/>
        <v>151.63125</v>
      </c>
      <c r="AO13" s="13">
        <f t="shared" si="20"/>
        <v>151.63125</v>
      </c>
      <c r="AP13" s="28">
        <f t="shared" si="21"/>
        <v>195.3592764</v>
      </c>
      <c r="AQ13" s="28">
        <f t="shared" si="22"/>
        <v>107.7309705</v>
      </c>
      <c r="AR13" s="28"/>
      <c r="AS13" s="13">
        <f>C13*3.25486/100</f>
        <v>0</v>
      </c>
      <c r="AT13" s="13">
        <f t="shared" si="23"/>
        <v>2034.2875</v>
      </c>
      <c r="AU13" s="13">
        <f t="shared" si="24"/>
        <v>2034.2875</v>
      </c>
      <c r="AV13" s="28">
        <f t="shared" si="25"/>
        <v>2620.9434663999996</v>
      </c>
      <c r="AW13" s="28">
        <f t="shared" si="26"/>
        <v>1445.320583</v>
      </c>
      <c r="AX13" s="13"/>
      <c r="AY13" s="13">
        <f>C13*23.78111/100</f>
        <v>0</v>
      </c>
      <c r="AZ13" s="13">
        <f t="shared" si="27"/>
        <v>14863.19375</v>
      </c>
      <c r="BA13" s="13">
        <f t="shared" si="28"/>
        <v>14863.19375</v>
      </c>
      <c r="BB13" s="28">
        <f t="shared" si="29"/>
        <v>19149.5010164</v>
      </c>
      <c r="BC13" s="28">
        <f t="shared" si="30"/>
        <v>10560.0018955</v>
      </c>
      <c r="BD13" s="28"/>
      <c r="BE13" s="13">
        <f>C13*0.0004/100</f>
        <v>0</v>
      </c>
      <c r="BF13" s="13">
        <f t="shared" si="31"/>
        <v>0.25</v>
      </c>
      <c r="BG13" s="13">
        <f t="shared" si="32"/>
        <v>0.25</v>
      </c>
      <c r="BH13" s="28">
        <f t="shared" si="33"/>
        <v>0.322096</v>
      </c>
      <c r="BI13" s="28">
        <f t="shared" si="34"/>
        <v>0.17762</v>
      </c>
      <c r="BJ13" s="28"/>
      <c r="BK13" s="13">
        <f>C13*0.13664/100</f>
        <v>0</v>
      </c>
      <c r="BL13" s="13">
        <f t="shared" si="35"/>
        <v>85.4</v>
      </c>
      <c r="BM13" s="13">
        <f t="shared" si="36"/>
        <v>85.4</v>
      </c>
      <c r="BN13" s="28">
        <f t="shared" si="37"/>
        <v>110.0279936</v>
      </c>
      <c r="BO13" s="28">
        <f t="shared" si="38"/>
        <v>60.674992</v>
      </c>
      <c r="BP13" s="28"/>
      <c r="BQ13" s="13">
        <f>C13*0.87875/100</f>
        <v>0</v>
      </c>
      <c r="BR13" s="13">
        <f t="shared" si="39"/>
        <v>549.21875</v>
      </c>
      <c r="BS13" s="13">
        <f t="shared" si="40"/>
        <v>549.21875</v>
      </c>
      <c r="BT13" s="28">
        <f t="shared" si="41"/>
        <v>707.60465</v>
      </c>
      <c r="BU13" s="28">
        <f t="shared" si="42"/>
        <v>390.2089375</v>
      </c>
      <c r="BV13" s="28"/>
      <c r="BW13" s="13">
        <f>C13*0.56757/100</f>
        <v>0</v>
      </c>
      <c r="BX13" s="13">
        <f t="shared" si="43"/>
        <v>354.73125</v>
      </c>
      <c r="BY13" s="13">
        <f t="shared" si="44"/>
        <v>354.73125</v>
      </c>
      <c r="BZ13" s="28">
        <f t="shared" si="45"/>
        <v>457.0300668</v>
      </c>
      <c r="CA13" s="28">
        <f t="shared" si="46"/>
        <v>252.02945849999998</v>
      </c>
      <c r="CB13" s="13"/>
      <c r="CC13" s="13">
        <f>C13*2.18514/100</f>
        <v>0</v>
      </c>
      <c r="CD13" s="13">
        <f t="shared" si="47"/>
        <v>1365.7125</v>
      </c>
      <c r="CE13" s="13">
        <f t="shared" si="48"/>
        <v>1365.7125</v>
      </c>
      <c r="CF13" s="28">
        <f t="shared" si="49"/>
        <v>1759.5621336</v>
      </c>
      <c r="CG13" s="28">
        <f t="shared" si="50"/>
        <v>970.311417</v>
      </c>
      <c r="CH13" s="28"/>
      <c r="CI13" s="13">
        <f>C13*0.13916/100</f>
        <v>0</v>
      </c>
      <c r="CJ13" s="13">
        <f t="shared" si="51"/>
        <v>86.975</v>
      </c>
      <c r="CK13" s="13">
        <f t="shared" si="52"/>
        <v>86.975</v>
      </c>
      <c r="CL13" s="28">
        <f t="shared" si="53"/>
        <v>112.0571984</v>
      </c>
      <c r="CM13" s="28">
        <f t="shared" si="54"/>
        <v>61.793998</v>
      </c>
      <c r="CN13" s="28"/>
      <c r="CO13" s="13">
        <f>C13*0.37665/100</f>
        <v>0</v>
      </c>
      <c r="CP13" s="13">
        <f t="shared" si="55"/>
        <v>235.40625</v>
      </c>
      <c r="CQ13" s="13">
        <f t="shared" si="56"/>
        <v>235.40625</v>
      </c>
      <c r="CR13" s="28">
        <f t="shared" si="57"/>
        <v>303.29364599999997</v>
      </c>
      <c r="CS13" s="28">
        <f t="shared" si="58"/>
        <v>167.2514325</v>
      </c>
      <c r="CT13" s="28"/>
      <c r="CU13" s="13">
        <f>C13*1.58627/100</f>
        <v>0</v>
      </c>
      <c r="CV13" s="13">
        <f t="shared" si="59"/>
        <v>991.41875</v>
      </c>
      <c r="CW13" s="13">
        <f t="shared" si="60"/>
        <v>991.41875</v>
      </c>
      <c r="CX13" s="28">
        <f t="shared" si="61"/>
        <v>1277.3280548</v>
      </c>
      <c r="CY13" s="28">
        <f t="shared" si="62"/>
        <v>704.3831935000001</v>
      </c>
      <c r="CZ13" s="28"/>
      <c r="DA13" s="13">
        <f>C13*0.07178/100</f>
        <v>0</v>
      </c>
      <c r="DB13" s="13">
        <f t="shared" si="63"/>
        <v>44.8625</v>
      </c>
      <c r="DC13" s="13">
        <f t="shared" si="64"/>
        <v>44.8625</v>
      </c>
      <c r="DD13" s="28">
        <f t="shared" si="65"/>
        <v>57.8001272</v>
      </c>
      <c r="DE13" s="28">
        <f t="shared" si="66"/>
        <v>31.873909</v>
      </c>
      <c r="DF13" s="28"/>
      <c r="DG13" s="13">
        <f>C13*1.01431/100</f>
        <v>0</v>
      </c>
      <c r="DH13" s="13">
        <f t="shared" si="67"/>
        <v>633.94375</v>
      </c>
      <c r="DI13" s="13">
        <f t="shared" si="68"/>
        <v>633.94375</v>
      </c>
      <c r="DJ13" s="28">
        <f t="shared" si="69"/>
        <v>816.7629844</v>
      </c>
      <c r="DK13" s="28">
        <f t="shared" si="70"/>
        <v>450.4043555</v>
      </c>
      <c r="DL13" s="28"/>
      <c r="DM13" s="13">
        <f>C13*0.48536/100</f>
        <v>0</v>
      </c>
      <c r="DN13" s="28">
        <f t="shared" si="71"/>
        <v>303.35</v>
      </c>
      <c r="DO13" s="13">
        <f t="shared" si="72"/>
        <v>303.35</v>
      </c>
      <c r="DP13" s="28">
        <f t="shared" si="73"/>
        <v>390.83128639999995</v>
      </c>
      <c r="DQ13" s="28">
        <f t="shared" si="74"/>
        <v>215.52410799999998</v>
      </c>
      <c r="DR13" s="28"/>
      <c r="DS13" s="13">
        <f>C13*0.80603/100</f>
        <v>0</v>
      </c>
      <c r="DT13" s="13">
        <f t="shared" si="75"/>
        <v>503.76875</v>
      </c>
      <c r="DU13" s="13">
        <f t="shared" si="76"/>
        <v>503.76875</v>
      </c>
      <c r="DV13" s="28">
        <f t="shared" si="77"/>
        <v>649.0475971999999</v>
      </c>
      <c r="DW13" s="28">
        <f t="shared" si="78"/>
        <v>357.9176215</v>
      </c>
      <c r="DX13" s="28"/>
      <c r="DY13" s="13">
        <f>C13*2.45163/100</f>
        <v>0</v>
      </c>
      <c r="DZ13" s="13">
        <f t="shared" si="79"/>
        <v>1532.26875</v>
      </c>
      <c r="EA13" s="13">
        <f t="shared" si="80"/>
        <v>1532.26875</v>
      </c>
      <c r="EB13" s="28">
        <f t="shared" si="81"/>
        <v>1974.1505412000001</v>
      </c>
      <c r="EC13" s="28">
        <f t="shared" si="82"/>
        <v>1088.6463015000002</v>
      </c>
      <c r="ED13" s="28"/>
      <c r="EE13" s="13">
        <f>C13*0.25443/100</f>
        <v>0</v>
      </c>
      <c r="EF13" s="13">
        <f t="shared" si="83"/>
        <v>159.01875</v>
      </c>
      <c r="EG13" s="13">
        <f t="shared" si="84"/>
        <v>159.01875</v>
      </c>
      <c r="EH13" s="28">
        <f t="shared" si="85"/>
        <v>204.87721320000003</v>
      </c>
      <c r="EI13" s="28">
        <f t="shared" si="86"/>
        <v>112.97964150000001</v>
      </c>
      <c r="EJ13" s="28"/>
      <c r="EK13" s="13">
        <f>C13*0.12856/100</f>
        <v>0</v>
      </c>
      <c r="EL13" s="13">
        <f t="shared" si="87"/>
        <v>80.35000000000001</v>
      </c>
      <c r="EM13" s="13">
        <f t="shared" si="88"/>
        <v>80.35000000000001</v>
      </c>
      <c r="EN13" s="28">
        <f t="shared" si="89"/>
        <v>103.5216544</v>
      </c>
      <c r="EO13" s="28">
        <f t="shared" si="90"/>
        <v>57.087068</v>
      </c>
      <c r="EP13" s="28"/>
      <c r="EQ13" s="13">
        <f>C13*0.03415/100</f>
        <v>0</v>
      </c>
      <c r="ER13" s="13">
        <f t="shared" si="91"/>
        <v>21.34375</v>
      </c>
      <c r="ES13" s="13">
        <f t="shared" si="92"/>
        <v>21.34375</v>
      </c>
      <c r="ET13" s="28">
        <f t="shared" si="93"/>
        <v>27.498946</v>
      </c>
      <c r="EU13" s="28">
        <f t="shared" si="94"/>
        <v>15.1643075</v>
      </c>
      <c r="EV13" s="28"/>
      <c r="EW13" s="13">
        <f>C13*1.11619/100</f>
        <v>0</v>
      </c>
      <c r="EX13" s="13">
        <f t="shared" si="95"/>
        <v>697.61875</v>
      </c>
      <c r="EY13" s="13">
        <f t="shared" si="96"/>
        <v>697.61875</v>
      </c>
      <c r="EZ13" s="28">
        <f t="shared" si="97"/>
        <v>898.8008356</v>
      </c>
      <c r="FA13" s="28">
        <f t="shared" si="98"/>
        <v>495.64416950000003</v>
      </c>
      <c r="FB13" s="28"/>
      <c r="FC13" s="13">
        <f>C13*4.55599/100</f>
        <v>0</v>
      </c>
      <c r="FD13" s="13">
        <f t="shared" si="99"/>
        <v>2847.49375</v>
      </c>
      <c r="FE13" s="13">
        <f t="shared" si="100"/>
        <v>2847.49375</v>
      </c>
      <c r="FF13" s="28">
        <f t="shared" si="101"/>
        <v>3668.6653876</v>
      </c>
      <c r="FG13" s="28">
        <f t="shared" si="102"/>
        <v>2023.0873595</v>
      </c>
      <c r="FH13" s="28"/>
      <c r="FI13" s="13">
        <f>C13*0.07571/100</f>
        <v>0</v>
      </c>
      <c r="FJ13" s="13">
        <f t="shared" si="103"/>
        <v>47.31875</v>
      </c>
      <c r="FK13" s="13">
        <f t="shared" si="104"/>
        <v>47.31875</v>
      </c>
      <c r="FL13" s="28">
        <f t="shared" si="105"/>
        <v>60.964720400000004</v>
      </c>
      <c r="FM13" s="28">
        <f t="shared" si="106"/>
        <v>33.6190255</v>
      </c>
      <c r="FN13" s="28"/>
      <c r="FO13" s="13">
        <f>C13*0.91696/100</f>
        <v>0</v>
      </c>
      <c r="FP13" s="13">
        <f t="shared" si="107"/>
        <v>573.1</v>
      </c>
      <c r="FQ13" s="13">
        <f t="shared" si="108"/>
        <v>573.1</v>
      </c>
      <c r="FR13" s="28">
        <f t="shared" si="109"/>
        <v>738.3728704</v>
      </c>
      <c r="FS13" s="28">
        <f t="shared" si="110"/>
        <v>407.176088</v>
      </c>
      <c r="FT13" s="28"/>
      <c r="FU13" s="13">
        <f>C13*0.38062/100</f>
        <v>0</v>
      </c>
      <c r="FV13" s="13">
        <f t="shared" si="111"/>
        <v>237.8875</v>
      </c>
      <c r="FW13" s="13">
        <f t="shared" si="112"/>
        <v>237.8875</v>
      </c>
      <c r="FX13" s="28">
        <f t="shared" si="113"/>
        <v>306.4904488</v>
      </c>
      <c r="FY13" s="28">
        <f t="shared" si="114"/>
        <v>169.014311</v>
      </c>
      <c r="FZ13" s="28"/>
    </row>
    <row r="14" spans="1:182" s="30" customFormat="1" ht="12.75">
      <c r="A14" s="29">
        <v>45200</v>
      </c>
      <c r="C14" s="14"/>
      <c r="D14" s="14">
        <v>62500</v>
      </c>
      <c r="E14" s="14">
        <f t="shared" si="120"/>
        <v>62500</v>
      </c>
      <c r="F14" s="14">
        <v>80524</v>
      </c>
      <c r="G14" s="14">
        <v>44405</v>
      </c>
      <c r="H14" s="28"/>
      <c r="I14" s="13">
        <f t="shared" si="0"/>
        <v>0</v>
      </c>
      <c r="J14" s="13">
        <f t="shared" si="0"/>
        <v>42487.575000000004</v>
      </c>
      <c r="K14" s="13">
        <f t="shared" si="1"/>
        <v>42487.575000000004</v>
      </c>
      <c r="L14" s="13">
        <f t="shared" si="2"/>
        <v>54740.311828799975</v>
      </c>
      <c r="M14" s="13">
        <f t="shared" si="2"/>
        <v>30186.572286000006</v>
      </c>
      <c r="N14" s="28"/>
      <c r="O14" s="13"/>
      <c r="P14" s="13">
        <f t="shared" si="3"/>
        <v>4975.43125</v>
      </c>
      <c r="Q14" s="28">
        <f t="shared" si="4"/>
        <v>4975.43125</v>
      </c>
      <c r="R14" s="28">
        <f t="shared" si="5"/>
        <v>6410.266015599999</v>
      </c>
      <c r="S14" s="28">
        <f t="shared" si="6"/>
        <v>3534.9443945</v>
      </c>
      <c r="T14" s="28"/>
      <c r="U14" s="13"/>
      <c r="V14" s="13">
        <f t="shared" si="7"/>
        <v>5538.51875</v>
      </c>
      <c r="W14" s="13">
        <f t="shared" si="8"/>
        <v>5538.51875</v>
      </c>
      <c r="X14" s="28">
        <f t="shared" si="9"/>
        <v>7135.738941199999</v>
      </c>
      <c r="Y14" s="28">
        <f t="shared" si="10"/>
        <v>3935.0068014999997</v>
      </c>
      <c r="Z14" s="28"/>
      <c r="AA14" s="28"/>
      <c r="AB14" s="13">
        <f t="shared" si="11"/>
        <v>2045.18125</v>
      </c>
      <c r="AC14" s="13">
        <f t="shared" si="12"/>
        <v>2045.18125</v>
      </c>
      <c r="AD14" s="28">
        <f t="shared" si="13"/>
        <v>2634.9787996</v>
      </c>
      <c r="AE14" s="28">
        <f t="shared" si="14"/>
        <v>1453.0603744999999</v>
      </c>
      <c r="AF14" s="28"/>
      <c r="AG14" s="13"/>
      <c r="AH14" s="13">
        <f t="shared" si="15"/>
        <v>1527.89375</v>
      </c>
      <c r="AI14" s="13">
        <f t="shared" si="16"/>
        <v>1527.89375</v>
      </c>
      <c r="AJ14" s="28">
        <f t="shared" si="17"/>
        <v>1968.5138612</v>
      </c>
      <c r="AK14" s="28">
        <f t="shared" si="18"/>
        <v>1085.5379515</v>
      </c>
      <c r="AL14" s="13"/>
      <c r="AM14" s="13"/>
      <c r="AN14" s="13">
        <f t="shared" si="19"/>
        <v>151.63125</v>
      </c>
      <c r="AO14" s="13">
        <f t="shared" si="20"/>
        <v>151.63125</v>
      </c>
      <c r="AP14" s="28">
        <f t="shared" si="21"/>
        <v>195.3592764</v>
      </c>
      <c r="AQ14" s="28">
        <f t="shared" si="22"/>
        <v>107.7309705</v>
      </c>
      <c r="AR14" s="28"/>
      <c r="AS14" s="13"/>
      <c r="AT14" s="13">
        <f t="shared" si="23"/>
        <v>2034.2875</v>
      </c>
      <c r="AU14" s="13">
        <f t="shared" si="24"/>
        <v>2034.2875</v>
      </c>
      <c r="AV14" s="28">
        <f t="shared" si="25"/>
        <v>2620.9434663999996</v>
      </c>
      <c r="AW14" s="28">
        <f t="shared" si="26"/>
        <v>1445.320583</v>
      </c>
      <c r="AX14" s="13"/>
      <c r="AY14" s="13"/>
      <c r="AZ14" s="13">
        <f t="shared" si="27"/>
        <v>14863.19375</v>
      </c>
      <c r="BA14" s="13">
        <f t="shared" si="28"/>
        <v>14863.19375</v>
      </c>
      <c r="BB14" s="28">
        <f t="shared" si="29"/>
        <v>19149.5010164</v>
      </c>
      <c r="BC14" s="28">
        <f t="shared" si="30"/>
        <v>10560.0018955</v>
      </c>
      <c r="BD14" s="28"/>
      <c r="BE14" s="13"/>
      <c r="BF14" s="13">
        <f t="shared" si="31"/>
        <v>0.25</v>
      </c>
      <c r="BG14" s="13">
        <f t="shared" si="32"/>
        <v>0.25</v>
      </c>
      <c r="BH14" s="28">
        <f>BF$6*$F14</f>
        <v>0.322096</v>
      </c>
      <c r="BI14" s="28">
        <f>BF$6*$G14</f>
        <v>0.17762</v>
      </c>
      <c r="BJ14" s="28"/>
      <c r="BK14" s="13"/>
      <c r="BL14" s="13">
        <f t="shared" si="35"/>
        <v>85.4</v>
      </c>
      <c r="BM14" s="13">
        <f t="shared" si="36"/>
        <v>85.4</v>
      </c>
      <c r="BN14" s="28">
        <f t="shared" si="37"/>
        <v>110.0279936</v>
      </c>
      <c r="BO14" s="28">
        <f t="shared" si="38"/>
        <v>60.674992</v>
      </c>
      <c r="BP14" s="28"/>
      <c r="BQ14" s="13"/>
      <c r="BR14" s="13">
        <f t="shared" si="39"/>
        <v>549.21875</v>
      </c>
      <c r="BS14" s="13">
        <f t="shared" si="40"/>
        <v>549.21875</v>
      </c>
      <c r="BT14" s="28">
        <f t="shared" si="41"/>
        <v>707.60465</v>
      </c>
      <c r="BU14" s="28">
        <f t="shared" si="42"/>
        <v>390.2089375</v>
      </c>
      <c r="BV14" s="28"/>
      <c r="BW14" s="13"/>
      <c r="BX14" s="13">
        <f t="shared" si="43"/>
        <v>354.73125</v>
      </c>
      <c r="BY14" s="13">
        <f t="shared" si="44"/>
        <v>354.73125</v>
      </c>
      <c r="BZ14" s="28">
        <f t="shared" si="45"/>
        <v>457.0300668</v>
      </c>
      <c r="CA14" s="28">
        <f t="shared" si="46"/>
        <v>252.02945849999998</v>
      </c>
      <c r="CB14" s="13"/>
      <c r="CC14" s="13"/>
      <c r="CD14" s="13">
        <f t="shared" si="47"/>
        <v>1365.7125</v>
      </c>
      <c r="CE14" s="13">
        <f t="shared" si="48"/>
        <v>1365.7125</v>
      </c>
      <c r="CF14" s="28">
        <f t="shared" si="49"/>
        <v>1759.5621336</v>
      </c>
      <c r="CG14" s="28">
        <f t="shared" si="50"/>
        <v>970.311417</v>
      </c>
      <c r="CH14" s="28"/>
      <c r="CI14" s="13"/>
      <c r="CJ14" s="13">
        <f t="shared" si="51"/>
        <v>86.975</v>
      </c>
      <c r="CK14" s="13">
        <f t="shared" si="52"/>
        <v>86.975</v>
      </c>
      <c r="CL14" s="28">
        <f t="shared" si="53"/>
        <v>112.0571984</v>
      </c>
      <c r="CM14" s="28">
        <f t="shared" si="54"/>
        <v>61.793998</v>
      </c>
      <c r="CN14" s="28"/>
      <c r="CO14" s="13"/>
      <c r="CP14" s="13">
        <f t="shared" si="55"/>
        <v>235.40625</v>
      </c>
      <c r="CQ14" s="13">
        <f t="shared" si="56"/>
        <v>235.40625</v>
      </c>
      <c r="CR14" s="28">
        <f t="shared" si="57"/>
        <v>303.29364599999997</v>
      </c>
      <c r="CS14" s="28">
        <f t="shared" si="58"/>
        <v>167.2514325</v>
      </c>
      <c r="CT14" s="28"/>
      <c r="CU14" s="13"/>
      <c r="CV14" s="13">
        <f t="shared" si="59"/>
        <v>991.41875</v>
      </c>
      <c r="CW14" s="13">
        <f t="shared" si="60"/>
        <v>991.41875</v>
      </c>
      <c r="CX14" s="28">
        <f t="shared" si="61"/>
        <v>1277.3280548</v>
      </c>
      <c r="CY14" s="28">
        <f t="shared" si="62"/>
        <v>704.3831935000001</v>
      </c>
      <c r="CZ14" s="28"/>
      <c r="DA14" s="13"/>
      <c r="DB14" s="13">
        <f t="shared" si="63"/>
        <v>44.8625</v>
      </c>
      <c r="DC14" s="13">
        <f t="shared" si="64"/>
        <v>44.8625</v>
      </c>
      <c r="DD14" s="28">
        <f t="shared" si="65"/>
        <v>57.8001272</v>
      </c>
      <c r="DE14" s="28">
        <f t="shared" si="66"/>
        <v>31.873909</v>
      </c>
      <c r="DF14" s="28"/>
      <c r="DG14" s="13"/>
      <c r="DH14" s="13">
        <f t="shared" si="67"/>
        <v>633.94375</v>
      </c>
      <c r="DI14" s="13">
        <f t="shared" si="68"/>
        <v>633.94375</v>
      </c>
      <c r="DJ14" s="28">
        <f t="shared" si="69"/>
        <v>816.7629844</v>
      </c>
      <c r="DK14" s="28">
        <f t="shared" si="70"/>
        <v>450.4043555</v>
      </c>
      <c r="DL14" s="28"/>
      <c r="DM14" s="13"/>
      <c r="DN14" s="28">
        <f t="shared" si="71"/>
        <v>303.35</v>
      </c>
      <c r="DO14" s="13">
        <f t="shared" si="72"/>
        <v>303.35</v>
      </c>
      <c r="DP14" s="28">
        <f t="shared" si="73"/>
        <v>390.83128639999995</v>
      </c>
      <c r="DQ14" s="28">
        <f t="shared" si="74"/>
        <v>215.52410799999998</v>
      </c>
      <c r="DR14" s="28"/>
      <c r="DS14" s="13"/>
      <c r="DT14" s="13">
        <f t="shared" si="75"/>
        <v>503.76875</v>
      </c>
      <c r="DU14" s="13">
        <f t="shared" si="76"/>
        <v>503.76875</v>
      </c>
      <c r="DV14" s="28">
        <f t="shared" si="77"/>
        <v>649.0475971999999</v>
      </c>
      <c r="DW14" s="28">
        <f t="shared" si="78"/>
        <v>357.9176215</v>
      </c>
      <c r="DX14" s="28"/>
      <c r="DY14" s="13"/>
      <c r="DZ14" s="13">
        <f t="shared" si="79"/>
        <v>1532.26875</v>
      </c>
      <c r="EA14" s="13">
        <f t="shared" si="80"/>
        <v>1532.26875</v>
      </c>
      <c r="EB14" s="28">
        <f t="shared" si="81"/>
        <v>1974.1505412000001</v>
      </c>
      <c r="EC14" s="28">
        <f t="shared" si="82"/>
        <v>1088.6463015000002</v>
      </c>
      <c r="ED14" s="28"/>
      <c r="EE14" s="13"/>
      <c r="EF14" s="13">
        <f t="shared" si="83"/>
        <v>159.01875</v>
      </c>
      <c r="EG14" s="13">
        <f t="shared" si="84"/>
        <v>159.01875</v>
      </c>
      <c r="EH14" s="28">
        <f t="shared" si="85"/>
        <v>204.87721320000003</v>
      </c>
      <c r="EI14" s="28">
        <f t="shared" si="86"/>
        <v>112.97964150000001</v>
      </c>
      <c r="EJ14" s="28"/>
      <c r="EK14" s="13"/>
      <c r="EL14" s="13">
        <f t="shared" si="87"/>
        <v>80.35000000000001</v>
      </c>
      <c r="EM14" s="13">
        <f t="shared" si="88"/>
        <v>80.35000000000001</v>
      </c>
      <c r="EN14" s="28">
        <f t="shared" si="89"/>
        <v>103.5216544</v>
      </c>
      <c r="EO14" s="28">
        <f t="shared" si="90"/>
        <v>57.087068</v>
      </c>
      <c r="EP14" s="28"/>
      <c r="EQ14" s="13"/>
      <c r="ER14" s="13">
        <f t="shared" si="91"/>
        <v>21.34375</v>
      </c>
      <c r="ES14" s="13">
        <f t="shared" si="92"/>
        <v>21.34375</v>
      </c>
      <c r="ET14" s="28">
        <f t="shared" si="93"/>
        <v>27.498946</v>
      </c>
      <c r="EU14" s="28">
        <f t="shared" si="94"/>
        <v>15.1643075</v>
      </c>
      <c r="EV14" s="28"/>
      <c r="EW14" s="13"/>
      <c r="EX14" s="13">
        <f t="shared" si="95"/>
        <v>697.61875</v>
      </c>
      <c r="EY14" s="13">
        <f t="shared" si="96"/>
        <v>697.61875</v>
      </c>
      <c r="EZ14" s="28">
        <f t="shared" si="97"/>
        <v>898.8008356</v>
      </c>
      <c r="FA14" s="28">
        <f t="shared" si="98"/>
        <v>495.64416950000003</v>
      </c>
      <c r="FB14" s="28"/>
      <c r="FC14" s="13"/>
      <c r="FD14" s="13">
        <f t="shared" si="99"/>
        <v>2847.49375</v>
      </c>
      <c r="FE14" s="13">
        <f t="shared" si="100"/>
        <v>2847.49375</v>
      </c>
      <c r="FF14" s="28">
        <f t="shared" si="101"/>
        <v>3668.6653876</v>
      </c>
      <c r="FG14" s="28">
        <f t="shared" si="102"/>
        <v>2023.0873595</v>
      </c>
      <c r="FH14" s="28"/>
      <c r="FI14" s="13"/>
      <c r="FJ14" s="13">
        <f t="shared" si="103"/>
        <v>47.31875</v>
      </c>
      <c r="FK14" s="13">
        <f t="shared" si="104"/>
        <v>47.31875</v>
      </c>
      <c r="FL14" s="28">
        <f t="shared" si="105"/>
        <v>60.964720400000004</v>
      </c>
      <c r="FM14" s="28">
        <f t="shared" si="106"/>
        <v>33.6190255</v>
      </c>
      <c r="FN14" s="28"/>
      <c r="FO14" s="13"/>
      <c r="FP14" s="13">
        <f t="shared" si="107"/>
        <v>573.1</v>
      </c>
      <c r="FQ14" s="13">
        <f t="shared" si="108"/>
        <v>573.1</v>
      </c>
      <c r="FR14" s="28">
        <f t="shared" si="109"/>
        <v>738.3728704</v>
      </c>
      <c r="FS14" s="28">
        <f t="shared" si="110"/>
        <v>407.176088</v>
      </c>
      <c r="FT14" s="28"/>
      <c r="FU14" s="13"/>
      <c r="FV14" s="13">
        <f t="shared" si="111"/>
        <v>237.8875</v>
      </c>
      <c r="FW14" s="13">
        <f t="shared" si="112"/>
        <v>237.8875</v>
      </c>
      <c r="FX14" s="28">
        <f t="shared" si="113"/>
        <v>306.4904488</v>
      </c>
      <c r="FY14" s="28">
        <f t="shared" si="114"/>
        <v>169.014311</v>
      </c>
      <c r="FZ14" s="28"/>
    </row>
    <row r="15" spans="1:182" s="30" customFormat="1" ht="12.75">
      <c r="A15" s="29">
        <v>45383</v>
      </c>
      <c r="C15" s="14">
        <v>2500000</v>
      </c>
      <c r="D15" s="14">
        <v>62500</v>
      </c>
      <c r="E15" s="14">
        <f t="shared" si="120"/>
        <v>2562500</v>
      </c>
      <c r="F15" s="14">
        <v>80524</v>
      </c>
      <c r="G15" s="14">
        <v>44405</v>
      </c>
      <c r="H15" s="28"/>
      <c r="I15" s="13">
        <f t="shared" si="0"/>
        <v>1699503</v>
      </c>
      <c r="J15" s="13">
        <f t="shared" si="0"/>
        <v>42487.575000000004</v>
      </c>
      <c r="K15" s="13">
        <f t="shared" si="1"/>
        <v>1741990.575</v>
      </c>
      <c r="L15" s="13">
        <f t="shared" si="2"/>
        <v>54740.311828799975</v>
      </c>
      <c r="M15" s="13">
        <f t="shared" si="2"/>
        <v>30186.572286000006</v>
      </c>
      <c r="N15" s="28"/>
      <c r="O15" s="13">
        <f t="shared" si="115"/>
        <v>199017.25</v>
      </c>
      <c r="P15" s="13">
        <f t="shared" si="3"/>
        <v>4975.43125</v>
      </c>
      <c r="Q15" s="28">
        <f t="shared" si="4"/>
        <v>203992.68125</v>
      </c>
      <c r="R15" s="28">
        <f t="shared" si="5"/>
        <v>6410.266015599999</v>
      </c>
      <c r="S15" s="28">
        <f t="shared" si="6"/>
        <v>3534.9443945</v>
      </c>
      <c r="T15" s="28"/>
      <c r="U15" s="13">
        <f t="shared" si="116"/>
        <v>221540.75</v>
      </c>
      <c r="V15" s="13">
        <f t="shared" si="7"/>
        <v>5538.51875</v>
      </c>
      <c r="W15" s="13">
        <f t="shared" si="8"/>
        <v>227079.26875</v>
      </c>
      <c r="X15" s="28">
        <f t="shared" si="9"/>
        <v>7135.738941199999</v>
      </c>
      <c r="Y15" s="28">
        <f t="shared" si="10"/>
        <v>3935.0068014999997</v>
      </c>
      <c r="Z15" s="28"/>
      <c r="AA15" s="28">
        <f t="shared" si="117"/>
        <v>81807.25</v>
      </c>
      <c r="AB15" s="13">
        <f t="shared" si="11"/>
        <v>2045.18125</v>
      </c>
      <c r="AC15" s="13">
        <f t="shared" si="12"/>
        <v>83852.43125</v>
      </c>
      <c r="AD15" s="28">
        <f t="shared" si="13"/>
        <v>2634.9787996</v>
      </c>
      <c r="AE15" s="28">
        <f t="shared" si="14"/>
        <v>1453.0603744999999</v>
      </c>
      <c r="AF15" s="28"/>
      <c r="AG15" s="13">
        <f t="shared" si="118"/>
        <v>61115.75</v>
      </c>
      <c r="AH15" s="13">
        <f t="shared" si="15"/>
        <v>1527.89375</v>
      </c>
      <c r="AI15" s="13">
        <f t="shared" si="16"/>
        <v>62643.64375</v>
      </c>
      <c r="AJ15" s="28">
        <f t="shared" si="17"/>
        <v>1968.5138612</v>
      </c>
      <c r="AK15" s="28">
        <f t="shared" si="18"/>
        <v>1085.5379515</v>
      </c>
      <c r="AL15" s="13"/>
      <c r="AM15" s="13">
        <f t="shared" si="119"/>
        <v>6065.25</v>
      </c>
      <c r="AN15" s="13">
        <f t="shared" si="19"/>
        <v>151.63125</v>
      </c>
      <c r="AO15" s="13">
        <f t="shared" si="20"/>
        <v>6216.88125</v>
      </c>
      <c r="AP15" s="28">
        <f t="shared" si="21"/>
        <v>195.3592764</v>
      </c>
      <c r="AQ15" s="28">
        <f t="shared" si="22"/>
        <v>107.7309705</v>
      </c>
      <c r="AR15" s="28"/>
      <c r="AS15" s="13">
        <f>C15*3.25486/100</f>
        <v>81371.5</v>
      </c>
      <c r="AT15" s="13">
        <f t="shared" si="23"/>
        <v>2034.2875</v>
      </c>
      <c r="AU15" s="13">
        <f t="shared" si="24"/>
        <v>83405.7875</v>
      </c>
      <c r="AV15" s="28">
        <f t="shared" si="25"/>
        <v>2620.9434663999996</v>
      </c>
      <c r="AW15" s="28">
        <f t="shared" si="26"/>
        <v>1445.320583</v>
      </c>
      <c r="AX15" s="13"/>
      <c r="AY15" s="13">
        <f>C15*23.78111/100</f>
        <v>594527.7500000001</v>
      </c>
      <c r="AZ15" s="13">
        <f t="shared" si="27"/>
        <v>14863.19375</v>
      </c>
      <c r="BA15" s="13">
        <f t="shared" si="28"/>
        <v>609390.9437500001</v>
      </c>
      <c r="BB15" s="28">
        <f t="shared" si="29"/>
        <v>19149.5010164</v>
      </c>
      <c r="BC15" s="28">
        <f t="shared" si="30"/>
        <v>10560.0018955</v>
      </c>
      <c r="BD15" s="28"/>
      <c r="BE15" s="13">
        <f>C15*0.0004/100</f>
        <v>10</v>
      </c>
      <c r="BF15" s="13">
        <f t="shared" si="31"/>
        <v>0.25</v>
      </c>
      <c r="BG15" s="13">
        <f t="shared" si="32"/>
        <v>10.25</v>
      </c>
      <c r="BH15" s="28">
        <f>BF$6*$F15</f>
        <v>0.322096</v>
      </c>
      <c r="BI15" s="28">
        <f>BF$6*$G15</f>
        <v>0.17762</v>
      </c>
      <c r="BJ15" s="28"/>
      <c r="BK15" s="13">
        <f>C15*0.13664/100</f>
        <v>3416</v>
      </c>
      <c r="BL15" s="13">
        <f t="shared" si="35"/>
        <v>85.4</v>
      </c>
      <c r="BM15" s="13">
        <f t="shared" si="36"/>
        <v>3501.4</v>
      </c>
      <c r="BN15" s="28">
        <f t="shared" si="37"/>
        <v>110.0279936</v>
      </c>
      <c r="BO15" s="28">
        <f t="shared" si="38"/>
        <v>60.674992</v>
      </c>
      <c r="BP15" s="28"/>
      <c r="BQ15" s="13">
        <f>C15*0.87875/100</f>
        <v>21968.75</v>
      </c>
      <c r="BR15" s="13">
        <f t="shared" si="39"/>
        <v>549.21875</v>
      </c>
      <c r="BS15" s="13">
        <f t="shared" si="40"/>
        <v>22517.96875</v>
      </c>
      <c r="BT15" s="28">
        <f t="shared" si="41"/>
        <v>707.60465</v>
      </c>
      <c r="BU15" s="28">
        <f t="shared" si="42"/>
        <v>390.2089375</v>
      </c>
      <c r="BV15" s="28"/>
      <c r="BW15" s="13">
        <f>C15*0.56757/100</f>
        <v>14189.25</v>
      </c>
      <c r="BX15" s="13">
        <f t="shared" si="43"/>
        <v>354.73125</v>
      </c>
      <c r="BY15" s="13">
        <f t="shared" si="44"/>
        <v>14543.98125</v>
      </c>
      <c r="BZ15" s="28">
        <f t="shared" si="45"/>
        <v>457.0300668</v>
      </c>
      <c r="CA15" s="28">
        <f t="shared" si="46"/>
        <v>252.02945849999998</v>
      </c>
      <c r="CB15" s="13"/>
      <c r="CC15" s="13">
        <f>C15*2.18514/100</f>
        <v>54628.5</v>
      </c>
      <c r="CD15" s="13">
        <f t="shared" si="47"/>
        <v>1365.7125</v>
      </c>
      <c r="CE15" s="13">
        <f t="shared" si="48"/>
        <v>55994.2125</v>
      </c>
      <c r="CF15" s="28">
        <f t="shared" si="49"/>
        <v>1759.5621336</v>
      </c>
      <c r="CG15" s="28">
        <f t="shared" si="50"/>
        <v>970.311417</v>
      </c>
      <c r="CH15" s="28"/>
      <c r="CI15" s="13">
        <f>C15*0.13916/100</f>
        <v>3479</v>
      </c>
      <c r="CJ15" s="13">
        <f t="shared" si="51"/>
        <v>86.975</v>
      </c>
      <c r="CK15" s="13">
        <f t="shared" si="52"/>
        <v>3565.975</v>
      </c>
      <c r="CL15" s="28">
        <f t="shared" si="53"/>
        <v>112.0571984</v>
      </c>
      <c r="CM15" s="28">
        <f t="shared" si="54"/>
        <v>61.793998</v>
      </c>
      <c r="CN15" s="28"/>
      <c r="CO15" s="13">
        <f>C15*0.37665/100</f>
        <v>9416.25</v>
      </c>
      <c r="CP15" s="13">
        <f t="shared" si="55"/>
        <v>235.40625</v>
      </c>
      <c r="CQ15" s="13">
        <f t="shared" si="56"/>
        <v>9651.65625</v>
      </c>
      <c r="CR15" s="28">
        <f t="shared" si="57"/>
        <v>303.29364599999997</v>
      </c>
      <c r="CS15" s="28">
        <f t="shared" si="58"/>
        <v>167.2514325</v>
      </c>
      <c r="CT15" s="28"/>
      <c r="CU15" s="13">
        <f>C15*1.58627/100</f>
        <v>39656.75</v>
      </c>
      <c r="CV15" s="13">
        <f t="shared" si="59"/>
        <v>991.41875</v>
      </c>
      <c r="CW15" s="13">
        <f t="shared" si="60"/>
        <v>40648.16875</v>
      </c>
      <c r="CX15" s="28">
        <f t="shared" si="61"/>
        <v>1277.3280548</v>
      </c>
      <c r="CY15" s="28">
        <f t="shared" si="62"/>
        <v>704.3831935000001</v>
      </c>
      <c r="CZ15" s="28"/>
      <c r="DA15" s="13">
        <f>C15*0.07178/100</f>
        <v>1794.5</v>
      </c>
      <c r="DB15" s="13">
        <f t="shared" si="63"/>
        <v>44.8625</v>
      </c>
      <c r="DC15" s="13">
        <f t="shared" si="64"/>
        <v>1839.3625</v>
      </c>
      <c r="DD15" s="28">
        <f t="shared" si="65"/>
        <v>57.8001272</v>
      </c>
      <c r="DE15" s="28">
        <f t="shared" si="66"/>
        <v>31.873909</v>
      </c>
      <c r="DF15" s="28"/>
      <c r="DG15" s="13">
        <f>C15*1.01431/100</f>
        <v>25357.75</v>
      </c>
      <c r="DH15" s="13">
        <f t="shared" si="67"/>
        <v>633.94375</v>
      </c>
      <c r="DI15" s="13">
        <f t="shared" si="68"/>
        <v>25991.69375</v>
      </c>
      <c r="DJ15" s="28">
        <f t="shared" si="69"/>
        <v>816.7629844</v>
      </c>
      <c r="DK15" s="28">
        <f t="shared" si="70"/>
        <v>450.4043555</v>
      </c>
      <c r="DL15" s="28"/>
      <c r="DM15" s="13">
        <f>C15*0.48536/100</f>
        <v>12134</v>
      </c>
      <c r="DN15" s="28">
        <f t="shared" si="71"/>
        <v>303.35</v>
      </c>
      <c r="DO15" s="13">
        <f t="shared" si="72"/>
        <v>12437.35</v>
      </c>
      <c r="DP15" s="28">
        <f t="shared" si="73"/>
        <v>390.83128639999995</v>
      </c>
      <c r="DQ15" s="28">
        <f t="shared" si="74"/>
        <v>215.52410799999998</v>
      </c>
      <c r="DR15" s="28"/>
      <c r="DS15" s="13">
        <f>C15*0.80603/100</f>
        <v>20150.75</v>
      </c>
      <c r="DT15" s="13">
        <f t="shared" si="75"/>
        <v>503.76875</v>
      </c>
      <c r="DU15" s="13">
        <f t="shared" si="76"/>
        <v>20654.51875</v>
      </c>
      <c r="DV15" s="28">
        <f t="shared" si="77"/>
        <v>649.0475971999999</v>
      </c>
      <c r="DW15" s="28">
        <f t="shared" si="78"/>
        <v>357.9176215</v>
      </c>
      <c r="DX15" s="28"/>
      <c r="DY15" s="13">
        <f>C15*2.45163/100</f>
        <v>61290.75000000001</v>
      </c>
      <c r="DZ15" s="13">
        <f t="shared" si="79"/>
        <v>1532.26875</v>
      </c>
      <c r="EA15" s="13">
        <f t="shared" si="80"/>
        <v>62823.01875000001</v>
      </c>
      <c r="EB15" s="28">
        <f t="shared" si="81"/>
        <v>1974.1505412000001</v>
      </c>
      <c r="EC15" s="28">
        <f t="shared" si="82"/>
        <v>1088.6463015000002</v>
      </c>
      <c r="ED15" s="28"/>
      <c r="EE15" s="13">
        <f>C15*0.25443/100</f>
        <v>6360.75</v>
      </c>
      <c r="EF15" s="13">
        <f t="shared" si="83"/>
        <v>159.01875</v>
      </c>
      <c r="EG15" s="13">
        <f t="shared" si="84"/>
        <v>6519.76875</v>
      </c>
      <c r="EH15" s="28">
        <f t="shared" si="85"/>
        <v>204.87721320000003</v>
      </c>
      <c r="EI15" s="28">
        <f t="shared" si="86"/>
        <v>112.97964150000001</v>
      </c>
      <c r="EJ15" s="28"/>
      <c r="EK15" s="13">
        <f>C15*0.12856/100</f>
        <v>3214</v>
      </c>
      <c r="EL15" s="13">
        <f t="shared" si="87"/>
        <v>80.35000000000001</v>
      </c>
      <c r="EM15" s="13">
        <f t="shared" si="88"/>
        <v>3294.35</v>
      </c>
      <c r="EN15" s="28">
        <f t="shared" si="89"/>
        <v>103.5216544</v>
      </c>
      <c r="EO15" s="28">
        <f t="shared" si="90"/>
        <v>57.087068</v>
      </c>
      <c r="EP15" s="28"/>
      <c r="EQ15" s="13">
        <f>C15*0.03415/100</f>
        <v>853.75</v>
      </c>
      <c r="ER15" s="13">
        <f t="shared" si="91"/>
        <v>21.34375</v>
      </c>
      <c r="ES15" s="13">
        <f t="shared" si="92"/>
        <v>875.09375</v>
      </c>
      <c r="ET15" s="28">
        <f t="shared" si="93"/>
        <v>27.498946</v>
      </c>
      <c r="EU15" s="28">
        <f t="shared" si="94"/>
        <v>15.1643075</v>
      </c>
      <c r="EV15" s="28"/>
      <c r="EW15" s="13">
        <f>C15*1.11619/100</f>
        <v>27904.75</v>
      </c>
      <c r="EX15" s="13">
        <f t="shared" si="95"/>
        <v>697.61875</v>
      </c>
      <c r="EY15" s="13">
        <f t="shared" si="96"/>
        <v>28602.36875</v>
      </c>
      <c r="EZ15" s="28">
        <f t="shared" si="97"/>
        <v>898.8008356</v>
      </c>
      <c r="FA15" s="28">
        <f t="shared" si="98"/>
        <v>495.64416950000003</v>
      </c>
      <c r="FB15" s="28"/>
      <c r="FC15" s="13">
        <f>C15*4.55599/100</f>
        <v>113899.75000000001</v>
      </c>
      <c r="FD15" s="13">
        <f t="shared" si="99"/>
        <v>2847.49375</v>
      </c>
      <c r="FE15" s="13">
        <f t="shared" si="100"/>
        <v>116747.24375000001</v>
      </c>
      <c r="FF15" s="28">
        <f t="shared" si="101"/>
        <v>3668.6653876</v>
      </c>
      <c r="FG15" s="28">
        <f t="shared" si="102"/>
        <v>2023.0873595</v>
      </c>
      <c r="FH15" s="28"/>
      <c r="FI15" s="13">
        <f>C15*0.07571/100</f>
        <v>1892.75</v>
      </c>
      <c r="FJ15" s="13">
        <f t="shared" si="103"/>
        <v>47.31875</v>
      </c>
      <c r="FK15" s="13">
        <f t="shared" si="104"/>
        <v>1940.06875</v>
      </c>
      <c r="FL15" s="28">
        <f t="shared" si="105"/>
        <v>60.964720400000004</v>
      </c>
      <c r="FM15" s="28">
        <f t="shared" si="106"/>
        <v>33.6190255</v>
      </c>
      <c r="FN15" s="28"/>
      <c r="FO15" s="13">
        <f>C15*0.91696/100</f>
        <v>22924</v>
      </c>
      <c r="FP15" s="13">
        <f t="shared" si="107"/>
        <v>573.1</v>
      </c>
      <c r="FQ15" s="13">
        <f t="shared" si="108"/>
        <v>23497.1</v>
      </c>
      <c r="FR15" s="28">
        <f t="shared" si="109"/>
        <v>738.3728704</v>
      </c>
      <c r="FS15" s="28">
        <f t="shared" si="110"/>
        <v>407.176088</v>
      </c>
      <c r="FT15" s="28"/>
      <c r="FU15" s="13">
        <f>C15*0.38062/100</f>
        <v>9515.5</v>
      </c>
      <c r="FV15" s="13">
        <f t="shared" si="111"/>
        <v>237.8875</v>
      </c>
      <c r="FW15" s="13">
        <f t="shared" si="112"/>
        <v>9753.3875</v>
      </c>
      <c r="FX15" s="28">
        <f t="shared" si="113"/>
        <v>306.4904488</v>
      </c>
      <c r="FY15" s="28">
        <f t="shared" si="114"/>
        <v>169.014311</v>
      </c>
      <c r="FZ15" s="28"/>
    </row>
    <row r="16" ht="12.75">
      <c r="AA16" s="28"/>
    </row>
    <row r="17" spans="1:181" ht="13.5" thickBot="1">
      <c r="A17" s="11" t="s">
        <v>0</v>
      </c>
      <c r="C17" s="27">
        <f>SUM(C8:C16)</f>
        <v>2500000</v>
      </c>
      <c r="D17" s="27">
        <f>SUM(D8:D16)</f>
        <v>387847</v>
      </c>
      <c r="E17" s="27">
        <f>SUM(E8:E16)</f>
        <v>2887847</v>
      </c>
      <c r="F17" s="27">
        <f>SUM(F8:F16)</f>
        <v>483141</v>
      </c>
      <c r="G17" s="27">
        <f>SUM(G8:G16)</f>
        <v>266429</v>
      </c>
      <c r="I17" s="27">
        <f>SUM(I8:I16)</f>
        <v>1699503</v>
      </c>
      <c r="J17" s="27">
        <f>SUM(J8:J16)</f>
        <v>263658.85601640004</v>
      </c>
      <c r="K17" s="27">
        <f>SUM(K8:K16)</f>
        <v>1963161.8560164</v>
      </c>
      <c r="L17" s="27">
        <f>SUM(L8:L16)</f>
        <v>328439.83156919986</v>
      </c>
      <c r="M17" s="27">
        <f>SUM(M8:M16)</f>
        <v>181118.75391480004</v>
      </c>
      <c r="O17" s="27">
        <f>SUM(O8:O16)</f>
        <v>199017.25</v>
      </c>
      <c r="P17" s="27">
        <f>SUM(P8:P16)</f>
        <v>30875.2973443</v>
      </c>
      <c r="Q17" s="27">
        <f>SUM(Q8:Q16)</f>
        <v>229892.5473443</v>
      </c>
      <c r="R17" s="27">
        <f>SUM(R8:R16)</f>
        <v>38461.35727289999</v>
      </c>
      <c r="S17" s="27">
        <f>SUM(S8:S16)</f>
        <v>21209.5867601</v>
      </c>
      <c r="U17" s="27">
        <f>SUM(U8:U16)</f>
        <v>221540.75</v>
      </c>
      <c r="V17" s="27">
        <f>SUM(V8:V16)</f>
        <v>34369.5661061</v>
      </c>
      <c r="W17" s="27">
        <f>SUM(W8:W16)</f>
        <v>255910.31610609998</v>
      </c>
      <c r="X17" s="27">
        <f>SUM(X8:X16)</f>
        <v>42814.16779829999</v>
      </c>
      <c r="Y17" s="27">
        <f>SUM(Y8:Y16)</f>
        <v>23609.9521927</v>
      </c>
      <c r="AA17" s="27">
        <f>SUM(AA8:AA16)</f>
        <v>81807.25</v>
      </c>
      <c r="AB17" s="27">
        <f>SUM(AB8:AB16)</f>
        <v>12691.4785963</v>
      </c>
      <c r="AC17" s="27">
        <f>SUM(AC8:AC16)</f>
        <v>94498.72859629999</v>
      </c>
      <c r="AD17" s="27">
        <f>SUM(AD8:AD16)</f>
        <v>15809.774628899999</v>
      </c>
      <c r="AE17" s="27">
        <f>SUM(AE8:AE16)</f>
        <v>8718.329524099998</v>
      </c>
      <c r="AG17" s="27">
        <f>SUM(AG8:AG16)</f>
        <v>61115.75</v>
      </c>
      <c r="AH17" s="27">
        <f>SUM(AH8:AH16)</f>
        <v>9481.4241161</v>
      </c>
      <c r="AI17" s="27">
        <f>SUM(AI8:AI16)</f>
        <v>70597.17411610001</v>
      </c>
      <c r="AJ17" s="27">
        <f>SUM(AJ8:AJ16)</f>
        <v>11811.0098283</v>
      </c>
      <c r="AK17" s="27">
        <f>SUM(AK8:AK16)</f>
        <v>6513.203262700001</v>
      </c>
      <c r="AL17" s="20"/>
      <c r="AM17" s="27">
        <f>SUM(AM8:AM16)</f>
        <v>6065.25</v>
      </c>
      <c r="AN17" s="27">
        <f>SUM(AN8:AN16)</f>
        <v>940.9556067000001</v>
      </c>
      <c r="AO17" s="27">
        <f>SUM(AO8:AO16)</f>
        <v>7006.2056067</v>
      </c>
      <c r="AP17" s="27">
        <f>SUM(AP8:AP16)</f>
        <v>1172.1483801</v>
      </c>
      <c r="AQ17" s="27">
        <f>SUM(AQ8:AQ16)</f>
        <v>646.3833969</v>
      </c>
      <c r="AS17" s="27">
        <f>SUM(AS8:AS16)</f>
        <v>81371.5</v>
      </c>
      <c r="AT17" s="27">
        <f>SUM(AT8:AT16)</f>
        <v>12623.876864200001</v>
      </c>
      <c r="AU17" s="27">
        <f>SUM(AU8:AU16)</f>
        <v>93995.3768642</v>
      </c>
      <c r="AV17" s="27">
        <f>SUM(AV8:AV16)</f>
        <v>15725.5631526</v>
      </c>
      <c r="AW17" s="27">
        <f>SUM(AW8:AW16)</f>
        <v>8671.8909494</v>
      </c>
      <c r="AX17" s="27"/>
      <c r="AY17" s="27">
        <f>SUM(AY8:AY16)</f>
        <v>594527.7500000001</v>
      </c>
      <c r="AZ17" s="27">
        <f>SUM(AZ8:AZ16)</f>
        <v>92234.3217017</v>
      </c>
      <c r="BA17" s="27">
        <f>SUM(BA8:BA16)</f>
        <v>686762.0717017001</v>
      </c>
      <c r="BB17" s="27">
        <f>SUM(BB8:BB16)</f>
        <v>114896.29266509999</v>
      </c>
      <c r="BC17" s="27">
        <f>SUM(BC8:BC16)</f>
        <v>63359.773561899994</v>
      </c>
      <c r="BE17" s="27">
        <f>SUM(BE8:BE16)</f>
        <v>10</v>
      </c>
      <c r="BF17" s="27">
        <f>SUM(BF8:BF16)</f>
        <v>1.551388</v>
      </c>
      <c r="BG17" s="27">
        <f>SUM(BG8:BG16)</f>
        <v>11.551388</v>
      </c>
      <c r="BH17" s="27">
        <f>SUM(BH8:BH16)</f>
        <v>1.9325639999999997</v>
      </c>
      <c r="BI17" s="27">
        <f>SUM(BI8:BI16)</f>
        <v>1.065716</v>
      </c>
      <c r="BK17" s="27">
        <f>SUM(BK8:BK16)</f>
        <v>3416</v>
      </c>
      <c r="BL17" s="27">
        <f>SUM(BL8:BL16)</f>
        <v>529.9541408</v>
      </c>
      <c r="BM17" s="27">
        <f>SUM(BM8:BM16)</f>
        <v>3945.9541408</v>
      </c>
      <c r="BN17" s="27">
        <f>SUM(BN8:BN16)</f>
        <v>660.1638624</v>
      </c>
      <c r="BO17" s="27">
        <f>SUM(BO8:BO16)</f>
        <v>364.0485856</v>
      </c>
      <c r="BQ17" s="27">
        <f>SUM(BQ8:BQ16)</f>
        <v>21968.75</v>
      </c>
      <c r="BR17" s="27">
        <f>SUM(BR8:BR16)</f>
        <v>3408.2055125</v>
      </c>
      <c r="BS17" s="27">
        <f>SUM(BS8:BS16)</f>
        <v>25376.9555125</v>
      </c>
      <c r="BT17" s="27">
        <f>SUM(BT8:BT16)</f>
        <v>4245.601537500001</v>
      </c>
      <c r="BU17" s="27">
        <f>SUM(BU8:BU16)</f>
        <v>2341.2448375</v>
      </c>
      <c r="BW17" s="27">
        <f>SUM(BW8:BW16)</f>
        <v>14189.25</v>
      </c>
      <c r="BX17" s="27">
        <f>SUM(BX8:BX16)</f>
        <v>2201.3032179</v>
      </c>
      <c r="BY17" s="27">
        <f>SUM(BY8:BY16)</f>
        <v>16390.5532179</v>
      </c>
      <c r="BZ17" s="27">
        <f>SUM(BZ8:BZ16)</f>
        <v>2742.1633737</v>
      </c>
      <c r="CA17" s="27">
        <f>SUM(CA8:CA16)</f>
        <v>1512.1710752999998</v>
      </c>
      <c r="CB17" s="20"/>
      <c r="CC17" s="27">
        <f>SUM(CC8:CC16)</f>
        <v>54628.5</v>
      </c>
      <c r="CD17" s="27">
        <f>SUM(CD8:CD16)</f>
        <v>8474.999935799999</v>
      </c>
      <c r="CE17" s="27">
        <f>SUM(CE8:CE16)</f>
        <v>63103.4999358</v>
      </c>
      <c r="CF17" s="27">
        <f>SUM(CF8:CF16)</f>
        <v>10557.3072474</v>
      </c>
      <c r="CG17" s="27">
        <f>SUM(CG8:CG16)</f>
        <v>5821.8466505999995</v>
      </c>
      <c r="CI17" s="27">
        <f>SUM(CI8:CI16)</f>
        <v>3479</v>
      </c>
      <c r="CJ17" s="27">
        <f>SUM(CJ8:CJ16)</f>
        <v>539.7278852000001</v>
      </c>
      <c r="CK17" s="27">
        <f>SUM(CK8:CK16)</f>
        <v>4018.7278852</v>
      </c>
      <c r="CL17" s="27">
        <f>SUM(CL8:CL16)</f>
        <v>672.3390156</v>
      </c>
      <c r="CM17" s="27">
        <f>SUM(CM8:CM16)</f>
        <v>370.76259639999995</v>
      </c>
      <c r="CO17" s="27">
        <f>SUM(CO8:CO16)</f>
        <v>9416.25</v>
      </c>
      <c r="CP17" s="27">
        <f>SUM(CP8:CP16)</f>
        <v>1460.8257254999999</v>
      </c>
      <c r="CQ17" s="27">
        <f>SUM(CQ8:CQ16)</f>
        <v>10877.075725499999</v>
      </c>
      <c r="CR17" s="27">
        <f>SUM(CR8:CR16)</f>
        <v>1819.7505765</v>
      </c>
      <c r="CS17" s="27">
        <f>SUM(CS8:CS16)</f>
        <v>1003.5048284999998</v>
      </c>
      <c r="CU17" s="27">
        <f>SUM(CU8:CU16)</f>
        <v>39656.75</v>
      </c>
      <c r="CV17" s="27">
        <f>SUM(CV8:CV16)</f>
        <v>6152.300606899999</v>
      </c>
      <c r="CW17" s="27">
        <f>SUM(CW8:CW16)</f>
        <v>45809.0506069</v>
      </c>
      <c r="CX17" s="27">
        <f>SUM(CX8:CX16)</f>
        <v>7663.920740700001</v>
      </c>
      <c r="CY17" s="27">
        <f>SUM(CY8:CY16)</f>
        <v>4226.2832983</v>
      </c>
      <c r="DA17" s="27">
        <f>SUM(DA8:DA16)</f>
        <v>1794.5</v>
      </c>
      <c r="DB17" s="27">
        <f>SUM(DB8:DB16)</f>
        <v>278.3965766</v>
      </c>
      <c r="DC17" s="27">
        <f>SUM(DC8:DC16)</f>
        <v>2072.8965766</v>
      </c>
      <c r="DD17" s="27">
        <f>SUM(DD8:DD16)</f>
        <v>346.7986098</v>
      </c>
      <c r="DE17" s="27">
        <f>SUM(DE8:DE16)</f>
        <v>191.2427362</v>
      </c>
      <c r="DG17" s="27">
        <f>SUM(DG8:DG16)</f>
        <v>25357.75</v>
      </c>
      <c r="DH17" s="27">
        <f>SUM(DH8:DH16)</f>
        <v>3933.9709056999995</v>
      </c>
      <c r="DI17" s="27">
        <f>SUM(DI8:DI16)</f>
        <v>29291.7209057</v>
      </c>
      <c r="DJ17" s="27">
        <f>SUM(DJ8:DJ16)</f>
        <v>4900.547477100001</v>
      </c>
      <c r="DK17" s="27">
        <f>SUM(DK8:DK16)</f>
        <v>2702.4159899</v>
      </c>
      <c r="DM17" s="27">
        <f>SUM(DM8:DM16)</f>
        <v>12134</v>
      </c>
      <c r="DN17" s="27">
        <f>SUM(DN8:DN16)</f>
        <v>1882.4541992</v>
      </c>
      <c r="DO17" s="27">
        <f>SUM(DO8:DO16)</f>
        <v>14016.454199200001</v>
      </c>
      <c r="DP17" s="27">
        <f>SUM(DP8:DP16)</f>
        <v>2344.9731575999995</v>
      </c>
      <c r="DQ17" s="27">
        <f>SUM(DQ8:DQ16)</f>
        <v>1293.1397944</v>
      </c>
      <c r="DS17" s="27">
        <f>SUM(DS8:DS16)</f>
        <v>20150.75</v>
      </c>
      <c r="DT17" s="27">
        <f>SUM(DT8:DT16)</f>
        <v>3126.1631741000006</v>
      </c>
      <c r="DU17" s="27">
        <f>SUM(DU8:DU16)</f>
        <v>23276.9131741</v>
      </c>
      <c r="DV17" s="27">
        <f>SUM(DV8:DV16)</f>
        <v>3894.2614022999996</v>
      </c>
      <c r="DW17" s="27">
        <f>SUM(DW8:DW16)</f>
        <v>2147.4976687</v>
      </c>
      <c r="DY17" s="27">
        <f>SUM(DY8:DY16)</f>
        <v>61290.75000000001</v>
      </c>
      <c r="DZ17" s="27">
        <f>SUM(DZ8:DZ16)</f>
        <v>9508.5734061</v>
      </c>
      <c r="EA17" s="27">
        <f>SUM(EA8:EA16)</f>
        <v>70799.32340610001</v>
      </c>
      <c r="EB17" s="27">
        <f>SUM(EB8:EB16)</f>
        <v>11844.829698300002</v>
      </c>
      <c r="EC17" s="27">
        <f>SUM(EC8:EC16)</f>
        <v>6531.8532927</v>
      </c>
      <c r="EE17" s="27">
        <f>SUM(EE8:EE16)</f>
        <v>6360.75</v>
      </c>
      <c r="EF17" s="27">
        <f>SUM(EF8:EF16)</f>
        <v>986.7991221</v>
      </c>
      <c r="EG17" s="27">
        <f>SUM(EG8:EG16)</f>
        <v>7347.5491221</v>
      </c>
      <c r="EH17" s="27">
        <f>SUM(EH8:EH16)</f>
        <v>1229.2556463</v>
      </c>
      <c r="EI17" s="27">
        <f>SUM(EI8:EI16)</f>
        <v>677.8753047</v>
      </c>
      <c r="EK17" s="27">
        <f>SUM(EK8:EK16)</f>
        <v>3214</v>
      </c>
      <c r="EL17" s="27">
        <f>SUM(EL8:EL16)</f>
        <v>498.6161032000001</v>
      </c>
      <c r="EM17" s="27">
        <f>SUM(EM8:EM16)</f>
        <v>3712.6161032</v>
      </c>
      <c r="EN17" s="27">
        <f>SUM(EN8:EN16)</f>
        <v>621.1260696</v>
      </c>
      <c r="EO17" s="27">
        <f>SUM(EO8:EO16)</f>
        <v>342.52112239999997</v>
      </c>
      <c r="EQ17" s="27">
        <f>SUM(EQ8:EQ16)</f>
        <v>853.75</v>
      </c>
      <c r="ER17" s="27">
        <f>SUM(ER8:ER16)</f>
        <v>132.4497505</v>
      </c>
      <c r="ES17" s="27">
        <f>SUM(ES8:ES16)</f>
        <v>986.1997504999999</v>
      </c>
      <c r="ET17" s="27">
        <f>SUM(ET8:ET16)</f>
        <v>164.9926515</v>
      </c>
      <c r="EU17" s="27">
        <f>SUM(EU8:EU16)</f>
        <v>90.9855035</v>
      </c>
      <c r="EW17" s="27">
        <f>SUM(EW8:EW16)</f>
        <v>27904.75</v>
      </c>
      <c r="EX17" s="27">
        <f>SUM(EX8:EX16)</f>
        <v>4329.109429300001</v>
      </c>
      <c r="EY17" s="27">
        <f>SUM(EY8:EY16)</f>
        <v>32233.859429300002</v>
      </c>
      <c r="EZ17" s="27">
        <f>SUM(EZ8:EZ16)</f>
        <v>5392.7715279</v>
      </c>
      <c r="FA17" s="27">
        <f>SUM(FA8:FA16)</f>
        <v>2973.8538551</v>
      </c>
      <c r="FC17" s="27">
        <f>SUM(FC8:FC16)</f>
        <v>113899.75000000001</v>
      </c>
      <c r="FD17" s="27">
        <f>SUM(FD8:FD16)</f>
        <v>17670.2705353</v>
      </c>
      <c r="FE17" s="27">
        <f>SUM(FE8:FE16)</f>
        <v>131570.02053530002</v>
      </c>
      <c r="FF17" s="27">
        <f>SUM(FF8:FF16)</f>
        <v>22011.855645900003</v>
      </c>
      <c r="FG17" s="27">
        <f>SUM(FG8:FG16)</f>
        <v>12138.4785971</v>
      </c>
      <c r="FI17" s="27">
        <f>SUM(FI8:FI16)</f>
        <v>1892.75</v>
      </c>
      <c r="FJ17" s="27">
        <f>SUM(FJ8:FJ16)</f>
        <v>293.6389637</v>
      </c>
      <c r="FK17" s="27">
        <f>SUM(FK8:FK16)</f>
        <v>2186.3889636999997</v>
      </c>
      <c r="FL17" s="27">
        <f>SUM(FL8:FL16)</f>
        <v>365.7860511</v>
      </c>
      <c r="FM17" s="27">
        <f>SUM(FM8:FM16)</f>
        <v>201.71339589999997</v>
      </c>
      <c r="FO17" s="27">
        <f>SUM(FO8:FO16)</f>
        <v>22924</v>
      </c>
      <c r="FP17" s="27">
        <f>SUM(FP8:FP16)</f>
        <v>3556.4018512</v>
      </c>
      <c r="FQ17" s="27">
        <f>SUM(FQ8:FQ16)</f>
        <v>26480.401851199997</v>
      </c>
      <c r="FR17" s="27">
        <f>SUM(FR8:FR16)</f>
        <v>4430.2097136</v>
      </c>
      <c r="FS17" s="27">
        <f>SUM(FS8:FS16)</f>
        <v>2443.0473583999997</v>
      </c>
      <c r="FU17" s="27">
        <f>SUM(FU8:FU16)</f>
        <v>9515.5</v>
      </c>
      <c r="FV17" s="27">
        <f>SUM(FV8:FV16)</f>
        <v>1476.2232514000002</v>
      </c>
      <c r="FW17" s="27">
        <f>SUM(FW8:FW16)</f>
        <v>10991.7232514</v>
      </c>
      <c r="FX17" s="27">
        <f>SUM(FX8:FX16)</f>
        <v>1838.9312742</v>
      </c>
      <c r="FY17" s="27">
        <f>SUM(FY8:FY16)</f>
        <v>1014.0820598</v>
      </c>
    </row>
    <row r="18" ht="13.5" thickTop="1"/>
    <row r="29" spans="1:7" ht="12.75">
      <c r="A29"/>
      <c r="C29"/>
      <c r="D29"/>
      <c r="E29"/>
      <c r="F29"/>
      <c r="G29"/>
    </row>
    <row r="30" spans="1:7" ht="12.75">
      <c r="A30"/>
      <c r="C30"/>
      <c r="D30"/>
      <c r="E30"/>
      <c r="F30"/>
      <c r="G30"/>
    </row>
    <row r="31" spans="1:18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</row>
    <row r="32" spans="1:18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8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</row>
    <row r="50" spans="1:18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</row>
    <row r="51" spans="1:18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</row>
    <row r="52" spans="1:18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</row>
    <row r="53" spans="1:18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</row>
    <row r="54" spans="1:18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</row>
    <row r="55" spans="1:18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</row>
    <row r="56" spans="8:182" ht="12.75"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</row>
    <row r="57" spans="8:182" ht="12.75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J38"/>
  <sheetViews>
    <sheetView zoomScale="144" zoomScaleNormal="144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1" sqref="E21"/>
    </sheetView>
  </sheetViews>
  <sheetFormatPr defaultColWidth="8.7109375" defaultRowHeight="12.75"/>
  <cols>
    <col min="1" max="1" width="8.7109375" style="0" customWidth="1"/>
    <col min="2" max="5" width="13.7109375" style="0" customWidth="1"/>
    <col min="6" max="6" width="8.7109375" style="0" customWidth="1"/>
    <col min="7" max="10" width="13.7109375" style="0" customWidth="1"/>
  </cols>
  <sheetData>
    <row r="6" spans="1:10" ht="12.75">
      <c r="A6" s="4" t="s">
        <v>1</v>
      </c>
      <c r="B6" s="15" t="s">
        <v>33</v>
      </c>
      <c r="C6" s="16"/>
      <c r="D6" s="17"/>
      <c r="E6" s="19"/>
      <c r="G6" s="40" t="s">
        <v>57</v>
      </c>
      <c r="H6" s="16"/>
      <c r="I6" s="17"/>
      <c r="J6" s="19"/>
    </row>
    <row r="7" spans="1:10" ht="12.75">
      <c r="A7" s="24" t="s">
        <v>2</v>
      </c>
      <c r="B7" s="18"/>
      <c r="C7" s="31">
        <v>0.0024261</v>
      </c>
      <c r="D7" s="17"/>
      <c r="E7" s="19" t="s">
        <v>55</v>
      </c>
      <c r="G7" s="18"/>
      <c r="H7" s="31"/>
      <c r="I7" s="17"/>
      <c r="J7" s="19" t="s">
        <v>55</v>
      </c>
    </row>
    <row r="8" spans="1:10" ht="12.75">
      <c r="A8" s="8"/>
      <c r="B8" s="19" t="s">
        <v>3</v>
      </c>
      <c r="C8" s="19" t="s">
        <v>4</v>
      </c>
      <c r="D8" s="19" t="s">
        <v>0</v>
      </c>
      <c r="E8" s="19" t="s">
        <v>56</v>
      </c>
      <c r="G8" s="19" t="s">
        <v>3</v>
      </c>
      <c r="H8" s="19" t="s">
        <v>4</v>
      </c>
      <c r="I8" s="19" t="s">
        <v>0</v>
      </c>
      <c r="J8" s="19" t="s">
        <v>56</v>
      </c>
    </row>
    <row r="9" spans="1:10" ht="12.75">
      <c r="A9" s="2">
        <v>40452</v>
      </c>
      <c r="B9" s="13"/>
      <c r="C9" s="13">
        <v>1671.2796375</v>
      </c>
      <c r="D9" s="13">
        <v>1671.2796375</v>
      </c>
      <c r="E9" s="13">
        <v>29</v>
      </c>
      <c r="G9" s="13"/>
      <c r="H9" s="13">
        <v>1671.2796375</v>
      </c>
      <c r="I9" s="13">
        <v>1671.2796375</v>
      </c>
      <c r="J9" s="13">
        <v>29</v>
      </c>
    </row>
    <row r="10" spans="1:10" ht="12.75">
      <c r="A10" s="2">
        <v>40634</v>
      </c>
      <c r="B10" s="13">
        <v>3542.1059999999998</v>
      </c>
      <c r="C10" s="13">
        <v>1671.2796375</v>
      </c>
      <c r="D10" s="13">
        <v>5213.3856375</v>
      </c>
      <c r="E10" s="13">
        <v>29</v>
      </c>
      <c r="G10" s="13">
        <v>3542.1059999999998</v>
      </c>
      <c r="H10" s="13">
        <v>1671.2796375</v>
      </c>
      <c r="I10" s="13">
        <v>5213.3856375</v>
      </c>
      <c r="J10" s="13">
        <v>29</v>
      </c>
    </row>
    <row r="11" spans="1:10" ht="12.75">
      <c r="A11" s="2">
        <v>40817</v>
      </c>
      <c r="B11" s="13"/>
      <c r="C11" s="13">
        <v>1591.5822524999999</v>
      </c>
      <c r="D11" s="13">
        <v>1591.5822524999999</v>
      </c>
      <c r="E11" s="13">
        <v>29</v>
      </c>
      <c r="G11" s="13"/>
      <c r="H11" s="13">
        <v>1591.5822524999999</v>
      </c>
      <c r="I11" s="13">
        <v>1591.5822524999999</v>
      </c>
      <c r="J11" s="13">
        <v>29</v>
      </c>
    </row>
    <row r="12" spans="1:10" ht="12.75">
      <c r="A12" s="2">
        <v>41000</v>
      </c>
      <c r="B12" s="13">
        <v>3699.8025</v>
      </c>
      <c r="C12" s="13">
        <v>1591.5822524999999</v>
      </c>
      <c r="D12" s="13">
        <v>5291.3847525</v>
      </c>
      <c r="E12" s="13">
        <v>29</v>
      </c>
      <c r="G12" s="13">
        <v>3699.8025</v>
      </c>
      <c r="H12" s="13">
        <v>1591.5822524999999</v>
      </c>
      <c r="I12" s="13">
        <v>5291.3847525</v>
      </c>
      <c r="J12" s="13">
        <v>29</v>
      </c>
    </row>
    <row r="13" spans="1:10" ht="12.75">
      <c r="A13" s="2">
        <v>41183</v>
      </c>
      <c r="B13" s="13"/>
      <c r="C13" s="13">
        <v>1508.3379092999999</v>
      </c>
      <c r="D13" s="13">
        <v>1508.3379092999999</v>
      </c>
      <c r="E13" s="13">
        <v>29</v>
      </c>
      <c r="G13" s="13"/>
      <c r="H13" s="13">
        <v>1508.3379092999999</v>
      </c>
      <c r="I13" s="13">
        <v>1508.3379092999999</v>
      </c>
      <c r="J13" s="13">
        <v>29</v>
      </c>
    </row>
    <row r="14" spans="1:10" ht="12.75">
      <c r="A14" s="2">
        <v>41365</v>
      </c>
      <c r="B14" s="13">
        <v>3869.6295</v>
      </c>
      <c r="C14" s="13">
        <v>1508.3379092999999</v>
      </c>
      <c r="D14" s="13">
        <v>5377.967409299999</v>
      </c>
      <c r="E14" s="13">
        <v>29</v>
      </c>
      <c r="G14" s="13">
        <v>3869.6295</v>
      </c>
      <c r="H14" s="13">
        <v>1508.3379092999999</v>
      </c>
      <c r="I14" s="13">
        <v>5377.967409299999</v>
      </c>
      <c r="J14" s="13">
        <v>29</v>
      </c>
    </row>
    <row r="15" spans="1:10" ht="12.75">
      <c r="A15" s="2">
        <v>41548</v>
      </c>
      <c r="B15" s="13"/>
      <c r="C15" s="13">
        <v>1421.2700325</v>
      </c>
      <c r="D15" s="13">
        <v>1421.2700325</v>
      </c>
      <c r="E15" s="13">
        <v>29</v>
      </c>
      <c r="G15" s="13"/>
      <c r="H15" s="13">
        <v>1421.2700325</v>
      </c>
      <c r="I15" s="13">
        <v>1421.2700325</v>
      </c>
      <c r="J15" s="13">
        <v>29</v>
      </c>
    </row>
    <row r="16" spans="1:10" ht="12.75">
      <c r="A16" s="2">
        <v>41730</v>
      </c>
      <c r="B16" s="13">
        <v>4051.587</v>
      </c>
      <c r="C16" s="13">
        <v>1421.2700325</v>
      </c>
      <c r="D16" s="13">
        <v>5472.8570325</v>
      </c>
      <c r="E16" s="13">
        <v>29</v>
      </c>
      <c r="G16" s="13">
        <v>4051.587</v>
      </c>
      <c r="H16" s="13">
        <v>1421.2700325</v>
      </c>
      <c r="I16" s="13">
        <v>5472.8570325</v>
      </c>
      <c r="J16" s="13">
        <v>29</v>
      </c>
    </row>
    <row r="17" spans="1:10" ht="12.75">
      <c r="A17" s="2">
        <v>41913</v>
      </c>
      <c r="B17" s="13"/>
      <c r="C17" s="13">
        <v>1330.109325</v>
      </c>
      <c r="D17" s="13">
        <v>1330.109325</v>
      </c>
      <c r="E17" s="13">
        <v>29</v>
      </c>
      <c r="G17" s="13"/>
      <c r="H17" s="13">
        <v>1330.109325</v>
      </c>
      <c r="I17" s="13">
        <v>1330.109325</v>
      </c>
      <c r="J17" s="13">
        <v>29</v>
      </c>
    </row>
    <row r="18" spans="1:10" ht="12.75">
      <c r="A18" s="2">
        <v>42095</v>
      </c>
      <c r="B18" s="13">
        <v>4233.5445</v>
      </c>
      <c r="C18" s="13">
        <v>1330.109325</v>
      </c>
      <c r="D18" s="13">
        <v>5563.653824999999</v>
      </c>
      <c r="E18" s="13">
        <v>29</v>
      </c>
      <c r="G18" s="13">
        <v>4233.5445</v>
      </c>
      <c r="H18" s="13">
        <v>1330.109325</v>
      </c>
      <c r="I18" s="13">
        <v>5563.653824999999</v>
      </c>
      <c r="J18" s="13">
        <v>29</v>
      </c>
    </row>
    <row r="19" spans="1:10" ht="12.75">
      <c r="A19" s="2">
        <v>42278</v>
      </c>
      <c r="B19" s="13"/>
      <c r="C19" s="13">
        <v>1224.2707125</v>
      </c>
      <c r="D19" s="13">
        <v>1224.2707125</v>
      </c>
      <c r="E19" s="13">
        <v>29</v>
      </c>
      <c r="G19" s="13"/>
      <c r="H19" s="13">
        <v>1224.2707125</v>
      </c>
      <c r="I19" s="13">
        <v>1224.2707125</v>
      </c>
      <c r="J19" s="13">
        <v>29</v>
      </c>
    </row>
    <row r="20" spans="1:10" ht="12.75">
      <c r="A20" s="2">
        <v>42461</v>
      </c>
      <c r="B20" s="13">
        <v>4439.763</v>
      </c>
      <c r="C20" s="13">
        <v>1224.2707125</v>
      </c>
      <c r="D20" s="13">
        <v>5664.0337125</v>
      </c>
      <c r="E20" s="13">
        <v>29</v>
      </c>
      <c r="G20" s="13">
        <v>4439.763</v>
      </c>
      <c r="H20" s="13">
        <v>1224.2707125</v>
      </c>
      <c r="I20" s="13">
        <v>5664.0337125</v>
      </c>
      <c r="J20" s="13">
        <v>29</v>
      </c>
    </row>
    <row r="21" spans="1:10" ht="12.75">
      <c r="A21" s="2">
        <v>42644</v>
      </c>
      <c r="B21" s="13"/>
      <c r="C21" s="13">
        <v>1113.2766374999999</v>
      </c>
      <c r="D21" s="13">
        <v>1113.2766374999999</v>
      </c>
      <c r="E21" s="13">
        <v>29</v>
      </c>
      <c r="G21" s="13"/>
      <c r="H21" s="13">
        <v>1113.2766374999999</v>
      </c>
      <c r="I21" s="13">
        <v>1113.2766374999999</v>
      </c>
      <c r="J21" s="13">
        <v>29</v>
      </c>
    </row>
    <row r="22" spans="1:10" ht="12.75">
      <c r="A22" s="2">
        <v>42826</v>
      </c>
      <c r="B22" s="13">
        <v>4658.112</v>
      </c>
      <c r="C22" s="13">
        <v>1113.2766374999999</v>
      </c>
      <c r="D22" s="13">
        <v>5771.3886375</v>
      </c>
      <c r="E22" s="13">
        <v>29</v>
      </c>
      <c r="G22" s="13">
        <v>4658.112</v>
      </c>
      <c r="H22" s="13">
        <v>1113.2766374999999</v>
      </c>
      <c r="I22" s="13">
        <v>5771.3886375</v>
      </c>
      <c r="J22" s="13">
        <v>29</v>
      </c>
    </row>
    <row r="23" spans="1:10" ht="12.75">
      <c r="A23" s="2">
        <v>43009</v>
      </c>
      <c r="B23" s="13"/>
      <c r="C23" s="13">
        <v>996.8238375</v>
      </c>
      <c r="D23" s="13">
        <v>996.8238375</v>
      </c>
      <c r="E23" s="13">
        <v>29</v>
      </c>
      <c r="G23" s="13"/>
      <c r="H23" s="13">
        <v>996.8238375</v>
      </c>
      <c r="I23" s="13">
        <v>996.8238375</v>
      </c>
      <c r="J23" s="13">
        <v>29</v>
      </c>
    </row>
    <row r="24" spans="1:10" ht="12.75">
      <c r="A24" s="29">
        <v>43191</v>
      </c>
      <c r="B24" s="13">
        <v>4900.722</v>
      </c>
      <c r="C24" s="13">
        <v>996.8238375</v>
      </c>
      <c r="D24" s="13">
        <v>5897.5458375</v>
      </c>
      <c r="E24" s="13">
        <v>29</v>
      </c>
      <c r="G24" s="13">
        <v>4900.722</v>
      </c>
      <c r="H24" s="13">
        <v>996.8238375</v>
      </c>
      <c r="I24" s="13">
        <v>5897.5458375</v>
      </c>
      <c r="J24" s="13">
        <v>29</v>
      </c>
    </row>
    <row r="25" spans="1:10" ht="12.75">
      <c r="A25" s="29">
        <v>43374</v>
      </c>
      <c r="B25" s="13"/>
      <c r="C25" s="13">
        <v>874.3057875</v>
      </c>
      <c r="D25" s="13">
        <v>874.3057875</v>
      </c>
      <c r="E25" s="13">
        <v>29</v>
      </c>
      <c r="G25" s="13"/>
      <c r="H25" s="13">
        <v>874.3057875</v>
      </c>
      <c r="I25" s="13">
        <v>874.3057875</v>
      </c>
      <c r="J25" s="13">
        <v>29</v>
      </c>
    </row>
    <row r="26" spans="1:10" ht="12.75">
      <c r="A26" s="29">
        <v>43556</v>
      </c>
      <c r="B26" s="13">
        <v>5143.332</v>
      </c>
      <c r="C26" s="13">
        <v>874.3057875</v>
      </c>
      <c r="D26" s="13">
        <v>6017.6377875</v>
      </c>
      <c r="E26" s="13">
        <v>29</v>
      </c>
      <c r="G26" s="13">
        <v>5143.332</v>
      </c>
      <c r="H26" s="13">
        <v>874.3057875</v>
      </c>
      <c r="I26" s="13">
        <v>6017.6377875</v>
      </c>
      <c r="J26" s="13">
        <v>29</v>
      </c>
    </row>
    <row r="27" spans="1:10" ht="12.75">
      <c r="A27" s="29">
        <v>43739</v>
      </c>
      <c r="B27" s="13"/>
      <c r="C27" s="13">
        <v>745.7224874999999</v>
      </c>
      <c r="D27" s="13">
        <v>745.7224874999999</v>
      </c>
      <c r="E27" s="13">
        <v>29</v>
      </c>
      <c r="G27" s="13"/>
      <c r="H27" s="13">
        <v>745.7224874999999</v>
      </c>
      <c r="I27" s="13">
        <v>745.7224874999999</v>
      </c>
      <c r="J27" s="13">
        <v>29</v>
      </c>
    </row>
    <row r="28" spans="1:10" ht="12.75">
      <c r="A28" s="29">
        <v>43922</v>
      </c>
      <c r="B28" s="13">
        <v>5398.0725</v>
      </c>
      <c r="C28" s="13">
        <v>745.7224874999999</v>
      </c>
      <c r="D28" s="13">
        <v>6143.7949875</v>
      </c>
      <c r="E28" s="13">
        <v>29</v>
      </c>
      <c r="G28" s="13">
        <v>5398.0725</v>
      </c>
      <c r="H28" s="13">
        <v>745.7224874999999</v>
      </c>
      <c r="I28" s="13">
        <v>6143.7949875</v>
      </c>
      <c r="J28" s="13">
        <v>29</v>
      </c>
    </row>
    <row r="29" spans="1:10" ht="12.75">
      <c r="A29" s="29">
        <v>44105</v>
      </c>
      <c r="B29" s="13"/>
      <c r="C29" s="13">
        <v>610.770675</v>
      </c>
      <c r="D29" s="13">
        <v>610.770675</v>
      </c>
      <c r="E29" s="13">
        <v>29</v>
      </c>
      <c r="G29" s="13"/>
      <c r="H29" s="13">
        <v>610.770675</v>
      </c>
      <c r="I29" s="13">
        <v>610.770675</v>
      </c>
      <c r="J29" s="13">
        <v>29</v>
      </c>
    </row>
    <row r="30" spans="1:10" ht="12.75">
      <c r="A30" s="29">
        <v>44287</v>
      </c>
      <c r="B30" s="13">
        <v>5664.943499999999</v>
      </c>
      <c r="C30" s="13">
        <v>610.770675</v>
      </c>
      <c r="D30" s="13">
        <v>6275.714174999999</v>
      </c>
      <c r="E30" s="13">
        <v>29</v>
      </c>
      <c r="G30" s="13">
        <v>5664.943499999999</v>
      </c>
      <c r="H30" s="13">
        <v>610.770675</v>
      </c>
      <c r="I30" s="13">
        <v>6275.714174999999</v>
      </c>
      <c r="J30" s="13">
        <v>29</v>
      </c>
    </row>
    <row r="31" spans="1:10" ht="12.75">
      <c r="A31" s="29">
        <v>44470</v>
      </c>
      <c r="B31" s="13"/>
      <c r="C31" s="13">
        <v>469.1470875</v>
      </c>
      <c r="D31" s="13">
        <v>469.1470875</v>
      </c>
      <c r="E31" s="13">
        <v>29</v>
      </c>
      <c r="G31" s="13"/>
      <c r="H31" s="13">
        <v>469.1470875</v>
      </c>
      <c r="I31" s="13">
        <v>469.1470875</v>
      </c>
      <c r="J31" s="13">
        <v>29</v>
      </c>
    </row>
    <row r="32" spans="1:10" ht="12.75">
      <c r="A32" s="29">
        <v>44652</v>
      </c>
      <c r="B32" s="13">
        <v>5956.075499999999</v>
      </c>
      <c r="C32" s="13">
        <v>469.1470875</v>
      </c>
      <c r="D32" s="13">
        <v>6425.222587499999</v>
      </c>
      <c r="E32" s="13">
        <v>29</v>
      </c>
      <c r="G32" s="13">
        <v>5956.075499999999</v>
      </c>
      <c r="H32" s="13">
        <v>469.1470875</v>
      </c>
      <c r="I32" s="13">
        <v>6425.222587499999</v>
      </c>
      <c r="J32" s="13">
        <v>29</v>
      </c>
    </row>
    <row r="33" spans="1:10" ht="12.75">
      <c r="A33" s="29">
        <v>44835</v>
      </c>
      <c r="B33" s="13"/>
      <c r="C33" s="13">
        <v>320.2452</v>
      </c>
      <c r="D33" s="13">
        <v>320.2452</v>
      </c>
      <c r="E33" s="13">
        <v>29</v>
      </c>
      <c r="G33" s="13"/>
      <c r="H33" s="13">
        <v>320.2452</v>
      </c>
      <c r="I33" s="13">
        <v>320.2452</v>
      </c>
      <c r="J33" s="13">
        <v>29</v>
      </c>
    </row>
    <row r="34" spans="1:10" ht="12.75">
      <c r="A34" s="29">
        <v>45017</v>
      </c>
      <c r="B34" s="13">
        <v>6247.2075</v>
      </c>
      <c r="C34" s="13">
        <v>320.2452</v>
      </c>
      <c r="D34" s="13">
        <v>6567.452700000001</v>
      </c>
      <c r="E34" s="13">
        <v>29</v>
      </c>
      <c r="G34" s="13">
        <v>6247.2075</v>
      </c>
      <c r="H34" s="13">
        <v>320.2452</v>
      </c>
      <c r="I34" s="13">
        <v>6567.452700000001</v>
      </c>
      <c r="J34" s="13">
        <v>29</v>
      </c>
    </row>
    <row r="35" spans="1:10" ht="12.75">
      <c r="A35" s="29">
        <v>45200</v>
      </c>
      <c r="B35" s="13"/>
      <c r="C35" s="13">
        <v>164.06501250000002</v>
      </c>
      <c r="D35" s="13">
        <v>164.06501250000002</v>
      </c>
      <c r="E35" s="13">
        <v>29</v>
      </c>
      <c r="G35" s="13"/>
      <c r="H35" s="13">
        <v>164.06501250000002</v>
      </c>
      <c r="I35" s="13">
        <v>164.06501250000002</v>
      </c>
      <c r="J35" s="13">
        <v>29</v>
      </c>
    </row>
    <row r="36" spans="1:10" ht="12.75">
      <c r="A36" s="29">
        <v>45383</v>
      </c>
      <c r="B36" s="13">
        <v>6562.6005</v>
      </c>
      <c r="C36" s="13">
        <v>164.06501250000002</v>
      </c>
      <c r="D36" s="13">
        <v>6726.6655125</v>
      </c>
      <c r="E36" s="13">
        <v>19</v>
      </c>
      <c r="G36" s="13">
        <v>6562.6005</v>
      </c>
      <c r="H36" s="13">
        <v>164.06501250000002</v>
      </c>
      <c r="I36" s="13">
        <v>6726.6655125</v>
      </c>
      <c r="J36" s="13">
        <v>19</v>
      </c>
    </row>
    <row r="37" spans="1:10" ht="12.75">
      <c r="A37" s="2"/>
      <c r="B37" s="13"/>
      <c r="C37" s="13"/>
      <c r="D37" s="13"/>
      <c r="E37" s="13"/>
      <c r="G37" s="13"/>
      <c r="H37" s="13"/>
      <c r="I37" s="13"/>
      <c r="J37" s="13"/>
    </row>
    <row r="38" spans="1:10" ht="13.5" thickBot="1">
      <c r="A38" s="11" t="s">
        <v>0</v>
      </c>
      <c r="B38" s="27">
        <v>68367.498</v>
      </c>
      <c r="C38" s="27">
        <v>28082.413188600003</v>
      </c>
      <c r="D38" s="27">
        <v>96449.9111886</v>
      </c>
      <c r="E38" s="27">
        <v>802</v>
      </c>
      <c r="G38" s="27">
        <f>SUM(G9:G37)</f>
        <v>68367.498</v>
      </c>
      <c r="H38" s="27">
        <f>SUM(H9:H37)</f>
        <v>28082.413188600003</v>
      </c>
      <c r="I38" s="27">
        <f>SUM(I9:I37)</f>
        <v>96449.9111886</v>
      </c>
      <c r="J38" s="27">
        <f>SUM(J9:J37)</f>
        <v>802</v>
      </c>
    </row>
    <row r="39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2021-06-15T18:53:53Z</cp:lastPrinted>
  <dcterms:created xsi:type="dcterms:W3CDTF">1998-02-23T20:58:01Z</dcterms:created>
  <dcterms:modified xsi:type="dcterms:W3CDTF">2021-06-15T18:53:57Z</dcterms:modified>
  <cp:category/>
  <cp:version/>
  <cp:contentType/>
  <cp:contentStatus/>
</cp:coreProperties>
</file>