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768" activeTab="0"/>
  </bookViews>
  <sheets>
    <sheet name="2010C" sheetId="1" r:id="rId1"/>
    <sheet name="2010C Academic" sheetId="2" r:id="rId2"/>
    <sheet name="2012A" sheetId="3" r:id="rId3"/>
    <sheet name="2012A Academic" sheetId="4" r:id="rId4"/>
    <sheet name="2012D" sheetId="5" r:id="rId5"/>
    <sheet name="2012D Academic" sheetId="6" r:id="rId6"/>
    <sheet name="2005A-2015A" sheetId="7" r:id="rId7"/>
  </sheets>
  <definedNames>
    <definedName name="_xlnm.Print_Titles" localSheetId="0">'2010C'!$A:$A</definedName>
    <definedName name="_xlnm.Print_Titles" localSheetId="1">'2010C Academic'!$A:$A</definedName>
    <definedName name="_xlnm.Print_Titles" localSheetId="2">'2012A'!$A:$A</definedName>
    <definedName name="_xlnm.Print_Titles" localSheetId="3">'2012A Academic'!$A:$A</definedName>
    <definedName name="_xlnm.Print_Titles" localSheetId="4">'2012D'!$A:$A</definedName>
    <definedName name="_xlnm.Print_Titles" localSheetId="5">'2012D Academic'!$A:$A</definedName>
  </definedNames>
  <calcPr fullCalcOnLoad="1"/>
</workbook>
</file>

<file path=xl/sharedStrings.xml><?xml version="1.0" encoding="utf-8"?>
<sst xmlns="http://schemas.openxmlformats.org/spreadsheetml/2006/main" count="1476" uniqueCount="76">
  <si>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</si>
  <si>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</si>
  <si>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</si>
  <si>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</si>
  <si>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</si>
  <si>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</si>
  <si>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</si>
  <si>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</si>
  <si>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</si>
  <si>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     UMES Utilities Upgrade (Academic)</t>
  </si>
  <si>
    <t xml:space="preserve"> UMBC Equip Information Tech Bldg (Academic)</t>
  </si>
  <si>
    <t xml:space="preserve">     UMCP Health Center Addition (Auxiliary)</t>
  </si>
  <si>
    <t>UMCP South Campus Parking Garage (Auxiliary)</t>
  </si>
  <si>
    <t xml:space="preserve">   UMCP Queen Anne's Hall Renov (Auxiliary)</t>
  </si>
  <si>
    <t xml:space="preserve">        UMES Facilities Renewal (Academic)</t>
  </si>
  <si>
    <t xml:space="preserve">        BSU Facilities Renewal (Academic)</t>
  </si>
  <si>
    <t xml:space="preserve">        CSU Facilities Renewal (Academic)</t>
  </si>
  <si>
    <t xml:space="preserve">        FSU Facilities Renewal (Academic)</t>
  </si>
  <si>
    <t xml:space="preserve">        SU Facilities Renewal (Academic)</t>
  </si>
  <si>
    <t xml:space="preserve">         TU Fine Arts Center (Academic)</t>
  </si>
  <si>
    <t xml:space="preserve">          TU New Child Care Center (Auxiliary)</t>
  </si>
  <si>
    <t xml:space="preserve">        UB New Student Center (Auxiliary)</t>
  </si>
  <si>
    <t xml:space="preserve">    1995 Series A Bonds Refinanced on 2005A</t>
  </si>
  <si>
    <t xml:space="preserve">           Total Academic Projects - 2005A</t>
  </si>
  <si>
    <t xml:space="preserve">           Total Auxiliary Projects - 2005A</t>
  </si>
  <si>
    <t xml:space="preserve">    1996 Series A Bonds Refinanced on 2005A</t>
  </si>
  <si>
    <t xml:space="preserve">    1997 Series A Bonds Refinanced on 2005A</t>
  </si>
  <si>
    <t xml:space="preserve">    1998 Series A Bonds Refinanced on 2005A</t>
  </si>
  <si>
    <t xml:space="preserve">    2000 Series A Bonds Refinanced on 2005A</t>
  </si>
  <si>
    <t>2005 Series A Bond Funded Projects</t>
  </si>
  <si>
    <t xml:space="preserve">   UMCP Emergency Fund Projects (Academic)</t>
  </si>
  <si>
    <t xml:space="preserve">           UMB Facilities Renewal (Academic)</t>
  </si>
  <si>
    <t xml:space="preserve">          UMB New Dental School (Academic)</t>
  </si>
  <si>
    <t xml:space="preserve"> UMES Social Sci/Education Health (Academic)</t>
  </si>
  <si>
    <t xml:space="preserve">      UMBC Facilities Renewal (Academic)</t>
  </si>
  <si>
    <t xml:space="preserve">   UMBC Emergency Fund Projects (Academic)</t>
  </si>
  <si>
    <t xml:space="preserve">      CEES Facilities Renewal (Academic)</t>
  </si>
  <si>
    <t xml:space="preserve">    USM Emergency Fund Projects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</si>
  <si>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</si>
  <si>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</si>
  <si>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</si>
  <si>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UMB Pine Street Annex  (Auxiliary)</t>
  </si>
  <si>
    <t xml:space="preserve">     UMES Murphy Hall Renovation  (Auxiliary)</t>
  </si>
  <si>
    <t xml:space="preserve">        UMES New Residence Hall  (Auxiliary)</t>
  </si>
  <si>
    <t xml:space="preserve"> UMES New Student Services Center 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</si>
  <si>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</si>
  <si>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</si>
  <si>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</si>
  <si>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</si>
  <si>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</si>
  <si>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BSU Holmes Hall/Tubman Hall Renov (Auxiliary)</t>
  </si>
  <si>
    <t xml:space="preserve">        TU 7800 York Road Garage (Auxiliary)</t>
  </si>
  <si>
    <t xml:space="preserve">         TU Towsontown Garage (Auxiliary)</t>
  </si>
  <si>
    <t xml:space="preserve">      TU Towson Center Arena (Auxiliary)</t>
  </si>
  <si>
    <t xml:space="preserve">     CEES Aquaculture Building (Academic)</t>
  </si>
  <si>
    <t>Amort of</t>
  </si>
  <si>
    <t>Premium</t>
  </si>
  <si>
    <t>Loss on Refunding</t>
  </si>
  <si>
    <t>2005 Series A Bond Funded Projects after 2010C</t>
  </si>
  <si>
    <t>Revised 2005A debt after 2010C</t>
  </si>
  <si>
    <t>Loss on refunding</t>
  </si>
  <si>
    <t>2005A Refinanced on 2010C</t>
  </si>
  <si>
    <t>Revised 2005A debt after 2011B</t>
  </si>
  <si>
    <t>2005A Refinanced on 2011B</t>
  </si>
  <si>
    <t>Revised 2005A debt after 2012A</t>
  </si>
  <si>
    <t>2005 Series A Bond Funded Projects after 2012A</t>
  </si>
  <si>
    <t>2005A Refinanced on 2012A</t>
  </si>
  <si>
    <t>Gain on refunding</t>
  </si>
  <si>
    <t>Revised 2005A debt after 2012D</t>
  </si>
  <si>
    <t>2005 Series A Bond Funded Projects after 2012D</t>
  </si>
  <si>
    <t>2005A Refinanced on 2012D</t>
  </si>
  <si>
    <t>Revised 2005A debt after 2015A</t>
  </si>
  <si>
    <t>2005 Series A Bond Funded Projects after 2015A</t>
  </si>
  <si>
    <t>2005A refinanced on 2015A</t>
  </si>
  <si>
    <t>Gain on Refunding</t>
  </si>
  <si>
    <t xml:space="preserve">          Total New Money - 2005A/2015A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</si>
</sst>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_(* #,##0.00000_);_(* \(#,##0.00000\);_(* &quot;-&quot;???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75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72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41" fillId="0" borderId="0" xfId="0" applyNumberFormat="1" applyFon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38" fontId="0" fillId="33" borderId="11" xfId="0" applyNumberFormat="1" applyFill="1" applyBorder="1" applyAlignment="1">
      <alignment horizontal="left"/>
    </xf>
    <xf numFmtId="38" fontId="41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FZ59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" sqref="D11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8.00390625" style="14" customWidth="1"/>
    <col min="8" max="8" width="3.7109375" style="14" customWidth="1"/>
    <col min="9" max="12" width="13.7109375" style="14" customWidth="1"/>
    <col min="13" max="13" width="16.2812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58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">
        <v>58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2010C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2010C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2010C</v>
      </c>
      <c r="CL3"/>
      <c r="CM3"/>
      <c r="CN3"/>
      <c r="CO3"/>
      <c r="CW3" s="24"/>
      <c r="DC3" s="24" t="str">
        <f>CK3</f>
        <v>2005 Series A Bond Funded Projects after 2010C</v>
      </c>
      <c r="DO3" s="24"/>
      <c r="DU3" s="24" t="str">
        <f>DC3</f>
        <v>2005 Series A Bond Funded Projects after 2010C</v>
      </c>
      <c r="EG3" s="24"/>
      <c r="EI3" s="43"/>
      <c r="EJ3" s="3"/>
      <c r="EK3" s="3"/>
      <c r="EL3" s="24" t="str">
        <f>DU3</f>
        <v>2005 Series A Bond Funded Projects after 2010C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2010C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2010C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9" t="s">
        <v>59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24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40</v>
      </c>
      <c r="AN5" s="6"/>
      <c r="AO5" s="7"/>
      <c r="AP5" s="20"/>
      <c r="AQ5" s="20"/>
      <c r="AS5" s="5" t="s">
        <v>41</v>
      </c>
      <c r="AT5" s="6"/>
      <c r="AU5" s="7"/>
      <c r="AV5" s="20"/>
      <c r="AW5" s="20"/>
      <c r="AY5" s="5" t="s">
        <v>42</v>
      </c>
      <c r="AZ5" s="6"/>
      <c r="BA5" s="7"/>
      <c r="BB5" s="20"/>
      <c r="BC5" s="20"/>
      <c r="BE5" s="5" t="s">
        <v>43</v>
      </c>
      <c r="BF5" s="6"/>
      <c r="BG5" s="7"/>
      <c r="BH5" s="20"/>
      <c r="BI5" s="20"/>
      <c r="BK5" s="5" t="s">
        <v>44</v>
      </c>
      <c r="BL5" s="6"/>
      <c r="BM5" s="7"/>
      <c r="BN5" s="20"/>
      <c r="BO5" s="20"/>
      <c r="BQ5" s="5" t="s">
        <v>45</v>
      </c>
      <c r="BR5" s="6"/>
      <c r="BS5" s="7"/>
      <c r="BT5" s="20"/>
      <c r="BU5" s="20"/>
      <c r="BW5" s="5" t="s">
        <v>46</v>
      </c>
      <c r="BX5" s="6"/>
      <c r="BY5" s="7"/>
      <c r="BZ5" s="20"/>
      <c r="CA5" s="20"/>
      <c r="CC5" s="35" t="s">
        <v>47</v>
      </c>
      <c r="CD5" s="6"/>
      <c r="CE5" s="7"/>
      <c r="CF5" s="20"/>
      <c r="CG5" s="20"/>
      <c r="CI5" s="5" t="s">
        <v>48</v>
      </c>
      <c r="CJ5" s="6"/>
      <c r="CK5" s="7"/>
      <c r="CL5" s="20"/>
      <c r="CM5" s="20"/>
      <c r="CO5" s="5" t="s">
        <v>49</v>
      </c>
      <c r="CP5" s="6"/>
      <c r="CQ5" s="7"/>
      <c r="CR5" s="20"/>
      <c r="CS5" s="20"/>
      <c r="CU5" s="35" t="s">
        <v>50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52</v>
      </c>
      <c r="DH5" s="6"/>
      <c r="DI5" s="7"/>
      <c r="DJ5" s="20"/>
      <c r="DK5" s="20"/>
      <c r="DL5" s="41"/>
      <c r="DM5" s="5" t="s">
        <v>53</v>
      </c>
      <c r="DN5" s="6"/>
      <c r="DO5" s="7"/>
      <c r="DP5" s="20"/>
      <c r="DQ5" s="20"/>
      <c r="DS5" s="5" t="s">
        <v>51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5" t="s">
        <v>7</v>
      </c>
      <c r="EF5" s="6"/>
      <c r="EG5" s="7"/>
      <c r="EH5" s="20"/>
    </row>
    <row r="6" spans="1:138" s="1" customFormat="1" ht="12.75">
      <c r="A6" s="25" t="s">
        <v>2</v>
      </c>
      <c r="C6" s="37" t="s">
        <v>61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f>V6+AB6+AH6+AN6+AT6+AZ6+BF6+BL6+BR6+BX6+CD6+CJ6+CP6+CV6+DB6+DH6+DN6+EF6+DT6+DZ6</f>
        <v>0.4394074</v>
      </c>
      <c r="Q6" s="18"/>
      <c r="R6" s="20" t="s">
        <v>55</v>
      </c>
      <c r="S6" s="20" t="s">
        <v>55</v>
      </c>
      <c r="T6" s="14"/>
      <c r="U6" s="26"/>
      <c r="V6" s="13">
        <v>0.0074748</v>
      </c>
      <c r="W6" s="27"/>
      <c r="X6" s="20" t="s">
        <v>55</v>
      </c>
      <c r="Y6" s="20" t="s">
        <v>55</v>
      </c>
      <c r="AA6" s="26"/>
      <c r="AB6" s="13">
        <v>0.0034282</v>
      </c>
      <c r="AC6" s="27"/>
      <c r="AD6" s="20" t="s">
        <v>55</v>
      </c>
      <c r="AE6" s="20" t="s">
        <v>55</v>
      </c>
      <c r="AG6" s="26"/>
      <c r="AH6" s="13">
        <v>0.0007099</v>
      </c>
      <c r="AI6" s="27"/>
      <c r="AJ6" s="20" t="s">
        <v>55</v>
      </c>
      <c r="AK6" s="20" t="s">
        <v>55</v>
      </c>
      <c r="AM6" s="26"/>
      <c r="AN6" s="13">
        <v>0.0758946</v>
      </c>
      <c r="AO6" s="27"/>
      <c r="AP6" s="20" t="s">
        <v>55</v>
      </c>
      <c r="AQ6" s="20" t="s">
        <v>55</v>
      </c>
      <c r="AS6" s="26"/>
      <c r="AT6" s="13">
        <v>0.0004174</v>
      </c>
      <c r="AU6" s="27"/>
      <c r="AV6" s="20" t="s">
        <v>55</v>
      </c>
      <c r="AW6" s="20" t="s">
        <v>55</v>
      </c>
      <c r="AY6" s="26"/>
      <c r="AZ6" s="13">
        <v>0.0004407</v>
      </c>
      <c r="BA6" s="27"/>
      <c r="BB6" s="20" t="s">
        <v>55</v>
      </c>
      <c r="BC6" s="20" t="s">
        <v>55</v>
      </c>
      <c r="BE6" s="26"/>
      <c r="BF6" s="13">
        <v>0.0001236</v>
      </c>
      <c r="BG6" s="27"/>
      <c r="BH6" s="20" t="s">
        <v>55</v>
      </c>
      <c r="BI6" s="20" t="s">
        <v>55</v>
      </c>
      <c r="BK6" s="26"/>
      <c r="BL6" s="13">
        <v>0.0022776</v>
      </c>
      <c r="BM6" s="27"/>
      <c r="BN6" s="20" t="s">
        <v>55</v>
      </c>
      <c r="BO6" s="20" t="s">
        <v>55</v>
      </c>
      <c r="BQ6" s="26"/>
      <c r="BR6" s="13">
        <v>0.003395</v>
      </c>
      <c r="BS6" s="27"/>
      <c r="BT6" s="20" t="s">
        <v>55</v>
      </c>
      <c r="BU6" s="20" t="s">
        <v>55</v>
      </c>
      <c r="BW6" s="26"/>
      <c r="BX6" s="13">
        <v>0.04</v>
      </c>
      <c r="BY6" s="27"/>
      <c r="BZ6" s="20" t="s">
        <v>55</v>
      </c>
      <c r="CA6" s="20" t="s">
        <v>55</v>
      </c>
      <c r="CC6" s="26"/>
      <c r="CD6" s="13">
        <v>0.0019842</v>
      </c>
      <c r="CE6" s="27"/>
      <c r="CF6" s="20" t="s">
        <v>55</v>
      </c>
      <c r="CG6" s="20" t="s">
        <v>55</v>
      </c>
      <c r="CI6" s="26"/>
      <c r="CJ6" s="13">
        <v>0.0158629</v>
      </c>
      <c r="CK6" s="27"/>
      <c r="CL6" s="20" t="s">
        <v>55</v>
      </c>
      <c r="CM6" s="20" t="s">
        <v>55</v>
      </c>
      <c r="CO6" s="26"/>
      <c r="CP6" s="13">
        <v>0.0086838</v>
      </c>
      <c r="CQ6" s="27"/>
      <c r="CR6" s="20" t="s">
        <v>55</v>
      </c>
      <c r="CS6" s="20" t="s">
        <v>55</v>
      </c>
      <c r="CU6" s="26"/>
      <c r="CV6" s="13">
        <v>0.0008615</v>
      </c>
      <c r="CW6" s="27"/>
      <c r="CX6" s="20" t="s">
        <v>55</v>
      </c>
      <c r="CY6" s="20" t="s">
        <v>55</v>
      </c>
      <c r="DA6" s="26"/>
      <c r="DB6" s="13">
        <v>0.061203</v>
      </c>
      <c r="DC6" s="27"/>
      <c r="DD6" s="20" t="s">
        <v>55</v>
      </c>
      <c r="DE6" s="20" t="s">
        <v>55</v>
      </c>
      <c r="DG6" s="26"/>
      <c r="DH6" s="13">
        <v>0.0144306</v>
      </c>
      <c r="DI6" s="27"/>
      <c r="DJ6" s="20" t="s">
        <v>55</v>
      </c>
      <c r="DK6" s="20" t="s">
        <v>55</v>
      </c>
      <c r="DL6" s="10"/>
      <c r="DM6" s="26"/>
      <c r="DN6" s="13">
        <v>0.0024027</v>
      </c>
      <c r="DO6" s="27"/>
      <c r="DP6" s="20" t="s">
        <v>55</v>
      </c>
      <c r="DQ6" s="20" t="s">
        <v>55</v>
      </c>
      <c r="DS6" s="26"/>
      <c r="DT6" s="13">
        <v>0.0025862</v>
      </c>
      <c r="DU6" s="27"/>
      <c r="DV6" s="20" t="s">
        <v>55</v>
      </c>
      <c r="DW6" s="20" t="s">
        <v>55</v>
      </c>
      <c r="DY6" s="26"/>
      <c r="DZ6" s="13">
        <v>0.1972307</v>
      </c>
      <c r="EA6" s="27"/>
      <c r="EB6" s="20" t="s">
        <v>55</v>
      </c>
      <c r="EC6" s="20" t="s">
        <v>55</v>
      </c>
      <c r="EE6" s="26"/>
      <c r="EF6" s="13"/>
      <c r="EG6" s="27"/>
      <c r="EH6" s="20" t="s">
        <v>55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9" t="s">
        <v>3</v>
      </c>
      <c r="V7" s="9" t="s">
        <v>4</v>
      </c>
      <c r="W7" s="9" t="s">
        <v>0</v>
      </c>
      <c r="X7" s="20" t="s">
        <v>56</v>
      </c>
      <c r="Y7" s="20" t="s">
        <v>60</v>
      </c>
      <c r="AA7" s="9" t="s">
        <v>3</v>
      </c>
      <c r="AB7" s="9" t="s">
        <v>4</v>
      </c>
      <c r="AC7" s="9" t="s">
        <v>0</v>
      </c>
      <c r="AD7" s="20" t="s">
        <v>56</v>
      </c>
      <c r="AE7" s="20" t="s">
        <v>60</v>
      </c>
      <c r="AG7" s="9" t="s">
        <v>3</v>
      </c>
      <c r="AH7" s="9" t="s">
        <v>4</v>
      </c>
      <c r="AI7" s="9" t="s">
        <v>0</v>
      </c>
      <c r="AJ7" s="20" t="s">
        <v>56</v>
      </c>
      <c r="AK7" s="20" t="s">
        <v>60</v>
      </c>
      <c r="AM7" s="9" t="s">
        <v>3</v>
      </c>
      <c r="AN7" s="9" t="s">
        <v>4</v>
      </c>
      <c r="AO7" s="9" t="s">
        <v>0</v>
      </c>
      <c r="AP7" s="20" t="s">
        <v>56</v>
      </c>
      <c r="AQ7" s="20" t="s">
        <v>60</v>
      </c>
      <c r="AS7" s="9" t="s">
        <v>3</v>
      </c>
      <c r="AT7" s="9" t="s">
        <v>4</v>
      </c>
      <c r="AU7" s="9" t="s">
        <v>0</v>
      </c>
      <c r="AV7" s="20" t="s">
        <v>56</v>
      </c>
      <c r="AW7" s="20" t="s">
        <v>60</v>
      </c>
      <c r="AY7" s="9" t="s">
        <v>3</v>
      </c>
      <c r="AZ7" s="9" t="s">
        <v>4</v>
      </c>
      <c r="BA7" s="9" t="s">
        <v>0</v>
      </c>
      <c r="BB7" s="20" t="s">
        <v>56</v>
      </c>
      <c r="BC7" s="20" t="s">
        <v>60</v>
      </c>
      <c r="BE7" s="9" t="s">
        <v>3</v>
      </c>
      <c r="BF7" s="9" t="s">
        <v>4</v>
      </c>
      <c r="BG7" s="9" t="s">
        <v>0</v>
      </c>
      <c r="BH7" s="20" t="s">
        <v>56</v>
      </c>
      <c r="BI7" s="20" t="s">
        <v>60</v>
      </c>
      <c r="BK7" s="9" t="s">
        <v>3</v>
      </c>
      <c r="BL7" s="9" t="s">
        <v>4</v>
      </c>
      <c r="BM7" s="9" t="s">
        <v>0</v>
      </c>
      <c r="BN7" s="20" t="s">
        <v>56</v>
      </c>
      <c r="BO7" s="20" t="s">
        <v>60</v>
      </c>
      <c r="BQ7" s="9" t="s">
        <v>3</v>
      </c>
      <c r="BR7" s="9" t="s">
        <v>4</v>
      </c>
      <c r="BS7" s="9" t="s">
        <v>0</v>
      </c>
      <c r="BT7" s="20" t="s">
        <v>56</v>
      </c>
      <c r="BU7" s="20" t="s">
        <v>60</v>
      </c>
      <c r="BW7" s="9" t="s">
        <v>3</v>
      </c>
      <c r="BX7" s="9" t="s">
        <v>4</v>
      </c>
      <c r="BY7" s="9" t="s">
        <v>0</v>
      </c>
      <c r="BZ7" s="20" t="s">
        <v>56</v>
      </c>
      <c r="CA7" s="20" t="s">
        <v>60</v>
      </c>
      <c r="CC7" s="9" t="s">
        <v>3</v>
      </c>
      <c r="CD7" s="9" t="s">
        <v>4</v>
      </c>
      <c r="CE7" s="9" t="s">
        <v>0</v>
      </c>
      <c r="CF7" s="20" t="s">
        <v>56</v>
      </c>
      <c r="CG7" s="20" t="s">
        <v>60</v>
      </c>
      <c r="CI7" s="9" t="s">
        <v>3</v>
      </c>
      <c r="CJ7" s="9" t="s">
        <v>4</v>
      </c>
      <c r="CK7" s="9" t="s">
        <v>0</v>
      </c>
      <c r="CL7" s="20" t="s">
        <v>56</v>
      </c>
      <c r="CM7" s="20" t="s">
        <v>60</v>
      </c>
      <c r="CO7" s="9" t="s">
        <v>3</v>
      </c>
      <c r="CP7" s="9" t="s">
        <v>4</v>
      </c>
      <c r="CQ7" s="9" t="s">
        <v>0</v>
      </c>
      <c r="CR7" s="20" t="s">
        <v>56</v>
      </c>
      <c r="CS7" s="20" t="s">
        <v>60</v>
      </c>
      <c r="CU7" s="9" t="s">
        <v>3</v>
      </c>
      <c r="CV7" s="9" t="s">
        <v>4</v>
      </c>
      <c r="CW7" s="9" t="s">
        <v>0</v>
      </c>
      <c r="CX7" s="20" t="s">
        <v>56</v>
      </c>
      <c r="CY7" s="20" t="s">
        <v>60</v>
      </c>
      <c r="DA7" s="9" t="s">
        <v>3</v>
      </c>
      <c r="DB7" s="9" t="s">
        <v>4</v>
      </c>
      <c r="DC7" s="9" t="s">
        <v>0</v>
      </c>
      <c r="DD7" s="20" t="s">
        <v>56</v>
      </c>
      <c r="DE7" s="20" t="s">
        <v>60</v>
      </c>
      <c r="DG7" s="9" t="s">
        <v>3</v>
      </c>
      <c r="DH7" s="9" t="s">
        <v>4</v>
      </c>
      <c r="DI7" s="9" t="s">
        <v>0</v>
      </c>
      <c r="DJ7" s="20" t="s">
        <v>56</v>
      </c>
      <c r="DK7" s="20" t="s">
        <v>60</v>
      </c>
      <c r="DL7" s="42"/>
      <c r="DM7" s="9" t="s">
        <v>3</v>
      </c>
      <c r="DN7" s="9" t="s">
        <v>4</v>
      </c>
      <c r="DO7" s="9" t="s">
        <v>0</v>
      </c>
      <c r="DP7" s="20" t="s">
        <v>56</v>
      </c>
      <c r="DQ7" s="20" t="s">
        <v>60</v>
      </c>
      <c r="DS7" s="9" t="s">
        <v>3</v>
      </c>
      <c r="DT7" s="9" t="s">
        <v>4</v>
      </c>
      <c r="DU7" s="9" t="s">
        <v>0</v>
      </c>
      <c r="DV7" s="20" t="s">
        <v>56</v>
      </c>
      <c r="DW7" s="20" t="s">
        <v>60</v>
      </c>
      <c r="DY7" s="9" t="s">
        <v>3</v>
      </c>
      <c r="DZ7" s="9" t="s">
        <v>4</v>
      </c>
      <c r="EA7" s="9" t="s">
        <v>0</v>
      </c>
      <c r="EB7" s="20" t="s">
        <v>56</v>
      </c>
      <c r="EC7" s="20" t="s">
        <v>60</v>
      </c>
      <c r="EE7" s="9" t="s">
        <v>3</v>
      </c>
      <c r="EF7" s="9" t="s">
        <v>4</v>
      </c>
      <c r="EG7" s="9" t="s">
        <v>0</v>
      </c>
      <c r="EH7" s="20" t="s">
        <v>56</v>
      </c>
    </row>
    <row r="8" spans="1:139" s="33" customFormat="1" ht="12.75">
      <c r="A8" s="32">
        <v>44105</v>
      </c>
      <c r="C8" s="21"/>
      <c r="D8" s="21">
        <v>62000</v>
      </c>
      <c r="E8" s="44">
        <f aca="true" t="shared" si="0" ref="E8:E17">C8+D8</f>
        <v>62000</v>
      </c>
      <c r="F8" s="44">
        <v>31444</v>
      </c>
      <c r="G8" s="44">
        <v>33231</v>
      </c>
      <c r="H8" s="46"/>
      <c r="I8" s="46">
        <f>'2010C Academic'!I8+'2010C Academic'!O8+'2010C Academic'!U8+'2010C Academic'!AA8+'2010C Academic'!AG8+'2010C Academic'!AM8+'2010C Academic'!AS8+'2010C Academic'!AY8+'2010C Academic'!BE8+'2010C Academic'!BK8+'2010C Academic'!BQ8+'2010C Academic'!BW8+'2010C Academic'!CC8+'2010C Academic'!CI8+'2010C Academic'!CO8+'2010C Academic'!CU8+'2010C Academic'!DA8+'2010C Academic'!DG8+'2010C Academic'!DM8+'2010C Academic'!DS8</f>
        <v>0</v>
      </c>
      <c r="J8" s="46">
        <f>'2010C Academic'!J8+'2010C Academic'!P8+'2010C Academic'!V8+'2010C Academic'!AB8+'2010C Academic'!AH8+'2010C Academic'!AN8+'2010C Academic'!AT8+'2010C Academic'!AZ8+'2010C Academic'!BF8+'2010C Academic'!BL8+'2010C Academic'!BR8+'2010C Academic'!BX8+'2010C Academic'!CD8+'2010C Academic'!CJ8+'2010C Academic'!CP8+'2010C Academic'!CV8+'2010C Academic'!DB8+'2010C Academic'!DH8+'2010C Academic'!DN8+'2010C Academic'!DT8</f>
        <v>34756.7412</v>
      </c>
      <c r="K8" s="46">
        <f aca="true" t="shared" si="1" ref="K8:K17">I8+J8</f>
        <v>34756.7412</v>
      </c>
      <c r="L8" s="46">
        <f>'2010C Academic'!L8+'2010C Academic'!R8+'2010C Academic'!X8+'2010C Academic'!AD8+'2010C Academic'!AJ8+'2010C Academic'!AP8+'2010C Academic'!AV8+'2010C Academic'!BB8+'2010C Academic'!BH8+'2010C Academic'!BN8+'2010C Academic'!BT8+'2010C Academic'!BZ8+'2010C Academic'!CF8+'2010C Academic'!CL8+'2010C Academic'!CR8+'2010C Academic'!CX8+'2010C Academic'!DD8+'2010C Academic'!DJ8+'2010C Academic'!DP8+'2010C Academic'!DV8</f>
        <v>17626.833498400003</v>
      </c>
      <c r="M8" s="46">
        <f>'2010C Academic'!M8+'2010C Academic'!S8+'2010C Academic'!Y8+'2010C Academic'!AE8+'2010C Academic'!AK8+'2010C Academic'!AQ8+'2010C Academic'!AW8+'2010C Academic'!BC8+'2010C Academic'!BI8+'2010C Academic'!BO8+'2010C Academic'!BU8+'2010C Academic'!CA8+'2010C Academic'!CG8+'2010C Academic'!CM8+'2010C Academic'!CS8+'2010C Academic'!CY8+'2010C Academic'!DE8+'2010C Academic'!DK8+'2010C Academic'!DQ8+'2010C Academic'!DW8</f>
        <v>18628.587456600002</v>
      </c>
      <c r="N8" s="46"/>
      <c r="O8" s="45"/>
      <c r="P8" s="47">
        <f aca="true" t="shared" si="2" ref="P8:P17">V8+AB8+AH8+AN8+AT8+AZ8+BF8+BL8+BR8+BX8+CD8+CJ8+CP8+CV8+DB8+DH8+DN8+EF8+DT8+DZ8</f>
        <v>27243.258800000003</v>
      </c>
      <c r="Q8" s="45">
        <f aca="true" t="shared" si="3" ref="Q8:Q17">O8+P8</f>
        <v>27243.258800000003</v>
      </c>
      <c r="R8" s="45">
        <f aca="true" t="shared" si="4" ref="R8:R17">X8+AD8+AJ8+AP8+AV8+BB8+BH8+BN8+BT8+BZ8+CF8+CL8+CR8+CX8+DD8+DJ8+DP8+DV8+EB8+EH8</f>
        <v>13816.726285600002</v>
      </c>
      <c r="S8" s="47">
        <f aca="true" t="shared" si="5" ref="S8:S17">Y8+AE8+AK8+AQ8+AW8+BC8+BI8+BO8+BU8+CA8+CG8+CM8+CS8+CY8+DE8+DK8+DQ8+EI8+DW8+EC8</f>
        <v>14601.947309399999</v>
      </c>
      <c r="T8" s="46"/>
      <c r="U8" s="46"/>
      <c r="V8" s="47">
        <f aca="true" t="shared" si="6" ref="V8:V17">D8*0.74748/100</f>
        <v>463.43760000000003</v>
      </c>
      <c r="W8" s="46">
        <f aca="true" t="shared" si="7" ref="W8:W17">U8+V8</f>
        <v>463.43760000000003</v>
      </c>
      <c r="X8" s="46">
        <f aca="true" t="shared" si="8" ref="X8:X17">V$6*$F8</f>
        <v>235.03761120000001</v>
      </c>
      <c r="Y8" s="46">
        <f aca="true" t="shared" si="9" ref="Y8:Y17">V$6*$G8</f>
        <v>248.3950788</v>
      </c>
      <c r="Z8" s="46"/>
      <c r="AA8" s="46"/>
      <c r="AB8" s="46">
        <f aca="true" t="shared" si="10" ref="AB8:AB17">D8*0.34282/100</f>
        <v>212.54840000000002</v>
      </c>
      <c r="AC8" s="45">
        <f aca="true" t="shared" si="11" ref="AC8:AC17">AA8+AB8</f>
        <v>212.54840000000002</v>
      </c>
      <c r="AD8" s="46">
        <f aca="true" t="shared" si="12" ref="AD8:AD17">AB$6*$F8</f>
        <v>107.7963208</v>
      </c>
      <c r="AE8" s="46">
        <f aca="true" t="shared" si="13" ref="AE8:AE17">AB$6*$G8</f>
        <v>113.92251420000001</v>
      </c>
      <c r="AF8" s="46"/>
      <c r="AG8" s="46"/>
      <c r="AH8" s="46">
        <f aca="true" t="shared" si="14" ref="AH8:AH17">D8*0.07099/100</f>
        <v>44.0138</v>
      </c>
      <c r="AI8" s="45">
        <f aca="true" t="shared" si="15" ref="AI8:AI17">AG8+AH8</f>
        <v>44.0138</v>
      </c>
      <c r="AJ8" s="46">
        <f aca="true" t="shared" si="16" ref="AJ8:AJ17">AH$6*$F8</f>
        <v>22.322095599999997</v>
      </c>
      <c r="AK8" s="46">
        <f aca="true" t="shared" si="17" ref="AK8:AK17">AH$6*$G8</f>
        <v>23.590686899999998</v>
      </c>
      <c r="AL8" s="46"/>
      <c r="AM8" s="46"/>
      <c r="AN8" s="46">
        <f aca="true" t="shared" si="18" ref="AN8:AN17">D8*7.58946/100</f>
        <v>4705.465200000001</v>
      </c>
      <c r="AO8" s="45">
        <f aca="true" t="shared" si="19" ref="AO8:AO17">AM8+AN8</f>
        <v>4705.465200000001</v>
      </c>
      <c r="AP8" s="46">
        <f aca="true" t="shared" si="20" ref="AP8:AP17">AN$6*$F8</f>
        <v>2386.4298024000004</v>
      </c>
      <c r="AQ8" s="46">
        <f aca="true" t="shared" si="21" ref="AQ8:AQ17">AN$6*$G8</f>
        <v>2522.0534526</v>
      </c>
      <c r="AR8" s="46"/>
      <c r="AS8" s="46"/>
      <c r="AT8" s="46">
        <f aca="true" t="shared" si="22" ref="AT8:AT17">D8*0.04174/100</f>
        <v>25.878800000000002</v>
      </c>
      <c r="AU8" s="45">
        <f aca="true" t="shared" si="23" ref="AU8:AU17">AS8+AT8</f>
        <v>25.878800000000002</v>
      </c>
      <c r="AV8" s="46">
        <f aca="true" t="shared" si="24" ref="AV8:AV17">AT$6*$F8</f>
        <v>13.1247256</v>
      </c>
      <c r="AW8" s="46">
        <f aca="true" t="shared" si="25" ref="AW8:AW17">AT$6*$G8</f>
        <v>13.8706194</v>
      </c>
      <c r="AX8" s="46"/>
      <c r="AY8" s="46"/>
      <c r="AZ8" s="46">
        <f aca="true" t="shared" si="26" ref="AZ8:AZ17">D8*0.04407/100</f>
        <v>27.323399999999996</v>
      </c>
      <c r="BA8" s="45">
        <f aca="true" t="shared" si="27" ref="BA8:BA17">AY8+AZ8</f>
        <v>27.323399999999996</v>
      </c>
      <c r="BB8" s="46">
        <f aca="true" t="shared" si="28" ref="BB8:BB17">AZ$6*$F8</f>
        <v>13.8573708</v>
      </c>
      <c r="BC8" s="46">
        <f aca="true" t="shared" si="29" ref="BC8:BC17">AZ$6*$G8</f>
        <v>14.6449017</v>
      </c>
      <c r="BD8" s="46"/>
      <c r="BE8" s="46"/>
      <c r="BF8" s="46">
        <f aca="true" t="shared" si="30" ref="BF8:BF17">D8*0.01236/100</f>
        <v>7.6632</v>
      </c>
      <c r="BG8" s="45">
        <f aca="true" t="shared" si="31" ref="BG8:BG17">BE8+BF8</f>
        <v>7.6632</v>
      </c>
      <c r="BH8" s="46">
        <f aca="true" t="shared" si="32" ref="BH8:BH17">BF$6*$F8</f>
        <v>3.8864783999999997</v>
      </c>
      <c r="BI8" s="46">
        <f aca="true" t="shared" si="33" ref="BI8:BI17">BF$6*$G8</f>
        <v>4.107351599999999</v>
      </c>
      <c r="BJ8" s="46"/>
      <c r="BK8" s="46"/>
      <c r="BL8" s="46">
        <f aca="true" t="shared" si="34" ref="BL8:BL17">D8*0.22776/100</f>
        <v>141.2112</v>
      </c>
      <c r="BM8" s="45">
        <f aca="true" t="shared" si="35" ref="BM8:BM17">BK8+BL8</f>
        <v>141.2112</v>
      </c>
      <c r="BN8" s="46">
        <f aca="true" t="shared" si="36" ref="BN8:BN17">BL$6*$F8</f>
        <v>71.6168544</v>
      </c>
      <c r="BO8" s="46">
        <f aca="true" t="shared" si="37" ref="BO8:BO17">BL$6*$G8</f>
        <v>75.6869256</v>
      </c>
      <c r="BP8" s="46"/>
      <c r="BQ8" s="46"/>
      <c r="BR8" s="46">
        <f aca="true" t="shared" si="38" ref="BR8:BR17">D8*0.3395/100</f>
        <v>210.49</v>
      </c>
      <c r="BS8" s="45">
        <f aca="true" t="shared" si="39" ref="BS8:BS17">BQ8+BR8</f>
        <v>210.49</v>
      </c>
      <c r="BT8" s="46">
        <f aca="true" t="shared" si="40" ref="BT8:BT17">BR$6*$F8</f>
        <v>106.75238</v>
      </c>
      <c r="BU8" s="46">
        <f aca="true" t="shared" si="41" ref="BU8:BU17">BR$6*$G8</f>
        <v>112.819245</v>
      </c>
      <c r="BV8" s="46"/>
      <c r="BW8" s="46"/>
      <c r="BX8" s="46">
        <f aca="true" t="shared" si="42" ref="BX8:BX17">D8*4/100</f>
        <v>2480</v>
      </c>
      <c r="BY8" s="45">
        <f aca="true" t="shared" si="43" ref="BY8:BY17">BW8+BX8</f>
        <v>2480</v>
      </c>
      <c r="BZ8" s="46">
        <f aca="true" t="shared" si="44" ref="BZ8:BZ17">BX$6*$F8</f>
        <v>1257.76</v>
      </c>
      <c r="CA8" s="46">
        <f aca="true" t="shared" si="45" ref="CA8:CA17">BX$6*$G8</f>
        <v>1329.24</v>
      </c>
      <c r="CB8" s="46"/>
      <c r="CC8" s="46"/>
      <c r="CD8" s="46">
        <f aca="true" t="shared" si="46" ref="CD8:CD17">D8*0.19842/100</f>
        <v>123.02040000000001</v>
      </c>
      <c r="CE8" s="45">
        <f aca="true" t="shared" si="47" ref="CE8:CE17">CC8+CD8</f>
        <v>123.02040000000001</v>
      </c>
      <c r="CF8" s="46">
        <f aca="true" t="shared" si="48" ref="CF8:CF17">CD$6*$F8</f>
        <v>62.391184800000005</v>
      </c>
      <c r="CG8" s="46">
        <f aca="true" t="shared" si="49" ref="CG8:CG17">CD$6*$G8</f>
        <v>65.93695020000001</v>
      </c>
      <c r="CH8" s="46"/>
      <c r="CI8" s="46"/>
      <c r="CJ8" s="46">
        <f aca="true" t="shared" si="50" ref="CJ8:CJ17">D8*1.58629/100</f>
        <v>983.4997999999999</v>
      </c>
      <c r="CK8" s="45">
        <f aca="true" t="shared" si="51" ref="CK8:CK17">CI8+CJ8</f>
        <v>983.4997999999999</v>
      </c>
      <c r="CL8" s="46">
        <f aca="true" t="shared" si="52" ref="CL8:CL17">CJ$6*$F8</f>
        <v>498.79302759999996</v>
      </c>
      <c r="CM8" s="46">
        <f aca="true" t="shared" si="53" ref="CM8:CM17">CJ$6*$G8</f>
        <v>527.1400299</v>
      </c>
      <c r="CN8" s="46"/>
      <c r="CO8" s="46"/>
      <c r="CP8" s="46">
        <f aca="true" t="shared" si="54" ref="CP8:CP17">D8*0.86838/100</f>
        <v>538.3956000000001</v>
      </c>
      <c r="CQ8" s="45">
        <f aca="true" t="shared" si="55" ref="CQ8:CQ17">CO8+CP8</f>
        <v>538.3956000000001</v>
      </c>
      <c r="CR8" s="46">
        <f aca="true" t="shared" si="56" ref="CR8:CR17">CP$6*$F8</f>
        <v>273.0534072</v>
      </c>
      <c r="CS8" s="46">
        <f aca="true" t="shared" si="57" ref="CS8:CS17">CP$6*$G8</f>
        <v>288.5713578</v>
      </c>
      <c r="CT8" s="46"/>
      <c r="CU8" s="46"/>
      <c r="CV8" s="46">
        <f aca="true" t="shared" si="58" ref="CV8:CV17">D8*0.08615/100</f>
        <v>53.413000000000004</v>
      </c>
      <c r="CW8" s="45">
        <f aca="true" t="shared" si="59" ref="CW8:CW17">CU8+CV8</f>
        <v>53.413000000000004</v>
      </c>
      <c r="CX8" s="46">
        <f aca="true" t="shared" si="60" ref="CX8:CX17">CV$6*$F8</f>
        <v>27.089005999999998</v>
      </c>
      <c r="CY8" s="46">
        <f aca="true" t="shared" si="61" ref="CY8:CY17">CV$6*$G8</f>
        <v>28.6285065</v>
      </c>
      <c r="CZ8" s="46"/>
      <c r="DA8" s="46"/>
      <c r="DB8" s="46">
        <f aca="true" t="shared" si="62" ref="DB8:DB17">D8*6.1203/100</f>
        <v>3794.5860000000002</v>
      </c>
      <c r="DC8" s="45">
        <f aca="true" t="shared" si="63" ref="DC8:DC17">DA8+DB8</f>
        <v>3794.5860000000002</v>
      </c>
      <c r="DD8" s="46">
        <f aca="true" t="shared" si="64" ref="DD8:DD17">DB$6*$F8</f>
        <v>1924.467132</v>
      </c>
      <c r="DE8" s="46">
        <f aca="true" t="shared" si="65" ref="DE8:DE17">DB$6*$G8</f>
        <v>2033.836893</v>
      </c>
      <c r="DF8" s="46"/>
      <c r="DG8" s="46"/>
      <c r="DH8" s="46">
        <f aca="true" t="shared" si="66" ref="DH8:DH17">D8*1.44306/100</f>
        <v>894.6972000000001</v>
      </c>
      <c r="DI8" s="45">
        <f aca="true" t="shared" si="67" ref="DI8:DI17">DG8+DH8</f>
        <v>894.6972000000001</v>
      </c>
      <c r="DJ8" s="46">
        <f aca="true" t="shared" si="68" ref="DJ8:DJ17">DH$6*$F8</f>
        <v>453.7557864</v>
      </c>
      <c r="DK8" s="46">
        <f aca="true" t="shared" si="69" ref="DK8:DK17">DH$6*$G8</f>
        <v>479.5432686</v>
      </c>
      <c r="DL8" s="45"/>
      <c r="DM8" s="45"/>
      <c r="DN8" s="45">
        <f aca="true" t="shared" si="70" ref="DN8:DN17">D8*0.24027/100</f>
        <v>148.96740000000003</v>
      </c>
      <c r="DO8" s="45">
        <f aca="true" t="shared" si="71" ref="DO8:DO17">DM8+DN8</f>
        <v>148.96740000000003</v>
      </c>
      <c r="DP8" s="46">
        <f aca="true" t="shared" si="72" ref="DP8:DP17">DN$6*$F8</f>
        <v>75.5504988</v>
      </c>
      <c r="DQ8" s="46">
        <f aca="true" t="shared" si="73" ref="DQ8:DQ17">DN$6*$G8</f>
        <v>79.8441237</v>
      </c>
      <c r="DR8" s="46"/>
      <c r="DS8" s="46"/>
      <c r="DT8" s="46">
        <f aca="true" t="shared" si="74" ref="DT8:DT17">D8*0.25862/100</f>
        <v>160.3444</v>
      </c>
      <c r="DU8" s="45">
        <f aca="true" t="shared" si="75" ref="DU8:DU17">DS8+DT8</f>
        <v>160.3444</v>
      </c>
      <c r="DV8" s="46">
        <f aca="true" t="shared" si="76" ref="DV8:DV17">DT$6*$F8</f>
        <v>81.32047279999999</v>
      </c>
      <c r="DW8" s="46">
        <f aca="true" t="shared" si="77" ref="DW8:DW17">DT$6*$G8</f>
        <v>85.9420122</v>
      </c>
      <c r="DX8" s="46"/>
      <c r="DY8" s="46"/>
      <c r="DZ8" s="46">
        <f aca="true" t="shared" si="78" ref="DZ8:DZ17">D8*19.72307/100</f>
        <v>12228.3034</v>
      </c>
      <c r="EA8" s="45">
        <f aca="true" t="shared" si="79" ref="EA8:EA17">DY8+DZ8</f>
        <v>12228.3034</v>
      </c>
      <c r="EB8" s="46">
        <f aca="true" t="shared" si="80" ref="EB8:EB17">DZ$6*$F8</f>
        <v>6201.7221308</v>
      </c>
      <c r="EC8" s="46">
        <f aca="true" t="shared" si="81" ref="EC8:EC17">DZ$6*$G8</f>
        <v>6554.1733917</v>
      </c>
      <c r="ED8" s="46"/>
      <c r="EE8" s="45"/>
      <c r="EF8" s="45"/>
      <c r="EG8" s="45">
        <f aca="true" t="shared" si="82" ref="EG8:EG17">EE8+EF8</f>
        <v>0</v>
      </c>
      <c r="EH8" s="45"/>
      <c r="EI8" s="46"/>
    </row>
    <row r="9" spans="1:139" s="33" customFormat="1" ht="12.75">
      <c r="A9" s="32">
        <v>44287</v>
      </c>
      <c r="C9" s="21">
        <v>3100000</v>
      </c>
      <c r="D9" s="21">
        <v>62000</v>
      </c>
      <c r="E9" s="44">
        <f t="shared" si="0"/>
        <v>3162000</v>
      </c>
      <c r="F9" s="44">
        <v>31436</v>
      </c>
      <c r="G9" s="44">
        <v>33226</v>
      </c>
      <c r="H9" s="46"/>
      <c r="I9" s="46">
        <f>'2010C Academic'!I9+'2010C Academic'!O9+'2010C Academic'!U9+'2010C Academic'!AA9+'2010C Academic'!AG9+'2010C Academic'!AM9+'2010C Academic'!AS9+'2010C Academic'!AY9+'2010C Academic'!BE9+'2010C Academic'!BK9+'2010C Academic'!BQ9+'2010C Academic'!BW9+'2010C Academic'!CC9+'2010C Academic'!CI9+'2010C Academic'!CO9+'2010C Academic'!CU9+'2010C Academic'!DA9+'2010C Academic'!DG9+'2010C Academic'!DM9+'2010C Academic'!DS9</f>
        <v>1737837.0599999998</v>
      </c>
      <c r="J9" s="46">
        <f>'2010C Academic'!J9+'2010C Academic'!P9+'2010C Academic'!V9+'2010C Academic'!AB9+'2010C Academic'!AH9+'2010C Academic'!AN9+'2010C Academic'!AT9+'2010C Academic'!AZ9+'2010C Academic'!BF9+'2010C Academic'!BL9+'2010C Academic'!BR9+'2010C Academic'!BX9+'2010C Academic'!CD9+'2010C Academic'!CJ9+'2010C Academic'!CP9+'2010C Academic'!CV9+'2010C Academic'!DB9+'2010C Academic'!DH9+'2010C Academic'!DN9+'2010C Academic'!DT9</f>
        <v>34756.7412</v>
      </c>
      <c r="K9" s="46">
        <f t="shared" si="1"/>
        <v>1772593.8011999999</v>
      </c>
      <c r="L9" s="46">
        <f>'2010C Academic'!L9+'2010C Academic'!R9+'2010C Academic'!X9+'2010C Academic'!AD9+'2010C Academic'!AJ9+'2010C Academic'!AP9+'2010C Academic'!AV9+'2010C Academic'!BB9+'2010C Academic'!BH9+'2010C Academic'!BN9+'2010C Academic'!BT9+'2010C Academic'!BZ9+'2010C Academic'!CF9+'2010C Academic'!CL9+'2010C Academic'!CR9+'2010C Academic'!CX9+'2010C Academic'!DD9+'2010C Academic'!DJ9+'2010C Academic'!DP9+'2010C Academic'!DV9</f>
        <v>17631.348869600002</v>
      </c>
      <c r="M9" s="46">
        <f>'2010C Academic'!M9+'2010C Academic'!S9+'2010C Academic'!Y9+'2010C Academic'!AE9+'2010C Academic'!AK9+'2010C Academic'!AQ9+'2010C Academic'!AW9+'2010C Academic'!BC9+'2010C Academic'!BI9+'2010C Academic'!BO9+'2010C Academic'!BU9+'2010C Academic'!CA9+'2010C Academic'!CG9+'2010C Academic'!CM9+'2010C Academic'!CS9+'2010C Academic'!CY9+'2010C Academic'!DE9+'2010C Academic'!DK9+'2010C Academic'!DQ9+'2010C Academic'!DW9</f>
        <v>18635.7845636</v>
      </c>
      <c r="N9" s="46"/>
      <c r="O9" s="45">
        <f aca="true" t="shared" si="83" ref="O9:O17">U9+AA9+AG9+AM9+AS9+AY9+BE9+BK9+BQ9+BW9+CC9+CI9+CO9+CU9+DA9+DG9+DM9+EE9+DS9+DY9</f>
        <v>1362162.94</v>
      </c>
      <c r="P9" s="47">
        <f t="shared" si="2"/>
        <v>27243.258800000003</v>
      </c>
      <c r="Q9" s="45">
        <f t="shared" si="3"/>
        <v>1389406.1988</v>
      </c>
      <c r="R9" s="45">
        <f t="shared" si="4"/>
        <v>13813.2110264</v>
      </c>
      <c r="S9" s="47">
        <f t="shared" si="5"/>
        <v>14599.7502724</v>
      </c>
      <c r="T9" s="46"/>
      <c r="U9" s="46">
        <f aca="true" t="shared" si="84" ref="U9:U17">C9*0.74748/100</f>
        <v>23171.88</v>
      </c>
      <c r="V9" s="47">
        <f t="shared" si="6"/>
        <v>463.43760000000003</v>
      </c>
      <c r="W9" s="46">
        <f t="shared" si="7"/>
        <v>23635.317600000002</v>
      </c>
      <c r="X9" s="46">
        <f t="shared" si="8"/>
        <v>234.9778128</v>
      </c>
      <c r="Y9" s="46">
        <f t="shared" si="9"/>
        <v>248.3577048</v>
      </c>
      <c r="Z9" s="46"/>
      <c r="AA9" s="46">
        <f aca="true" t="shared" si="85" ref="AA9:AA17">C9*0.34282/100</f>
        <v>10627.42</v>
      </c>
      <c r="AB9" s="46">
        <f t="shared" si="10"/>
        <v>212.54840000000002</v>
      </c>
      <c r="AC9" s="45">
        <f t="shared" si="11"/>
        <v>10839.9684</v>
      </c>
      <c r="AD9" s="46">
        <f t="shared" si="12"/>
        <v>107.7688952</v>
      </c>
      <c r="AE9" s="46">
        <f t="shared" si="13"/>
        <v>113.9053732</v>
      </c>
      <c r="AF9" s="46"/>
      <c r="AG9" s="46">
        <f aca="true" t="shared" si="86" ref="AG9:AG17">C9*0.07099/100</f>
        <v>2200.69</v>
      </c>
      <c r="AH9" s="46">
        <f t="shared" si="14"/>
        <v>44.0138</v>
      </c>
      <c r="AI9" s="45">
        <f t="shared" si="15"/>
        <v>2244.7038000000002</v>
      </c>
      <c r="AJ9" s="46">
        <f t="shared" si="16"/>
        <v>22.316416399999998</v>
      </c>
      <c r="AK9" s="46">
        <f t="shared" si="17"/>
        <v>23.5871374</v>
      </c>
      <c r="AL9" s="46"/>
      <c r="AM9" s="46">
        <f aca="true" t="shared" si="87" ref="AM9:AM17">C9*7.58946/100</f>
        <v>235273.26</v>
      </c>
      <c r="AN9" s="46">
        <f t="shared" si="18"/>
        <v>4705.465200000001</v>
      </c>
      <c r="AO9" s="45">
        <f t="shared" si="19"/>
        <v>239978.72520000002</v>
      </c>
      <c r="AP9" s="46">
        <f t="shared" si="20"/>
        <v>2385.8226456</v>
      </c>
      <c r="AQ9" s="46">
        <f t="shared" si="21"/>
        <v>2521.6739796</v>
      </c>
      <c r="AR9" s="46"/>
      <c r="AS9" s="46">
        <f aca="true" t="shared" si="88" ref="AS9:AS17">C9*0.04174/100</f>
        <v>1293.94</v>
      </c>
      <c r="AT9" s="46">
        <f t="shared" si="22"/>
        <v>25.878800000000002</v>
      </c>
      <c r="AU9" s="45">
        <f t="shared" si="23"/>
        <v>1319.8188</v>
      </c>
      <c r="AV9" s="46">
        <f t="shared" si="24"/>
        <v>13.1213864</v>
      </c>
      <c r="AW9" s="46">
        <f t="shared" si="25"/>
        <v>13.8685324</v>
      </c>
      <c r="AX9" s="46"/>
      <c r="AY9" s="46">
        <f aca="true" t="shared" si="89" ref="AY9:AY17">C9*0.04407/100</f>
        <v>1366.17</v>
      </c>
      <c r="AZ9" s="46">
        <f t="shared" si="26"/>
        <v>27.323399999999996</v>
      </c>
      <c r="BA9" s="45">
        <f t="shared" si="27"/>
        <v>1393.4934</v>
      </c>
      <c r="BB9" s="46">
        <f t="shared" si="28"/>
        <v>13.853845199999999</v>
      </c>
      <c r="BC9" s="46">
        <f t="shared" si="29"/>
        <v>14.6426982</v>
      </c>
      <c r="BD9" s="46"/>
      <c r="BE9" s="46">
        <f aca="true" t="shared" si="90" ref="BE9:BE17">C9*0.01236/100</f>
        <v>383.16</v>
      </c>
      <c r="BF9" s="46">
        <f t="shared" si="30"/>
        <v>7.6632</v>
      </c>
      <c r="BG9" s="45">
        <f t="shared" si="31"/>
        <v>390.82320000000004</v>
      </c>
      <c r="BH9" s="46">
        <f t="shared" si="32"/>
        <v>3.8854895999999997</v>
      </c>
      <c r="BI9" s="46">
        <f t="shared" si="33"/>
        <v>4.1067336</v>
      </c>
      <c r="BJ9" s="46"/>
      <c r="BK9" s="46">
        <f aca="true" t="shared" si="91" ref="BK9:BK17">C9*0.22776/100</f>
        <v>7060.56</v>
      </c>
      <c r="BL9" s="46">
        <f t="shared" si="34"/>
        <v>141.2112</v>
      </c>
      <c r="BM9" s="45">
        <f t="shared" si="35"/>
        <v>7201.7712</v>
      </c>
      <c r="BN9" s="46">
        <f t="shared" si="36"/>
        <v>71.5986336</v>
      </c>
      <c r="BO9" s="46">
        <f t="shared" si="37"/>
        <v>75.6755376</v>
      </c>
      <c r="BP9" s="46"/>
      <c r="BQ9" s="46">
        <f aca="true" t="shared" si="92" ref="BQ9:BQ17">C9*0.3395/100</f>
        <v>10524.5</v>
      </c>
      <c r="BR9" s="46">
        <f t="shared" si="38"/>
        <v>210.49</v>
      </c>
      <c r="BS9" s="45">
        <f t="shared" si="39"/>
        <v>10734.99</v>
      </c>
      <c r="BT9" s="46">
        <f t="shared" si="40"/>
        <v>106.72522000000001</v>
      </c>
      <c r="BU9" s="46">
        <f t="shared" si="41"/>
        <v>112.80227000000001</v>
      </c>
      <c r="BV9" s="46"/>
      <c r="BW9" s="46">
        <f aca="true" t="shared" si="93" ref="BW9:BW17">C9*4/100</f>
        <v>124000</v>
      </c>
      <c r="BX9" s="46">
        <f t="shared" si="42"/>
        <v>2480</v>
      </c>
      <c r="BY9" s="45">
        <f t="shared" si="43"/>
        <v>126480</v>
      </c>
      <c r="BZ9" s="46">
        <f t="shared" si="44"/>
        <v>1257.44</v>
      </c>
      <c r="CA9" s="46">
        <f t="shared" si="45"/>
        <v>1329.04</v>
      </c>
      <c r="CB9" s="46"/>
      <c r="CC9" s="46">
        <f aca="true" t="shared" si="94" ref="CC9:CC17">C9*0.19842/100</f>
        <v>6151.02</v>
      </c>
      <c r="CD9" s="46">
        <f t="shared" si="46"/>
        <v>123.02040000000001</v>
      </c>
      <c r="CE9" s="45">
        <f t="shared" si="47"/>
        <v>6274.040400000001</v>
      </c>
      <c r="CF9" s="46">
        <f t="shared" si="48"/>
        <v>62.375311200000006</v>
      </c>
      <c r="CG9" s="46">
        <f t="shared" si="49"/>
        <v>65.9270292</v>
      </c>
      <c r="CH9" s="46"/>
      <c r="CI9" s="46">
        <f aca="true" t="shared" si="95" ref="CI9:CI17">C9*1.58629/100</f>
        <v>49174.99</v>
      </c>
      <c r="CJ9" s="46">
        <f t="shared" si="50"/>
        <v>983.4997999999999</v>
      </c>
      <c r="CK9" s="45">
        <f t="shared" si="51"/>
        <v>50158.489799999996</v>
      </c>
      <c r="CL9" s="46">
        <f t="shared" si="52"/>
        <v>498.6661244</v>
      </c>
      <c r="CM9" s="46">
        <f t="shared" si="53"/>
        <v>527.0607153999999</v>
      </c>
      <c r="CN9" s="46"/>
      <c r="CO9" s="46">
        <f aca="true" t="shared" si="96" ref="CO9:CO17">C9*0.86838/100</f>
        <v>26919.78</v>
      </c>
      <c r="CP9" s="46">
        <f t="shared" si="54"/>
        <v>538.3956000000001</v>
      </c>
      <c r="CQ9" s="45">
        <f t="shared" si="55"/>
        <v>27458.1756</v>
      </c>
      <c r="CR9" s="46">
        <f t="shared" si="56"/>
        <v>272.9839368</v>
      </c>
      <c r="CS9" s="46">
        <f t="shared" si="57"/>
        <v>288.5279388</v>
      </c>
      <c r="CT9" s="46"/>
      <c r="CU9" s="46">
        <f aca="true" t="shared" si="97" ref="CU9:CU17">C9*0.08615/100</f>
        <v>2670.65</v>
      </c>
      <c r="CV9" s="46">
        <f t="shared" si="58"/>
        <v>53.413000000000004</v>
      </c>
      <c r="CW9" s="45">
        <f t="shared" si="59"/>
        <v>2724.063</v>
      </c>
      <c r="CX9" s="46">
        <f t="shared" si="60"/>
        <v>27.082113999999997</v>
      </c>
      <c r="CY9" s="46">
        <f t="shared" si="61"/>
        <v>28.624198999999997</v>
      </c>
      <c r="CZ9" s="46"/>
      <c r="DA9" s="46">
        <f aca="true" t="shared" si="98" ref="DA9:DA17">C9*6.1203/100</f>
        <v>189729.3</v>
      </c>
      <c r="DB9" s="46">
        <f t="shared" si="62"/>
        <v>3794.5860000000002</v>
      </c>
      <c r="DC9" s="45">
        <f t="shared" si="63"/>
        <v>193523.886</v>
      </c>
      <c r="DD9" s="46">
        <f t="shared" si="64"/>
        <v>1923.977508</v>
      </c>
      <c r="DE9" s="46">
        <f t="shared" si="65"/>
        <v>2033.530878</v>
      </c>
      <c r="DF9" s="46"/>
      <c r="DG9" s="46">
        <f aca="true" t="shared" si="99" ref="DG9:DG17">C9*1.44306/100</f>
        <v>44734.86</v>
      </c>
      <c r="DH9" s="46">
        <f t="shared" si="66"/>
        <v>894.6972000000001</v>
      </c>
      <c r="DI9" s="45">
        <f t="shared" si="67"/>
        <v>45629.5572</v>
      </c>
      <c r="DJ9" s="46">
        <f t="shared" si="68"/>
        <v>453.6403416</v>
      </c>
      <c r="DK9" s="46">
        <f t="shared" si="69"/>
        <v>479.4711156</v>
      </c>
      <c r="DL9" s="45"/>
      <c r="DM9" s="45">
        <f aca="true" t="shared" si="100" ref="DM9:DM17">C9*0.24027/100</f>
        <v>7448.37</v>
      </c>
      <c r="DN9" s="45">
        <f t="shared" si="70"/>
        <v>148.96740000000003</v>
      </c>
      <c r="DO9" s="45">
        <f t="shared" si="71"/>
        <v>7597.3374</v>
      </c>
      <c r="DP9" s="46">
        <f t="shared" si="72"/>
        <v>75.53127719999999</v>
      </c>
      <c r="DQ9" s="46">
        <f t="shared" si="73"/>
        <v>79.83211019999999</v>
      </c>
      <c r="DR9" s="46"/>
      <c r="DS9" s="46">
        <f aca="true" t="shared" si="101" ref="DS9:DS17">C9*0.25862/100</f>
        <v>8017.22</v>
      </c>
      <c r="DT9" s="46">
        <f t="shared" si="74"/>
        <v>160.3444</v>
      </c>
      <c r="DU9" s="45">
        <f t="shared" si="75"/>
        <v>8177.5644</v>
      </c>
      <c r="DV9" s="46">
        <f t="shared" si="76"/>
        <v>81.2997832</v>
      </c>
      <c r="DW9" s="46">
        <f t="shared" si="77"/>
        <v>85.9290812</v>
      </c>
      <c r="DX9" s="46"/>
      <c r="DY9" s="46">
        <f aca="true" t="shared" si="102" ref="DY9:DY17">C9*19.72307/100</f>
        <v>611415.17</v>
      </c>
      <c r="DZ9" s="46">
        <f t="shared" si="78"/>
        <v>12228.3034</v>
      </c>
      <c r="EA9" s="45">
        <f t="shared" si="79"/>
        <v>623643.4734</v>
      </c>
      <c r="EB9" s="46">
        <f t="shared" si="80"/>
        <v>6200.1442852</v>
      </c>
      <c r="EC9" s="46">
        <f t="shared" si="81"/>
        <v>6553.1872382</v>
      </c>
      <c r="ED9" s="46"/>
      <c r="EE9" s="45"/>
      <c r="EF9" s="45"/>
      <c r="EG9" s="45">
        <f t="shared" si="82"/>
        <v>0</v>
      </c>
      <c r="EH9" s="45"/>
      <c r="EI9" s="46"/>
    </row>
    <row r="10" spans="1:139" s="33" customFormat="1" ht="12.75">
      <c r="A10" s="32">
        <v>44470</v>
      </c>
      <c r="C10" s="21"/>
      <c r="D10" s="21"/>
      <c r="E10" s="44">
        <f t="shared" si="0"/>
        <v>0</v>
      </c>
      <c r="F10" s="44"/>
      <c r="G10" s="44"/>
      <c r="H10" s="46"/>
      <c r="I10" s="46">
        <f>'2010C Academic'!I10+'2010C Academic'!O10+'2010C Academic'!U10+'2010C Academic'!AA10+'2010C Academic'!AG10+'2010C Academic'!AM10+'2010C Academic'!AS10+'2010C Academic'!AY10+'2010C Academic'!BE10+'2010C Academic'!BK10+'2010C Academic'!BQ10+'2010C Academic'!BW10+'2010C Academic'!CC10+'2010C Academic'!CI10+'2010C Academic'!CO10+'2010C Academic'!CU10+'2010C Academic'!DA10+'2010C Academic'!DG10+'2010C Academic'!DM10+'2010C Academic'!DS10</f>
        <v>0</v>
      </c>
      <c r="J10" s="46">
        <f>'2010C Academic'!J10+'2010C Academic'!P10+'2010C Academic'!V10+'2010C Academic'!AB10+'2010C Academic'!AH10+'2010C Academic'!AN10+'2010C Academic'!AT10+'2010C Academic'!AZ10+'2010C Academic'!BF10+'2010C Academic'!BL10+'2010C Academic'!BR10+'2010C Academic'!BX10+'2010C Academic'!CD10+'2010C Academic'!CJ10+'2010C Academic'!CP10+'2010C Academic'!CV10+'2010C Academic'!DB10+'2010C Academic'!DH10+'2010C Academic'!DN10+'2010C Academic'!DT10</f>
        <v>0</v>
      </c>
      <c r="K10" s="46">
        <f t="shared" si="1"/>
        <v>0</v>
      </c>
      <c r="L10" s="46">
        <f>'2010C Academic'!L10+'2010C Academic'!R10+'2010C Academic'!X10+'2010C Academic'!AD10+'2010C Academic'!AJ10+'2010C Academic'!AP10+'2010C Academic'!AV10+'2010C Academic'!BB10+'2010C Academic'!BH10+'2010C Academic'!BN10+'2010C Academic'!BT10+'2010C Academic'!BZ10+'2010C Academic'!CF10+'2010C Academic'!CL10+'2010C Academic'!CR10+'2010C Academic'!CX10+'2010C Academic'!DD10+'2010C Academic'!DJ10+'2010C Academic'!DP10+'2010C Academic'!DV10</f>
        <v>0</v>
      </c>
      <c r="M10" s="46">
        <f>'2010C Academic'!M10+'2010C Academic'!S10+'2010C Academic'!Y10+'2010C Academic'!AE10+'2010C Academic'!AK10+'2010C Academic'!AQ10+'2010C Academic'!AW10+'2010C Academic'!BC10+'2010C Academic'!BI10+'2010C Academic'!BO10+'2010C Academic'!BU10+'2010C Academic'!CA10+'2010C Academic'!CG10+'2010C Academic'!CM10+'2010C Academic'!CS10+'2010C Academic'!CY10+'2010C Academic'!DE10+'2010C Academic'!DK10+'2010C Academic'!DQ10+'2010C Academic'!DW10</f>
        <v>0</v>
      </c>
      <c r="N10" s="46"/>
      <c r="O10" s="45"/>
      <c r="P10" s="47">
        <f t="shared" si="2"/>
        <v>0</v>
      </c>
      <c r="Q10" s="45">
        <f t="shared" si="3"/>
        <v>0</v>
      </c>
      <c r="R10" s="45">
        <f t="shared" si="4"/>
        <v>0</v>
      </c>
      <c r="S10" s="47">
        <f t="shared" si="5"/>
        <v>0</v>
      </c>
      <c r="T10" s="46"/>
      <c r="U10" s="46"/>
      <c r="V10" s="47">
        <f t="shared" si="6"/>
        <v>0</v>
      </c>
      <c r="W10" s="46">
        <f t="shared" si="7"/>
        <v>0</v>
      </c>
      <c r="X10" s="46">
        <f t="shared" si="8"/>
        <v>0</v>
      </c>
      <c r="Y10" s="46">
        <f t="shared" si="9"/>
        <v>0</v>
      </c>
      <c r="Z10" s="46"/>
      <c r="AA10" s="46"/>
      <c r="AB10" s="46">
        <f t="shared" si="10"/>
        <v>0</v>
      </c>
      <c r="AC10" s="45">
        <f t="shared" si="11"/>
        <v>0</v>
      </c>
      <c r="AD10" s="46">
        <f t="shared" si="12"/>
        <v>0</v>
      </c>
      <c r="AE10" s="46">
        <f t="shared" si="13"/>
        <v>0</v>
      </c>
      <c r="AF10" s="46"/>
      <c r="AG10" s="46"/>
      <c r="AH10" s="46">
        <f t="shared" si="14"/>
        <v>0</v>
      </c>
      <c r="AI10" s="45">
        <f t="shared" si="15"/>
        <v>0</v>
      </c>
      <c r="AJ10" s="46">
        <f t="shared" si="16"/>
        <v>0</v>
      </c>
      <c r="AK10" s="46">
        <f t="shared" si="17"/>
        <v>0</v>
      </c>
      <c r="AL10" s="46"/>
      <c r="AM10" s="46"/>
      <c r="AN10" s="46">
        <f t="shared" si="18"/>
        <v>0</v>
      </c>
      <c r="AO10" s="45">
        <f t="shared" si="19"/>
        <v>0</v>
      </c>
      <c r="AP10" s="46">
        <f t="shared" si="20"/>
        <v>0</v>
      </c>
      <c r="AQ10" s="46">
        <f t="shared" si="21"/>
        <v>0</v>
      </c>
      <c r="AR10" s="46"/>
      <c r="AS10" s="46"/>
      <c r="AT10" s="46">
        <f t="shared" si="22"/>
        <v>0</v>
      </c>
      <c r="AU10" s="45">
        <f t="shared" si="23"/>
        <v>0</v>
      </c>
      <c r="AV10" s="46">
        <f t="shared" si="24"/>
        <v>0</v>
      </c>
      <c r="AW10" s="46">
        <f t="shared" si="25"/>
        <v>0</v>
      </c>
      <c r="AX10" s="46"/>
      <c r="AY10" s="46"/>
      <c r="AZ10" s="46">
        <f t="shared" si="26"/>
        <v>0</v>
      </c>
      <c r="BA10" s="45">
        <f t="shared" si="27"/>
        <v>0</v>
      </c>
      <c r="BB10" s="46">
        <f t="shared" si="28"/>
        <v>0</v>
      </c>
      <c r="BC10" s="46">
        <f t="shared" si="29"/>
        <v>0</v>
      </c>
      <c r="BD10" s="46"/>
      <c r="BE10" s="46"/>
      <c r="BF10" s="46">
        <f t="shared" si="30"/>
        <v>0</v>
      </c>
      <c r="BG10" s="45">
        <f t="shared" si="31"/>
        <v>0</v>
      </c>
      <c r="BH10" s="46">
        <f t="shared" si="32"/>
        <v>0</v>
      </c>
      <c r="BI10" s="46">
        <f t="shared" si="33"/>
        <v>0</v>
      </c>
      <c r="BJ10" s="46"/>
      <c r="BK10" s="46"/>
      <c r="BL10" s="46">
        <f t="shared" si="34"/>
        <v>0</v>
      </c>
      <c r="BM10" s="45">
        <f t="shared" si="35"/>
        <v>0</v>
      </c>
      <c r="BN10" s="46">
        <f t="shared" si="36"/>
        <v>0</v>
      </c>
      <c r="BO10" s="46">
        <f t="shared" si="37"/>
        <v>0</v>
      </c>
      <c r="BP10" s="46"/>
      <c r="BQ10" s="46"/>
      <c r="BR10" s="46">
        <f t="shared" si="38"/>
        <v>0</v>
      </c>
      <c r="BS10" s="45">
        <f t="shared" si="39"/>
        <v>0</v>
      </c>
      <c r="BT10" s="46">
        <f t="shared" si="40"/>
        <v>0</v>
      </c>
      <c r="BU10" s="46">
        <f t="shared" si="41"/>
        <v>0</v>
      </c>
      <c r="BV10" s="46"/>
      <c r="BW10" s="46"/>
      <c r="BX10" s="46">
        <f t="shared" si="42"/>
        <v>0</v>
      </c>
      <c r="BY10" s="45">
        <f t="shared" si="43"/>
        <v>0</v>
      </c>
      <c r="BZ10" s="46">
        <f t="shared" si="44"/>
        <v>0</v>
      </c>
      <c r="CA10" s="46">
        <f t="shared" si="45"/>
        <v>0</v>
      </c>
      <c r="CB10" s="46"/>
      <c r="CC10" s="46"/>
      <c r="CD10" s="46">
        <f t="shared" si="46"/>
        <v>0</v>
      </c>
      <c r="CE10" s="45">
        <f t="shared" si="47"/>
        <v>0</v>
      </c>
      <c r="CF10" s="46">
        <f t="shared" si="48"/>
        <v>0</v>
      </c>
      <c r="CG10" s="46">
        <f t="shared" si="49"/>
        <v>0</v>
      </c>
      <c r="CH10" s="46"/>
      <c r="CI10" s="46"/>
      <c r="CJ10" s="46">
        <f t="shared" si="50"/>
        <v>0</v>
      </c>
      <c r="CK10" s="45">
        <f t="shared" si="51"/>
        <v>0</v>
      </c>
      <c r="CL10" s="46">
        <f t="shared" si="52"/>
        <v>0</v>
      </c>
      <c r="CM10" s="46">
        <f t="shared" si="53"/>
        <v>0</v>
      </c>
      <c r="CN10" s="46"/>
      <c r="CO10" s="46"/>
      <c r="CP10" s="46">
        <f t="shared" si="54"/>
        <v>0</v>
      </c>
      <c r="CQ10" s="45">
        <f t="shared" si="55"/>
        <v>0</v>
      </c>
      <c r="CR10" s="46">
        <f t="shared" si="56"/>
        <v>0</v>
      </c>
      <c r="CS10" s="46">
        <f t="shared" si="57"/>
        <v>0</v>
      </c>
      <c r="CT10" s="46"/>
      <c r="CU10" s="46"/>
      <c r="CV10" s="46">
        <f t="shared" si="58"/>
        <v>0</v>
      </c>
      <c r="CW10" s="45">
        <f t="shared" si="59"/>
        <v>0</v>
      </c>
      <c r="CX10" s="46">
        <f t="shared" si="60"/>
        <v>0</v>
      </c>
      <c r="CY10" s="46">
        <f t="shared" si="61"/>
        <v>0</v>
      </c>
      <c r="CZ10" s="46"/>
      <c r="DA10" s="46"/>
      <c r="DB10" s="46">
        <f t="shared" si="62"/>
        <v>0</v>
      </c>
      <c r="DC10" s="45">
        <f t="shared" si="63"/>
        <v>0</v>
      </c>
      <c r="DD10" s="46">
        <f t="shared" si="64"/>
        <v>0</v>
      </c>
      <c r="DE10" s="46">
        <f t="shared" si="65"/>
        <v>0</v>
      </c>
      <c r="DF10" s="46"/>
      <c r="DG10" s="46"/>
      <c r="DH10" s="46">
        <f t="shared" si="66"/>
        <v>0</v>
      </c>
      <c r="DI10" s="45">
        <f t="shared" si="67"/>
        <v>0</v>
      </c>
      <c r="DJ10" s="46">
        <f t="shared" si="68"/>
        <v>0</v>
      </c>
      <c r="DK10" s="46">
        <f t="shared" si="69"/>
        <v>0</v>
      </c>
      <c r="DL10" s="45"/>
      <c r="DM10" s="45"/>
      <c r="DN10" s="45">
        <f t="shared" si="70"/>
        <v>0</v>
      </c>
      <c r="DO10" s="45">
        <f t="shared" si="71"/>
        <v>0</v>
      </c>
      <c r="DP10" s="46">
        <f t="shared" si="72"/>
        <v>0</v>
      </c>
      <c r="DQ10" s="46">
        <f t="shared" si="73"/>
        <v>0</v>
      </c>
      <c r="DR10" s="46"/>
      <c r="DS10" s="46"/>
      <c r="DT10" s="46">
        <f t="shared" si="74"/>
        <v>0</v>
      </c>
      <c r="DU10" s="45">
        <f t="shared" si="75"/>
        <v>0</v>
      </c>
      <c r="DV10" s="46">
        <f t="shared" si="76"/>
        <v>0</v>
      </c>
      <c r="DW10" s="46">
        <f t="shared" si="77"/>
        <v>0</v>
      </c>
      <c r="DX10" s="46"/>
      <c r="DY10" s="46"/>
      <c r="DZ10" s="46">
        <f t="shared" si="78"/>
        <v>0</v>
      </c>
      <c r="EA10" s="45">
        <f t="shared" si="79"/>
        <v>0</v>
      </c>
      <c r="EB10" s="46">
        <f t="shared" si="80"/>
        <v>0</v>
      </c>
      <c r="EC10" s="46">
        <f t="shared" si="81"/>
        <v>0</v>
      </c>
      <c r="ED10" s="46"/>
      <c r="EE10" s="45"/>
      <c r="EF10" s="45"/>
      <c r="EG10" s="45">
        <f t="shared" si="82"/>
        <v>0</v>
      </c>
      <c r="EH10" s="45"/>
      <c r="EI10" s="46"/>
    </row>
    <row r="11" spans="1:139" s="33" customFormat="1" ht="12.75">
      <c r="A11" s="32">
        <v>44652</v>
      </c>
      <c r="C11" s="21"/>
      <c r="D11" s="21"/>
      <c r="E11" s="44">
        <f t="shared" si="0"/>
        <v>0</v>
      </c>
      <c r="F11" s="44"/>
      <c r="G11" s="44"/>
      <c r="H11" s="46"/>
      <c r="I11" s="46">
        <f>'2010C Academic'!I11+'2010C Academic'!O11+'2010C Academic'!U11+'2010C Academic'!AA11+'2010C Academic'!AG11+'2010C Academic'!AM11+'2010C Academic'!AS11+'2010C Academic'!AY11+'2010C Academic'!BE11+'2010C Academic'!BK11+'2010C Academic'!BQ11+'2010C Academic'!BW11+'2010C Academic'!CC11+'2010C Academic'!CI11+'2010C Academic'!CO11+'2010C Academic'!CU11+'2010C Academic'!DA11+'2010C Academic'!DG11+'2010C Academic'!DM11+'2010C Academic'!DS11</f>
        <v>0</v>
      </c>
      <c r="J11" s="46">
        <f>'2010C Academic'!J11+'2010C Academic'!P11+'2010C Academic'!V11+'2010C Academic'!AB11+'2010C Academic'!AH11+'2010C Academic'!AN11+'2010C Academic'!AT11+'2010C Academic'!AZ11+'2010C Academic'!BF11+'2010C Academic'!BL11+'2010C Academic'!BR11+'2010C Academic'!BX11+'2010C Academic'!CD11+'2010C Academic'!CJ11+'2010C Academic'!CP11+'2010C Academic'!CV11+'2010C Academic'!DB11+'2010C Academic'!DH11+'2010C Academic'!DN11+'2010C Academic'!DT11</f>
        <v>0</v>
      </c>
      <c r="K11" s="46">
        <f t="shared" si="1"/>
        <v>0</v>
      </c>
      <c r="L11" s="46">
        <f>'2010C Academic'!L11+'2010C Academic'!R11+'2010C Academic'!X11+'2010C Academic'!AD11+'2010C Academic'!AJ11+'2010C Academic'!AP11+'2010C Academic'!AV11+'2010C Academic'!BB11+'2010C Academic'!BH11+'2010C Academic'!BN11+'2010C Academic'!BT11+'2010C Academic'!BZ11+'2010C Academic'!CF11+'2010C Academic'!CL11+'2010C Academic'!CR11+'2010C Academic'!CX11+'2010C Academic'!DD11+'2010C Academic'!DJ11+'2010C Academic'!DP11+'2010C Academic'!DV11</f>
        <v>0</v>
      </c>
      <c r="M11" s="46">
        <f>'2010C Academic'!M11+'2010C Academic'!S11+'2010C Academic'!Y11+'2010C Academic'!AE11+'2010C Academic'!AK11+'2010C Academic'!AQ11+'2010C Academic'!AW11+'2010C Academic'!BC11+'2010C Academic'!BI11+'2010C Academic'!BO11+'2010C Academic'!BU11+'2010C Academic'!CA11+'2010C Academic'!CG11+'2010C Academic'!CM11+'2010C Academic'!CS11+'2010C Academic'!CY11+'2010C Academic'!DE11+'2010C Academic'!DK11+'2010C Academic'!DQ11+'2010C Academic'!DW11</f>
        <v>0</v>
      </c>
      <c r="N11" s="46"/>
      <c r="O11" s="45">
        <f t="shared" si="83"/>
        <v>0</v>
      </c>
      <c r="P11" s="47">
        <f t="shared" si="2"/>
        <v>0</v>
      </c>
      <c r="Q11" s="45">
        <f t="shared" si="3"/>
        <v>0</v>
      </c>
      <c r="R11" s="45">
        <f t="shared" si="4"/>
        <v>0</v>
      </c>
      <c r="S11" s="47">
        <f t="shared" si="5"/>
        <v>0</v>
      </c>
      <c r="T11" s="46"/>
      <c r="U11" s="46">
        <f t="shared" si="84"/>
        <v>0</v>
      </c>
      <c r="V11" s="47">
        <f t="shared" si="6"/>
        <v>0</v>
      </c>
      <c r="W11" s="46">
        <f t="shared" si="7"/>
        <v>0</v>
      </c>
      <c r="X11" s="46">
        <f t="shared" si="8"/>
        <v>0</v>
      </c>
      <c r="Y11" s="46">
        <f t="shared" si="9"/>
        <v>0</v>
      </c>
      <c r="Z11" s="46"/>
      <c r="AA11" s="46">
        <f t="shared" si="85"/>
        <v>0</v>
      </c>
      <c r="AB11" s="46">
        <f t="shared" si="10"/>
        <v>0</v>
      </c>
      <c r="AC11" s="45">
        <f t="shared" si="11"/>
        <v>0</v>
      </c>
      <c r="AD11" s="46">
        <f t="shared" si="12"/>
        <v>0</v>
      </c>
      <c r="AE11" s="46">
        <f t="shared" si="13"/>
        <v>0</v>
      </c>
      <c r="AF11" s="46"/>
      <c r="AG11" s="46">
        <f t="shared" si="86"/>
        <v>0</v>
      </c>
      <c r="AH11" s="46">
        <f t="shared" si="14"/>
        <v>0</v>
      </c>
      <c r="AI11" s="45">
        <f t="shared" si="15"/>
        <v>0</v>
      </c>
      <c r="AJ11" s="46">
        <f t="shared" si="16"/>
        <v>0</v>
      </c>
      <c r="AK11" s="46">
        <f t="shared" si="17"/>
        <v>0</v>
      </c>
      <c r="AL11" s="46"/>
      <c r="AM11" s="46">
        <f t="shared" si="87"/>
        <v>0</v>
      </c>
      <c r="AN11" s="46">
        <f t="shared" si="18"/>
        <v>0</v>
      </c>
      <c r="AO11" s="45">
        <f t="shared" si="19"/>
        <v>0</v>
      </c>
      <c r="AP11" s="46">
        <f t="shared" si="20"/>
        <v>0</v>
      </c>
      <c r="AQ11" s="46">
        <f t="shared" si="21"/>
        <v>0</v>
      </c>
      <c r="AR11" s="46"/>
      <c r="AS11" s="46">
        <f t="shared" si="88"/>
        <v>0</v>
      </c>
      <c r="AT11" s="46">
        <f t="shared" si="22"/>
        <v>0</v>
      </c>
      <c r="AU11" s="45">
        <f t="shared" si="23"/>
        <v>0</v>
      </c>
      <c r="AV11" s="46">
        <f t="shared" si="24"/>
        <v>0</v>
      </c>
      <c r="AW11" s="46">
        <f t="shared" si="25"/>
        <v>0</v>
      </c>
      <c r="AX11" s="46"/>
      <c r="AY11" s="46">
        <f t="shared" si="89"/>
        <v>0</v>
      </c>
      <c r="AZ11" s="46">
        <f t="shared" si="26"/>
        <v>0</v>
      </c>
      <c r="BA11" s="45">
        <f t="shared" si="27"/>
        <v>0</v>
      </c>
      <c r="BB11" s="46">
        <f t="shared" si="28"/>
        <v>0</v>
      </c>
      <c r="BC11" s="46">
        <f t="shared" si="29"/>
        <v>0</v>
      </c>
      <c r="BD11" s="46"/>
      <c r="BE11" s="46">
        <f t="shared" si="90"/>
        <v>0</v>
      </c>
      <c r="BF11" s="46">
        <f t="shared" si="30"/>
        <v>0</v>
      </c>
      <c r="BG11" s="45">
        <f t="shared" si="31"/>
        <v>0</v>
      </c>
      <c r="BH11" s="46">
        <f t="shared" si="32"/>
        <v>0</v>
      </c>
      <c r="BI11" s="46">
        <f t="shared" si="33"/>
        <v>0</v>
      </c>
      <c r="BJ11" s="46"/>
      <c r="BK11" s="46">
        <f t="shared" si="91"/>
        <v>0</v>
      </c>
      <c r="BL11" s="46">
        <f t="shared" si="34"/>
        <v>0</v>
      </c>
      <c r="BM11" s="45">
        <f t="shared" si="35"/>
        <v>0</v>
      </c>
      <c r="BN11" s="46">
        <f t="shared" si="36"/>
        <v>0</v>
      </c>
      <c r="BO11" s="46">
        <f t="shared" si="37"/>
        <v>0</v>
      </c>
      <c r="BP11" s="46"/>
      <c r="BQ11" s="46">
        <f t="shared" si="92"/>
        <v>0</v>
      </c>
      <c r="BR11" s="46">
        <f t="shared" si="38"/>
        <v>0</v>
      </c>
      <c r="BS11" s="45">
        <f t="shared" si="39"/>
        <v>0</v>
      </c>
      <c r="BT11" s="46">
        <f t="shared" si="40"/>
        <v>0</v>
      </c>
      <c r="BU11" s="46">
        <f t="shared" si="41"/>
        <v>0</v>
      </c>
      <c r="BV11" s="46"/>
      <c r="BW11" s="46">
        <f t="shared" si="93"/>
        <v>0</v>
      </c>
      <c r="BX11" s="46">
        <f t="shared" si="42"/>
        <v>0</v>
      </c>
      <c r="BY11" s="45">
        <f t="shared" si="43"/>
        <v>0</v>
      </c>
      <c r="BZ11" s="46">
        <f t="shared" si="44"/>
        <v>0</v>
      </c>
      <c r="CA11" s="46">
        <f t="shared" si="45"/>
        <v>0</v>
      </c>
      <c r="CB11" s="46"/>
      <c r="CC11" s="46">
        <f t="shared" si="94"/>
        <v>0</v>
      </c>
      <c r="CD11" s="46">
        <f t="shared" si="46"/>
        <v>0</v>
      </c>
      <c r="CE11" s="45">
        <f t="shared" si="47"/>
        <v>0</v>
      </c>
      <c r="CF11" s="46">
        <f t="shared" si="48"/>
        <v>0</v>
      </c>
      <c r="CG11" s="46">
        <f t="shared" si="49"/>
        <v>0</v>
      </c>
      <c r="CH11" s="46"/>
      <c r="CI11" s="46">
        <f t="shared" si="95"/>
        <v>0</v>
      </c>
      <c r="CJ11" s="46">
        <f t="shared" si="50"/>
        <v>0</v>
      </c>
      <c r="CK11" s="45">
        <f t="shared" si="51"/>
        <v>0</v>
      </c>
      <c r="CL11" s="46">
        <f t="shared" si="52"/>
        <v>0</v>
      </c>
      <c r="CM11" s="46">
        <f t="shared" si="53"/>
        <v>0</v>
      </c>
      <c r="CN11" s="46"/>
      <c r="CO11" s="46">
        <f t="shared" si="96"/>
        <v>0</v>
      </c>
      <c r="CP11" s="46">
        <f t="shared" si="54"/>
        <v>0</v>
      </c>
      <c r="CQ11" s="45">
        <f t="shared" si="55"/>
        <v>0</v>
      </c>
      <c r="CR11" s="46">
        <f t="shared" si="56"/>
        <v>0</v>
      </c>
      <c r="CS11" s="46">
        <f t="shared" si="57"/>
        <v>0</v>
      </c>
      <c r="CT11" s="46"/>
      <c r="CU11" s="46">
        <f t="shared" si="97"/>
        <v>0</v>
      </c>
      <c r="CV11" s="46">
        <f t="shared" si="58"/>
        <v>0</v>
      </c>
      <c r="CW11" s="45">
        <f t="shared" si="59"/>
        <v>0</v>
      </c>
      <c r="CX11" s="46">
        <f t="shared" si="60"/>
        <v>0</v>
      </c>
      <c r="CY11" s="46">
        <f t="shared" si="61"/>
        <v>0</v>
      </c>
      <c r="CZ11" s="46"/>
      <c r="DA11" s="46">
        <f t="shared" si="98"/>
        <v>0</v>
      </c>
      <c r="DB11" s="46">
        <f t="shared" si="62"/>
        <v>0</v>
      </c>
      <c r="DC11" s="45">
        <f t="shared" si="63"/>
        <v>0</v>
      </c>
      <c r="DD11" s="46">
        <f t="shared" si="64"/>
        <v>0</v>
      </c>
      <c r="DE11" s="46">
        <f t="shared" si="65"/>
        <v>0</v>
      </c>
      <c r="DF11" s="46"/>
      <c r="DG11" s="46">
        <f t="shared" si="99"/>
        <v>0</v>
      </c>
      <c r="DH11" s="46">
        <f t="shared" si="66"/>
        <v>0</v>
      </c>
      <c r="DI11" s="45">
        <f t="shared" si="67"/>
        <v>0</v>
      </c>
      <c r="DJ11" s="46">
        <f t="shared" si="68"/>
        <v>0</v>
      </c>
      <c r="DK11" s="46">
        <f t="shared" si="69"/>
        <v>0</v>
      </c>
      <c r="DL11" s="45"/>
      <c r="DM11" s="45">
        <f t="shared" si="100"/>
        <v>0</v>
      </c>
      <c r="DN11" s="45">
        <f t="shared" si="70"/>
        <v>0</v>
      </c>
      <c r="DO11" s="45">
        <f t="shared" si="71"/>
        <v>0</v>
      </c>
      <c r="DP11" s="46">
        <f t="shared" si="72"/>
        <v>0</v>
      </c>
      <c r="DQ11" s="46">
        <f t="shared" si="73"/>
        <v>0</v>
      </c>
      <c r="DR11" s="46"/>
      <c r="DS11" s="46">
        <f t="shared" si="101"/>
        <v>0</v>
      </c>
      <c r="DT11" s="46">
        <f t="shared" si="74"/>
        <v>0</v>
      </c>
      <c r="DU11" s="45">
        <f t="shared" si="75"/>
        <v>0</v>
      </c>
      <c r="DV11" s="46">
        <f t="shared" si="76"/>
        <v>0</v>
      </c>
      <c r="DW11" s="46">
        <f t="shared" si="77"/>
        <v>0</v>
      </c>
      <c r="DX11" s="46"/>
      <c r="DY11" s="46">
        <f t="shared" si="102"/>
        <v>0</v>
      </c>
      <c r="DZ11" s="46">
        <f t="shared" si="78"/>
        <v>0</v>
      </c>
      <c r="EA11" s="45">
        <f t="shared" si="79"/>
        <v>0</v>
      </c>
      <c r="EB11" s="46">
        <f t="shared" si="80"/>
        <v>0</v>
      </c>
      <c r="EC11" s="46">
        <f t="shared" si="81"/>
        <v>0</v>
      </c>
      <c r="ED11" s="46"/>
      <c r="EE11" s="45"/>
      <c r="EF11" s="45"/>
      <c r="EG11" s="45">
        <f t="shared" si="82"/>
        <v>0</v>
      </c>
      <c r="EH11" s="45"/>
      <c r="EI11" s="46"/>
    </row>
    <row r="12" spans="1:139" s="33" customFormat="1" ht="12.75">
      <c r="A12" s="32">
        <v>44835</v>
      </c>
      <c r="C12" s="21"/>
      <c r="D12" s="21"/>
      <c r="E12" s="44">
        <f t="shared" si="0"/>
        <v>0</v>
      </c>
      <c r="F12" s="44"/>
      <c r="G12" s="44"/>
      <c r="H12" s="46"/>
      <c r="I12" s="46">
        <f>'2010C Academic'!I12+'2010C Academic'!O12+'2010C Academic'!U12+'2010C Academic'!AA12+'2010C Academic'!AG12+'2010C Academic'!AM12+'2010C Academic'!AS12+'2010C Academic'!AY12+'2010C Academic'!BE12+'2010C Academic'!BK12+'2010C Academic'!BQ12+'2010C Academic'!BW12+'2010C Academic'!CC12+'2010C Academic'!CI12+'2010C Academic'!CO12+'2010C Academic'!CU12+'2010C Academic'!DA12+'2010C Academic'!DG12+'2010C Academic'!DM12+'2010C Academic'!DS12</f>
        <v>0</v>
      </c>
      <c r="J12" s="46">
        <f>'2010C Academic'!J12+'2010C Academic'!P12+'2010C Academic'!V12+'2010C Academic'!AB12+'2010C Academic'!AH12+'2010C Academic'!AN12+'2010C Academic'!AT12+'2010C Academic'!AZ12+'2010C Academic'!BF12+'2010C Academic'!BL12+'2010C Academic'!BR12+'2010C Academic'!BX12+'2010C Academic'!CD12+'2010C Academic'!CJ12+'2010C Academic'!CP12+'2010C Academic'!CV12+'2010C Academic'!DB12+'2010C Academic'!DH12+'2010C Academic'!DN12+'2010C Academic'!DT12</f>
        <v>0</v>
      </c>
      <c r="K12" s="46">
        <f t="shared" si="1"/>
        <v>0</v>
      </c>
      <c r="L12" s="46">
        <f>'2010C Academic'!L12+'2010C Academic'!R12+'2010C Academic'!X12+'2010C Academic'!AD12+'2010C Academic'!AJ12+'2010C Academic'!AP12+'2010C Academic'!AV12+'2010C Academic'!BB12+'2010C Academic'!BH12+'2010C Academic'!BN12+'2010C Academic'!BT12+'2010C Academic'!BZ12+'2010C Academic'!CF12+'2010C Academic'!CL12+'2010C Academic'!CR12+'2010C Academic'!CX12+'2010C Academic'!DD12+'2010C Academic'!DJ12+'2010C Academic'!DP12+'2010C Academic'!DV12</f>
        <v>0</v>
      </c>
      <c r="M12" s="46">
        <f>'2010C Academic'!M12+'2010C Academic'!S12+'2010C Academic'!Y12+'2010C Academic'!AE12+'2010C Academic'!AK12+'2010C Academic'!AQ12+'2010C Academic'!AW12+'2010C Academic'!BC12+'2010C Academic'!BI12+'2010C Academic'!BO12+'2010C Academic'!BU12+'2010C Academic'!CA12+'2010C Academic'!CG12+'2010C Academic'!CM12+'2010C Academic'!CS12+'2010C Academic'!CY12+'2010C Academic'!DE12+'2010C Academic'!DK12+'2010C Academic'!DQ12+'2010C Academic'!DW12</f>
        <v>0</v>
      </c>
      <c r="N12" s="46"/>
      <c r="O12" s="45"/>
      <c r="P12" s="47">
        <f t="shared" si="2"/>
        <v>0</v>
      </c>
      <c r="Q12" s="45">
        <f t="shared" si="3"/>
        <v>0</v>
      </c>
      <c r="R12" s="45">
        <f t="shared" si="4"/>
        <v>0</v>
      </c>
      <c r="S12" s="47">
        <f t="shared" si="5"/>
        <v>0</v>
      </c>
      <c r="T12" s="46"/>
      <c r="U12" s="46"/>
      <c r="V12" s="47">
        <f t="shared" si="6"/>
        <v>0</v>
      </c>
      <c r="W12" s="46">
        <f t="shared" si="7"/>
        <v>0</v>
      </c>
      <c r="X12" s="46">
        <f t="shared" si="8"/>
        <v>0</v>
      </c>
      <c r="Y12" s="46">
        <f t="shared" si="9"/>
        <v>0</v>
      </c>
      <c r="Z12" s="46"/>
      <c r="AA12" s="46"/>
      <c r="AB12" s="46">
        <f t="shared" si="10"/>
        <v>0</v>
      </c>
      <c r="AC12" s="45">
        <f t="shared" si="11"/>
        <v>0</v>
      </c>
      <c r="AD12" s="46">
        <f t="shared" si="12"/>
        <v>0</v>
      </c>
      <c r="AE12" s="46">
        <f t="shared" si="13"/>
        <v>0</v>
      </c>
      <c r="AF12" s="46"/>
      <c r="AG12" s="46"/>
      <c r="AH12" s="46">
        <f t="shared" si="14"/>
        <v>0</v>
      </c>
      <c r="AI12" s="45">
        <f t="shared" si="15"/>
        <v>0</v>
      </c>
      <c r="AJ12" s="46">
        <f t="shared" si="16"/>
        <v>0</v>
      </c>
      <c r="AK12" s="46">
        <f t="shared" si="17"/>
        <v>0</v>
      </c>
      <c r="AL12" s="46"/>
      <c r="AM12" s="46"/>
      <c r="AN12" s="46">
        <f t="shared" si="18"/>
        <v>0</v>
      </c>
      <c r="AO12" s="45">
        <f t="shared" si="19"/>
        <v>0</v>
      </c>
      <c r="AP12" s="46">
        <f t="shared" si="20"/>
        <v>0</v>
      </c>
      <c r="AQ12" s="46">
        <f t="shared" si="21"/>
        <v>0</v>
      </c>
      <c r="AR12" s="46"/>
      <c r="AS12" s="46"/>
      <c r="AT12" s="46">
        <f t="shared" si="22"/>
        <v>0</v>
      </c>
      <c r="AU12" s="45">
        <f t="shared" si="23"/>
        <v>0</v>
      </c>
      <c r="AV12" s="46">
        <f t="shared" si="24"/>
        <v>0</v>
      </c>
      <c r="AW12" s="46">
        <f t="shared" si="25"/>
        <v>0</v>
      </c>
      <c r="AX12" s="46"/>
      <c r="AY12" s="46"/>
      <c r="AZ12" s="46">
        <f t="shared" si="26"/>
        <v>0</v>
      </c>
      <c r="BA12" s="45">
        <f t="shared" si="27"/>
        <v>0</v>
      </c>
      <c r="BB12" s="46">
        <f t="shared" si="28"/>
        <v>0</v>
      </c>
      <c r="BC12" s="46">
        <f t="shared" si="29"/>
        <v>0</v>
      </c>
      <c r="BD12" s="46"/>
      <c r="BE12" s="46"/>
      <c r="BF12" s="46">
        <f t="shared" si="30"/>
        <v>0</v>
      </c>
      <c r="BG12" s="45">
        <f t="shared" si="31"/>
        <v>0</v>
      </c>
      <c r="BH12" s="46">
        <f t="shared" si="32"/>
        <v>0</v>
      </c>
      <c r="BI12" s="46">
        <f t="shared" si="33"/>
        <v>0</v>
      </c>
      <c r="BJ12" s="46"/>
      <c r="BK12" s="46"/>
      <c r="BL12" s="46">
        <f t="shared" si="34"/>
        <v>0</v>
      </c>
      <c r="BM12" s="45">
        <f t="shared" si="35"/>
        <v>0</v>
      </c>
      <c r="BN12" s="46">
        <f t="shared" si="36"/>
        <v>0</v>
      </c>
      <c r="BO12" s="46">
        <f t="shared" si="37"/>
        <v>0</v>
      </c>
      <c r="BP12" s="46"/>
      <c r="BQ12" s="46"/>
      <c r="BR12" s="46">
        <f t="shared" si="38"/>
        <v>0</v>
      </c>
      <c r="BS12" s="45">
        <f t="shared" si="39"/>
        <v>0</v>
      </c>
      <c r="BT12" s="46">
        <f t="shared" si="40"/>
        <v>0</v>
      </c>
      <c r="BU12" s="46">
        <f t="shared" si="41"/>
        <v>0</v>
      </c>
      <c r="BV12" s="46"/>
      <c r="BW12" s="46"/>
      <c r="BX12" s="46">
        <f t="shared" si="42"/>
        <v>0</v>
      </c>
      <c r="BY12" s="45">
        <f t="shared" si="43"/>
        <v>0</v>
      </c>
      <c r="BZ12" s="46">
        <f t="shared" si="44"/>
        <v>0</v>
      </c>
      <c r="CA12" s="46">
        <f t="shared" si="45"/>
        <v>0</v>
      </c>
      <c r="CB12" s="46"/>
      <c r="CC12" s="46"/>
      <c r="CD12" s="46">
        <f t="shared" si="46"/>
        <v>0</v>
      </c>
      <c r="CE12" s="45">
        <f t="shared" si="47"/>
        <v>0</v>
      </c>
      <c r="CF12" s="46">
        <f t="shared" si="48"/>
        <v>0</v>
      </c>
      <c r="CG12" s="46">
        <f t="shared" si="49"/>
        <v>0</v>
      </c>
      <c r="CH12" s="46"/>
      <c r="CI12" s="46"/>
      <c r="CJ12" s="46">
        <f t="shared" si="50"/>
        <v>0</v>
      </c>
      <c r="CK12" s="45">
        <f t="shared" si="51"/>
        <v>0</v>
      </c>
      <c r="CL12" s="46">
        <f t="shared" si="52"/>
        <v>0</v>
      </c>
      <c r="CM12" s="46">
        <f t="shared" si="53"/>
        <v>0</v>
      </c>
      <c r="CN12" s="46"/>
      <c r="CO12" s="46"/>
      <c r="CP12" s="46">
        <f t="shared" si="54"/>
        <v>0</v>
      </c>
      <c r="CQ12" s="45">
        <f t="shared" si="55"/>
        <v>0</v>
      </c>
      <c r="CR12" s="46">
        <f t="shared" si="56"/>
        <v>0</v>
      </c>
      <c r="CS12" s="46">
        <f t="shared" si="57"/>
        <v>0</v>
      </c>
      <c r="CT12" s="46"/>
      <c r="CU12" s="46"/>
      <c r="CV12" s="46">
        <f t="shared" si="58"/>
        <v>0</v>
      </c>
      <c r="CW12" s="45">
        <f t="shared" si="59"/>
        <v>0</v>
      </c>
      <c r="CX12" s="46">
        <f t="shared" si="60"/>
        <v>0</v>
      </c>
      <c r="CY12" s="46">
        <f t="shared" si="61"/>
        <v>0</v>
      </c>
      <c r="CZ12" s="46"/>
      <c r="DA12" s="46"/>
      <c r="DB12" s="46">
        <f t="shared" si="62"/>
        <v>0</v>
      </c>
      <c r="DC12" s="45">
        <f t="shared" si="63"/>
        <v>0</v>
      </c>
      <c r="DD12" s="46">
        <f t="shared" si="64"/>
        <v>0</v>
      </c>
      <c r="DE12" s="46">
        <f t="shared" si="65"/>
        <v>0</v>
      </c>
      <c r="DF12" s="46"/>
      <c r="DG12" s="46"/>
      <c r="DH12" s="46">
        <f t="shared" si="66"/>
        <v>0</v>
      </c>
      <c r="DI12" s="45">
        <f t="shared" si="67"/>
        <v>0</v>
      </c>
      <c r="DJ12" s="46">
        <f t="shared" si="68"/>
        <v>0</v>
      </c>
      <c r="DK12" s="46">
        <f t="shared" si="69"/>
        <v>0</v>
      </c>
      <c r="DL12" s="45"/>
      <c r="DM12" s="45"/>
      <c r="DN12" s="45">
        <f t="shared" si="70"/>
        <v>0</v>
      </c>
      <c r="DO12" s="45">
        <f t="shared" si="71"/>
        <v>0</v>
      </c>
      <c r="DP12" s="46">
        <f t="shared" si="72"/>
        <v>0</v>
      </c>
      <c r="DQ12" s="46">
        <f t="shared" si="73"/>
        <v>0</v>
      </c>
      <c r="DR12" s="46"/>
      <c r="DS12" s="46"/>
      <c r="DT12" s="46">
        <f t="shared" si="74"/>
        <v>0</v>
      </c>
      <c r="DU12" s="45">
        <f t="shared" si="75"/>
        <v>0</v>
      </c>
      <c r="DV12" s="46">
        <f t="shared" si="76"/>
        <v>0</v>
      </c>
      <c r="DW12" s="46">
        <f t="shared" si="77"/>
        <v>0</v>
      </c>
      <c r="DX12" s="46"/>
      <c r="DY12" s="46"/>
      <c r="DZ12" s="46">
        <f t="shared" si="78"/>
        <v>0</v>
      </c>
      <c r="EA12" s="45">
        <f t="shared" si="79"/>
        <v>0</v>
      </c>
      <c r="EB12" s="46">
        <f t="shared" si="80"/>
        <v>0</v>
      </c>
      <c r="EC12" s="46">
        <f t="shared" si="81"/>
        <v>0</v>
      </c>
      <c r="ED12" s="46"/>
      <c r="EE12" s="45"/>
      <c r="EF12" s="45"/>
      <c r="EG12" s="45">
        <f t="shared" si="82"/>
        <v>0</v>
      </c>
      <c r="EH12" s="45"/>
      <c r="EI12" s="46"/>
    </row>
    <row r="13" spans="1:139" s="33" customFormat="1" ht="12.75">
      <c r="A13" s="32">
        <v>45017</v>
      </c>
      <c r="C13" s="21"/>
      <c r="D13" s="21"/>
      <c r="E13" s="44">
        <f t="shared" si="0"/>
        <v>0</v>
      </c>
      <c r="F13" s="44"/>
      <c r="G13" s="44"/>
      <c r="H13" s="46"/>
      <c r="I13" s="46">
        <f>'2010C Academic'!I13+'2010C Academic'!O13+'2010C Academic'!U13+'2010C Academic'!AA13+'2010C Academic'!AG13+'2010C Academic'!AM13+'2010C Academic'!AS13+'2010C Academic'!AY13+'2010C Academic'!BE13+'2010C Academic'!BK13+'2010C Academic'!BQ13+'2010C Academic'!BW13+'2010C Academic'!CC13+'2010C Academic'!CI13+'2010C Academic'!CO13+'2010C Academic'!CU13+'2010C Academic'!DA13+'2010C Academic'!DG13+'2010C Academic'!DM13+'2010C Academic'!DS13</f>
        <v>0</v>
      </c>
      <c r="J13" s="46">
        <f>'2010C Academic'!J13+'2010C Academic'!P13+'2010C Academic'!V13+'2010C Academic'!AB13+'2010C Academic'!AH13+'2010C Academic'!AN13+'2010C Academic'!AT13+'2010C Academic'!AZ13+'2010C Academic'!BF13+'2010C Academic'!BL13+'2010C Academic'!BR13+'2010C Academic'!BX13+'2010C Academic'!CD13+'2010C Academic'!CJ13+'2010C Academic'!CP13+'2010C Academic'!CV13+'2010C Academic'!DB13+'2010C Academic'!DH13+'2010C Academic'!DN13+'2010C Academic'!DT13</f>
        <v>0</v>
      </c>
      <c r="K13" s="46">
        <f t="shared" si="1"/>
        <v>0</v>
      </c>
      <c r="L13" s="46">
        <f>'2010C Academic'!L13+'2010C Academic'!R13+'2010C Academic'!X13+'2010C Academic'!AD13+'2010C Academic'!AJ13+'2010C Academic'!AP13+'2010C Academic'!AV13+'2010C Academic'!BB13+'2010C Academic'!BH13+'2010C Academic'!BN13+'2010C Academic'!BT13+'2010C Academic'!BZ13+'2010C Academic'!CF13+'2010C Academic'!CL13+'2010C Academic'!CR13+'2010C Academic'!CX13+'2010C Academic'!DD13+'2010C Academic'!DJ13+'2010C Academic'!DP13+'2010C Academic'!DV13</f>
        <v>0</v>
      </c>
      <c r="M13" s="46">
        <f>'2010C Academic'!M13+'2010C Academic'!S13+'2010C Academic'!Y13+'2010C Academic'!AE13+'2010C Academic'!AK13+'2010C Academic'!AQ13+'2010C Academic'!AW13+'2010C Academic'!BC13+'2010C Academic'!BI13+'2010C Academic'!BO13+'2010C Academic'!BU13+'2010C Academic'!CA13+'2010C Academic'!CG13+'2010C Academic'!CM13+'2010C Academic'!CS13+'2010C Academic'!CY13+'2010C Academic'!DE13+'2010C Academic'!DK13+'2010C Academic'!DQ13+'2010C Academic'!DW13</f>
        <v>0</v>
      </c>
      <c r="N13" s="46"/>
      <c r="O13" s="45">
        <f t="shared" si="83"/>
        <v>0</v>
      </c>
      <c r="P13" s="47">
        <f t="shared" si="2"/>
        <v>0</v>
      </c>
      <c r="Q13" s="45">
        <f t="shared" si="3"/>
        <v>0</v>
      </c>
      <c r="R13" s="45">
        <f t="shared" si="4"/>
        <v>0</v>
      </c>
      <c r="S13" s="47">
        <f t="shared" si="5"/>
        <v>0</v>
      </c>
      <c r="T13" s="46"/>
      <c r="U13" s="46">
        <f t="shared" si="84"/>
        <v>0</v>
      </c>
      <c r="V13" s="47">
        <f t="shared" si="6"/>
        <v>0</v>
      </c>
      <c r="W13" s="46">
        <f t="shared" si="7"/>
        <v>0</v>
      </c>
      <c r="X13" s="46">
        <f t="shared" si="8"/>
        <v>0</v>
      </c>
      <c r="Y13" s="46">
        <f t="shared" si="9"/>
        <v>0</v>
      </c>
      <c r="Z13" s="46"/>
      <c r="AA13" s="46">
        <f t="shared" si="85"/>
        <v>0</v>
      </c>
      <c r="AB13" s="46">
        <f t="shared" si="10"/>
        <v>0</v>
      </c>
      <c r="AC13" s="45">
        <f t="shared" si="11"/>
        <v>0</v>
      </c>
      <c r="AD13" s="46">
        <f t="shared" si="12"/>
        <v>0</v>
      </c>
      <c r="AE13" s="46">
        <f t="shared" si="13"/>
        <v>0</v>
      </c>
      <c r="AF13" s="46"/>
      <c r="AG13" s="46">
        <f t="shared" si="86"/>
        <v>0</v>
      </c>
      <c r="AH13" s="46">
        <f t="shared" si="14"/>
        <v>0</v>
      </c>
      <c r="AI13" s="45">
        <f t="shared" si="15"/>
        <v>0</v>
      </c>
      <c r="AJ13" s="46">
        <f t="shared" si="16"/>
        <v>0</v>
      </c>
      <c r="AK13" s="46">
        <f t="shared" si="17"/>
        <v>0</v>
      </c>
      <c r="AL13" s="46"/>
      <c r="AM13" s="46">
        <f t="shared" si="87"/>
        <v>0</v>
      </c>
      <c r="AN13" s="46">
        <f t="shared" si="18"/>
        <v>0</v>
      </c>
      <c r="AO13" s="45">
        <f t="shared" si="19"/>
        <v>0</v>
      </c>
      <c r="AP13" s="46">
        <f t="shared" si="20"/>
        <v>0</v>
      </c>
      <c r="AQ13" s="46">
        <f t="shared" si="21"/>
        <v>0</v>
      </c>
      <c r="AR13" s="46"/>
      <c r="AS13" s="46">
        <f t="shared" si="88"/>
        <v>0</v>
      </c>
      <c r="AT13" s="46">
        <f t="shared" si="22"/>
        <v>0</v>
      </c>
      <c r="AU13" s="45">
        <f t="shared" si="23"/>
        <v>0</v>
      </c>
      <c r="AV13" s="46">
        <f t="shared" si="24"/>
        <v>0</v>
      </c>
      <c r="AW13" s="46">
        <f t="shared" si="25"/>
        <v>0</v>
      </c>
      <c r="AX13" s="46"/>
      <c r="AY13" s="46">
        <f t="shared" si="89"/>
        <v>0</v>
      </c>
      <c r="AZ13" s="46">
        <f t="shared" si="26"/>
        <v>0</v>
      </c>
      <c r="BA13" s="45">
        <f t="shared" si="27"/>
        <v>0</v>
      </c>
      <c r="BB13" s="46">
        <f t="shared" si="28"/>
        <v>0</v>
      </c>
      <c r="BC13" s="46">
        <f t="shared" si="29"/>
        <v>0</v>
      </c>
      <c r="BD13" s="46"/>
      <c r="BE13" s="46">
        <f t="shared" si="90"/>
        <v>0</v>
      </c>
      <c r="BF13" s="46">
        <f t="shared" si="30"/>
        <v>0</v>
      </c>
      <c r="BG13" s="45">
        <f t="shared" si="31"/>
        <v>0</v>
      </c>
      <c r="BH13" s="46">
        <f t="shared" si="32"/>
        <v>0</v>
      </c>
      <c r="BI13" s="46">
        <f t="shared" si="33"/>
        <v>0</v>
      </c>
      <c r="BJ13" s="46"/>
      <c r="BK13" s="46">
        <f t="shared" si="91"/>
        <v>0</v>
      </c>
      <c r="BL13" s="46">
        <f t="shared" si="34"/>
        <v>0</v>
      </c>
      <c r="BM13" s="45">
        <f t="shared" si="35"/>
        <v>0</v>
      </c>
      <c r="BN13" s="46">
        <f t="shared" si="36"/>
        <v>0</v>
      </c>
      <c r="BO13" s="46">
        <f t="shared" si="37"/>
        <v>0</v>
      </c>
      <c r="BP13" s="46"/>
      <c r="BQ13" s="46">
        <f t="shared" si="92"/>
        <v>0</v>
      </c>
      <c r="BR13" s="46">
        <f t="shared" si="38"/>
        <v>0</v>
      </c>
      <c r="BS13" s="45">
        <f t="shared" si="39"/>
        <v>0</v>
      </c>
      <c r="BT13" s="46">
        <f t="shared" si="40"/>
        <v>0</v>
      </c>
      <c r="BU13" s="46">
        <f t="shared" si="41"/>
        <v>0</v>
      </c>
      <c r="BV13" s="46"/>
      <c r="BW13" s="46">
        <f t="shared" si="93"/>
        <v>0</v>
      </c>
      <c r="BX13" s="46">
        <f t="shared" si="42"/>
        <v>0</v>
      </c>
      <c r="BY13" s="45">
        <f t="shared" si="43"/>
        <v>0</v>
      </c>
      <c r="BZ13" s="46">
        <f t="shared" si="44"/>
        <v>0</v>
      </c>
      <c r="CA13" s="46">
        <f t="shared" si="45"/>
        <v>0</v>
      </c>
      <c r="CB13" s="46"/>
      <c r="CC13" s="46">
        <f t="shared" si="94"/>
        <v>0</v>
      </c>
      <c r="CD13" s="46">
        <f t="shared" si="46"/>
        <v>0</v>
      </c>
      <c r="CE13" s="45">
        <f t="shared" si="47"/>
        <v>0</v>
      </c>
      <c r="CF13" s="46">
        <f t="shared" si="48"/>
        <v>0</v>
      </c>
      <c r="CG13" s="46">
        <f t="shared" si="49"/>
        <v>0</v>
      </c>
      <c r="CH13" s="46"/>
      <c r="CI13" s="46">
        <f t="shared" si="95"/>
        <v>0</v>
      </c>
      <c r="CJ13" s="46">
        <f t="shared" si="50"/>
        <v>0</v>
      </c>
      <c r="CK13" s="45">
        <f t="shared" si="51"/>
        <v>0</v>
      </c>
      <c r="CL13" s="46">
        <f t="shared" si="52"/>
        <v>0</v>
      </c>
      <c r="CM13" s="46">
        <f t="shared" si="53"/>
        <v>0</v>
      </c>
      <c r="CN13" s="46"/>
      <c r="CO13" s="46">
        <f t="shared" si="96"/>
        <v>0</v>
      </c>
      <c r="CP13" s="46">
        <f t="shared" si="54"/>
        <v>0</v>
      </c>
      <c r="CQ13" s="45">
        <f t="shared" si="55"/>
        <v>0</v>
      </c>
      <c r="CR13" s="46">
        <f t="shared" si="56"/>
        <v>0</v>
      </c>
      <c r="CS13" s="46">
        <f t="shared" si="57"/>
        <v>0</v>
      </c>
      <c r="CT13" s="46"/>
      <c r="CU13" s="46">
        <f t="shared" si="97"/>
        <v>0</v>
      </c>
      <c r="CV13" s="46">
        <f t="shared" si="58"/>
        <v>0</v>
      </c>
      <c r="CW13" s="45">
        <f t="shared" si="59"/>
        <v>0</v>
      </c>
      <c r="CX13" s="46">
        <f t="shared" si="60"/>
        <v>0</v>
      </c>
      <c r="CY13" s="46">
        <f t="shared" si="61"/>
        <v>0</v>
      </c>
      <c r="CZ13" s="46"/>
      <c r="DA13" s="46">
        <f t="shared" si="98"/>
        <v>0</v>
      </c>
      <c r="DB13" s="46">
        <f t="shared" si="62"/>
        <v>0</v>
      </c>
      <c r="DC13" s="45">
        <f t="shared" si="63"/>
        <v>0</v>
      </c>
      <c r="DD13" s="46">
        <f t="shared" si="64"/>
        <v>0</v>
      </c>
      <c r="DE13" s="46">
        <f t="shared" si="65"/>
        <v>0</v>
      </c>
      <c r="DF13" s="46"/>
      <c r="DG13" s="46">
        <f t="shared" si="99"/>
        <v>0</v>
      </c>
      <c r="DH13" s="46">
        <f t="shared" si="66"/>
        <v>0</v>
      </c>
      <c r="DI13" s="45">
        <f t="shared" si="67"/>
        <v>0</v>
      </c>
      <c r="DJ13" s="46">
        <f t="shared" si="68"/>
        <v>0</v>
      </c>
      <c r="DK13" s="46">
        <f t="shared" si="69"/>
        <v>0</v>
      </c>
      <c r="DL13" s="45"/>
      <c r="DM13" s="45">
        <f t="shared" si="100"/>
        <v>0</v>
      </c>
      <c r="DN13" s="45">
        <f t="shared" si="70"/>
        <v>0</v>
      </c>
      <c r="DO13" s="45">
        <f t="shared" si="71"/>
        <v>0</v>
      </c>
      <c r="DP13" s="46">
        <f t="shared" si="72"/>
        <v>0</v>
      </c>
      <c r="DQ13" s="46">
        <f t="shared" si="73"/>
        <v>0</v>
      </c>
      <c r="DR13" s="46"/>
      <c r="DS13" s="46">
        <f t="shared" si="101"/>
        <v>0</v>
      </c>
      <c r="DT13" s="46">
        <f t="shared" si="74"/>
        <v>0</v>
      </c>
      <c r="DU13" s="45">
        <f t="shared" si="75"/>
        <v>0</v>
      </c>
      <c r="DV13" s="46">
        <f t="shared" si="76"/>
        <v>0</v>
      </c>
      <c r="DW13" s="46">
        <f t="shared" si="77"/>
        <v>0</v>
      </c>
      <c r="DX13" s="46"/>
      <c r="DY13" s="46">
        <f t="shared" si="102"/>
        <v>0</v>
      </c>
      <c r="DZ13" s="46">
        <f t="shared" si="78"/>
        <v>0</v>
      </c>
      <c r="EA13" s="45">
        <f t="shared" si="79"/>
        <v>0</v>
      </c>
      <c r="EB13" s="46">
        <f t="shared" si="80"/>
        <v>0</v>
      </c>
      <c r="EC13" s="46">
        <f t="shared" si="81"/>
        <v>0</v>
      </c>
      <c r="ED13" s="46"/>
      <c r="EE13" s="45"/>
      <c r="EF13" s="45"/>
      <c r="EG13" s="45">
        <f t="shared" si="82"/>
        <v>0</v>
      </c>
      <c r="EH13" s="45"/>
      <c r="EI13" s="46"/>
    </row>
    <row r="14" spans="1:139" s="33" customFormat="1" ht="12.75">
      <c r="A14" s="32">
        <v>45200</v>
      </c>
      <c r="C14" s="21"/>
      <c r="D14" s="21"/>
      <c r="E14" s="44">
        <f t="shared" si="0"/>
        <v>0</v>
      </c>
      <c r="F14" s="44"/>
      <c r="G14" s="44"/>
      <c r="H14" s="46"/>
      <c r="I14" s="46">
        <f>'2010C Academic'!I14+'2010C Academic'!O14+'2010C Academic'!U14+'2010C Academic'!AA14+'2010C Academic'!AG14+'2010C Academic'!AM14+'2010C Academic'!AS14+'2010C Academic'!AY14+'2010C Academic'!BE14+'2010C Academic'!BK14+'2010C Academic'!BQ14+'2010C Academic'!BW14+'2010C Academic'!CC14+'2010C Academic'!CI14+'2010C Academic'!CO14+'2010C Academic'!CU14+'2010C Academic'!DA14+'2010C Academic'!DG14+'2010C Academic'!DM14+'2010C Academic'!DS14</f>
        <v>0</v>
      </c>
      <c r="J14" s="46">
        <f>'2010C Academic'!J14+'2010C Academic'!P14+'2010C Academic'!V14+'2010C Academic'!AB14+'2010C Academic'!AH14+'2010C Academic'!AN14+'2010C Academic'!AT14+'2010C Academic'!AZ14+'2010C Academic'!BF14+'2010C Academic'!BL14+'2010C Academic'!BR14+'2010C Academic'!BX14+'2010C Academic'!CD14+'2010C Academic'!CJ14+'2010C Academic'!CP14+'2010C Academic'!CV14+'2010C Academic'!DB14+'2010C Academic'!DH14+'2010C Academic'!DN14+'2010C Academic'!DT14</f>
        <v>0</v>
      </c>
      <c r="K14" s="46">
        <f t="shared" si="1"/>
        <v>0</v>
      </c>
      <c r="L14" s="46">
        <f>'2010C Academic'!L14+'2010C Academic'!R14+'2010C Academic'!X14+'2010C Academic'!AD14+'2010C Academic'!AJ14+'2010C Academic'!AP14+'2010C Academic'!AV14+'2010C Academic'!BB14+'2010C Academic'!BH14+'2010C Academic'!BN14+'2010C Academic'!BT14+'2010C Academic'!BZ14+'2010C Academic'!CF14+'2010C Academic'!CL14+'2010C Academic'!CR14+'2010C Academic'!CX14+'2010C Academic'!DD14+'2010C Academic'!DJ14+'2010C Academic'!DP14+'2010C Academic'!DV14</f>
        <v>0</v>
      </c>
      <c r="M14" s="46">
        <f>'2010C Academic'!M14+'2010C Academic'!S14+'2010C Academic'!Y14+'2010C Academic'!AE14+'2010C Academic'!AK14+'2010C Academic'!AQ14+'2010C Academic'!AW14+'2010C Academic'!BC14+'2010C Academic'!BI14+'2010C Academic'!BO14+'2010C Academic'!BU14+'2010C Academic'!CA14+'2010C Academic'!CG14+'2010C Academic'!CM14+'2010C Academic'!CS14+'2010C Academic'!CY14+'2010C Academic'!DE14+'2010C Academic'!DK14+'2010C Academic'!DQ14+'2010C Academic'!DW14</f>
        <v>0</v>
      </c>
      <c r="N14" s="46"/>
      <c r="O14" s="45"/>
      <c r="P14" s="47">
        <f t="shared" si="2"/>
        <v>0</v>
      </c>
      <c r="Q14" s="45">
        <f t="shared" si="3"/>
        <v>0</v>
      </c>
      <c r="R14" s="45">
        <f t="shared" si="4"/>
        <v>0</v>
      </c>
      <c r="S14" s="47">
        <f t="shared" si="5"/>
        <v>0</v>
      </c>
      <c r="T14" s="46"/>
      <c r="U14" s="46"/>
      <c r="V14" s="47">
        <f t="shared" si="6"/>
        <v>0</v>
      </c>
      <c r="W14" s="46">
        <f t="shared" si="7"/>
        <v>0</v>
      </c>
      <c r="X14" s="46">
        <f t="shared" si="8"/>
        <v>0</v>
      </c>
      <c r="Y14" s="46">
        <f t="shared" si="9"/>
        <v>0</v>
      </c>
      <c r="Z14" s="46"/>
      <c r="AA14" s="46"/>
      <c r="AB14" s="46">
        <f t="shared" si="10"/>
        <v>0</v>
      </c>
      <c r="AC14" s="45">
        <f t="shared" si="11"/>
        <v>0</v>
      </c>
      <c r="AD14" s="46">
        <f t="shared" si="12"/>
        <v>0</v>
      </c>
      <c r="AE14" s="46">
        <f t="shared" si="13"/>
        <v>0</v>
      </c>
      <c r="AF14" s="46"/>
      <c r="AG14" s="46"/>
      <c r="AH14" s="46">
        <f t="shared" si="14"/>
        <v>0</v>
      </c>
      <c r="AI14" s="45">
        <f t="shared" si="15"/>
        <v>0</v>
      </c>
      <c r="AJ14" s="46">
        <f t="shared" si="16"/>
        <v>0</v>
      </c>
      <c r="AK14" s="46">
        <f t="shared" si="17"/>
        <v>0</v>
      </c>
      <c r="AL14" s="46"/>
      <c r="AM14" s="46"/>
      <c r="AN14" s="46">
        <f t="shared" si="18"/>
        <v>0</v>
      </c>
      <c r="AO14" s="45">
        <f t="shared" si="19"/>
        <v>0</v>
      </c>
      <c r="AP14" s="46">
        <f t="shared" si="20"/>
        <v>0</v>
      </c>
      <c r="AQ14" s="46">
        <f t="shared" si="21"/>
        <v>0</v>
      </c>
      <c r="AR14" s="46"/>
      <c r="AS14" s="46"/>
      <c r="AT14" s="46">
        <f t="shared" si="22"/>
        <v>0</v>
      </c>
      <c r="AU14" s="45">
        <f t="shared" si="23"/>
        <v>0</v>
      </c>
      <c r="AV14" s="46">
        <f t="shared" si="24"/>
        <v>0</v>
      </c>
      <c r="AW14" s="46">
        <f t="shared" si="25"/>
        <v>0</v>
      </c>
      <c r="AX14" s="46"/>
      <c r="AY14" s="46"/>
      <c r="AZ14" s="46">
        <f t="shared" si="26"/>
        <v>0</v>
      </c>
      <c r="BA14" s="45">
        <f t="shared" si="27"/>
        <v>0</v>
      </c>
      <c r="BB14" s="46">
        <f t="shared" si="28"/>
        <v>0</v>
      </c>
      <c r="BC14" s="46">
        <f t="shared" si="29"/>
        <v>0</v>
      </c>
      <c r="BD14" s="46"/>
      <c r="BE14" s="46"/>
      <c r="BF14" s="46">
        <f t="shared" si="30"/>
        <v>0</v>
      </c>
      <c r="BG14" s="45">
        <f t="shared" si="31"/>
        <v>0</v>
      </c>
      <c r="BH14" s="46">
        <f t="shared" si="32"/>
        <v>0</v>
      </c>
      <c r="BI14" s="46">
        <f t="shared" si="33"/>
        <v>0</v>
      </c>
      <c r="BJ14" s="46"/>
      <c r="BK14" s="46"/>
      <c r="BL14" s="46">
        <f t="shared" si="34"/>
        <v>0</v>
      </c>
      <c r="BM14" s="45">
        <f t="shared" si="35"/>
        <v>0</v>
      </c>
      <c r="BN14" s="46">
        <f t="shared" si="36"/>
        <v>0</v>
      </c>
      <c r="BO14" s="46">
        <f t="shared" si="37"/>
        <v>0</v>
      </c>
      <c r="BP14" s="46"/>
      <c r="BQ14" s="46"/>
      <c r="BR14" s="46">
        <f t="shared" si="38"/>
        <v>0</v>
      </c>
      <c r="BS14" s="45">
        <f t="shared" si="39"/>
        <v>0</v>
      </c>
      <c r="BT14" s="46">
        <f t="shared" si="40"/>
        <v>0</v>
      </c>
      <c r="BU14" s="46">
        <f t="shared" si="41"/>
        <v>0</v>
      </c>
      <c r="BV14" s="46"/>
      <c r="BW14" s="46"/>
      <c r="BX14" s="46">
        <f t="shared" si="42"/>
        <v>0</v>
      </c>
      <c r="BY14" s="45">
        <f t="shared" si="43"/>
        <v>0</v>
      </c>
      <c r="BZ14" s="46">
        <f t="shared" si="44"/>
        <v>0</v>
      </c>
      <c r="CA14" s="46">
        <f t="shared" si="45"/>
        <v>0</v>
      </c>
      <c r="CB14" s="46"/>
      <c r="CC14" s="46"/>
      <c r="CD14" s="46">
        <f t="shared" si="46"/>
        <v>0</v>
      </c>
      <c r="CE14" s="45">
        <f t="shared" si="47"/>
        <v>0</v>
      </c>
      <c r="CF14" s="46">
        <f t="shared" si="48"/>
        <v>0</v>
      </c>
      <c r="CG14" s="46">
        <f t="shared" si="49"/>
        <v>0</v>
      </c>
      <c r="CH14" s="46"/>
      <c r="CI14" s="46"/>
      <c r="CJ14" s="46">
        <f t="shared" si="50"/>
        <v>0</v>
      </c>
      <c r="CK14" s="45">
        <f t="shared" si="51"/>
        <v>0</v>
      </c>
      <c r="CL14" s="46">
        <f t="shared" si="52"/>
        <v>0</v>
      </c>
      <c r="CM14" s="46">
        <f t="shared" si="53"/>
        <v>0</v>
      </c>
      <c r="CN14" s="46"/>
      <c r="CO14" s="46"/>
      <c r="CP14" s="46">
        <f t="shared" si="54"/>
        <v>0</v>
      </c>
      <c r="CQ14" s="45">
        <f t="shared" si="55"/>
        <v>0</v>
      </c>
      <c r="CR14" s="46">
        <f t="shared" si="56"/>
        <v>0</v>
      </c>
      <c r="CS14" s="46">
        <f t="shared" si="57"/>
        <v>0</v>
      </c>
      <c r="CT14" s="46"/>
      <c r="CU14" s="46"/>
      <c r="CV14" s="46">
        <f t="shared" si="58"/>
        <v>0</v>
      </c>
      <c r="CW14" s="45">
        <f t="shared" si="59"/>
        <v>0</v>
      </c>
      <c r="CX14" s="46">
        <f t="shared" si="60"/>
        <v>0</v>
      </c>
      <c r="CY14" s="46">
        <f t="shared" si="61"/>
        <v>0</v>
      </c>
      <c r="CZ14" s="46"/>
      <c r="DA14" s="46"/>
      <c r="DB14" s="46">
        <f t="shared" si="62"/>
        <v>0</v>
      </c>
      <c r="DC14" s="45">
        <f t="shared" si="63"/>
        <v>0</v>
      </c>
      <c r="DD14" s="46">
        <f t="shared" si="64"/>
        <v>0</v>
      </c>
      <c r="DE14" s="46">
        <f t="shared" si="65"/>
        <v>0</v>
      </c>
      <c r="DF14" s="46"/>
      <c r="DG14" s="46"/>
      <c r="DH14" s="46">
        <f t="shared" si="66"/>
        <v>0</v>
      </c>
      <c r="DI14" s="45">
        <f t="shared" si="67"/>
        <v>0</v>
      </c>
      <c r="DJ14" s="46">
        <f t="shared" si="68"/>
        <v>0</v>
      </c>
      <c r="DK14" s="46">
        <f t="shared" si="69"/>
        <v>0</v>
      </c>
      <c r="DL14" s="45"/>
      <c r="DM14" s="45"/>
      <c r="DN14" s="45">
        <f t="shared" si="70"/>
        <v>0</v>
      </c>
      <c r="DO14" s="45">
        <f t="shared" si="71"/>
        <v>0</v>
      </c>
      <c r="DP14" s="46">
        <f t="shared" si="72"/>
        <v>0</v>
      </c>
      <c r="DQ14" s="46">
        <f t="shared" si="73"/>
        <v>0</v>
      </c>
      <c r="DR14" s="46"/>
      <c r="DS14" s="46"/>
      <c r="DT14" s="46">
        <f t="shared" si="74"/>
        <v>0</v>
      </c>
      <c r="DU14" s="45">
        <f t="shared" si="75"/>
        <v>0</v>
      </c>
      <c r="DV14" s="46">
        <f t="shared" si="76"/>
        <v>0</v>
      </c>
      <c r="DW14" s="46">
        <f t="shared" si="77"/>
        <v>0</v>
      </c>
      <c r="DX14" s="46"/>
      <c r="DY14" s="46"/>
      <c r="DZ14" s="46">
        <f t="shared" si="78"/>
        <v>0</v>
      </c>
      <c r="EA14" s="45">
        <f t="shared" si="79"/>
        <v>0</v>
      </c>
      <c r="EB14" s="46">
        <f t="shared" si="80"/>
        <v>0</v>
      </c>
      <c r="EC14" s="46">
        <f t="shared" si="81"/>
        <v>0</v>
      </c>
      <c r="ED14" s="46"/>
      <c r="EE14" s="45"/>
      <c r="EF14" s="45"/>
      <c r="EG14" s="45">
        <f t="shared" si="82"/>
        <v>0</v>
      </c>
      <c r="EH14" s="45"/>
      <c r="EI14" s="46"/>
    </row>
    <row r="15" spans="1:139" s="33" customFormat="1" ht="12.75">
      <c r="A15" s="32">
        <v>45383</v>
      </c>
      <c r="C15" s="21"/>
      <c r="D15" s="21"/>
      <c r="E15" s="44">
        <f t="shared" si="0"/>
        <v>0</v>
      </c>
      <c r="F15" s="44"/>
      <c r="G15" s="44"/>
      <c r="H15" s="46"/>
      <c r="I15" s="46">
        <f>'2010C Academic'!I15+'2010C Academic'!O15+'2010C Academic'!U15+'2010C Academic'!AA15+'2010C Academic'!AG15+'2010C Academic'!AM15+'2010C Academic'!AS15+'2010C Academic'!AY15+'2010C Academic'!BE15+'2010C Academic'!BK15+'2010C Academic'!BQ15+'2010C Academic'!BW15+'2010C Academic'!CC15+'2010C Academic'!CI15+'2010C Academic'!CO15+'2010C Academic'!CU15+'2010C Academic'!DA15+'2010C Academic'!DG15+'2010C Academic'!DM15+'2010C Academic'!DS15</f>
        <v>0</v>
      </c>
      <c r="J15" s="46">
        <f>'2010C Academic'!J15+'2010C Academic'!P15+'2010C Academic'!V15+'2010C Academic'!AB15+'2010C Academic'!AH15+'2010C Academic'!AN15+'2010C Academic'!AT15+'2010C Academic'!AZ15+'2010C Academic'!BF15+'2010C Academic'!BL15+'2010C Academic'!BR15+'2010C Academic'!BX15+'2010C Academic'!CD15+'2010C Academic'!CJ15+'2010C Academic'!CP15+'2010C Academic'!CV15+'2010C Academic'!DB15+'2010C Academic'!DH15+'2010C Academic'!DN15+'2010C Academic'!DT15</f>
        <v>0</v>
      </c>
      <c r="K15" s="46">
        <f t="shared" si="1"/>
        <v>0</v>
      </c>
      <c r="L15" s="46">
        <f>'2010C Academic'!L15+'2010C Academic'!R15+'2010C Academic'!X15+'2010C Academic'!AD15+'2010C Academic'!AJ15+'2010C Academic'!AP15+'2010C Academic'!AV15+'2010C Academic'!BB15+'2010C Academic'!BH15+'2010C Academic'!BN15+'2010C Academic'!BT15+'2010C Academic'!BZ15+'2010C Academic'!CF15+'2010C Academic'!CL15+'2010C Academic'!CR15+'2010C Academic'!CX15+'2010C Academic'!DD15+'2010C Academic'!DJ15+'2010C Academic'!DP15+'2010C Academic'!DV15</f>
        <v>0</v>
      </c>
      <c r="M15" s="46">
        <f>'2010C Academic'!M15+'2010C Academic'!S15+'2010C Academic'!Y15+'2010C Academic'!AE15+'2010C Academic'!AK15+'2010C Academic'!AQ15+'2010C Academic'!AW15+'2010C Academic'!BC15+'2010C Academic'!BI15+'2010C Academic'!BO15+'2010C Academic'!BU15+'2010C Academic'!CA15+'2010C Academic'!CG15+'2010C Academic'!CM15+'2010C Academic'!CS15+'2010C Academic'!CY15+'2010C Academic'!DE15+'2010C Academic'!DK15+'2010C Academic'!DQ15+'2010C Academic'!DW15</f>
        <v>0</v>
      </c>
      <c r="N15" s="46"/>
      <c r="O15" s="45">
        <f t="shared" si="83"/>
        <v>0</v>
      </c>
      <c r="P15" s="47">
        <f t="shared" si="2"/>
        <v>0</v>
      </c>
      <c r="Q15" s="45">
        <f t="shared" si="3"/>
        <v>0</v>
      </c>
      <c r="R15" s="45">
        <f t="shared" si="4"/>
        <v>0</v>
      </c>
      <c r="S15" s="47">
        <f t="shared" si="5"/>
        <v>0</v>
      </c>
      <c r="T15" s="46"/>
      <c r="U15" s="46">
        <f t="shared" si="84"/>
        <v>0</v>
      </c>
      <c r="V15" s="47">
        <f t="shared" si="6"/>
        <v>0</v>
      </c>
      <c r="W15" s="46">
        <f t="shared" si="7"/>
        <v>0</v>
      </c>
      <c r="X15" s="46">
        <f t="shared" si="8"/>
        <v>0</v>
      </c>
      <c r="Y15" s="46">
        <f t="shared" si="9"/>
        <v>0</v>
      </c>
      <c r="Z15" s="46"/>
      <c r="AA15" s="46">
        <f t="shared" si="85"/>
        <v>0</v>
      </c>
      <c r="AB15" s="46">
        <f t="shared" si="10"/>
        <v>0</v>
      </c>
      <c r="AC15" s="45">
        <f t="shared" si="11"/>
        <v>0</v>
      </c>
      <c r="AD15" s="46">
        <f t="shared" si="12"/>
        <v>0</v>
      </c>
      <c r="AE15" s="46">
        <f t="shared" si="13"/>
        <v>0</v>
      </c>
      <c r="AF15" s="46"/>
      <c r="AG15" s="46">
        <f t="shared" si="86"/>
        <v>0</v>
      </c>
      <c r="AH15" s="46">
        <f t="shared" si="14"/>
        <v>0</v>
      </c>
      <c r="AI15" s="45">
        <f t="shared" si="15"/>
        <v>0</v>
      </c>
      <c r="AJ15" s="46">
        <f t="shared" si="16"/>
        <v>0</v>
      </c>
      <c r="AK15" s="46">
        <f t="shared" si="17"/>
        <v>0</v>
      </c>
      <c r="AL15" s="46"/>
      <c r="AM15" s="46">
        <f t="shared" si="87"/>
        <v>0</v>
      </c>
      <c r="AN15" s="46">
        <f t="shared" si="18"/>
        <v>0</v>
      </c>
      <c r="AO15" s="45">
        <f t="shared" si="19"/>
        <v>0</v>
      </c>
      <c r="AP15" s="46">
        <f t="shared" si="20"/>
        <v>0</v>
      </c>
      <c r="AQ15" s="46">
        <f t="shared" si="21"/>
        <v>0</v>
      </c>
      <c r="AR15" s="46"/>
      <c r="AS15" s="46">
        <f t="shared" si="88"/>
        <v>0</v>
      </c>
      <c r="AT15" s="46">
        <f t="shared" si="22"/>
        <v>0</v>
      </c>
      <c r="AU15" s="45">
        <f t="shared" si="23"/>
        <v>0</v>
      </c>
      <c r="AV15" s="46">
        <f t="shared" si="24"/>
        <v>0</v>
      </c>
      <c r="AW15" s="46">
        <f t="shared" si="25"/>
        <v>0</v>
      </c>
      <c r="AX15" s="46"/>
      <c r="AY15" s="46">
        <f t="shared" si="89"/>
        <v>0</v>
      </c>
      <c r="AZ15" s="46">
        <f t="shared" si="26"/>
        <v>0</v>
      </c>
      <c r="BA15" s="45">
        <f t="shared" si="27"/>
        <v>0</v>
      </c>
      <c r="BB15" s="46">
        <f t="shared" si="28"/>
        <v>0</v>
      </c>
      <c r="BC15" s="46">
        <f t="shared" si="29"/>
        <v>0</v>
      </c>
      <c r="BD15" s="46"/>
      <c r="BE15" s="46">
        <f t="shared" si="90"/>
        <v>0</v>
      </c>
      <c r="BF15" s="46">
        <f t="shared" si="30"/>
        <v>0</v>
      </c>
      <c r="BG15" s="45">
        <f t="shared" si="31"/>
        <v>0</v>
      </c>
      <c r="BH15" s="46">
        <f t="shared" si="32"/>
        <v>0</v>
      </c>
      <c r="BI15" s="46">
        <f t="shared" si="33"/>
        <v>0</v>
      </c>
      <c r="BJ15" s="46"/>
      <c r="BK15" s="46">
        <f t="shared" si="91"/>
        <v>0</v>
      </c>
      <c r="BL15" s="46">
        <f t="shared" si="34"/>
        <v>0</v>
      </c>
      <c r="BM15" s="45">
        <f t="shared" si="35"/>
        <v>0</v>
      </c>
      <c r="BN15" s="46">
        <f t="shared" si="36"/>
        <v>0</v>
      </c>
      <c r="BO15" s="46">
        <f t="shared" si="37"/>
        <v>0</v>
      </c>
      <c r="BP15" s="46"/>
      <c r="BQ15" s="46">
        <f t="shared" si="92"/>
        <v>0</v>
      </c>
      <c r="BR15" s="46">
        <f t="shared" si="38"/>
        <v>0</v>
      </c>
      <c r="BS15" s="45">
        <f t="shared" si="39"/>
        <v>0</v>
      </c>
      <c r="BT15" s="46">
        <f t="shared" si="40"/>
        <v>0</v>
      </c>
      <c r="BU15" s="46">
        <f t="shared" si="41"/>
        <v>0</v>
      </c>
      <c r="BV15" s="46"/>
      <c r="BW15" s="46">
        <f t="shared" si="93"/>
        <v>0</v>
      </c>
      <c r="BX15" s="46">
        <f t="shared" si="42"/>
        <v>0</v>
      </c>
      <c r="BY15" s="45">
        <f t="shared" si="43"/>
        <v>0</v>
      </c>
      <c r="BZ15" s="46">
        <f t="shared" si="44"/>
        <v>0</v>
      </c>
      <c r="CA15" s="46">
        <f t="shared" si="45"/>
        <v>0</v>
      </c>
      <c r="CB15" s="46"/>
      <c r="CC15" s="46">
        <f t="shared" si="94"/>
        <v>0</v>
      </c>
      <c r="CD15" s="46">
        <f t="shared" si="46"/>
        <v>0</v>
      </c>
      <c r="CE15" s="45">
        <f t="shared" si="47"/>
        <v>0</v>
      </c>
      <c r="CF15" s="46">
        <f t="shared" si="48"/>
        <v>0</v>
      </c>
      <c r="CG15" s="46">
        <f t="shared" si="49"/>
        <v>0</v>
      </c>
      <c r="CH15" s="46"/>
      <c r="CI15" s="46">
        <f t="shared" si="95"/>
        <v>0</v>
      </c>
      <c r="CJ15" s="46">
        <f t="shared" si="50"/>
        <v>0</v>
      </c>
      <c r="CK15" s="45">
        <f t="shared" si="51"/>
        <v>0</v>
      </c>
      <c r="CL15" s="46">
        <f t="shared" si="52"/>
        <v>0</v>
      </c>
      <c r="CM15" s="46">
        <f t="shared" si="53"/>
        <v>0</v>
      </c>
      <c r="CN15" s="46"/>
      <c r="CO15" s="46">
        <f t="shared" si="96"/>
        <v>0</v>
      </c>
      <c r="CP15" s="46">
        <f t="shared" si="54"/>
        <v>0</v>
      </c>
      <c r="CQ15" s="45">
        <f t="shared" si="55"/>
        <v>0</v>
      </c>
      <c r="CR15" s="46">
        <f t="shared" si="56"/>
        <v>0</v>
      </c>
      <c r="CS15" s="46">
        <f t="shared" si="57"/>
        <v>0</v>
      </c>
      <c r="CT15" s="46"/>
      <c r="CU15" s="46">
        <f t="shared" si="97"/>
        <v>0</v>
      </c>
      <c r="CV15" s="46">
        <f t="shared" si="58"/>
        <v>0</v>
      </c>
      <c r="CW15" s="45">
        <f t="shared" si="59"/>
        <v>0</v>
      </c>
      <c r="CX15" s="46">
        <f t="shared" si="60"/>
        <v>0</v>
      </c>
      <c r="CY15" s="46">
        <f t="shared" si="61"/>
        <v>0</v>
      </c>
      <c r="CZ15" s="46"/>
      <c r="DA15" s="46">
        <f t="shared" si="98"/>
        <v>0</v>
      </c>
      <c r="DB15" s="46">
        <f t="shared" si="62"/>
        <v>0</v>
      </c>
      <c r="DC15" s="45">
        <f t="shared" si="63"/>
        <v>0</v>
      </c>
      <c r="DD15" s="46">
        <f t="shared" si="64"/>
        <v>0</v>
      </c>
      <c r="DE15" s="46">
        <f t="shared" si="65"/>
        <v>0</v>
      </c>
      <c r="DF15" s="46"/>
      <c r="DG15" s="46">
        <f t="shared" si="99"/>
        <v>0</v>
      </c>
      <c r="DH15" s="46">
        <f t="shared" si="66"/>
        <v>0</v>
      </c>
      <c r="DI15" s="45">
        <f t="shared" si="67"/>
        <v>0</v>
      </c>
      <c r="DJ15" s="46">
        <f t="shared" si="68"/>
        <v>0</v>
      </c>
      <c r="DK15" s="46">
        <f t="shared" si="69"/>
        <v>0</v>
      </c>
      <c r="DL15" s="45"/>
      <c r="DM15" s="45">
        <f t="shared" si="100"/>
        <v>0</v>
      </c>
      <c r="DN15" s="45">
        <f t="shared" si="70"/>
        <v>0</v>
      </c>
      <c r="DO15" s="45">
        <f t="shared" si="71"/>
        <v>0</v>
      </c>
      <c r="DP15" s="46">
        <f t="shared" si="72"/>
        <v>0</v>
      </c>
      <c r="DQ15" s="46">
        <f t="shared" si="73"/>
        <v>0</v>
      </c>
      <c r="DR15" s="46"/>
      <c r="DS15" s="46">
        <f t="shared" si="101"/>
        <v>0</v>
      </c>
      <c r="DT15" s="46">
        <f t="shared" si="74"/>
        <v>0</v>
      </c>
      <c r="DU15" s="45">
        <f t="shared" si="75"/>
        <v>0</v>
      </c>
      <c r="DV15" s="46">
        <f t="shared" si="76"/>
        <v>0</v>
      </c>
      <c r="DW15" s="46">
        <f t="shared" si="77"/>
        <v>0</v>
      </c>
      <c r="DX15" s="46"/>
      <c r="DY15" s="46">
        <f t="shared" si="102"/>
        <v>0</v>
      </c>
      <c r="DZ15" s="46">
        <f t="shared" si="78"/>
        <v>0</v>
      </c>
      <c r="EA15" s="45">
        <f t="shared" si="79"/>
        <v>0</v>
      </c>
      <c r="EB15" s="46">
        <f t="shared" si="80"/>
        <v>0</v>
      </c>
      <c r="EC15" s="46">
        <f t="shared" si="81"/>
        <v>0</v>
      </c>
      <c r="ED15" s="46"/>
      <c r="EE15" s="45"/>
      <c r="EF15" s="45"/>
      <c r="EG15" s="45">
        <f t="shared" si="82"/>
        <v>0</v>
      </c>
      <c r="EH15" s="45"/>
      <c r="EI15" s="46"/>
    </row>
    <row r="16" spans="1:139" ht="12.75">
      <c r="A16" s="2">
        <v>45566</v>
      </c>
      <c r="C16" s="21"/>
      <c r="D16" s="21"/>
      <c r="E16" s="44">
        <f t="shared" si="0"/>
        <v>0</v>
      </c>
      <c r="F16" s="44"/>
      <c r="G16" s="44"/>
      <c r="H16" s="45"/>
      <c r="I16" s="46">
        <f>'2010C Academic'!I16+'2010C Academic'!O16+'2010C Academic'!U16+'2010C Academic'!AA16+'2010C Academic'!AG16+'2010C Academic'!AM16+'2010C Academic'!AS16+'2010C Academic'!AY16+'2010C Academic'!BE16+'2010C Academic'!BK16+'2010C Academic'!BQ16+'2010C Academic'!BW16+'2010C Academic'!CC16+'2010C Academic'!CI16+'2010C Academic'!CO16+'2010C Academic'!CU16+'2010C Academic'!DA16+'2010C Academic'!DG16+'2010C Academic'!DM16+'2010C Academic'!DS16</f>
        <v>0</v>
      </c>
      <c r="J16" s="46">
        <f>'2010C Academic'!J16+'2010C Academic'!P16+'2010C Academic'!V16+'2010C Academic'!AB16+'2010C Academic'!AH16+'2010C Academic'!AN16+'2010C Academic'!AT16+'2010C Academic'!AZ16+'2010C Academic'!BF16+'2010C Academic'!BL16+'2010C Academic'!BR16+'2010C Academic'!BX16+'2010C Academic'!CD16+'2010C Academic'!CJ16+'2010C Academic'!CP16+'2010C Academic'!CV16+'2010C Academic'!DB16+'2010C Academic'!DH16+'2010C Academic'!DN16+'2010C Academic'!DT16</f>
        <v>0</v>
      </c>
      <c r="K16" s="46">
        <f t="shared" si="1"/>
        <v>0</v>
      </c>
      <c r="L16" s="46">
        <f>'2010C Academic'!L16+'2010C Academic'!R16+'2010C Academic'!X16+'2010C Academic'!AD16+'2010C Academic'!AJ16+'2010C Academic'!AP16+'2010C Academic'!AV16+'2010C Academic'!BB16+'2010C Academic'!BH16+'2010C Academic'!BN16+'2010C Academic'!BT16+'2010C Academic'!BZ16+'2010C Academic'!CF16+'2010C Academic'!CL16+'2010C Academic'!CR16+'2010C Academic'!CX16+'2010C Academic'!DD16+'2010C Academic'!DJ16+'2010C Academic'!DP16+'2010C Academic'!DV16</f>
        <v>0</v>
      </c>
      <c r="M16" s="46">
        <f>'2010C Academic'!M16+'2010C Academic'!S16+'2010C Academic'!Y16+'2010C Academic'!AE16+'2010C Academic'!AK16+'2010C Academic'!AQ16+'2010C Academic'!AW16+'2010C Academic'!BC16+'2010C Academic'!BI16+'2010C Academic'!BO16+'2010C Academic'!BU16+'2010C Academic'!CA16+'2010C Academic'!CG16+'2010C Academic'!CM16+'2010C Academic'!CS16+'2010C Academic'!CY16+'2010C Academic'!DE16+'2010C Academic'!DK16+'2010C Academic'!DQ16+'2010C Academic'!DW16</f>
        <v>0</v>
      </c>
      <c r="N16" s="45"/>
      <c r="O16" s="45"/>
      <c r="P16" s="47">
        <f t="shared" si="2"/>
        <v>0</v>
      </c>
      <c r="Q16" s="45">
        <f t="shared" si="3"/>
        <v>0</v>
      </c>
      <c r="R16" s="45">
        <f t="shared" si="4"/>
        <v>0</v>
      </c>
      <c r="S16" s="47">
        <f t="shared" si="5"/>
        <v>0</v>
      </c>
      <c r="T16" s="45"/>
      <c r="U16" s="46"/>
      <c r="V16" s="47">
        <f t="shared" si="6"/>
        <v>0</v>
      </c>
      <c r="W16" s="46">
        <f t="shared" si="7"/>
        <v>0</v>
      </c>
      <c r="X16" s="46">
        <f t="shared" si="8"/>
        <v>0</v>
      </c>
      <c r="Y16" s="46">
        <f t="shared" si="9"/>
        <v>0</v>
      </c>
      <c r="Z16" s="45"/>
      <c r="AA16" s="46"/>
      <c r="AB16" s="46">
        <f t="shared" si="10"/>
        <v>0</v>
      </c>
      <c r="AC16" s="45">
        <f t="shared" si="11"/>
        <v>0</v>
      </c>
      <c r="AD16" s="46">
        <f t="shared" si="12"/>
        <v>0</v>
      </c>
      <c r="AE16" s="46">
        <f t="shared" si="13"/>
        <v>0</v>
      </c>
      <c r="AF16" s="45"/>
      <c r="AG16" s="46"/>
      <c r="AH16" s="46">
        <f t="shared" si="14"/>
        <v>0</v>
      </c>
      <c r="AI16" s="45">
        <f t="shared" si="15"/>
        <v>0</v>
      </c>
      <c r="AJ16" s="46">
        <f t="shared" si="16"/>
        <v>0</v>
      </c>
      <c r="AK16" s="46">
        <f t="shared" si="17"/>
        <v>0</v>
      </c>
      <c r="AL16" s="45"/>
      <c r="AM16" s="46"/>
      <c r="AN16" s="46">
        <f t="shared" si="18"/>
        <v>0</v>
      </c>
      <c r="AO16" s="45">
        <f t="shared" si="19"/>
        <v>0</v>
      </c>
      <c r="AP16" s="46">
        <f t="shared" si="20"/>
        <v>0</v>
      </c>
      <c r="AQ16" s="46">
        <f t="shared" si="21"/>
        <v>0</v>
      </c>
      <c r="AR16" s="45"/>
      <c r="AS16" s="46"/>
      <c r="AT16" s="46">
        <f t="shared" si="22"/>
        <v>0</v>
      </c>
      <c r="AU16" s="45">
        <f t="shared" si="23"/>
        <v>0</v>
      </c>
      <c r="AV16" s="46">
        <f t="shared" si="24"/>
        <v>0</v>
      </c>
      <c r="AW16" s="46">
        <f t="shared" si="25"/>
        <v>0</v>
      </c>
      <c r="AX16" s="45"/>
      <c r="AY16" s="46"/>
      <c r="AZ16" s="46">
        <f t="shared" si="26"/>
        <v>0</v>
      </c>
      <c r="BA16" s="45">
        <f t="shared" si="27"/>
        <v>0</v>
      </c>
      <c r="BB16" s="46">
        <f t="shared" si="28"/>
        <v>0</v>
      </c>
      <c r="BC16" s="46">
        <f t="shared" si="29"/>
        <v>0</v>
      </c>
      <c r="BD16" s="45"/>
      <c r="BE16" s="46"/>
      <c r="BF16" s="46">
        <f t="shared" si="30"/>
        <v>0</v>
      </c>
      <c r="BG16" s="45">
        <f t="shared" si="31"/>
        <v>0</v>
      </c>
      <c r="BH16" s="46">
        <f t="shared" si="32"/>
        <v>0</v>
      </c>
      <c r="BI16" s="46">
        <f t="shared" si="33"/>
        <v>0</v>
      </c>
      <c r="BJ16" s="45"/>
      <c r="BK16" s="46"/>
      <c r="BL16" s="46">
        <f t="shared" si="34"/>
        <v>0</v>
      </c>
      <c r="BM16" s="45">
        <f t="shared" si="35"/>
        <v>0</v>
      </c>
      <c r="BN16" s="46">
        <f t="shared" si="36"/>
        <v>0</v>
      </c>
      <c r="BO16" s="46">
        <f t="shared" si="37"/>
        <v>0</v>
      </c>
      <c r="BP16" s="45"/>
      <c r="BQ16" s="46"/>
      <c r="BR16" s="46">
        <f t="shared" si="38"/>
        <v>0</v>
      </c>
      <c r="BS16" s="45">
        <f t="shared" si="39"/>
        <v>0</v>
      </c>
      <c r="BT16" s="46">
        <f t="shared" si="40"/>
        <v>0</v>
      </c>
      <c r="BU16" s="46">
        <f t="shared" si="41"/>
        <v>0</v>
      </c>
      <c r="BV16" s="45"/>
      <c r="BW16" s="46"/>
      <c r="BX16" s="46">
        <f t="shared" si="42"/>
        <v>0</v>
      </c>
      <c r="BY16" s="45">
        <f t="shared" si="43"/>
        <v>0</v>
      </c>
      <c r="BZ16" s="46">
        <f t="shared" si="44"/>
        <v>0</v>
      </c>
      <c r="CA16" s="46">
        <f t="shared" si="45"/>
        <v>0</v>
      </c>
      <c r="CB16" s="45"/>
      <c r="CC16" s="46"/>
      <c r="CD16" s="46">
        <f t="shared" si="46"/>
        <v>0</v>
      </c>
      <c r="CE16" s="45">
        <f t="shared" si="47"/>
        <v>0</v>
      </c>
      <c r="CF16" s="46">
        <f t="shared" si="48"/>
        <v>0</v>
      </c>
      <c r="CG16" s="46">
        <f t="shared" si="49"/>
        <v>0</v>
      </c>
      <c r="CH16" s="45"/>
      <c r="CI16" s="46"/>
      <c r="CJ16" s="46">
        <f t="shared" si="50"/>
        <v>0</v>
      </c>
      <c r="CK16" s="45">
        <f t="shared" si="51"/>
        <v>0</v>
      </c>
      <c r="CL16" s="46">
        <f t="shared" si="52"/>
        <v>0</v>
      </c>
      <c r="CM16" s="46">
        <f t="shared" si="53"/>
        <v>0</v>
      </c>
      <c r="CN16" s="45"/>
      <c r="CO16" s="46"/>
      <c r="CP16" s="46">
        <f t="shared" si="54"/>
        <v>0</v>
      </c>
      <c r="CQ16" s="45">
        <f t="shared" si="55"/>
        <v>0</v>
      </c>
      <c r="CR16" s="46">
        <f t="shared" si="56"/>
        <v>0</v>
      </c>
      <c r="CS16" s="46">
        <f t="shared" si="57"/>
        <v>0</v>
      </c>
      <c r="CT16" s="45"/>
      <c r="CU16" s="46"/>
      <c r="CV16" s="46">
        <f t="shared" si="58"/>
        <v>0</v>
      </c>
      <c r="CW16" s="45">
        <f t="shared" si="59"/>
        <v>0</v>
      </c>
      <c r="CX16" s="46">
        <f t="shared" si="60"/>
        <v>0</v>
      </c>
      <c r="CY16" s="46">
        <f t="shared" si="61"/>
        <v>0</v>
      </c>
      <c r="CZ16" s="45"/>
      <c r="DA16" s="46"/>
      <c r="DB16" s="46">
        <f t="shared" si="62"/>
        <v>0</v>
      </c>
      <c r="DC16" s="45">
        <f t="shared" si="63"/>
        <v>0</v>
      </c>
      <c r="DD16" s="46">
        <f t="shared" si="64"/>
        <v>0</v>
      </c>
      <c r="DE16" s="46">
        <f t="shared" si="65"/>
        <v>0</v>
      </c>
      <c r="DF16" s="45"/>
      <c r="DG16" s="46"/>
      <c r="DH16" s="46">
        <f t="shared" si="66"/>
        <v>0</v>
      </c>
      <c r="DI16" s="45">
        <f t="shared" si="67"/>
        <v>0</v>
      </c>
      <c r="DJ16" s="46">
        <f t="shared" si="68"/>
        <v>0</v>
      </c>
      <c r="DK16" s="46">
        <f t="shared" si="69"/>
        <v>0</v>
      </c>
      <c r="DL16" s="45"/>
      <c r="DM16" s="45"/>
      <c r="DN16" s="45">
        <f t="shared" si="70"/>
        <v>0</v>
      </c>
      <c r="DO16" s="45">
        <f t="shared" si="71"/>
        <v>0</v>
      </c>
      <c r="DP16" s="46">
        <f t="shared" si="72"/>
        <v>0</v>
      </c>
      <c r="DQ16" s="46">
        <f t="shared" si="73"/>
        <v>0</v>
      </c>
      <c r="DR16" s="45"/>
      <c r="DS16" s="46"/>
      <c r="DT16" s="46">
        <f t="shared" si="74"/>
        <v>0</v>
      </c>
      <c r="DU16" s="45">
        <f t="shared" si="75"/>
        <v>0</v>
      </c>
      <c r="DV16" s="46">
        <f t="shared" si="76"/>
        <v>0</v>
      </c>
      <c r="DW16" s="46">
        <f t="shared" si="77"/>
        <v>0</v>
      </c>
      <c r="DX16" s="45"/>
      <c r="DY16" s="46"/>
      <c r="DZ16" s="46">
        <f t="shared" si="78"/>
        <v>0</v>
      </c>
      <c r="EA16" s="45">
        <f t="shared" si="79"/>
        <v>0</v>
      </c>
      <c r="EB16" s="46">
        <f t="shared" si="80"/>
        <v>0</v>
      </c>
      <c r="EC16" s="46">
        <f t="shared" si="81"/>
        <v>0</v>
      </c>
      <c r="ED16" s="45"/>
      <c r="EE16" s="45"/>
      <c r="EF16" s="45"/>
      <c r="EG16" s="45">
        <f t="shared" si="82"/>
        <v>0</v>
      </c>
      <c r="EH16" s="45"/>
      <c r="EI16" s="45"/>
    </row>
    <row r="17" spans="1:139" ht="12.75">
      <c r="A17" s="2">
        <v>45748</v>
      </c>
      <c r="C17" s="47"/>
      <c r="D17" s="47"/>
      <c r="E17" s="44">
        <f t="shared" si="0"/>
        <v>0</v>
      </c>
      <c r="F17" s="44"/>
      <c r="G17" s="44"/>
      <c r="H17" s="45"/>
      <c r="I17" s="46">
        <f>'2010C Academic'!I17+'2010C Academic'!O17+'2010C Academic'!U17+'2010C Academic'!AA17+'2010C Academic'!AG17+'2010C Academic'!AM17+'2010C Academic'!AS17+'2010C Academic'!AY17+'2010C Academic'!BE17+'2010C Academic'!BK17+'2010C Academic'!BQ17+'2010C Academic'!BW17+'2010C Academic'!CC17+'2010C Academic'!CI17+'2010C Academic'!CO17+'2010C Academic'!CU17+'2010C Academic'!DA17+'2010C Academic'!DG17+'2010C Academic'!DM17+'2010C Academic'!DS17</f>
        <v>0</v>
      </c>
      <c r="J17" s="46">
        <f>'2010C Academic'!J17+'2010C Academic'!P17+'2010C Academic'!V17+'2010C Academic'!AB17+'2010C Academic'!AH17+'2010C Academic'!AN17+'2010C Academic'!AT17+'2010C Academic'!AZ17+'2010C Academic'!BF17+'2010C Academic'!BL17+'2010C Academic'!BR17+'2010C Academic'!BX17+'2010C Academic'!CD17+'2010C Academic'!CJ17+'2010C Academic'!CP17+'2010C Academic'!CV17+'2010C Academic'!DB17+'2010C Academic'!DH17+'2010C Academic'!DN17+'2010C Academic'!DT17</f>
        <v>0</v>
      </c>
      <c r="K17" s="46">
        <f t="shared" si="1"/>
        <v>0</v>
      </c>
      <c r="L17" s="46">
        <f>'2010C Academic'!L17+'2010C Academic'!R17+'2010C Academic'!X17+'2010C Academic'!AD17+'2010C Academic'!AJ17+'2010C Academic'!AP17+'2010C Academic'!AV17+'2010C Academic'!BB17+'2010C Academic'!BH17+'2010C Academic'!BN17+'2010C Academic'!BT17+'2010C Academic'!BZ17+'2010C Academic'!CF17+'2010C Academic'!CL17+'2010C Academic'!CR17+'2010C Academic'!CX17+'2010C Academic'!DD17+'2010C Academic'!DJ17+'2010C Academic'!DP17+'2010C Academic'!DV17</f>
        <v>0</v>
      </c>
      <c r="M17" s="46">
        <f>'2010C Academic'!M17+'2010C Academic'!S17+'2010C Academic'!Y17+'2010C Academic'!AE17+'2010C Academic'!AK17+'2010C Academic'!AQ17+'2010C Academic'!AW17+'2010C Academic'!BC17+'2010C Academic'!BI17+'2010C Academic'!BO17+'2010C Academic'!BU17+'2010C Academic'!CA17+'2010C Academic'!CG17+'2010C Academic'!CM17+'2010C Academic'!CS17+'2010C Academic'!CY17+'2010C Academic'!DE17+'2010C Academic'!DK17+'2010C Academic'!DQ17+'2010C Academic'!DW17</f>
        <v>0</v>
      </c>
      <c r="N17" s="45"/>
      <c r="O17" s="45">
        <f t="shared" si="83"/>
        <v>0</v>
      </c>
      <c r="P17" s="47">
        <f t="shared" si="2"/>
        <v>0</v>
      </c>
      <c r="Q17" s="45">
        <f t="shared" si="3"/>
        <v>0</v>
      </c>
      <c r="R17" s="45">
        <f t="shared" si="4"/>
        <v>0</v>
      </c>
      <c r="S17" s="47">
        <f t="shared" si="5"/>
        <v>0</v>
      </c>
      <c r="T17" s="45"/>
      <c r="U17" s="46">
        <f t="shared" si="84"/>
        <v>0</v>
      </c>
      <c r="V17" s="47">
        <f t="shared" si="6"/>
        <v>0</v>
      </c>
      <c r="W17" s="46">
        <f t="shared" si="7"/>
        <v>0</v>
      </c>
      <c r="X17" s="46">
        <f t="shared" si="8"/>
        <v>0</v>
      </c>
      <c r="Y17" s="46">
        <f t="shared" si="9"/>
        <v>0</v>
      </c>
      <c r="Z17" s="45"/>
      <c r="AA17" s="46">
        <f t="shared" si="85"/>
        <v>0</v>
      </c>
      <c r="AB17" s="46">
        <f t="shared" si="10"/>
        <v>0</v>
      </c>
      <c r="AC17" s="45">
        <f t="shared" si="11"/>
        <v>0</v>
      </c>
      <c r="AD17" s="46">
        <f t="shared" si="12"/>
        <v>0</v>
      </c>
      <c r="AE17" s="46">
        <f t="shared" si="13"/>
        <v>0</v>
      </c>
      <c r="AF17" s="45"/>
      <c r="AG17" s="46">
        <f t="shared" si="86"/>
        <v>0</v>
      </c>
      <c r="AH17" s="46">
        <f t="shared" si="14"/>
        <v>0</v>
      </c>
      <c r="AI17" s="45">
        <f t="shared" si="15"/>
        <v>0</v>
      </c>
      <c r="AJ17" s="46">
        <f t="shared" si="16"/>
        <v>0</v>
      </c>
      <c r="AK17" s="46">
        <f t="shared" si="17"/>
        <v>0</v>
      </c>
      <c r="AL17" s="45"/>
      <c r="AM17" s="46">
        <f t="shared" si="87"/>
        <v>0</v>
      </c>
      <c r="AN17" s="46">
        <f t="shared" si="18"/>
        <v>0</v>
      </c>
      <c r="AO17" s="45">
        <f t="shared" si="19"/>
        <v>0</v>
      </c>
      <c r="AP17" s="46">
        <f t="shared" si="20"/>
        <v>0</v>
      </c>
      <c r="AQ17" s="46">
        <f t="shared" si="21"/>
        <v>0</v>
      </c>
      <c r="AR17" s="45"/>
      <c r="AS17" s="46">
        <f t="shared" si="88"/>
        <v>0</v>
      </c>
      <c r="AT17" s="46">
        <f t="shared" si="22"/>
        <v>0</v>
      </c>
      <c r="AU17" s="45">
        <f t="shared" si="23"/>
        <v>0</v>
      </c>
      <c r="AV17" s="46">
        <f t="shared" si="24"/>
        <v>0</v>
      </c>
      <c r="AW17" s="46">
        <f t="shared" si="25"/>
        <v>0</v>
      </c>
      <c r="AX17" s="45"/>
      <c r="AY17" s="46">
        <f t="shared" si="89"/>
        <v>0</v>
      </c>
      <c r="AZ17" s="46">
        <f t="shared" si="26"/>
        <v>0</v>
      </c>
      <c r="BA17" s="45">
        <f t="shared" si="27"/>
        <v>0</v>
      </c>
      <c r="BB17" s="46">
        <f t="shared" si="28"/>
        <v>0</v>
      </c>
      <c r="BC17" s="46">
        <f t="shared" si="29"/>
        <v>0</v>
      </c>
      <c r="BD17" s="45"/>
      <c r="BE17" s="46">
        <f t="shared" si="90"/>
        <v>0</v>
      </c>
      <c r="BF17" s="46">
        <f t="shared" si="30"/>
        <v>0</v>
      </c>
      <c r="BG17" s="45">
        <f t="shared" si="31"/>
        <v>0</v>
      </c>
      <c r="BH17" s="46">
        <f t="shared" si="32"/>
        <v>0</v>
      </c>
      <c r="BI17" s="46">
        <f t="shared" si="33"/>
        <v>0</v>
      </c>
      <c r="BJ17" s="45"/>
      <c r="BK17" s="46">
        <f t="shared" si="91"/>
        <v>0</v>
      </c>
      <c r="BL17" s="46">
        <f t="shared" si="34"/>
        <v>0</v>
      </c>
      <c r="BM17" s="45">
        <f t="shared" si="35"/>
        <v>0</v>
      </c>
      <c r="BN17" s="46">
        <f t="shared" si="36"/>
        <v>0</v>
      </c>
      <c r="BO17" s="46">
        <f t="shared" si="37"/>
        <v>0</v>
      </c>
      <c r="BP17" s="45"/>
      <c r="BQ17" s="46">
        <f t="shared" si="92"/>
        <v>0</v>
      </c>
      <c r="BR17" s="46">
        <f t="shared" si="38"/>
        <v>0</v>
      </c>
      <c r="BS17" s="45">
        <f t="shared" si="39"/>
        <v>0</v>
      </c>
      <c r="BT17" s="46">
        <f t="shared" si="40"/>
        <v>0</v>
      </c>
      <c r="BU17" s="46">
        <f t="shared" si="41"/>
        <v>0</v>
      </c>
      <c r="BV17" s="45"/>
      <c r="BW17" s="46">
        <f t="shared" si="93"/>
        <v>0</v>
      </c>
      <c r="BX17" s="46">
        <f t="shared" si="42"/>
        <v>0</v>
      </c>
      <c r="BY17" s="45">
        <f t="shared" si="43"/>
        <v>0</v>
      </c>
      <c r="BZ17" s="46">
        <f t="shared" si="44"/>
        <v>0</v>
      </c>
      <c r="CA17" s="46">
        <f t="shared" si="45"/>
        <v>0</v>
      </c>
      <c r="CB17" s="45"/>
      <c r="CC17" s="46">
        <f t="shared" si="94"/>
        <v>0</v>
      </c>
      <c r="CD17" s="46">
        <f t="shared" si="46"/>
        <v>0</v>
      </c>
      <c r="CE17" s="45">
        <f t="shared" si="47"/>
        <v>0</v>
      </c>
      <c r="CF17" s="46">
        <f t="shared" si="48"/>
        <v>0</v>
      </c>
      <c r="CG17" s="46">
        <f t="shared" si="49"/>
        <v>0</v>
      </c>
      <c r="CH17" s="45"/>
      <c r="CI17" s="46">
        <f t="shared" si="95"/>
        <v>0</v>
      </c>
      <c r="CJ17" s="46">
        <f t="shared" si="50"/>
        <v>0</v>
      </c>
      <c r="CK17" s="45">
        <f t="shared" si="51"/>
        <v>0</v>
      </c>
      <c r="CL17" s="46">
        <f t="shared" si="52"/>
        <v>0</v>
      </c>
      <c r="CM17" s="46">
        <f t="shared" si="53"/>
        <v>0</v>
      </c>
      <c r="CN17" s="45"/>
      <c r="CO17" s="46">
        <f t="shared" si="96"/>
        <v>0</v>
      </c>
      <c r="CP17" s="46">
        <f t="shared" si="54"/>
        <v>0</v>
      </c>
      <c r="CQ17" s="45">
        <f t="shared" si="55"/>
        <v>0</v>
      </c>
      <c r="CR17" s="46">
        <f t="shared" si="56"/>
        <v>0</v>
      </c>
      <c r="CS17" s="46">
        <f t="shared" si="57"/>
        <v>0</v>
      </c>
      <c r="CT17" s="45"/>
      <c r="CU17" s="46">
        <f t="shared" si="97"/>
        <v>0</v>
      </c>
      <c r="CV17" s="46">
        <f t="shared" si="58"/>
        <v>0</v>
      </c>
      <c r="CW17" s="45">
        <f t="shared" si="59"/>
        <v>0</v>
      </c>
      <c r="CX17" s="46">
        <f t="shared" si="60"/>
        <v>0</v>
      </c>
      <c r="CY17" s="46">
        <f t="shared" si="61"/>
        <v>0</v>
      </c>
      <c r="CZ17" s="45"/>
      <c r="DA17" s="46">
        <f t="shared" si="98"/>
        <v>0</v>
      </c>
      <c r="DB17" s="46">
        <f t="shared" si="62"/>
        <v>0</v>
      </c>
      <c r="DC17" s="45">
        <f t="shared" si="63"/>
        <v>0</v>
      </c>
      <c r="DD17" s="46">
        <f t="shared" si="64"/>
        <v>0</v>
      </c>
      <c r="DE17" s="46">
        <f t="shared" si="65"/>
        <v>0</v>
      </c>
      <c r="DF17" s="45"/>
      <c r="DG17" s="46">
        <f t="shared" si="99"/>
        <v>0</v>
      </c>
      <c r="DH17" s="46">
        <f t="shared" si="66"/>
        <v>0</v>
      </c>
      <c r="DI17" s="45">
        <f t="shared" si="67"/>
        <v>0</v>
      </c>
      <c r="DJ17" s="46">
        <f t="shared" si="68"/>
        <v>0</v>
      </c>
      <c r="DK17" s="46">
        <f t="shared" si="69"/>
        <v>0</v>
      </c>
      <c r="DL17" s="45"/>
      <c r="DM17" s="45">
        <f t="shared" si="100"/>
        <v>0</v>
      </c>
      <c r="DN17" s="45">
        <f t="shared" si="70"/>
        <v>0</v>
      </c>
      <c r="DO17" s="45">
        <f t="shared" si="71"/>
        <v>0</v>
      </c>
      <c r="DP17" s="46">
        <f t="shared" si="72"/>
        <v>0</v>
      </c>
      <c r="DQ17" s="46">
        <f t="shared" si="73"/>
        <v>0</v>
      </c>
      <c r="DR17" s="45"/>
      <c r="DS17" s="46">
        <f t="shared" si="101"/>
        <v>0</v>
      </c>
      <c r="DT17" s="46">
        <f t="shared" si="74"/>
        <v>0</v>
      </c>
      <c r="DU17" s="45">
        <f t="shared" si="75"/>
        <v>0</v>
      </c>
      <c r="DV17" s="46">
        <f t="shared" si="76"/>
        <v>0</v>
      </c>
      <c r="DW17" s="46">
        <f t="shared" si="77"/>
        <v>0</v>
      </c>
      <c r="DX17" s="45"/>
      <c r="DY17" s="46">
        <f t="shared" si="102"/>
        <v>0</v>
      </c>
      <c r="DZ17" s="46">
        <f t="shared" si="78"/>
        <v>0</v>
      </c>
      <c r="EA17" s="45">
        <f t="shared" si="79"/>
        <v>0</v>
      </c>
      <c r="EB17" s="46">
        <f t="shared" si="80"/>
        <v>0</v>
      </c>
      <c r="EC17" s="46">
        <f t="shared" si="81"/>
        <v>0</v>
      </c>
      <c r="ED17" s="45"/>
      <c r="EE17" s="45"/>
      <c r="EF17" s="45"/>
      <c r="EG17" s="45">
        <f t="shared" si="82"/>
        <v>0</v>
      </c>
      <c r="EH17" s="45"/>
      <c r="EI17" s="45"/>
    </row>
    <row r="18" spans="3:139" ht="12.75">
      <c r="C18" s="47"/>
      <c r="D18" s="47"/>
      <c r="E18" s="47"/>
      <c r="F18" s="47"/>
      <c r="G18" s="47"/>
      <c r="H18" s="45"/>
      <c r="I18" s="45"/>
      <c r="J18" s="46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</row>
    <row r="19" spans="1:139" ht="13.5" thickBot="1">
      <c r="A19" s="12" t="s">
        <v>0</v>
      </c>
      <c r="C19" s="48">
        <f>SUM(C8:C18)</f>
        <v>3100000</v>
      </c>
      <c r="D19" s="48">
        <f>SUM(D8:D18)</f>
        <v>124000</v>
      </c>
      <c r="E19" s="48">
        <f>SUM(E8:E18)</f>
        <v>3224000</v>
      </c>
      <c r="F19" s="48">
        <f>SUM(F8:F18)</f>
        <v>62880</v>
      </c>
      <c r="G19" s="48">
        <f>SUM(G8:G18)</f>
        <v>66457</v>
      </c>
      <c r="H19" s="45"/>
      <c r="I19" s="48">
        <f>SUM(I8:I18)</f>
        <v>1737837.0599999998</v>
      </c>
      <c r="J19" s="48">
        <f>SUM(J8:J18)</f>
        <v>69513.4824</v>
      </c>
      <c r="K19" s="48">
        <f>SUM(K8:K18)</f>
        <v>1807350.5424</v>
      </c>
      <c r="L19" s="48">
        <f>SUM(L8:L18)</f>
        <v>35258.18236800001</v>
      </c>
      <c r="M19" s="48">
        <f>SUM(M8:M18)</f>
        <v>37264.3720202</v>
      </c>
      <c r="N19" s="45"/>
      <c r="O19" s="48">
        <f>SUM(O8:O18)</f>
        <v>1362162.94</v>
      </c>
      <c r="P19" s="48">
        <f>SUM(P8:P18)</f>
        <v>54486.51760000001</v>
      </c>
      <c r="Q19" s="48">
        <f>SUM(Q8:Q18)</f>
        <v>1416649.4575999998</v>
      </c>
      <c r="R19" s="48">
        <f>SUM(R8:R18)</f>
        <v>27629.937312000002</v>
      </c>
      <c r="S19" s="48">
        <f>SUM(S8:S18)</f>
        <v>29201.6975818</v>
      </c>
      <c r="T19" s="45"/>
      <c r="U19" s="48">
        <f>SUM(U8:U18)</f>
        <v>23171.88</v>
      </c>
      <c r="V19" s="48">
        <f>SUM(V8:V18)</f>
        <v>926.8752000000001</v>
      </c>
      <c r="W19" s="48">
        <f>SUM(W8:W18)</f>
        <v>24098.755200000003</v>
      </c>
      <c r="X19" s="48">
        <f>SUM(X8:X18)</f>
        <v>470.01542400000005</v>
      </c>
      <c r="Y19" s="48">
        <f>SUM(Y8:Y18)</f>
        <v>496.7527836</v>
      </c>
      <c r="Z19" s="45"/>
      <c r="AA19" s="48">
        <f>SUM(AA8:AA18)</f>
        <v>10627.42</v>
      </c>
      <c r="AB19" s="48">
        <f>SUM(AB8:AB18)</f>
        <v>425.09680000000003</v>
      </c>
      <c r="AC19" s="48">
        <f>SUM(AC8:AC18)</f>
        <v>11052.5168</v>
      </c>
      <c r="AD19" s="48">
        <f>SUM(AD8:AD18)</f>
        <v>215.56521600000002</v>
      </c>
      <c r="AE19" s="48">
        <f>SUM(AE8:AE18)</f>
        <v>227.8278874</v>
      </c>
      <c r="AF19" s="45"/>
      <c r="AG19" s="48">
        <f>SUM(AG8:AG18)</f>
        <v>2200.69</v>
      </c>
      <c r="AH19" s="48">
        <f>SUM(AH8:AH18)</f>
        <v>88.0276</v>
      </c>
      <c r="AI19" s="48">
        <f>SUM(AI8:AI18)</f>
        <v>2288.7176000000004</v>
      </c>
      <c r="AJ19" s="48">
        <f>SUM(AJ8:AJ18)</f>
        <v>44.63851199999999</v>
      </c>
      <c r="AK19" s="48">
        <f>SUM(AK8:AK18)</f>
        <v>47.1778243</v>
      </c>
      <c r="AL19" s="45"/>
      <c r="AM19" s="48">
        <f>SUM(AM8:AM18)</f>
        <v>235273.26</v>
      </c>
      <c r="AN19" s="48">
        <f>SUM(AN8:AN18)</f>
        <v>9410.930400000001</v>
      </c>
      <c r="AO19" s="48">
        <f>SUM(AO8:AO18)</f>
        <v>244684.19040000002</v>
      </c>
      <c r="AP19" s="48">
        <f>SUM(AP8:AP18)</f>
        <v>4772.252448000001</v>
      </c>
      <c r="AQ19" s="48">
        <f>SUM(AQ8:AQ18)</f>
        <v>5043.7274322</v>
      </c>
      <c r="AR19" s="45"/>
      <c r="AS19" s="48">
        <f>SUM(AS8:AS18)</f>
        <v>1293.94</v>
      </c>
      <c r="AT19" s="48">
        <f>SUM(AT8:AT18)</f>
        <v>51.757600000000004</v>
      </c>
      <c r="AU19" s="48">
        <f>SUM(AU8:AU18)</f>
        <v>1345.6976</v>
      </c>
      <c r="AV19" s="48">
        <f>SUM(AV8:AV18)</f>
        <v>26.246112</v>
      </c>
      <c r="AW19" s="48">
        <f>SUM(AW8:AW18)</f>
        <v>27.739151800000002</v>
      </c>
      <c r="AX19" s="45"/>
      <c r="AY19" s="48">
        <f>SUM(AY8:AY18)</f>
        <v>1366.17</v>
      </c>
      <c r="AZ19" s="48">
        <f>SUM(AZ8:AZ18)</f>
        <v>54.64679999999999</v>
      </c>
      <c r="BA19" s="48">
        <f>SUM(BA8:BA18)</f>
        <v>1420.8168</v>
      </c>
      <c r="BB19" s="48">
        <f>SUM(BB8:BB18)</f>
        <v>27.711216</v>
      </c>
      <c r="BC19" s="48">
        <f>SUM(BC8:BC18)</f>
        <v>29.2875999</v>
      </c>
      <c r="BD19" s="45"/>
      <c r="BE19" s="48">
        <f>SUM(BE8:BE18)</f>
        <v>383.16</v>
      </c>
      <c r="BF19" s="48">
        <f>SUM(BF8:BF18)</f>
        <v>15.3264</v>
      </c>
      <c r="BG19" s="48">
        <f>SUM(BG8:BG18)</f>
        <v>398.48640000000006</v>
      </c>
      <c r="BH19" s="48">
        <f>SUM(BH8:BH18)</f>
        <v>7.771967999999999</v>
      </c>
      <c r="BI19" s="48">
        <f>SUM(BI8:BI18)</f>
        <v>8.2140852</v>
      </c>
      <c r="BJ19" s="45"/>
      <c r="BK19" s="48">
        <f>SUM(BK8:BK18)</f>
        <v>7060.56</v>
      </c>
      <c r="BL19" s="48">
        <f>SUM(BL8:BL18)</f>
        <v>282.4224</v>
      </c>
      <c r="BM19" s="48">
        <f>SUM(BM8:BM18)</f>
        <v>7342.9824</v>
      </c>
      <c r="BN19" s="48">
        <f>SUM(BN8:BN18)</f>
        <v>143.215488</v>
      </c>
      <c r="BO19" s="48">
        <f>SUM(BO8:BO18)</f>
        <v>151.36246319999998</v>
      </c>
      <c r="BP19" s="45"/>
      <c r="BQ19" s="48">
        <f>SUM(BQ8:BQ18)</f>
        <v>10524.5</v>
      </c>
      <c r="BR19" s="48">
        <f>SUM(BR8:BR18)</f>
        <v>420.98</v>
      </c>
      <c r="BS19" s="48">
        <f>SUM(BS8:BS18)</f>
        <v>10945.48</v>
      </c>
      <c r="BT19" s="48">
        <f>SUM(BT8:BT18)</f>
        <v>213.4776</v>
      </c>
      <c r="BU19" s="48">
        <f>SUM(BU8:BU18)</f>
        <v>225.621515</v>
      </c>
      <c r="BV19" s="45"/>
      <c r="BW19" s="48">
        <f>SUM(BW8:BW18)</f>
        <v>124000</v>
      </c>
      <c r="BX19" s="48">
        <f>SUM(BX8:BX18)</f>
        <v>4960</v>
      </c>
      <c r="BY19" s="48">
        <f>SUM(BY8:BY18)</f>
        <v>128960</v>
      </c>
      <c r="BZ19" s="48">
        <f>SUM(BZ8:BZ18)</f>
        <v>2515.2</v>
      </c>
      <c r="CA19" s="48">
        <f>SUM(CA8:CA18)</f>
        <v>2658.2799999999997</v>
      </c>
      <c r="CB19" s="45"/>
      <c r="CC19" s="48">
        <f>SUM(CC8:CC18)</f>
        <v>6151.02</v>
      </c>
      <c r="CD19" s="48">
        <f>SUM(CD8:CD18)</f>
        <v>246.04080000000002</v>
      </c>
      <c r="CE19" s="48">
        <f>SUM(CE8:CE18)</f>
        <v>6397.060800000001</v>
      </c>
      <c r="CF19" s="48">
        <f>SUM(CF8:CF18)</f>
        <v>124.76649600000002</v>
      </c>
      <c r="CG19" s="48">
        <f>SUM(CG8:CG18)</f>
        <v>131.8639794</v>
      </c>
      <c r="CH19" s="45"/>
      <c r="CI19" s="48">
        <f>SUM(CI8:CI18)</f>
        <v>49174.99</v>
      </c>
      <c r="CJ19" s="48">
        <f>SUM(CJ8:CJ18)</f>
        <v>1966.9995999999999</v>
      </c>
      <c r="CK19" s="48">
        <f>SUM(CK8:CK18)</f>
        <v>51141.98959999999</v>
      </c>
      <c r="CL19" s="48">
        <f>SUM(CL8:CL18)</f>
        <v>997.4591519999999</v>
      </c>
      <c r="CM19" s="48">
        <f>SUM(CM8:CM18)</f>
        <v>1054.2007452999999</v>
      </c>
      <c r="CN19" s="45"/>
      <c r="CO19" s="48">
        <f>SUM(CO8:CO18)</f>
        <v>26919.78</v>
      </c>
      <c r="CP19" s="48">
        <f>SUM(CP8:CP18)</f>
        <v>1076.7912000000001</v>
      </c>
      <c r="CQ19" s="48">
        <f>SUM(CQ8:CQ18)</f>
        <v>27996.5712</v>
      </c>
      <c r="CR19" s="48">
        <f>SUM(CR8:CR18)</f>
        <v>546.037344</v>
      </c>
      <c r="CS19" s="48">
        <f>SUM(CS8:CS18)</f>
        <v>577.0992966</v>
      </c>
      <c r="CT19" s="45"/>
      <c r="CU19" s="48">
        <f>SUM(CU8:CU18)</f>
        <v>2670.65</v>
      </c>
      <c r="CV19" s="48">
        <f>SUM(CV8:CV18)</f>
        <v>106.82600000000001</v>
      </c>
      <c r="CW19" s="48">
        <f>SUM(CW8:CW18)</f>
        <v>2777.476</v>
      </c>
      <c r="CX19" s="48">
        <f>SUM(CX8:CX18)</f>
        <v>54.171119999999995</v>
      </c>
      <c r="CY19" s="48">
        <f>SUM(CY8:CY18)</f>
        <v>57.2527055</v>
      </c>
      <c r="CZ19" s="45"/>
      <c r="DA19" s="48">
        <f>SUM(DA8:DA18)</f>
        <v>189729.3</v>
      </c>
      <c r="DB19" s="48">
        <f>SUM(DB8:DB18)</f>
        <v>7589.1720000000005</v>
      </c>
      <c r="DC19" s="48">
        <f>SUM(DC8:DC18)</f>
        <v>197318.472</v>
      </c>
      <c r="DD19" s="48">
        <f>SUM(DD8:DD18)</f>
        <v>3848.4446399999997</v>
      </c>
      <c r="DE19" s="48">
        <f>SUM(DE8:DE18)</f>
        <v>4067.367771</v>
      </c>
      <c r="DF19" s="45"/>
      <c r="DG19" s="48">
        <f>SUM(DG8:DG18)</f>
        <v>44734.86</v>
      </c>
      <c r="DH19" s="48">
        <f>SUM(DH8:DH18)</f>
        <v>1789.3944000000001</v>
      </c>
      <c r="DI19" s="48">
        <f>SUM(DI8:DI18)</f>
        <v>46524.254400000005</v>
      </c>
      <c r="DJ19" s="48">
        <f>SUM(DJ8:DJ18)</f>
        <v>907.396128</v>
      </c>
      <c r="DK19" s="48">
        <f>SUM(DK8:DK18)</f>
        <v>959.0143842</v>
      </c>
      <c r="DL19" s="47"/>
      <c r="DM19" s="48">
        <f>SUM(DM8:DM18)</f>
        <v>7448.37</v>
      </c>
      <c r="DN19" s="48">
        <f>SUM(DN8:DN18)</f>
        <v>297.93480000000005</v>
      </c>
      <c r="DO19" s="48">
        <f>SUM(DO8:DO18)</f>
        <v>7746.304800000001</v>
      </c>
      <c r="DP19" s="48">
        <f>SUM(DP8:DP18)</f>
        <v>151.081776</v>
      </c>
      <c r="DQ19" s="48">
        <f>SUM(DQ8:DQ18)</f>
        <v>159.6762339</v>
      </c>
      <c r="DR19" s="45"/>
      <c r="DS19" s="48">
        <f>SUM(DS8:DS18)</f>
        <v>8017.22</v>
      </c>
      <c r="DT19" s="48">
        <f>SUM(DT8:DT18)</f>
        <v>320.6888</v>
      </c>
      <c r="DU19" s="48">
        <f>SUM(DU8:DU18)</f>
        <v>8337.908800000001</v>
      </c>
      <c r="DV19" s="48">
        <f>SUM(DV8:DV18)</f>
        <v>162.62025599999998</v>
      </c>
      <c r="DW19" s="48">
        <f>SUM(DW8:DW18)</f>
        <v>171.8710934</v>
      </c>
      <c r="DX19" s="45"/>
      <c r="DY19" s="48">
        <f>SUM(DY8:DY18)</f>
        <v>611415.17</v>
      </c>
      <c r="DZ19" s="48">
        <f>SUM(DZ8:DZ18)</f>
        <v>24456.6068</v>
      </c>
      <c r="EA19" s="48">
        <f>SUM(EA8:EA18)</f>
        <v>635871.7768</v>
      </c>
      <c r="EB19" s="48">
        <f>SUM(EB8:EB18)</f>
        <v>12401.866416</v>
      </c>
      <c r="EC19" s="48">
        <f>SUM(EC8:EC18)</f>
        <v>13107.3606299</v>
      </c>
      <c r="ED19" s="45"/>
      <c r="EE19" s="48">
        <f>SUM(EE8:EE18)</f>
        <v>0</v>
      </c>
      <c r="EF19" s="48">
        <f>SUM(EF8:EF18)</f>
        <v>0</v>
      </c>
      <c r="EG19" s="48">
        <f>SUM(EG8:EG18)</f>
        <v>0</v>
      </c>
      <c r="EH19" s="47"/>
      <c r="EI19" s="45"/>
    </row>
    <row r="20" spans="33:43" ht="13.5" thickTop="1">
      <c r="AG20" s="14"/>
      <c r="AH20" s="14"/>
      <c r="AI20" s="14"/>
      <c r="AJ20" s="14"/>
      <c r="AK20" s="14"/>
      <c r="AM20" s="3"/>
      <c r="AN20" s="3"/>
      <c r="AO20" s="3"/>
      <c r="AP20" s="3"/>
      <c r="AQ20" s="3"/>
    </row>
    <row r="21" spans="16:43" ht="12.75">
      <c r="P21" s="14"/>
      <c r="AG21" s="14"/>
      <c r="AH21" s="14"/>
      <c r="AI21" s="14"/>
      <c r="AJ21" s="14"/>
      <c r="AK21" s="14"/>
      <c r="AM21" s="3"/>
      <c r="AN21" s="3"/>
      <c r="AO21" s="3"/>
      <c r="AP21" s="3"/>
      <c r="AQ21" s="3"/>
    </row>
    <row r="22" spans="33:43" ht="12.75">
      <c r="AG22" s="14"/>
      <c r="AH22" s="14"/>
      <c r="AI22" s="14"/>
      <c r="AJ22" s="14"/>
      <c r="AK22" s="14"/>
      <c r="AM22" s="3"/>
      <c r="AN22" s="3"/>
      <c r="AO22" s="3"/>
      <c r="AP22" s="3"/>
      <c r="AQ22" s="3"/>
    </row>
    <row r="23" spans="33:43" ht="12.75">
      <c r="AG23" s="14"/>
      <c r="AH23" s="14"/>
      <c r="AI23" s="14"/>
      <c r="AJ23" s="14"/>
      <c r="AK23" s="14"/>
      <c r="AM23" s="3"/>
      <c r="AN23" s="3"/>
      <c r="AO23" s="3"/>
      <c r="AP23" s="3"/>
      <c r="AQ23" s="3"/>
    </row>
    <row r="24" spans="33:43" ht="12.75">
      <c r="AG24" s="14"/>
      <c r="AH24" s="14"/>
      <c r="AI24" s="14"/>
      <c r="AJ24" s="14"/>
      <c r="AK24" s="14"/>
      <c r="AM24" s="3"/>
      <c r="AN24" s="3"/>
      <c r="AO24" s="3"/>
      <c r="AP24" s="3"/>
      <c r="AQ24" s="3"/>
    </row>
    <row r="25" spans="33:43" ht="12.75">
      <c r="AG25" s="14"/>
      <c r="AH25" s="14"/>
      <c r="AI25" s="14"/>
      <c r="AJ25" s="14"/>
      <c r="AK25" s="14"/>
      <c r="AM25" s="3"/>
      <c r="AN25" s="3"/>
      <c r="AO25" s="3"/>
      <c r="AP25" s="3"/>
      <c r="AQ25" s="3"/>
    </row>
    <row r="26" spans="33:43" ht="12.75">
      <c r="AG26" s="14"/>
      <c r="AH26" s="14"/>
      <c r="AI26" s="14"/>
      <c r="AJ26" s="14"/>
      <c r="AK26" s="14"/>
      <c r="AM26" s="3"/>
      <c r="AN26" s="3"/>
      <c r="AO26" s="3"/>
      <c r="AP26" s="3"/>
      <c r="AQ26" s="3"/>
    </row>
    <row r="27" spans="33:43" ht="12.75">
      <c r="AG27" s="14"/>
      <c r="AH27" s="14"/>
      <c r="AI27" s="14"/>
      <c r="AJ27" s="14"/>
      <c r="AK27" s="14"/>
      <c r="AM27" s="3"/>
      <c r="AN27" s="3"/>
      <c r="AO27" s="3"/>
      <c r="AP27" s="3"/>
      <c r="AQ27" s="3"/>
    </row>
    <row r="28" spans="33:43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</row>
    <row r="29" spans="33:138" ht="12.75">
      <c r="AG29" s="14"/>
      <c r="AH29" s="14"/>
      <c r="AI29" s="14"/>
      <c r="AJ29" s="14"/>
      <c r="AK29" s="14"/>
      <c r="AM29" s="3"/>
      <c r="AN29" s="3"/>
      <c r="AO29" s="3"/>
      <c r="AP29" s="3"/>
      <c r="AQ29" s="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</row>
    <row r="30" spans="33:138" ht="12.75">
      <c r="AG30" s="14"/>
      <c r="AH30" s="14"/>
      <c r="AI30" s="14"/>
      <c r="AJ30" s="14"/>
      <c r="AK30" s="14"/>
      <c r="AM30" s="3"/>
      <c r="AN30" s="3"/>
      <c r="AO30" s="3"/>
      <c r="AP30" s="3"/>
      <c r="AQ30" s="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</row>
    <row r="31" spans="33:138" ht="12.75">
      <c r="AG31" s="14"/>
      <c r="AH31" s="14"/>
      <c r="AI31" s="14"/>
      <c r="AJ31" s="14"/>
      <c r="AK31" s="14"/>
      <c r="AM31" s="3"/>
      <c r="AN31" s="3"/>
      <c r="AO31" s="3"/>
      <c r="AP31" s="3"/>
      <c r="AQ31" s="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</row>
    <row r="32" spans="33:138" ht="12.75">
      <c r="AG32" s="14"/>
      <c r="AH32" s="14"/>
      <c r="AI32" s="14"/>
      <c r="AJ32" s="14"/>
      <c r="AK32" s="14"/>
      <c r="AM32" s="3"/>
      <c r="AN32" s="3"/>
      <c r="AO32" s="3"/>
      <c r="AP32" s="3"/>
      <c r="AQ32" s="3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</row>
    <row r="33" spans="1:138" ht="12.75">
      <c r="A33"/>
      <c r="C33"/>
      <c r="D33"/>
      <c r="E33"/>
      <c r="F33"/>
      <c r="G33"/>
      <c r="H33"/>
      <c r="I33"/>
      <c r="J33"/>
      <c r="K33"/>
      <c r="L33"/>
      <c r="M33"/>
      <c r="N33"/>
      <c r="T33"/>
      <c r="AG33" s="14"/>
      <c r="AH33" s="14"/>
      <c r="AI33" s="14"/>
      <c r="AJ33" s="14"/>
      <c r="AK33" s="14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1:138" ht="12.75">
      <c r="A34"/>
      <c r="C34"/>
      <c r="D34"/>
      <c r="E34"/>
      <c r="F34"/>
      <c r="G34"/>
      <c r="H34"/>
      <c r="I34"/>
      <c r="J34"/>
      <c r="K34"/>
      <c r="L34"/>
      <c r="M34"/>
      <c r="N34"/>
      <c r="T34"/>
      <c r="AG34" s="14"/>
      <c r="AH34" s="14"/>
      <c r="AI34" s="14"/>
      <c r="AJ34" s="14"/>
      <c r="AK34" s="14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1:138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1:138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1:13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1:13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</sheetData>
  <sheetProtection/>
  <printOptions/>
  <pageMargins left="0.75" right="0.75" top="1" bottom="1" header="0.3" footer="0.3"/>
  <pageSetup orientation="landscape" scale="69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FZ59"/>
  <sheetViews>
    <sheetView zoomScale="150" zoomScaleNormal="150" zoomScalePageLayoutView="0" workbookViewId="0" topLeftCell="A1">
      <selection activeCell="I8" sqref="I8:I9"/>
    </sheetView>
  </sheetViews>
  <sheetFormatPr defaultColWidth="8.7109375" defaultRowHeight="12.75"/>
  <cols>
    <col min="1" max="1" width="9.7109375" style="2" customWidth="1"/>
    <col min="2" max="2" width="3.7109375" style="0" hidden="1" customWidth="1"/>
    <col min="3" max="6" width="13.7109375" style="14" hidden="1" customWidth="1"/>
    <col min="7" max="7" width="17.7109375" style="14" hidden="1" customWidth="1"/>
    <col min="8" max="8" width="3.7109375" style="14" customWidth="1"/>
    <col min="9" max="12" width="13.7109375" style="14" customWidth="1"/>
    <col min="13" max="13" width="18.421875" style="14" customWidth="1"/>
    <col min="14" max="14" width="3.7109375" style="14" customWidth="1"/>
    <col min="15" max="19" width="13.71093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I1" s="15"/>
      <c r="K1" s="24" t="s">
        <v>6</v>
      </c>
      <c r="AG1" s="24" t="s">
        <v>6</v>
      </c>
      <c r="BB1" s="24" t="s">
        <v>6</v>
      </c>
      <c r="BC1" s="24"/>
      <c r="BN1" s="24"/>
      <c r="BO1" s="24"/>
      <c r="BP1"/>
      <c r="BQ1"/>
      <c r="BR1"/>
      <c r="BT1" s="24" t="s">
        <v>6</v>
      </c>
      <c r="BU1" s="24"/>
      <c r="BV1"/>
      <c r="BW1"/>
      <c r="BX1"/>
      <c r="BY1"/>
      <c r="BZ1"/>
      <c r="CA1"/>
      <c r="CB1"/>
      <c r="CC1"/>
      <c r="CD1"/>
      <c r="CE1"/>
      <c r="CF1" s="24"/>
      <c r="CG1" s="24"/>
      <c r="CH1"/>
      <c r="CI1"/>
      <c r="CJ1"/>
      <c r="CK1"/>
      <c r="CL1" s="24" t="s">
        <v>6</v>
      </c>
      <c r="CM1" s="24"/>
      <c r="CN1"/>
      <c r="CO1"/>
      <c r="CP1"/>
      <c r="CQ1" s="3"/>
      <c r="CR1" s="3"/>
      <c r="CS1" s="3"/>
      <c r="CT1" s="3"/>
      <c r="CU1" s="3"/>
      <c r="CV1" s="3"/>
      <c r="CW1" s="3"/>
      <c r="CX1" s="24"/>
      <c r="CY1" s="24"/>
      <c r="CZ1" s="3"/>
      <c r="DA1" s="3"/>
      <c r="DB1" s="3"/>
      <c r="DC1" s="3"/>
      <c r="DD1" s="24" t="s">
        <v>6</v>
      </c>
      <c r="DE1" s="24"/>
      <c r="DF1" s="3"/>
      <c r="DG1" s="3"/>
      <c r="DH1" s="3"/>
      <c r="DI1" s="3"/>
      <c r="DJ1" s="3"/>
      <c r="DK1" s="3"/>
      <c r="DL1" s="3"/>
      <c r="DM1" s="3"/>
      <c r="DN1" s="3"/>
      <c r="DO1" s="3"/>
      <c r="DP1" s="24"/>
      <c r="DQ1" s="24"/>
      <c r="DR1" s="3"/>
      <c r="DS1" s="3"/>
      <c r="DT1" s="3"/>
      <c r="DU1" s="3"/>
      <c r="DV1" s="24" t="s">
        <v>6</v>
      </c>
      <c r="DW1" s="24"/>
      <c r="DX1" s="3"/>
      <c r="DY1" s="3"/>
      <c r="DZ1" s="3"/>
      <c r="EA1" s="3"/>
      <c r="EB1" s="3"/>
      <c r="EC1" s="3"/>
      <c r="ED1" s="3"/>
      <c r="EE1" s="3"/>
      <c r="EF1" s="3"/>
      <c r="EG1" s="24"/>
      <c r="EH1" s="3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I2" s="15"/>
      <c r="K2" s="24" t="s">
        <v>5</v>
      </c>
      <c r="AG2" s="24" t="s">
        <v>5</v>
      </c>
      <c r="BB2" s="24" t="s">
        <v>5</v>
      </c>
      <c r="BC2" s="24"/>
      <c r="BN2" s="24"/>
      <c r="BO2" s="24"/>
      <c r="BP2"/>
      <c r="BQ2"/>
      <c r="BR2"/>
      <c r="BT2" s="24" t="s">
        <v>5</v>
      </c>
      <c r="BU2" s="24"/>
      <c r="BV2"/>
      <c r="BW2"/>
      <c r="BX2"/>
      <c r="BY2"/>
      <c r="BZ2"/>
      <c r="CA2"/>
      <c r="CB2"/>
      <c r="CC2"/>
      <c r="CD2"/>
      <c r="CE2"/>
      <c r="CF2" s="24"/>
      <c r="CG2" s="24"/>
      <c r="CH2"/>
      <c r="CI2"/>
      <c r="CJ2"/>
      <c r="CK2"/>
      <c r="CL2" s="24" t="s">
        <v>5</v>
      </c>
      <c r="CM2" s="24"/>
      <c r="CN2"/>
      <c r="CO2"/>
      <c r="CP2"/>
      <c r="CQ2" s="3"/>
      <c r="CR2" s="3"/>
      <c r="CS2" s="3"/>
      <c r="CT2" s="3"/>
      <c r="CU2" s="3"/>
      <c r="CV2" s="3"/>
      <c r="CW2" s="3"/>
      <c r="CX2" s="24"/>
      <c r="CY2" s="24"/>
      <c r="CZ2" s="3"/>
      <c r="DA2" s="3"/>
      <c r="DB2" s="3"/>
      <c r="DC2" s="3"/>
      <c r="DD2" s="24" t="s">
        <v>5</v>
      </c>
      <c r="DE2" s="24"/>
      <c r="DF2" s="3"/>
      <c r="DG2" s="3"/>
      <c r="DH2" s="3"/>
      <c r="DI2" s="3"/>
      <c r="DJ2" s="3"/>
      <c r="DK2" s="3"/>
      <c r="DL2" s="3"/>
      <c r="DM2" s="3"/>
      <c r="DN2" s="3"/>
      <c r="DO2" s="3"/>
      <c r="DP2" s="24"/>
      <c r="DQ2" s="24"/>
      <c r="DR2" s="3"/>
      <c r="DS2" s="3"/>
      <c r="DT2" s="3"/>
      <c r="DU2" s="3"/>
      <c r="DV2" s="24" t="s">
        <v>5</v>
      </c>
      <c r="DW2" s="24"/>
      <c r="DX2" s="3"/>
      <c r="DY2" s="3"/>
      <c r="DZ2" s="3"/>
      <c r="EA2" s="3"/>
      <c r="EB2" s="3"/>
      <c r="EC2" s="3"/>
      <c r="ED2" s="3"/>
      <c r="EE2" s="3"/>
      <c r="EF2" s="3"/>
      <c r="EG2" s="24"/>
      <c r="EH2" s="3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I3" s="15"/>
      <c r="K3" s="24" t="s">
        <v>58</v>
      </c>
      <c r="AG3" s="24" t="s">
        <v>58</v>
      </c>
      <c r="BB3" s="24" t="str">
        <f>AG3</f>
        <v>2005 Series A Bond Funded Projects after 2010C</v>
      </c>
      <c r="BC3" s="24"/>
      <c r="BN3" s="24"/>
      <c r="BO3" s="24"/>
      <c r="BP3" s="1"/>
      <c r="BQ3"/>
      <c r="BR3"/>
      <c r="BT3" s="24" t="str">
        <f>BB3</f>
        <v>2005 Series A Bond Funded Projects after 2010C</v>
      </c>
      <c r="BU3" s="24"/>
      <c r="BV3"/>
      <c r="BW3"/>
      <c r="BX3"/>
      <c r="BY3"/>
      <c r="BZ3"/>
      <c r="CA3"/>
      <c r="CB3"/>
      <c r="CC3"/>
      <c r="CD3"/>
      <c r="CE3"/>
      <c r="CF3" s="24"/>
      <c r="CG3" s="24"/>
      <c r="CH3"/>
      <c r="CI3"/>
      <c r="CJ3"/>
      <c r="CK3"/>
      <c r="CL3" s="24" t="str">
        <f>BT3</f>
        <v>2005 Series A Bond Funded Projects after 2010C</v>
      </c>
      <c r="CM3" s="24"/>
      <c r="CN3"/>
      <c r="CO3"/>
      <c r="CP3"/>
      <c r="CQ3" s="3"/>
      <c r="CR3" s="3"/>
      <c r="CS3" s="3"/>
      <c r="CT3" s="3"/>
      <c r="CU3" s="3"/>
      <c r="CV3" s="3"/>
      <c r="CW3" s="3"/>
      <c r="CX3" s="24"/>
      <c r="CY3" s="24"/>
      <c r="CZ3" s="3"/>
      <c r="DA3" s="3"/>
      <c r="DB3" s="3"/>
      <c r="DC3" s="3"/>
      <c r="DD3" s="24" t="str">
        <f>CL3</f>
        <v>2005 Series A Bond Funded Projects after 2010C</v>
      </c>
      <c r="DE3" s="24"/>
      <c r="DF3" s="3"/>
      <c r="DG3" s="3"/>
      <c r="DH3" s="3"/>
      <c r="DI3" s="3"/>
      <c r="DJ3" s="3"/>
      <c r="DK3" s="3"/>
      <c r="DL3" s="3"/>
      <c r="DM3" s="3"/>
      <c r="DN3" s="3"/>
      <c r="DO3" s="3"/>
      <c r="DP3" s="24"/>
      <c r="DQ3" s="24"/>
      <c r="DR3" s="3"/>
      <c r="DS3" s="3"/>
      <c r="DT3" s="3"/>
      <c r="DU3" s="3"/>
      <c r="DV3" s="24" t="str">
        <f>DD3</f>
        <v>2005 Series A Bond Funded Projects after 2010C</v>
      </c>
      <c r="DW3" s="24"/>
      <c r="DX3" s="3"/>
      <c r="DY3" s="3"/>
      <c r="DZ3" s="3"/>
      <c r="EA3" s="3"/>
      <c r="EB3" s="3"/>
      <c r="EC3" s="3"/>
      <c r="ED3" s="3"/>
      <c r="EE3" s="3"/>
      <c r="EF3" s="3"/>
      <c r="EG3" s="24"/>
      <c r="EH3" s="3"/>
      <c r="EI3" s="43"/>
      <c r="EJ3" s="3"/>
      <c r="EK3" s="3"/>
      <c r="EL3" s="24" t="str">
        <f>DV3</f>
        <v>2005 Series A Bond Funded Projects after 2010C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2010C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2010C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27" ht="12.75">
      <c r="A5" s="4" t="s">
        <v>1</v>
      </c>
      <c r="C5" s="49" t="s">
        <v>59</v>
      </c>
      <c r="D5" s="17"/>
      <c r="E5" s="18"/>
      <c r="F5" s="20"/>
      <c r="G5" s="20"/>
      <c r="I5" s="16" t="s">
        <v>8</v>
      </c>
      <c r="J5" s="17"/>
      <c r="K5" s="18"/>
      <c r="L5" s="20"/>
      <c r="M5" s="20"/>
      <c r="O5" s="16" t="s">
        <v>30</v>
      </c>
      <c r="P5" s="17"/>
      <c r="Q5" s="18"/>
      <c r="R5" s="20"/>
      <c r="S5" s="20"/>
      <c r="U5" s="37" t="s">
        <v>31</v>
      </c>
      <c r="V5" s="17"/>
      <c r="W5" s="18"/>
      <c r="X5" s="20"/>
      <c r="Y5" s="20"/>
      <c r="AA5" s="37" t="s">
        <v>32</v>
      </c>
      <c r="AB5" s="17"/>
      <c r="AC5" s="18"/>
      <c r="AD5" s="20"/>
      <c r="AE5" s="20"/>
      <c r="AG5" s="16" t="s">
        <v>14</v>
      </c>
      <c r="AH5" s="17"/>
      <c r="AI5" s="18"/>
      <c r="AJ5" s="20"/>
      <c r="AK5" s="20"/>
      <c r="AL5" s="38"/>
      <c r="AM5" s="16" t="s">
        <v>9</v>
      </c>
      <c r="AN5" s="17"/>
      <c r="AO5" s="18"/>
      <c r="AP5" s="20"/>
      <c r="AQ5" s="20"/>
      <c r="AS5" s="16" t="s">
        <v>33</v>
      </c>
      <c r="AT5" s="17"/>
      <c r="AU5" s="18"/>
      <c r="AV5" s="20"/>
      <c r="AW5" s="20"/>
      <c r="AY5" s="16" t="s">
        <v>34</v>
      </c>
      <c r="AZ5" s="17"/>
      <c r="BA5" s="18"/>
      <c r="BB5" s="20"/>
      <c r="BC5" s="20"/>
      <c r="BE5" s="16" t="s">
        <v>10</v>
      </c>
      <c r="BF5" s="17"/>
      <c r="BG5" s="18"/>
      <c r="BH5" s="20"/>
      <c r="BI5" s="20"/>
      <c r="BK5" s="16" t="s">
        <v>35</v>
      </c>
      <c r="BL5" s="17"/>
      <c r="BM5" s="18"/>
      <c r="BN5" s="20"/>
      <c r="BO5" s="20"/>
      <c r="BQ5" s="16" t="s">
        <v>36</v>
      </c>
      <c r="BR5" s="17"/>
      <c r="BS5" s="18"/>
      <c r="BT5" s="20"/>
      <c r="BU5" s="20"/>
      <c r="BV5" s="38"/>
      <c r="BW5" s="16" t="s">
        <v>54</v>
      </c>
      <c r="BX5" s="17"/>
      <c r="BY5" s="18"/>
      <c r="BZ5" s="20"/>
      <c r="CA5" s="20"/>
      <c r="CC5" s="16" t="s">
        <v>37</v>
      </c>
      <c r="CD5" s="17"/>
      <c r="CE5" s="18"/>
      <c r="CF5" s="20"/>
      <c r="CG5" s="20"/>
      <c r="CI5" s="16" t="s">
        <v>15</v>
      </c>
      <c r="CJ5" s="17"/>
      <c r="CK5" s="18"/>
      <c r="CL5" s="20"/>
      <c r="CM5" s="20"/>
      <c r="CO5" s="16" t="s">
        <v>16</v>
      </c>
      <c r="CP5" s="17"/>
      <c r="CQ5" s="18"/>
      <c r="CR5" s="20"/>
      <c r="CS5" s="20"/>
      <c r="CU5" s="16" t="s">
        <v>17</v>
      </c>
      <c r="CV5" s="17"/>
      <c r="CW5" s="18"/>
      <c r="CX5" s="20"/>
      <c r="CY5" s="20"/>
      <c r="DA5" s="16" t="s">
        <v>18</v>
      </c>
      <c r="DB5" s="17"/>
      <c r="DC5" s="18"/>
      <c r="DD5" s="20"/>
      <c r="DE5" s="20"/>
      <c r="DG5" s="16" t="s">
        <v>38</v>
      </c>
      <c r="DH5" s="17"/>
      <c r="DI5" s="18"/>
      <c r="DJ5" s="20"/>
      <c r="DK5" s="20"/>
      <c r="DM5" s="16" t="s">
        <v>19</v>
      </c>
      <c r="DN5" s="17"/>
      <c r="DO5" s="18"/>
      <c r="DP5" s="20"/>
      <c r="DQ5" s="20"/>
      <c r="DS5" s="16" t="s">
        <v>39</v>
      </c>
      <c r="DT5" s="17"/>
      <c r="DU5" s="18"/>
      <c r="DV5" s="20"/>
      <c r="DW5" s="20"/>
    </row>
    <row r="6" spans="1:128" s="1" customFormat="1" ht="12.75">
      <c r="A6" s="25" t="s">
        <v>2</v>
      </c>
      <c r="C6" s="37" t="s">
        <v>61</v>
      </c>
      <c r="D6" s="36"/>
      <c r="E6" s="18"/>
      <c r="F6" s="20" t="s">
        <v>55</v>
      </c>
      <c r="G6" s="20" t="s">
        <v>55</v>
      </c>
      <c r="H6" s="14"/>
      <c r="I6" s="19"/>
      <c r="J6" s="34">
        <v>0.0902238</v>
      </c>
      <c r="K6" s="18"/>
      <c r="L6" s="20" t="s">
        <v>55</v>
      </c>
      <c r="M6" s="20" t="s">
        <v>55</v>
      </c>
      <c r="N6" s="14"/>
      <c r="O6" s="19"/>
      <c r="P6" s="34">
        <v>0.0008478</v>
      </c>
      <c r="Q6" s="18"/>
      <c r="R6" s="20" t="s">
        <v>55</v>
      </c>
      <c r="S6" s="20" t="s">
        <v>55</v>
      </c>
      <c r="T6" s="14"/>
      <c r="U6" s="19"/>
      <c r="V6" s="34">
        <v>0.0271514</v>
      </c>
      <c r="W6" s="18"/>
      <c r="X6" s="20" t="s">
        <v>55</v>
      </c>
      <c r="Y6" s="20" t="s">
        <v>55</v>
      </c>
      <c r="Z6" s="14"/>
      <c r="AA6" s="19"/>
      <c r="AB6" s="34">
        <v>0.2273895</v>
      </c>
      <c r="AC6" s="18"/>
      <c r="AD6" s="20" t="s">
        <v>55</v>
      </c>
      <c r="AE6" s="20" t="s">
        <v>55</v>
      </c>
      <c r="AF6" s="14"/>
      <c r="AG6" s="19"/>
      <c r="AH6" s="34">
        <v>0.0588551</v>
      </c>
      <c r="AI6" s="18"/>
      <c r="AJ6" s="20" t="s">
        <v>55</v>
      </c>
      <c r="AK6" s="20" t="s">
        <v>55</v>
      </c>
      <c r="AL6" s="38"/>
      <c r="AM6" s="19"/>
      <c r="AN6" s="34">
        <v>0.0398496</v>
      </c>
      <c r="AO6" s="18"/>
      <c r="AP6" s="20" t="s">
        <v>55</v>
      </c>
      <c r="AQ6" s="20" t="s">
        <v>55</v>
      </c>
      <c r="AR6" s="14"/>
      <c r="AS6" s="19"/>
      <c r="AT6" s="34">
        <v>0.0061294</v>
      </c>
      <c r="AU6" s="18"/>
      <c r="AV6" s="20" t="s">
        <v>55</v>
      </c>
      <c r="AW6" s="20" t="s">
        <v>55</v>
      </c>
      <c r="AX6" s="14"/>
      <c r="AY6" s="19"/>
      <c r="AZ6" s="34">
        <v>0.014032</v>
      </c>
      <c r="BA6" s="18"/>
      <c r="BB6" s="20" t="s">
        <v>55</v>
      </c>
      <c r="BC6" s="20" t="s">
        <v>55</v>
      </c>
      <c r="BD6" s="14"/>
      <c r="BE6" s="19"/>
      <c r="BF6" s="34">
        <v>0.0023527</v>
      </c>
      <c r="BG6" s="18"/>
      <c r="BH6" s="20" t="s">
        <v>55</v>
      </c>
      <c r="BI6" s="20" t="s">
        <v>55</v>
      </c>
      <c r="BJ6" s="14"/>
      <c r="BK6" s="19"/>
      <c r="BL6" s="34">
        <v>0.0025449</v>
      </c>
      <c r="BM6" s="18"/>
      <c r="BN6" s="20" t="s">
        <v>55</v>
      </c>
      <c r="BO6" s="20" t="s">
        <v>55</v>
      </c>
      <c r="BP6" s="14"/>
      <c r="BQ6" s="19"/>
      <c r="BR6" s="34">
        <v>0.0048599</v>
      </c>
      <c r="BS6" s="18"/>
      <c r="BT6" s="20" t="s">
        <v>55</v>
      </c>
      <c r="BU6" s="20" t="s">
        <v>55</v>
      </c>
      <c r="BV6" s="38"/>
      <c r="BW6" s="19"/>
      <c r="BX6" s="34">
        <v>0.0008071</v>
      </c>
      <c r="BY6" s="18"/>
      <c r="BZ6" s="20" t="s">
        <v>55</v>
      </c>
      <c r="CA6" s="20" t="s">
        <v>55</v>
      </c>
      <c r="CB6" s="14"/>
      <c r="CC6" s="19"/>
      <c r="CD6" s="34">
        <v>1.4E-05</v>
      </c>
      <c r="CE6" s="18"/>
      <c r="CF6" s="20" t="s">
        <v>55</v>
      </c>
      <c r="CG6" s="20" t="s">
        <v>55</v>
      </c>
      <c r="CH6" s="14"/>
      <c r="CI6" s="19"/>
      <c r="CJ6" s="34">
        <v>0.0051373</v>
      </c>
      <c r="CK6" s="18"/>
      <c r="CL6" s="20" t="s">
        <v>55</v>
      </c>
      <c r="CM6" s="20" t="s">
        <v>55</v>
      </c>
      <c r="CN6" s="14"/>
      <c r="CO6" s="19"/>
      <c r="CP6" s="34">
        <v>0.0074436</v>
      </c>
      <c r="CQ6" s="18"/>
      <c r="CR6" s="20" t="s">
        <v>55</v>
      </c>
      <c r="CS6" s="20" t="s">
        <v>55</v>
      </c>
      <c r="CT6" s="14"/>
      <c r="CU6" s="19"/>
      <c r="CV6" s="34">
        <v>0.0094183</v>
      </c>
      <c r="CW6" s="18"/>
      <c r="CX6" s="20" t="s">
        <v>55</v>
      </c>
      <c r="CY6" s="20" t="s">
        <v>55</v>
      </c>
      <c r="CZ6" s="14"/>
      <c r="DA6" s="19"/>
      <c r="DB6" s="34">
        <v>0.000876</v>
      </c>
      <c r="DC6" s="18"/>
      <c r="DD6" s="20" t="s">
        <v>55</v>
      </c>
      <c r="DE6" s="20" t="s">
        <v>55</v>
      </c>
      <c r="DF6" s="14"/>
      <c r="DG6" s="19"/>
      <c r="DH6" s="34">
        <v>0.0165525</v>
      </c>
      <c r="DI6" s="18"/>
      <c r="DJ6" s="20" t="s">
        <v>55</v>
      </c>
      <c r="DK6" s="20" t="s">
        <v>55</v>
      </c>
      <c r="DL6" s="14"/>
      <c r="DM6" s="19"/>
      <c r="DN6" s="34">
        <v>0.0429442</v>
      </c>
      <c r="DO6" s="18"/>
      <c r="DP6" s="20" t="s">
        <v>55</v>
      </c>
      <c r="DQ6" s="20" t="s">
        <v>55</v>
      </c>
      <c r="DR6" s="14"/>
      <c r="DS6" s="19"/>
      <c r="DT6" s="34">
        <v>0.0031635</v>
      </c>
      <c r="DU6" s="18"/>
      <c r="DV6" s="20" t="s">
        <v>55</v>
      </c>
      <c r="DW6" s="20" t="s">
        <v>55</v>
      </c>
      <c r="DX6" s="14"/>
    </row>
    <row r="7" spans="1:127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20" t="s">
        <v>3</v>
      </c>
      <c r="V7" s="20" t="s">
        <v>4</v>
      </c>
      <c r="W7" s="20" t="s">
        <v>0</v>
      </c>
      <c r="X7" s="20" t="s">
        <v>56</v>
      </c>
      <c r="Y7" s="20" t="s">
        <v>60</v>
      </c>
      <c r="AA7" s="20" t="s">
        <v>3</v>
      </c>
      <c r="AB7" s="20" t="s">
        <v>4</v>
      </c>
      <c r="AC7" s="20" t="s">
        <v>0</v>
      </c>
      <c r="AD7" s="20" t="s">
        <v>56</v>
      </c>
      <c r="AE7" s="20" t="s">
        <v>60</v>
      </c>
      <c r="AG7" s="20" t="s">
        <v>3</v>
      </c>
      <c r="AH7" s="20" t="s">
        <v>4</v>
      </c>
      <c r="AI7" s="20" t="s">
        <v>0</v>
      </c>
      <c r="AJ7" s="20" t="s">
        <v>56</v>
      </c>
      <c r="AK7" s="20" t="s">
        <v>60</v>
      </c>
      <c r="AL7" s="39"/>
      <c r="AM7" s="20" t="s">
        <v>3</v>
      </c>
      <c r="AN7" s="20" t="s">
        <v>4</v>
      </c>
      <c r="AO7" s="20" t="s">
        <v>0</v>
      </c>
      <c r="AP7" s="20" t="s">
        <v>56</v>
      </c>
      <c r="AQ7" s="20" t="s">
        <v>60</v>
      </c>
      <c r="AS7" s="20" t="s">
        <v>3</v>
      </c>
      <c r="AT7" s="20" t="s">
        <v>4</v>
      </c>
      <c r="AU7" s="20" t="s">
        <v>0</v>
      </c>
      <c r="AV7" s="20" t="s">
        <v>56</v>
      </c>
      <c r="AW7" s="20" t="s">
        <v>60</v>
      </c>
      <c r="AY7" s="20" t="s">
        <v>3</v>
      </c>
      <c r="AZ7" s="20" t="s">
        <v>4</v>
      </c>
      <c r="BA7" s="20" t="s">
        <v>0</v>
      </c>
      <c r="BB7" s="20" t="s">
        <v>56</v>
      </c>
      <c r="BC7" s="20" t="s">
        <v>60</v>
      </c>
      <c r="BE7" s="20" t="s">
        <v>3</v>
      </c>
      <c r="BF7" s="20" t="s">
        <v>4</v>
      </c>
      <c r="BG7" s="20" t="s">
        <v>0</v>
      </c>
      <c r="BH7" s="20" t="s">
        <v>56</v>
      </c>
      <c r="BI7" s="20" t="s">
        <v>60</v>
      </c>
      <c r="BK7" s="20" t="s">
        <v>3</v>
      </c>
      <c r="BL7" s="20" t="s">
        <v>4</v>
      </c>
      <c r="BM7" s="20" t="s">
        <v>0</v>
      </c>
      <c r="BN7" s="20" t="s">
        <v>56</v>
      </c>
      <c r="BO7" s="20" t="s">
        <v>60</v>
      </c>
      <c r="BQ7" s="20" t="s">
        <v>3</v>
      </c>
      <c r="BR7" s="20" t="s">
        <v>4</v>
      </c>
      <c r="BS7" s="20" t="s">
        <v>0</v>
      </c>
      <c r="BT7" s="20" t="s">
        <v>56</v>
      </c>
      <c r="BU7" s="20" t="s">
        <v>60</v>
      </c>
      <c r="BV7" s="39"/>
      <c r="BW7" s="20" t="s">
        <v>3</v>
      </c>
      <c r="BX7" s="20" t="s">
        <v>4</v>
      </c>
      <c r="BY7" s="20" t="s">
        <v>0</v>
      </c>
      <c r="BZ7" s="20" t="s">
        <v>56</v>
      </c>
      <c r="CA7" s="20" t="s">
        <v>60</v>
      </c>
      <c r="CC7" s="20" t="s">
        <v>3</v>
      </c>
      <c r="CD7" s="20" t="s">
        <v>4</v>
      </c>
      <c r="CE7" s="20" t="s">
        <v>0</v>
      </c>
      <c r="CF7" s="20" t="s">
        <v>56</v>
      </c>
      <c r="CG7" s="20" t="s">
        <v>60</v>
      </c>
      <c r="CI7" s="20" t="s">
        <v>3</v>
      </c>
      <c r="CJ7" s="20" t="s">
        <v>4</v>
      </c>
      <c r="CK7" s="20" t="s">
        <v>0</v>
      </c>
      <c r="CL7" s="20" t="s">
        <v>56</v>
      </c>
      <c r="CM7" s="20" t="s">
        <v>60</v>
      </c>
      <c r="CO7" s="20" t="s">
        <v>3</v>
      </c>
      <c r="CP7" s="20" t="s">
        <v>4</v>
      </c>
      <c r="CQ7" s="20" t="s">
        <v>0</v>
      </c>
      <c r="CR7" s="20" t="s">
        <v>56</v>
      </c>
      <c r="CS7" s="20" t="s">
        <v>60</v>
      </c>
      <c r="CU7" s="20" t="s">
        <v>3</v>
      </c>
      <c r="CV7" s="20" t="s">
        <v>4</v>
      </c>
      <c r="CW7" s="20" t="s">
        <v>0</v>
      </c>
      <c r="CX7" s="20" t="s">
        <v>56</v>
      </c>
      <c r="CY7" s="20" t="s">
        <v>60</v>
      </c>
      <c r="DA7" s="20" t="s">
        <v>3</v>
      </c>
      <c r="DB7" s="20" t="s">
        <v>4</v>
      </c>
      <c r="DC7" s="20" t="s">
        <v>0</v>
      </c>
      <c r="DD7" s="20" t="s">
        <v>56</v>
      </c>
      <c r="DE7" s="20" t="s">
        <v>60</v>
      </c>
      <c r="DG7" s="20" t="s">
        <v>3</v>
      </c>
      <c r="DH7" s="20" t="s">
        <v>4</v>
      </c>
      <c r="DI7" s="20" t="s">
        <v>0</v>
      </c>
      <c r="DJ7" s="20" t="s">
        <v>56</v>
      </c>
      <c r="DK7" s="20" t="s">
        <v>60</v>
      </c>
      <c r="DM7" s="20" t="s">
        <v>3</v>
      </c>
      <c r="DN7" s="20" t="s">
        <v>4</v>
      </c>
      <c r="DO7" s="20" t="s">
        <v>0</v>
      </c>
      <c r="DP7" s="20" t="s">
        <v>56</v>
      </c>
      <c r="DQ7" s="20" t="s">
        <v>60</v>
      </c>
      <c r="DS7" s="20" t="s">
        <v>3</v>
      </c>
      <c r="DT7" s="20" t="s">
        <v>4</v>
      </c>
      <c r="DU7" s="20" t="s">
        <v>0</v>
      </c>
      <c r="DV7" s="20" t="s">
        <v>56</v>
      </c>
      <c r="DW7" s="20" t="s">
        <v>60</v>
      </c>
    </row>
    <row r="8" spans="1:128" s="33" customFormat="1" ht="12.75">
      <c r="A8" s="32">
        <v>44105</v>
      </c>
      <c r="C8" s="21"/>
      <c r="D8" s="21">
        <v>62000</v>
      </c>
      <c r="E8" s="15">
        <f aca="true" t="shared" si="0" ref="E8:E17">C8+D8</f>
        <v>62000</v>
      </c>
      <c r="F8" s="44">
        <v>31444</v>
      </c>
      <c r="G8" s="44">
        <v>33231</v>
      </c>
      <c r="H8" s="31"/>
      <c r="I8" s="14"/>
      <c r="J8" s="31">
        <f aca="true" t="shared" si="1" ref="J8:J17">D8*9.02238/100</f>
        <v>5593.8756</v>
      </c>
      <c r="K8" s="31">
        <f aca="true" t="shared" si="2" ref="K8:K17">I8+J8</f>
        <v>5593.8756</v>
      </c>
      <c r="L8" s="31">
        <f aca="true" t="shared" si="3" ref="L8:L17">J$6*$F8</f>
        <v>2836.9971672</v>
      </c>
      <c r="M8" s="31">
        <f aca="true" t="shared" si="4" ref="M8:M17">J$6*$G8</f>
        <v>2998.2270978</v>
      </c>
      <c r="N8" s="31"/>
      <c r="O8" s="14"/>
      <c r="P8" s="14">
        <f aca="true" t="shared" si="5" ref="P8:P17">D8*0.08478/100</f>
        <v>52.563599999999994</v>
      </c>
      <c r="Q8" s="14">
        <f aca="true" t="shared" si="6" ref="Q8:Q17">O8+P8</f>
        <v>52.563599999999994</v>
      </c>
      <c r="R8" s="31">
        <f aca="true" t="shared" si="7" ref="R8:R17">P$6*$F8</f>
        <v>26.658223200000002</v>
      </c>
      <c r="S8" s="31">
        <f aca="true" t="shared" si="8" ref="S8:S17">P$6*$G8</f>
        <v>28.1732418</v>
      </c>
      <c r="T8" s="31"/>
      <c r="U8" s="31"/>
      <c r="V8" s="14">
        <f aca="true" t="shared" si="9" ref="V8:V17">D8*2.71514/100</f>
        <v>1683.3868</v>
      </c>
      <c r="W8" s="14">
        <f aca="true" t="shared" si="10" ref="W8:W17">U8+V8</f>
        <v>1683.3868</v>
      </c>
      <c r="X8" s="31">
        <f aca="true" t="shared" si="11" ref="X8:X17">V$6*$F8</f>
        <v>853.7486216</v>
      </c>
      <c r="Y8" s="31">
        <f aca="true" t="shared" si="12" ref="Y8:Y17">V$6*$G8</f>
        <v>902.2681734</v>
      </c>
      <c r="Z8" s="31"/>
      <c r="AA8" s="14"/>
      <c r="AB8" s="14">
        <f aca="true" t="shared" si="13" ref="AB8:AB17">D8*22.73895/100</f>
        <v>14098.149</v>
      </c>
      <c r="AC8" s="14">
        <f aca="true" t="shared" si="14" ref="AC8:AC17">AA8+AB8</f>
        <v>14098.149</v>
      </c>
      <c r="AD8" s="31">
        <f aca="true" t="shared" si="15" ref="AD8:AD17">AB$6*$F8</f>
        <v>7150.035438</v>
      </c>
      <c r="AE8" s="31">
        <f aca="true" t="shared" si="16" ref="AE8:AE17">AB$6*$G8</f>
        <v>7556.3804745</v>
      </c>
      <c r="AF8" s="31"/>
      <c r="AG8" s="14"/>
      <c r="AH8" s="14">
        <f aca="true" t="shared" si="17" ref="AH8:AH17">D8*5.88551/100</f>
        <v>3649.0162</v>
      </c>
      <c r="AI8" s="14">
        <f aca="true" t="shared" si="18" ref="AI8:AI17">AG8+AH8</f>
        <v>3649.0162</v>
      </c>
      <c r="AJ8" s="31">
        <f aca="true" t="shared" si="19" ref="AJ8:AJ17">AH$6*$F8</f>
        <v>1850.6397644</v>
      </c>
      <c r="AK8" s="31">
        <f aca="true" t="shared" si="20" ref="AK8:AK17">AH$6*$G8</f>
        <v>1955.8138281</v>
      </c>
      <c r="AL8" s="14"/>
      <c r="AM8" s="14"/>
      <c r="AN8" s="14">
        <f aca="true" t="shared" si="21" ref="AN8:AN17">D8*3.98496/100</f>
        <v>2470.6751999999997</v>
      </c>
      <c r="AO8" s="14">
        <f aca="true" t="shared" si="22" ref="AO8:AO17">AM8+AN8</f>
        <v>2470.6751999999997</v>
      </c>
      <c r="AP8" s="31">
        <f aca="true" t="shared" si="23" ref="AP8:AP17">AN$6*$F8</f>
        <v>1253.0308224</v>
      </c>
      <c r="AQ8" s="31">
        <f aca="true" t="shared" si="24" ref="AQ8:AQ17">AN$6*$G8</f>
        <v>1324.2420576</v>
      </c>
      <c r="AR8" s="31"/>
      <c r="AS8" s="14"/>
      <c r="AT8" s="14">
        <f aca="true" t="shared" si="25" ref="AT8:AT17">D8*0.61294/100</f>
        <v>380.0228000000001</v>
      </c>
      <c r="AU8" s="14">
        <f aca="true" t="shared" si="26" ref="AU8:AU17">AS8+AT8</f>
        <v>380.0228000000001</v>
      </c>
      <c r="AV8" s="31">
        <f aca="true" t="shared" si="27" ref="AV8:AV17">AT$6*$F8</f>
        <v>192.7328536</v>
      </c>
      <c r="AW8" s="31">
        <f aca="true" t="shared" si="28" ref="AW8:AW17">AT$6*$G8</f>
        <v>203.6860914</v>
      </c>
      <c r="AX8" s="31"/>
      <c r="AY8" s="14"/>
      <c r="AZ8" s="14">
        <f aca="true" t="shared" si="29" ref="AZ8:AZ17">D8*1.4032/100</f>
        <v>869.9839999999999</v>
      </c>
      <c r="BA8" s="14">
        <f aca="true" t="shared" si="30" ref="BA8:BA17">AY8+AZ8</f>
        <v>869.9839999999999</v>
      </c>
      <c r="BB8" s="31">
        <f aca="true" t="shared" si="31" ref="BB8:BB17">AZ$6*$F8</f>
        <v>441.22220799999997</v>
      </c>
      <c r="BC8" s="31">
        <f aca="true" t="shared" si="32" ref="BC8:BC17">AZ$6*$G8</f>
        <v>466.297392</v>
      </c>
      <c r="BD8" s="31"/>
      <c r="BE8" s="14"/>
      <c r="BF8" s="14">
        <f aca="true" t="shared" si="33" ref="BF8:BF17">D8*0.23527/100</f>
        <v>145.8674</v>
      </c>
      <c r="BG8" s="14">
        <f aca="true" t="shared" si="34" ref="BG8:BG17">BE8+BF8</f>
        <v>145.8674</v>
      </c>
      <c r="BH8" s="31">
        <f aca="true" t="shared" si="35" ref="BH8:BH17">BF$6*$F8</f>
        <v>73.9782988</v>
      </c>
      <c r="BI8" s="31">
        <f aca="true" t="shared" si="36" ref="BI8:BI17">BF$6*$G8</f>
        <v>78.1825737</v>
      </c>
      <c r="BJ8" s="31"/>
      <c r="BK8" s="14"/>
      <c r="BL8" s="14">
        <f aca="true" t="shared" si="37" ref="BL8:BL17">D8*0.25449/100</f>
        <v>157.78379999999999</v>
      </c>
      <c r="BM8" s="14">
        <f aca="true" t="shared" si="38" ref="BM8:BM17">BK8+BL8</f>
        <v>157.78379999999999</v>
      </c>
      <c r="BN8" s="31">
        <f aca="true" t="shared" si="39" ref="BN8:BN17">BL$6*$F8</f>
        <v>80.0218356</v>
      </c>
      <c r="BO8" s="31">
        <f aca="true" t="shared" si="40" ref="BO8:BO17">BL$6*$G8</f>
        <v>84.5695719</v>
      </c>
      <c r="BP8" s="31"/>
      <c r="BQ8" s="14"/>
      <c r="BR8" s="14">
        <f aca="true" t="shared" si="41" ref="BR8:BR17">D8*0.48599/100</f>
        <v>301.31379999999996</v>
      </c>
      <c r="BS8" s="14">
        <f aca="true" t="shared" si="42" ref="BS8:BS17">BQ8+BR8</f>
        <v>301.31379999999996</v>
      </c>
      <c r="BT8" s="31">
        <f aca="true" t="shared" si="43" ref="BT8:BT17">BR$6*$F8</f>
        <v>152.81469560000002</v>
      </c>
      <c r="BU8" s="31">
        <f aca="true" t="shared" si="44" ref="BU8:BU17">BR$6*$G8</f>
        <v>161.4993369</v>
      </c>
      <c r="BV8" s="14"/>
      <c r="BW8" s="14"/>
      <c r="BX8" s="14">
        <f aca="true" t="shared" si="45" ref="BX8:BX17">D8*0.08071/100</f>
        <v>50.040200000000006</v>
      </c>
      <c r="BY8" s="14">
        <f aca="true" t="shared" si="46" ref="BY8:BY17">BW8+BX8</f>
        <v>50.040200000000006</v>
      </c>
      <c r="BZ8" s="31">
        <f aca="true" t="shared" si="47" ref="BZ8:BZ17">BX$6*$F8</f>
        <v>25.3784524</v>
      </c>
      <c r="CA8" s="31">
        <f aca="true" t="shared" si="48" ref="CA8:CA17">BX$6*$G8</f>
        <v>26.820740100000002</v>
      </c>
      <c r="CB8" s="31"/>
      <c r="CC8" s="14"/>
      <c r="CD8" s="14">
        <f aca="true" t="shared" si="49" ref="CD8:CD17">D8*0.0014/100</f>
        <v>0.868</v>
      </c>
      <c r="CE8" s="14">
        <f aca="true" t="shared" si="50" ref="CE8:CE17">CC8+CD8</f>
        <v>0.868</v>
      </c>
      <c r="CF8" s="31"/>
      <c r="CG8" s="31"/>
      <c r="CH8" s="31"/>
      <c r="CI8" s="14"/>
      <c r="CJ8" s="14">
        <f aca="true" t="shared" si="51" ref="CJ8:CJ17">D8*0.51373/100</f>
        <v>318.5126</v>
      </c>
      <c r="CK8" s="14">
        <f aca="true" t="shared" si="52" ref="CK8:CK17">CI8+CJ8</f>
        <v>318.5126</v>
      </c>
      <c r="CL8" s="31">
        <f aca="true" t="shared" si="53" ref="CL8:CL17">CJ$6*$F8</f>
        <v>161.5372612</v>
      </c>
      <c r="CM8" s="31">
        <f aca="true" t="shared" si="54" ref="CM8:CM17">CJ$6*$G8</f>
        <v>170.7176163</v>
      </c>
      <c r="CN8" s="31"/>
      <c r="CO8" s="14"/>
      <c r="CP8" s="14">
        <f aca="true" t="shared" si="55" ref="CP8:CP17">D8*0.74436/100</f>
        <v>461.5032</v>
      </c>
      <c r="CQ8" s="14">
        <f aca="true" t="shared" si="56" ref="CQ8:CQ17">CO8+CP8</f>
        <v>461.5032</v>
      </c>
      <c r="CR8" s="31">
        <f aca="true" t="shared" si="57" ref="CR8:CR17">CP$6*$F8</f>
        <v>234.0565584</v>
      </c>
      <c r="CS8" s="31">
        <f aca="true" t="shared" si="58" ref="CS8:CS17">CP$6*$G8</f>
        <v>247.3582716</v>
      </c>
      <c r="CT8" s="31"/>
      <c r="CU8" s="14"/>
      <c r="CV8" s="14">
        <f aca="true" t="shared" si="59" ref="CV8:CV17">D8*0.94183/100</f>
        <v>583.9346</v>
      </c>
      <c r="CW8" s="14">
        <f aca="true" t="shared" si="60" ref="CW8:CW17">CU8+CV8</f>
        <v>583.9346</v>
      </c>
      <c r="CX8" s="31">
        <f aca="true" t="shared" si="61" ref="CX8:CX17">CV$6*$F8</f>
        <v>296.1490252</v>
      </c>
      <c r="CY8" s="31">
        <f aca="true" t="shared" si="62" ref="CY8:CY17">CV$6*$G8</f>
        <v>312.9795273</v>
      </c>
      <c r="CZ8" s="31"/>
      <c r="DA8" s="14"/>
      <c r="DB8" s="14">
        <f aca="true" t="shared" si="63" ref="DB8:DB17">D8*0.0876/100</f>
        <v>54.312</v>
      </c>
      <c r="DC8" s="14">
        <f aca="true" t="shared" si="64" ref="DC8:DC17">DA8+DB8</f>
        <v>54.312</v>
      </c>
      <c r="DD8" s="31">
        <f aca="true" t="shared" si="65" ref="DD8:DD17">DB$6*$F8</f>
        <v>27.544944</v>
      </c>
      <c r="DE8" s="31">
        <f aca="true" t="shared" si="66" ref="DE8:DE17">DB$6*$G8</f>
        <v>29.110356000000003</v>
      </c>
      <c r="DF8" s="31"/>
      <c r="DG8" s="14"/>
      <c r="DH8" s="31">
        <f aca="true" t="shared" si="67" ref="DH8:DH17">D8*1.65525/100</f>
        <v>1026.255</v>
      </c>
      <c r="DI8" s="14">
        <f aca="true" t="shared" si="68" ref="DI8:DI17">DG8+DH8</f>
        <v>1026.255</v>
      </c>
      <c r="DJ8" s="31">
        <f aca="true" t="shared" si="69" ref="DJ8:DJ17">DH$6*$F8</f>
        <v>520.47681</v>
      </c>
      <c r="DK8" s="31">
        <f aca="true" t="shared" si="70" ref="DK8:DK17">DH$6*$G8</f>
        <v>550.0561275</v>
      </c>
      <c r="DL8" s="31"/>
      <c r="DM8" s="14"/>
      <c r="DN8" s="14">
        <f aca="true" t="shared" si="71" ref="DN8:DN17">D8*4.29442/100</f>
        <v>2662.5404</v>
      </c>
      <c r="DO8" s="14">
        <f aca="true" t="shared" si="72" ref="DO8:DO17">DM8+DN8</f>
        <v>2662.5404</v>
      </c>
      <c r="DP8" s="31">
        <f aca="true" t="shared" si="73" ref="DP8:DP17">DN$6*$F8</f>
        <v>1350.3374248</v>
      </c>
      <c r="DQ8" s="31">
        <f aca="true" t="shared" si="74" ref="DQ8:DQ17">DN$6*$G8</f>
        <v>1427.0787102000002</v>
      </c>
      <c r="DR8" s="31"/>
      <c r="DS8" s="14"/>
      <c r="DT8" s="14">
        <f aca="true" t="shared" si="75" ref="DT8:DT17">D8*0.31635/100</f>
        <v>196.137</v>
      </c>
      <c r="DU8" s="14">
        <f aca="true" t="shared" si="76" ref="DU8:DU17">DS8+DT8</f>
        <v>196.137</v>
      </c>
      <c r="DV8" s="31">
        <f aca="true" t="shared" si="77" ref="DV8:DV17">DT$6*$F8</f>
        <v>99.473094</v>
      </c>
      <c r="DW8" s="31">
        <f aca="true" t="shared" si="78" ref="DW8:DW17">DT$6*$G8</f>
        <v>105.12626850000001</v>
      </c>
      <c r="DX8" s="31"/>
    </row>
    <row r="9" spans="1:128" s="33" customFormat="1" ht="12.75">
      <c r="A9" s="32">
        <v>44287</v>
      </c>
      <c r="C9" s="21">
        <v>3100000</v>
      </c>
      <c r="D9" s="21">
        <v>62000</v>
      </c>
      <c r="E9" s="15">
        <f t="shared" si="0"/>
        <v>3162000</v>
      </c>
      <c r="F9" s="44">
        <v>31436</v>
      </c>
      <c r="G9" s="44">
        <v>33226</v>
      </c>
      <c r="H9" s="31"/>
      <c r="I9" s="14">
        <f aca="true" t="shared" si="79" ref="I9:I17">C9*9.02238/100</f>
        <v>279693.78</v>
      </c>
      <c r="J9" s="31">
        <f t="shared" si="1"/>
        <v>5593.8756</v>
      </c>
      <c r="K9" s="31">
        <f t="shared" si="2"/>
        <v>285287.65560000006</v>
      </c>
      <c r="L9" s="31">
        <f t="shared" si="3"/>
        <v>2836.2753768000002</v>
      </c>
      <c r="M9" s="31">
        <f t="shared" si="4"/>
        <v>2997.7759788000003</v>
      </c>
      <c r="N9" s="31"/>
      <c r="O9" s="14">
        <f aca="true" t="shared" si="80" ref="O9:O17">C9*0.08478/100</f>
        <v>2628.18</v>
      </c>
      <c r="P9" s="14">
        <f t="shared" si="5"/>
        <v>52.563599999999994</v>
      </c>
      <c r="Q9" s="14">
        <f t="shared" si="6"/>
        <v>2680.7436</v>
      </c>
      <c r="R9" s="31">
        <f t="shared" si="7"/>
        <v>26.6514408</v>
      </c>
      <c r="S9" s="31">
        <f t="shared" si="8"/>
        <v>28.1690028</v>
      </c>
      <c r="T9" s="31"/>
      <c r="U9" s="31">
        <f aca="true" t="shared" si="81" ref="U9:U17">C9*2.71514/100</f>
        <v>84169.34</v>
      </c>
      <c r="V9" s="14">
        <f t="shared" si="9"/>
        <v>1683.3868</v>
      </c>
      <c r="W9" s="14">
        <f t="shared" si="10"/>
        <v>85852.72679999999</v>
      </c>
      <c r="X9" s="31">
        <f t="shared" si="11"/>
        <v>853.5314104</v>
      </c>
      <c r="Y9" s="31">
        <f t="shared" si="12"/>
        <v>902.1324164</v>
      </c>
      <c r="Z9" s="31"/>
      <c r="AA9" s="14">
        <f aca="true" t="shared" si="82" ref="AA9:AA17">C9*22.73895/100</f>
        <v>704907.45</v>
      </c>
      <c r="AB9" s="14">
        <f t="shared" si="13"/>
        <v>14098.149</v>
      </c>
      <c r="AC9" s="14">
        <f t="shared" si="14"/>
        <v>719005.5989999999</v>
      </c>
      <c r="AD9" s="31">
        <f t="shared" si="15"/>
        <v>7148.216322</v>
      </c>
      <c r="AE9" s="31">
        <f t="shared" si="16"/>
        <v>7555.243527</v>
      </c>
      <c r="AF9" s="31"/>
      <c r="AG9" s="14">
        <f aca="true" t="shared" si="83" ref="AG9:AG17">C9*5.88551/100</f>
        <v>182450.81</v>
      </c>
      <c r="AH9" s="14">
        <f t="shared" si="17"/>
        <v>3649.0162</v>
      </c>
      <c r="AI9" s="14">
        <f t="shared" si="18"/>
        <v>186099.8262</v>
      </c>
      <c r="AJ9" s="31">
        <f t="shared" si="19"/>
        <v>1850.1689236</v>
      </c>
      <c r="AK9" s="31">
        <f t="shared" si="20"/>
        <v>1955.5195526</v>
      </c>
      <c r="AL9" s="14"/>
      <c r="AM9" s="14">
        <f aca="true" t="shared" si="84" ref="AM9:AM17">C9*3.98496/100</f>
        <v>123533.76</v>
      </c>
      <c r="AN9" s="14">
        <f t="shared" si="21"/>
        <v>2470.6751999999997</v>
      </c>
      <c r="AO9" s="14">
        <f t="shared" si="22"/>
        <v>126004.43519999999</v>
      </c>
      <c r="AP9" s="31">
        <f t="shared" si="23"/>
        <v>1252.7120256</v>
      </c>
      <c r="AQ9" s="31">
        <f t="shared" si="24"/>
        <v>1324.0428096</v>
      </c>
      <c r="AR9" s="31"/>
      <c r="AS9" s="14">
        <f aca="true" t="shared" si="85" ref="AS9:AS17">C9*0.61294/100</f>
        <v>19001.140000000003</v>
      </c>
      <c r="AT9" s="14">
        <f t="shared" si="25"/>
        <v>380.0228000000001</v>
      </c>
      <c r="AU9" s="14">
        <f t="shared" si="26"/>
        <v>19381.162800000002</v>
      </c>
      <c r="AV9" s="31">
        <f t="shared" si="27"/>
        <v>192.6838184</v>
      </c>
      <c r="AW9" s="31">
        <f t="shared" si="28"/>
        <v>203.6554444</v>
      </c>
      <c r="AX9" s="31"/>
      <c r="AY9" s="14">
        <f aca="true" t="shared" si="86" ref="AY9:AY17">C9*1.4032/100</f>
        <v>43499.2</v>
      </c>
      <c r="AZ9" s="14">
        <f t="shared" si="29"/>
        <v>869.9839999999999</v>
      </c>
      <c r="BA9" s="14">
        <f t="shared" si="30"/>
        <v>44369.183999999994</v>
      </c>
      <c r="BB9" s="31">
        <f t="shared" si="31"/>
        <v>441.10995199999996</v>
      </c>
      <c r="BC9" s="31">
        <f t="shared" si="32"/>
        <v>466.22723199999996</v>
      </c>
      <c r="BD9" s="31"/>
      <c r="BE9" s="14">
        <f aca="true" t="shared" si="87" ref="BE9:BE17">C9*0.23527/100</f>
        <v>7293.37</v>
      </c>
      <c r="BF9" s="14">
        <f t="shared" si="33"/>
        <v>145.8674</v>
      </c>
      <c r="BG9" s="14">
        <f t="shared" si="34"/>
        <v>7439.2374</v>
      </c>
      <c r="BH9" s="31">
        <f t="shared" si="35"/>
        <v>73.95947720000001</v>
      </c>
      <c r="BI9" s="31">
        <f t="shared" si="36"/>
        <v>78.1708102</v>
      </c>
      <c r="BJ9" s="31"/>
      <c r="BK9" s="14">
        <f aca="true" t="shared" si="88" ref="BK9:BK17">C9*0.25449/100</f>
        <v>7889.19</v>
      </c>
      <c r="BL9" s="14">
        <f t="shared" si="37"/>
        <v>157.78379999999999</v>
      </c>
      <c r="BM9" s="14">
        <f t="shared" si="38"/>
        <v>8046.9738</v>
      </c>
      <c r="BN9" s="31">
        <f t="shared" si="39"/>
        <v>80.0014764</v>
      </c>
      <c r="BO9" s="31">
        <f t="shared" si="40"/>
        <v>84.55684740000001</v>
      </c>
      <c r="BP9" s="31"/>
      <c r="BQ9" s="14">
        <f aca="true" t="shared" si="89" ref="BQ9:BQ17">C9*0.48599/100</f>
        <v>15065.69</v>
      </c>
      <c r="BR9" s="14">
        <f t="shared" si="41"/>
        <v>301.31379999999996</v>
      </c>
      <c r="BS9" s="14">
        <f t="shared" si="42"/>
        <v>15367.0038</v>
      </c>
      <c r="BT9" s="31">
        <f t="shared" si="43"/>
        <v>152.7758164</v>
      </c>
      <c r="BU9" s="31">
        <f t="shared" si="44"/>
        <v>161.47503740000002</v>
      </c>
      <c r="BV9" s="14"/>
      <c r="BW9" s="14">
        <f>C9*0.08071/100</f>
        <v>2502.01</v>
      </c>
      <c r="BX9" s="14">
        <f t="shared" si="45"/>
        <v>50.040200000000006</v>
      </c>
      <c r="BY9" s="14">
        <f t="shared" si="46"/>
        <v>2552.0502</v>
      </c>
      <c r="BZ9" s="31">
        <f t="shared" si="47"/>
        <v>25.3719956</v>
      </c>
      <c r="CA9" s="31">
        <f t="shared" si="48"/>
        <v>26.8167046</v>
      </c>
      <c r="CB9" s="31"/>
      <c r="CC9" s="14">
        <f aca="true" t="shared" si="90" ref="CC9:CC17">C9*0.0014/100</f>
        <v>43.4</v>
      </c>
      <c r="CD9" s="14">
        <f t="shared" si="49"/>
        <v>0.868</v>
      </c>
      <c r="CE9" s="14">
        <f t="shared" si="50"/>
        <v>44.268</v>
      </c>
      <c r="CF9" s="31">
        <v>9</v>
      </c>
      <c r="CG9" s="31">
        <v>10</v>
      </c>
      <c r="CH9" s="31"/>
      <c r="CI9" s="14">
        <f aca="true" t="shared" si="91" ref="CI9:CI17">C9*0.51373/100</f>
        <v>15925.63</v>
      </c>
      <c r="CJ9" s="14">
        <f t="shared" si="51"/>
        <v>318.5126</v>
      </c>
      <c r="CK9" s="14">
        <f t="shared" si="52"/>
        <v>16244.1426</v>
      </c>
      <c r="CL9" s="31">
        <f t="shared" si="53"/>
        <v>161.4961628</v>
      </c>
      <c r="CM9" s="31">
        <f t="shared" si="54"/>
        <v>170.6919298</v>
      </c>
      <c r="CN9" s="31"/>
      <c r="CO9" s="14">
        <f aca="true" t="shared" si="92" ref="CO9:CO17">C9*0.74436/100</f>
        <v>23075.16</v>
      </c>
      <c r="CP9" s="14">
        <f t="shared" si="55"/>
        <v>461.5032</v>
      </c>
      <c r="CQ9" s="14">
        <f t="shared" si="56"/>
        <v>23536.6632</v>
      </c>
      <c r="CR9" s="31">
        <f t="shared" si="57"/>
        <v>233.99700959999998</v>
      </c>
      <c r="CS9" s="31">
        <f t="shared" si="58"/>
        <v>247.3210536</v>
      </c>
      <c r="CT9" s="31"/>
      <c r="CU9" s="14">
        <f aca="true" t="shared" si="93" ref="CU9:CU17">C9*0.94183/100</f>
        <v>29196.73</v>
      </c>
      <c r="CV9" s="14">
        <f t="shared" si="59"/>
        <v>583.9346</v>
      </c>
      <c r="CW9" s="14">
        <f t="shared" si="60"/>
        <v>29780.6646</v>
      </c>
      <c r="CX9" s="31">
        <f t="shared" si="61"/>
        <v>296.0736788</v>
      </c>
      <c r="CY9" s="31">
        <f t="shared" si="62"/>
        <v>312.93243579999995</v>
      </c>
      <c r="CZ9" s="31"/>
      <c r="DA9" s="14">
        <f aca="true" t="shared" si="94" ref="DA9:DA17">C9*0.0876/100</f>
        <v>2715.6</v>
      </c>
      <c r="DB9" s="14">
        <f t="shared" si="63"/>
        <v>54.312</v>
      </c>
      <c r="DC9" s="14">
        <f t="shared" si="64"/>
        <v>2769.912</v>
      </c>
      <c r="DD9" s="31">
        <f t="shared" si="65"/>
        <v>27.537936000000002</v>
      </c>
      <c r="DE9" s="31">
        <f t="shared" si="66"/>
        <v>29.105976000000002</v>
      </c>
      <c r="DF9" s="31"/>
      <c r="DG9" s="14">
        <f aca="true" t="shared" si="95" ref="DG9:DG17">C9*1.65525/100</f>
        <v>51312.75</v>
      </c>
      <c r="DH9" s="31">
        <f t="shared" si="67"/>
        <v>1026.255</v>
      </c>
      <c r="DI9" s="14">
        <f t="shared" si="68"/>
        <v>52339.005</v>
      </c>
      <c r="DJ9" s="31">
        <f t="shared" si="69"/>
        <v>520.3443900000001</v>
      </c>
      <c r="DK9" s="31">
        <f t="shared" si="70"/>
        <v>549.9733650000001</v>
      </c>
      <c r="DL9" s="31"/>
      <c r="DM9" s="14">
        <f aca="true" t="shared" si="96" ref="DM9:DM17">C9*4.29442/100</f>
        <v>133127.02</v>
      </c>
      <c r="DN9" s="14">
        <f t="shared" si="71"/>
        <v>2662.5404</v>
      </c>
      <c r="DO9" s="14">
        <f t="shared" si="72"/>
        <v>135789.5604</v>
      </c>
      <c r="DP9" s="31">
        <f t="shared" si="73"/>
        <v>1349.9938712</v>
      </c>
      <c r="DQ9" s="31">
        <f t="shared" si="74"/>
        <v>1426.8639892</v>
      </c>
      <c r="DR9" s="31"/>
      <c r="DS9" s="14">
        <f aca="true" t="shared" si="97" ref="DS9:DS17">C9*0.31635/100</f>
        <v>9806.85</v>
      </c>
      <c r="DT9" s="14">
        <f t="shared" si="75"/>
        <v>196.137</v>
      </c>
      <c r="DU9" s="14">
        <f t="shared" si="76"/>
        <v>10002.987000000001</v>
      </c>
      <c r="DV9" s="31">
        <f t="shared" si="77"/>
        <v>99.44778600000001</v>
      </c>
      <c r="DW9" s="31">
        <f t="shared" si="78"/>
        <v>105.110451</v>
      </c>
      <c r="DX9" s="31"/>
    </row>
    <row r="10" spans="1:128" s="33" customFormat="1" ht="12.75">
      <c r="A10" s="32">
        <v>44470</v>
      </c>
      <c r="C10" s="21"/>
      <c r="D10" s="21"/>
      <c r="E10" s="15">
        <f t="shared" si="0"/>
        <v>0</v>
      </c>
      <c r="F10" s="15"/>
      <c r="G10" s="15"/>
      <c r="H10" s="31"/>
      <c r="I10" s="14"/>
      <c r="J10" s="31">
        <f t="shared" si="1"/>
        <v>0</v>
      </c>
      <c r="K10" s="31">
        <f t="shared" si="2"/>
        <v>0</v>
      </c>
      <c r="L10" s="31">
        <f t="shared" si="3"/>
        <v>0</v>
      </c>
      <c r="M10" s="31">
        <f t="shared" si="4"/>
        <v>0</v>
      </c>
      <c r="N10" s="31"/>
      <c r="O10" s="14"/>
      <c r="P10" s="14">
        <f t="shared" si="5"/>
        <v>0</v>
      </c>
      <c r="Q10" s="14">
        <f t="shared" si="6"/>
        <v>0</v>
      </c>
      <c r="R10" s="31">
        <f t="shared" si="7"/>
        <v>0</v>
      </c>
      <c r="S10" s="31">
        <f t="shared" si="8"/>
        <v>0</v>
      </c>
      <c r="T10" s="31"/>
      <c r="U10" s="31"/>
      <c r="V10" s="14">
        <f t="shared" si="9"/>
        <v>0</v>
      </c>
      <c r="W10" s="14">
        <f t="shared" si="10"/>
        <v>0</v>
      </c>
      <c r="X10" s="31">
        <f t="shared" si="11"/>
        <v>0</v>
      </c>
      <c r="Y10" s="31">
        <f t="shared" si="12"/>
        <v>0</v>
      </c>
      <c r="Z10" s="31"/>
      <c r="AA10" s="14"/>
      <c r="AB10" s="14">
        <f t="shared" si="13"/>
        <v>0</v>
      </c>
      <c r="AC10" s="14">
        <f t="shared" si="14"/>
        <v>0</v>
      </c>
      <c r="AD10" s="31">
        <f t="shared" si="15"/>
        <v>0</v>
      </c>
      <c r="AE10" s="31">
        <f t="shared" si="16"/>
        <v>0</v>
      </c>
      <c r="AF10" s="31"/>
      <c r="AG10" s="14"/>
      <c r="AH10" s="14">
        <f t="shared" si="17"/>
        <v>0</v>
      </c>
      <c r="AI10" s="14">
        <f t="shared" si="18"/>
        <v>0</v>
      </c>
      <c r="AJ10" s="31">
        <f t="shared" si="19"/>
        <v>0</v>
      </c>
      <c r="AK10" s="31">
        <f t="shared" si="20"/>
        <v>0</v>
      </c>
      <c r="AL10" s="14"/>
      <c r="AM10" s="14"/>
      <c r="AN10" s="14">
        <f t="shared" si="21"/>
        <v>0</v>
      </c>
      <c r="AO10" s="14">
        <f t="shared" si="22"/>
        <v>0</v>
      </c>
      <c r="AP10" s="31">
        <f t="shared" si="23"/>
        <v>0</v>
      </c>
      <c r="AQ10" s="31">
        <f t="shared" si="24"/>
        <v>0</v>
      </c>
      <c r="AR10" s="31"/>
      <c r="AS10" s="14"/>
      <c r="AT10" s="14">
        <f t="shared" si="25"/>
        <v>0</v>
      </c>
      <c r="AU10" s="14">
        <f t="shared" si="26"/>
        <v>0</v>
      </c>
      <c r="AV10" s="31">
        <f t="shared" si="27"/>
        <v>0</v>
      </c>
      <c r="AW10" s="31">
        <f t="shared" si="28"/>
        <v>0</v>
      </c>
      <c r="AX10" s="31"/>
      <c r="AY10" s="14"/>
      <c r="AZ10" s="14">
        <f t="shared" si="29"/>
        <v>0</v>
      </c>
      <c r="BA10" s="14">
        <f t="shared" si="30"/>
        <v>0</v>
      </c>
      <c r="BB10" s="31">
        <f t="shared" si="31"/>
        <v>0</v>
      </c>
      <c r="BC10" s="31">
        <f t="shared" si="32"/>
        <v>0</v>
      </c>
      <c r="BD10" s="31"/>
      <c r="BE10" s="14"/>
      <c r="BF10" s="14">
        <f t="shared" si="33"/>
        <v>0</v>
      </c>
      <c r="BG10" s="14">
        <f t="shared" si="34"/>
        <v>0</v>
      </c>
      <c r="BH10" s="31">
        <f t="shared" si="35"/>
        <v>0</v>
      </c>
      <c r="BI10" s="31">
        <f t="shared" si="36"/>
        <v>0</v>
      </c>
      <c r="BJ10" s="31"/>
      <c r="BK10" s="14"/>
      <c r="BL10" s="14">
        <f t="shared" si="37"/>
        <v>0</v>
      </c>
      <c r="BM10" s="14">
        <f t="shared" si="38"/>
        <v>0</v>
      </c>
      <c r="BN10" s="31">
        <f t="shared" si="39"/>
        <v>0</v>
      </c>
      <c r="BO10" s="31">
        <f t="shared" si="40"/>
        <v>0</v>
      </c>
      <c r="BP10" s="31"/>
      <c r="BQ10" s="14"/>
      <c r="BR10" s="14">
        <f t="shared" si="41"/>
        <v>0</v>
      </c>
      <c r="BS10" s="14">
        <f t="shared" si="42"/>
        <v>0</v>
      </c>
      <c r="BT10" s="31">
        <f t="shared" si="43"/>
        <v>0</v>
      </c>
      <c r="BU10" s="31">
        <f t="shared" si="44"/>
        <v>0</v>
      </c>
      <c r="BV10" s="14"/>
      <c r="BW10" s="14"/>
      <c r="BX10" s="14">
        <f t="shared" si="45"/>
        <v>0</v>
      </c>
      <c r="BY10" s="14">
        <f t="shared" si="46"/>
        <v>0</v>
      </c>
      <c r="BZ10" s="31">
        <f t="shared" si="47"/>
        <v>0</v>
      </c>
      <c r="CA10" s="31">
        <f t="shared" si="48"/>
        <v>0</v>
      </c>
      <c r="CB10" s="31"/>
      <c r="CC10" s="14"/>
      <c r="CD10" s="14">
        <f t="shared" si="49"/>
        <v>0</v>
      </c>
      <c r="CE10" s="14">
        <f t="shared" si="50"/>
        <v>0</v>
      </c>
      <c r="CF10" s="31"/>
      <c r="CG10" s="31"/>
      <c r="CH10" s="31"/>
      <c r="CI10" s="14"/>
      <c r="CJ10" s="14">
        <f t="shared" si="51"/>
        <v>0</v>
      </c>
      <c r="CK10" s="14">
        <f t="shared" si="52"/>
        <v>0</v>
      </c>
      <c r="CL10" s="31">
        <f t="shared" si="53"/>
        <v>0</v>
      </c>
      <c r="CM10" s="31">
        <f t="shared" si="54"/>
        <v>0</v>
      </c>
      <c r="CN10" s="31"/>
      <c r="CO10" s="14"/>
      <c r="CP10" s="14">
        <f t="shared" si="55"/>
        <v>0</v>
      </c>
      <c r="CQ10" s="14">
        <f t="shared" si="56"/>
        <v>0</v>
      </c>
      <c r="CR10" s="31">
        <f t="shared" si="57"/>
        <v>0</v>
      </c>
      <c r="CS10" s="31">
        <f t="shared" si="58"/>
        <v>0</v>
      </c>
      <c r="CT10" s="31"/>
      <c r="CU10" s="14"/>
      <c r="CV10" s="14">
        <f t="shared" si="59"/>
        <v>0</v>
      </c>
      <c r="CW10" s="14">
        <f t="shared" si="60"/>
        <v>0</v>
      </c>
      <c r="CX10" s="31">
        <f t="shared" si="61"/>
        <v>0</v>
      </c>
      <c r="CY10" s="31">
        <f t="shared" si="62"/>
        <v>0</v>
      </c>
      <c r="CZ10" s="31"/>
      <c r="DA10" s="14"/>
      <c r="DB10" s="14">
        <f t="shared" si="63"/>
        <v>0</v>
      </c>
      <c r="DC10" s="14">
        <f t="shared" si="64"/>
        <v>0</v>
      </c>
      <c r="DD10" s="31">
        <f t="shared" si="65"/>
        <v>0</v>
      </c>
      <c r="DE10" s="31">
        <f t="shared" si="66"/>
        <v>0</v>
      </c>
      <c r="DF10" s="31"/>
      <c r="DG10" s="14"/>
      <c r="DH10" s="31">
        <f t="shared" si="67"/>
        <v>0</v>
      </c>
      <c r="DI10" s="14">
        <f t="shared" si="68"/>
        <v>0</v>
      </c>
      <c r="DJ10" s="31">
        <f t="shared" si="69"/>
        <v>0</v>
      </c>
      <c r="DK10" s="31">
        <f t="shared" si="70"/>
        <v>0</v>
      </c>
      <c r="DL10" s="31"/>
      <c r="DM10" s="14"/>
      <c r="DN10" s="14">
        <f t="shared" si="71"/>
        <v>0</v>
      </c>
      <c r="DO10" s="14">
        <f t="shared" si="72"/>
        <v>0</v>
      </c>
      <c r="DP10" s="31">
        <f t="shared" si="73"/>
        <v>0</v>
      </c>
      <c r="DQ10" s="31">
        <f t="shared" si="74"/>
        <v>0</v>
      </c>
      <c r="DR10" s="31"/>
      <c r="DS10" s="14"/>
      <c r="DT10" s="14">
        <f t="shared" si="75"/>
        <v>0</v>
      </c>
      <c r="DU10" s="14">
        <f t="shared" si="76"/>
        <v>0</v>
      </c>
      <c r="DV10" s="31">
        <f t="shared" si="77"/>
        <v>0</v>
      </c>
      <c r="DW10" s="31">
        <f t="shared" si="78"/>
        <v>0</v>
      </c>
      <c r="DX10" s="31"/>
    </row>
    <row r="11" spans="1:128" s="33" customFormat="1" ht="12.75">
      <c r="A11" s="32">
        <v>44652</v>
      </c>
      <c r="C11" s="21"/>
      <c r="D11" s="21"/>
      <c r="E11" s="15">
        <f t="shared" si="0"/>
        <v>0</v>
      </c>
      <c r="F11" s="15"/>
      <c r="G11" s="15"/>
      <c r="H11" s="31"/>
      <c r="I11" s="14">
        <f t="shared" si="79"/>
        <v>0</v>
      </c>
      <c r="J11" s="31">
        <f t="shared" si="1"/>
        <v>0</v>
      </c>
      <c r="K11" s="31">
        <f t="shared" si="2"/>
        <v>0</v>
      </c>
      <c r="L11" s="31">
        <f t="shared" si="3"/>
        <v>0</v>
      </c>
      <c r="M11" s="31">
        <f t="shared" si="4"/>
        <v>0</v>
      </c>
      <c r="N11" s="31"/>
      <c r="O11" s="14">
        <f t="shared" si="80"/>
        <v>0</v>
      </c>
      <c r="P11" s="14">
        <f t="shared" si="5"/>
        <v>0</v>
      </c>
      <c r="Q11" s="14">
        <f t="shared" si="6"/>
        <v>0</v>
      </c>
      <c r="R11" s="31">
        <f t="shared" si="7"/>
        <v>0</v>
      </c>
      <c r="S11" s="31">
        <f t="shared" si="8"/>
        <v>0</v>
      </c>
      <c r="T11" s="31"/>
      <c r="U11" s="31">
        <f t="shared" si="81"/>
        <v>0</v>
      </c>
      <c r="V11" s="14">
        <f t="shared" si="9"/>
        <v>0</v>
      </c>
      <c r="W11" s="14">
        <f t="shared" si="10"/>
        <v>0</v>
      </c>
      <c r="X11" s="31">
        <f t="shared" si="11"/>
        <v>0</v>
      </c>
      <c r="Y11" s="31">
        <f t="shared" si="12"/>
        <v>0</v>
      </c>
      <c r="Z11" s="31"/>
      <c r="AA11" s="14">
        <f t="shared" si="82"/>
        <v>0</v>
      </c>
      <c r="AB11" s="14">
        <f t="shared" si="13"/>
        <v>0</v>
      </c>
      <c r="AC11" s="14">
        <f t="shared" si="14"/>
        <v>0</v>
      </c>
      <c r="AD11" s="31">
        <f t="shared" si="15"/>
        <v>0</v>
      </c>
      <c r="AE11" s="31">
        <f t="shared" si="16"/>
        <v>0</v>
      </c>
      <c r="AF11" s="31"/>
      <c r="AG11" s="14">
        <f t="shared" si="83"/>
        <v>0</v>
      </c>
      <c r="AH11" s="14">
        <f t="shared" si="17"/>
        <v>0</v>
      </c>
      <c r="AI11" s="14">
        <f t="shared" si="18"/>
        <v>0</v>
      </c>
      <c r="AJ11" s="31">
        <f t="shared" si="19"/>
        <v>0</v>
      </c>
      <c r="AK11" s="31">
        <f t="shared" si="20"/>
        <v>0</v>
      </c>
      <c r="AL11" s="14"/>
      <c r="AM11" s="14">
        <f t="shared" si="84"/>
        <v>0</v>
      </c>
      <c r="AN11" s="14">
        <f t="shared" si="21"/>
        <v>0</v>
      </c>
      <c r="AO11" s="14">
        <f t="shared" si="22"/>
        <v>0</v>
      </c>
      <c r="AP11" s="31">
        <f t="shared" si="23"/>
        <v>0</v>
      </c>
      <c r="AQ11" s="31">
        <f t="shared" si="24"/>
        <v>0</v>
      </c>
      <c r="AR11" s="31"/>
      <c r="AS11" s="14">
        <f t="shared" si="85"/>
        <v>0</v>
      </c>
      <c r="AT11" s="14">
        <f t="shared" si="25"/>
        <v>0</v>
      </c>
      <c r="AU11" s="14">
        <f t="shared" si="26"/>
        <v>0</v>
      </c>
      <c r="AV11" s="31">
        <f t="shared" si="27"/>
        <v>0</v>
      </c>
      <c r="AW11" s="31">
        <f t="shared" si="28"/>
        <v>0</v>
      </c>
      <c r="AX11" s="31"/>
      <c r="AY11" s="14">
        <f t="shared" si="86"/>
        <v>0</v>
      </c>
      <c r="AZ11" s="14">
        <f t="shared" si="29"/>
        <v>0</v>
      </c>
      <c r="BA11" s="14">
        <f t="shared" si="30"/>
        <v>0</v>
      </c>
      <c r="BB11" s="31">
        <f t="shared" si="31"/>
        <v>0</v>
      </c>
      <c r="BC11" s="31">
        <f t="shared" si="32"/>
        <v>0</v>
      </c>
      <c r="BD11" s="31"/>
      <c r="BE11" s="14">
        <f t="shared" si="87"/>
        <v>0</v>
      </c>
      <c r="BF11" s="14">
        <f t="shared" si="33"/>
        <v>0</v>
      </c>
      <c r="BG11" s="14">
        <f t="shared" si="34"/>
        <v>0</v>
      </c>
      <c r="BH11" s="31">
        <f t="shared" si="35"/>
        <v>0</v>
      </c>
      <c r="BI11" s="31">
        <f t="shared" si="36"/>
        <v>0</v>
      </c>
      <c r="BJ11" s="31"/>
      <c r="BK11" s="14">
        <f t="shared" si="88"/>
        <v>0</v>
      </c>
      <c r="BL11" s="14">
        <f t="shared" si="37"/>
        <v>0</v>
      </c>
      <c r="BM11" s="14">
        <f t="shared" si="38"/>
        <v>0</v>
      </c>
      <c r="BN11" s="31">
        <f t="shared" si="39"/>
        <v>0</v>
      </c>
      <c r="BO11" s="31">
        <f t="shared" si="40"/>
        <v>0</v>
      </c>
      <c r="BP11" s="31"/>
      <c r="BQ11" s="14">
        <f t="shared" si="89"/>
        <v>0</v>
      </c>
      <c r="BR11" s="14">
        <f t="shared" si="41"/>
        <v>0</v>
      </c>
      <c r="BS11" s="14">
        <f t="shared" si="42"/>
        <v>0</v>
      </c>
      <c r="BT11" s="31">
        <f t="shared" si="43"/>
        <v>0</v>
      </c>
      <c r="BU11" s="31">
        <f t="shared" si="44"/>
        <v>0</v>
      </c>
      <c r="BV11" s="14"/>
      <c r="BW11" s="14">
        <f>C11*0.08071/100</f>
        <v>0</v>
      </c>
      <c r="BX11" s="14">
        <f t="shared" si="45"/>
        <v>0</v>
      </c>
      <c r="BY11" s="14">
        <f t="shared" si="46"/>
        <v>0</v>
      </c>
      <c r="BZ11" s="31">
        <f t="shared" si="47"/>
        <v>0</v>
      </c>
      <c r="CA11" s="31">
        <f t="shared" si="48"/>
        <v>0</v>
      </c>
      <c r="CB11" s="31"/>
      <c r="CC11" s="14">
        <f t="shared" si="90"/>
        <v>0</v>
      </c>
      <c r="CD11" s="14">
        <f t="shared" si="49"/>
        <v>0</v>
      </c>
      <c r="CE11" s="14">
        <f t="shared" si="50"/>
        <v>0</v>
      </c>
      <c r="CF11" s="31"/>
      <c r="CG11" s="31"/>
      <c r="CH11" s="31"/>
      <c r="CI11" s="14">
        <f t="shared" si="91"/>
        <v>0</v>
      </c>
      <c r="CJ11" s="14">
        <f t="shared" si="51"/>
        <v>0</v>
      </c>
      <c r="CK11" s="14">
        <f t="shared" si="52"/>
        <v>0</v>
      </c>
      <c r="CL11" s="31">
        <f t="shared" si="53"/>
        <v>0</v>
      </c>
      <c r="CM11" s="31">
        <f t="shared" si="54"/>
        <v>0</v>
      </c>
      <c r="CN11" s="31"/>
      <c r="CO11" s="14">
        <f t="shared" si="92"/>
        <v>0</v>
      </c>
      <c r="CP11" s="14">
        <f t="shared" si="55"/>
        <v>0</v>
      </c>
      <c r="CQ11" s="14">
        <f t="shared" si="56"/>
        <v>0</v>
      </c>
      <c r="CR11" s="31">
        <f t="shared" si="57"/>
        <v>0</v>
      </c>
      <c r="CS11" s="31">
        <f t="shared" si="58"/>
        <v>0</v>
      </c>
      <c r="CT11" s="31"/>
      <c r="CU11" s="14">
        <f t="shared" si="93"/>
        <v>0</v>
      </c>
      <c r="CV11" s="14">
        <f t="shared" si="59"/>
        <v>0</v>
      </c>
      <c r="CW11" s="14">
        <f t="shared" si="60"/>
        <v>0</v>
      </c>
      <c r="CX11" s="31">
        <f t="shared" si="61"/>
        <v>0</v>
      </c>
      <c r="CY11" s="31">
        <f t="shared" si="62"/>
        <v>0</v>
      </c>
      <c r="CZ11" s="31"/>
      <c r="DA11" s="14">
        <f t="shared" si="94"/>
        <v>0</v>
      </c>
      <c r="DB11" s="14">
        <f t="shared" si="63"/>
        <v>0</v>
      </c>
      <c r="DC11" s="14">
        <f t="shared" si="64"/>
        <v>0</v>
      </c>
      <c r="DD11" s="31">
        <f t="shared" si="65"/>
        <v>0</v>
      </c>
      <c r="DE11" s="31">
        <f t="shared" si="66"/>
        <v>0</v>
      </c>
      <c r="DF11" s="31"/>
      <c r="DG11" s="14">
        <f t="shared" si="95"/>
        <v>0</v>
      </c>
      <c r="DH11" s="31">
        <f t="shared" si="67"/>
        <v>0</v>
      </c>
      <c r="DI11" s="14">
        <f t="shared" si="68"/>
        <v>0</v>
      </c>
      <c r="DJ11" s="31">
        <f t="shared" si="69"/>
        <v>0</v>
      </c>
      <c r="DK11" s="31">
        <f t="shared" si="70"/>
        <v>0</v>
      </c>
      <c r="DL11" s="31"/>
      <c r="DM11" s="14">
        <f t="shared" si="96"/>
        <v>0</v>
      </c>
      <c r="DN11" s="14">
        <f t="shared" si="71"/>
        <v>0</v>
      </c>
      <c r="DO11" s="14">
        <f t="shared" si="72"/>
        <v>0</v>
      </c>
      <c r="DP11" s="31">
        <f t="shared" si="73"/>
        <v>0</v>
      </c>
      <c r="DQ11" s="31">
        <f t="shared" si="74"/>
        <v>0</v>
      </c>
      <c r="DR11" s="31"/>
      <c r="DS11" s="14">
        <f t="shared" si="97"/>
        <v>0</v>
      </c>
      <c r="DT11" s="14">
        <f t="shared" si="75"/>
        <v>0</v>
      </c>
      <c r="DU11" s="14">
        <f t="shared" si="76"/>
        <v>0</v>
      </c>
      <c r="DV11" s="31">
        <f t="shared" si="77"/>
        <v>0</v>
      </c>
      <c r="DW11" s="31">
        <f t="shared" si="78"/>
        <v>0</v>
      </c>
      <c r="DX11" s="31"/>
    </row>
    <row r="12" spans="1:128" s="33" customFormat="1" ht="12.75">
      <c r="A12" s="32">
        <v>44835</v>
      </c>
      <c r="C12" s="21"/>
      <c r="D12" s="21"/>
      <c r="E12" s="15">
        <f t="shared" si="0"/>
        <v>0</v>
      </c>
      <c r="F12" s="15"/>
      <c r="G12" s="15"/>
      <c r="H12" s="31"/>
      <c r="I12" s="14"/>
      <c r="J12" s="31">
        <f t="shared" si="1"/>
        <v>0</v>
      </c>
      <c r="K12" s="31">
        <f t="shared" si="2"/>
        <v>0</v>
      </c>
      <c r="L12" s="31">
        <f t="shared" si="3"/>
        <v>0</v>
      </c>
      <c r="M12" s="31">
        <f t="shared" si="4"/>
        <v>0</v>
      </c>
      <c r="N12" s="31"/>
      <c r="O12" s="14"/>
      <c r="P12" s="14">
        <f t="shared" si="5"/>
        <v>0</v>
      </c>
      <c r="Q12" s="14">
        <f t="shared" si="6"/>
        <v>0</v>
      </c>
      <c r="R12" s="31">
        <f t="shared" si="7"/>
        <v>0</v>
      </c>
      <c r="S12" s="31">
        <f t="shared" si="8"/>
        <v>0</v>
      </c>
      <c r="T12" s="31"/>
      <c r="U12" s="31"/>
      <c r="V12" s="14">
        <f t="shared" si="9"/>
        <v>0</v>
      </c>
      <c r="W12" s="14">
        <f t="shared" si="10"/>
        <v>0</v>
      </c>
      <c r="X12" s="31">
        <f t="shared" si="11"/>
        <v>0</v>
      </c>
      <c r="Y12" s="31">
        <f t="shared" si="12"/>
        <v>0</v>
      </c>
      <c r="Z12" s="31"/>
      <c r="AA12" s="14"/>
      <c r="AB12" s="14">
        <f t="shared" si="13"/>
        <v>0</v>
      </c>
      <c r="AC12" s="14">
        <f t="shared" si="14"/>
        <v>0</v>
      </c>
      <c r="AD12" s="31">
        <f t="shared" si="15"/>
        <v>0</v>
      </c>
      <c r="AE12" s="31">
        <f t="shared" si="16"/>
        <v>0</v>
      </c>
      <c r="AF12" s="31"/>
      <c r="AG12" s="14"/>
      <c r="AH12" s="14">
        <f t="shared" si="17"/>
        <v>0</v>
      </c>
      <c r="AI12" s="14">
        <f t="shared" si="18"/>
        <v>0</v>
      </c>
      <c r="AJ12" s="31">
        <f t="shared" si="19"/>
        <v>0</v>
      </c>
      <c r="AK12" s="31">
        <f t="shared" si="20"/>
        <v>0</v>
      </c>
      <c r="AL12" s="14"/>
      <c r="AM12" s="14"/>
      <c r="AN12" s="14">
        <f t="shared" si="21"/>
        <v>0</v>
      </c>
      <c r="AO12" s="14">
        <f t="shared" si="22"/>
        <v>0</v>
      </c>
      <c r="AP12" s="31">
        <f t="shared" si="23"/>
        <v>0</v>
      </c>
      <c r="AQ12" s="31">
        <f t="shared" si="24"/>
        <v>0</v>
      </c>
      <c r="AR12" s="31"/>
      <c r="AS12" s="14"/>
      <c r="AT12" s="14">
        <f t="shared" si="25"/>
        <v>0</v>
      </c>
      <c r="AU12" s="14">
        <f t="shared" si="26"/>
        <v>0</v>
      </c>
      <c r="AV12" s="31">
        <f t="shared" si="27"/>
        <v>0</v>
      </c>
      <c r="AW12" s="31">
        <f t="shared" si="28"/>
        <v>0</v>
      </c>
      <c r="AX12" s="31"/>
      <c r="AY12" s="14"/>
      <c r="AZ12" s="14">
        <f t="shared" si="29"/>
        <v>0</v>
      </c>
      <c r="BA12" s="14">
        <f t="shared" si="30"/>
        <v>0</v>
      </c>
      <c r="BB12" s="31">
        <f t="shared" si="31"/>
        <v>0</v>
      </c>
      <c r="BC12" s="31">
        <f t="shared" si="32"/>
        <v>0</v>
      </c>
      <c r="BD12" s="31"/>
      <c r="BE12" s="14"/>
      <c r="BF12" s="14">
        <f t="shared" si="33"/>
        <v>0</v>
      </c>
      <c r="BG12" s="14">
        <f t="shared" si="34"/>
        <v>0</v>
      </c>
      <c r="BH12" s="31">
        <f t="shared" si="35"/>
        <v>0</v>
      </c>
      <c r="BI12" s="31">
        <f t="shared" si="36"/>
        <v>0</v>
      </c>
      <c r="BJ12" s="31"/>
      <c r="BK12" s="14"/>
      <c r="BL12" s="14">
        <f t="shared" si="37"/>
        <v>0</v>
      </c>
      <c r="BM12" s="14">
        <f t="shared" si="38"/>
        <v>0</v>
      </c>
      <c r="BN12" s="31">
        <f t="shared" si="39"/>
        <v>0</v>
      </c>
      <c r="BO12" s="31">
        <f t="shared" si="40"/>
        <v>0</v>
      </c>
      <c r="BP12" s="31"/>
      <c r="BQ12" s="14"/>
      <c r="BR12" s="14">
        <f t="shared" si="41"/>
        <v>0</v>
      </c>
      <c r="BS12" s="14">
        <f t="shared" si="42"/>
        <v>0</v>
      </c>
      <c r="BT12" s="31">
        <f t="shared" si="43"/>
        <v>0</v>
      </c>
      <c r="BU12" s="31">
        <f t="shared" si="44"/>
        <v>0</v>
      </c>
      <c r="BV12" s="14"/>
      <c r="BW12" s="14"/>
      <c r="BX12" s="14">
        <f t="shared" si="45"/>
        <v>0</v>
      </c>
      <c r="BY12" s="14">
        <f t="shared" si="46"/>
        <v>0</v>
      </c>
      <c r="BZ12" s="31">
        <f t="shared" si="47"/>
        <v>0</v>
      </c>
      <c r="CA12" s="31">
        <f t="shared" si="48"/>
        <v>0</v>
      </c>
      <c r="CB12" s="31"/>
      <c r="CC12" s="14"/>
      <c r="CD12" s="14">
        <f t="shared" si="49"/>
        <v>0</v>
      </c>
      <c r="CE12" s="14">
        <f t="shared" si="50"/>
        <v>0</v>
      </c>
      <c r="CF12" s="31"/>
      <c r="CG12" s="31"/>
      <c r="CH12" s="31"/>
      <c r="CI12" s="14"/>
      <c r="CJ12" s="14">
        <f t="shared" si="51"/>
        <v>0</v>
      </c>
      <c r="CK12" s="14">
        <f t="shared" si="52"/>
        <v>0</v>
      </c>
      <c r="CL12" s="31">
        <f t="shared" si="53"/>
        <v>0</v>
      </c>
      <c r="CM12" s="31">
        <f t="shared" si="54"/>
        <v>0</v>
      </c>
      <c r="CN12" s="31"/>
      <c r="CO12" s="14"/>
      <c r="CP12" s="14">
        <f t="shared" si="55"/>
        <v>0</v>
      </c>
      <c r="CQ12" s="14">
        <f t="shared" si="56"/>
        <v>0</v>
      </c>
      <c r="CR12" s="31">
        <f t="shared" si="57"/>
        <v>0</v>
      </c>
      <c r="CS12" s="31">
        <f t="shared" si="58"/>
        <v>0</v>
      </c>
      <c r="CT12" s="31"/>
      <c r="CU12" s="14"/>
      <c r="CV12" s="14">
        <f t="shared" si="59"/>
        <v>0</v>
      </c>
      <c r="CW12" s="14">
        <f t="shared" si="60"/>
        <v>0</v>
      </c>
      <c r="CX12" s="31">
        <f t="shared" si="61"/>
        <v>0</v>
      </c>
      <c r="CY12" s="31">
        <f t="shared" si="62"/>
        <v>0</v>
      </c>
      <c r="CZ12" s="31"/>
      <c r="DA12" s="14"/>
      <c r="DB12" s="14">
        <f t="shared" si="63"/>
        <v>0</v>
      </c>
      <c r="DC12" s="14">
        <f t="shared" si="64"/>
        <v>0</v>
      </c>
      <c r="DD12" s="31">
        <f t="shared" si="65"/>
        <v>0</v>
      </c>
      <c r="DE12" s="31">
        <f t="shared" si="66"/>
        <v>0</v>
      </c>
      <c r="DF12" s="31"/>
      <c r="DG12" s="14"/>
      <c r="DH12" s="31">
        <f t="shared" si="67"/>
        <v>0</v>
      </c>
      <c r="DI12" s="14">
        <f t="shared" si="68"/>
        <v>0</v>
      </c>
      <c r="DJ12" s="31">
        <f t="shared" si="69"/>
        <v>0</v>
      </c>
      <c r="DK12" s="31">
        <f t="shared" si="70"/>
        <v>0</v>
      </c>
      <c r="DL12" s="31"/>
      <c r="DM12" s="14"/>
      <c r="DN12" s="14">
        <f t="shared" si="71"/>
        <v>0</v>
      </c>
      <c r="DO12" s="14">
        <f t="shared" si="72"/>
        <v>0</v>
      </c>
      <c r="DP12" s="31">
        <f t="shared" si="73"/>
        <v>0</v>
      </c>
      <c r="DQ12" s="31">
        <f t="shared" si="74"/>
        <v>0</v>
      </c>
      <c r="DR12" s="31"/>
      <c r="DS12" s="14"/>
      <c r="DT12" s="14">
        <f t="shared" si="75"/>
        <v>0</v>
      </c>
      <c r="DU12" s="14">
        <f t="shared" si="76"/>
        <v>0</v>
      </c>
      <c r="DV12" s="31">
        <f t="shared" si="77"/>
        <v>0</v>
      </c>
      <c r="DW12" s="31">
        <f t="shared" si="78"/>
        <v>0</v>
      </c>
      <c r="DX12" s="31"/>
    </row>
    <row r="13" spans="1:128" s="33" customFormat="1" ht="12.75">
      <c r="A13" s="32">
        <v>45017</v>
      </c>
      <c r="C13" s="21"/>
      <c r="D13" s="21"/>
      <c r="E13" s="15">
        <f t="shared" si="0"/>
        <v>0</v>
      </c>
      <c r="F13" s="15"/>
      <c r="G13" s="15"/>
      <c r="H13" s="31"/>
      <c r="I13" s="14">
        <f t="shared" si="79"/>
        <v>0</v>
      </c>
      <c r="J13" s="31">
        <f t="shared" si="1"/>
        <v>0</v>
      </c>
      <c r="K13" s="31">
        <f t="shared" si="2"/>
        <v>0</v>
      </c>
      <c r="L13" s="31">
        <f t="shared" si="3"/>
        <v>0</v>
      </c>
      <c r="M13" s="31">
        <f t="shared" si="4"/>
        <v>0</v>
      </c>
      <c r="N13" s="31"/>
      <c r="O13" s="14">
        <f t="shared" si="80"/>
        <v>0</v>
      </c>
      <c r="P13" s="14">
        <f t="shared" si="5"/>
        <v>0</v>
      </c>
      <c r="Q13" s="14">
        <f t="shared" si="6"/>
        <v>0</v>
      </c>
      <c r="R13" s="31">
        <f t="shared" si="7"/>
        <v>0</v>
      </c>
      <c r="S13" s="31">
        <f t="shared" si="8"/>
        <v>0</v>
      </c>
      <c r="T13" s="31"/>
      <c r="U13" s="31">
        <f t="shared" si="81"/>
        <v>0</v>
      </c>
      <c r="V13" s="14">
        <f t="shared" si="9"/>
        <v>0</v>
      </c>
      <c r="W13" s="14">
        <f t="shared" si="10"/>
        <v>0</v>
      </c>
      <c r="X13" s="31">
        <f t="shared" si="11"/>
        <v>0</v>
      </c>
      <c r="Y13" s="31">
        <f t="shared" si="12"/>
        <v>0</v>
      </c>
      <c r="Z13" s="31"/>
      <c r="AA13" s="14">
        <f t="shared" si="82"/>
        <v>0</v>
      </c>
      <c r="AB13" s="14">
        <f t="shared" si="13"/>
        <v>0</v>
      </c>
      <c r="AC13" s="14">
        <f t="shared" si="14"/>
        <v>0</v>
      </c>
      <c r="AD13" s="31">
        <f t="shared" si="15"/>
        <v>0</v>
      </c>
      <c r="AE13" s="31">
        <f t="shared" si="16"/>
        <v>0</v>
      </c>
      <c r="AF13" s="31"/>
      <c r="AG13" s="14">
        <f t="shared" si="83"/>
        <v>0</v>
      </c>
      <c r="AH13" s="14">
        <f t="shared" si="17"/>
        <v>0</v>
      </c>
      <c r="AI13" s="14">
        <f t="shared" si="18"/>
        <v>0</v>
      </c>
      <c r="AJ13" s="31">
        <f t="shared" si="19"/>
        <v>0</v>
      </c>
      <c r="AK13" s="31">
        <f t="shared" si="20"/>
        <v>0</v>
      </c>
      <c r="AL13" s="14"/>
      <c r="AM13" s="14">
        <f t="shared" si="84"/>
        <v>0</v>
      </c>
      <c r="AN13" s="14">
        <f t="shared" si="21"/>
        <v>0</v>
      </c>
      <c r="AO13" s="14">
        <f t="shared" si="22"/>
        <v>0</v>
      </c>
      <c r="AP13" s="31">
        <f t="shared" si="23"/>
        <v>0</v>
      </c>
      <c r="AQ13" s="31">
        <f t="shared" si="24"/>
        <v>0</v>
      </c>
      <c r="AR13" s="31"/>
      <c r="AS13" s="14">
        <f t="shared" si="85"/>
        <v>0</v>
      </c>
      <c r="AT13" s="14">
        <f t="shared" si="25"/>
        <v>0</v>
      </c>
      <c r="AU13" s="14">
        <f t="shared" si="26"/>
        <v>0</v>
      </c>
      <c r="AV13" s="31">
        <f t="shared" si="27"/>
        <v>0</v>
      </c>
      <c r="AW13" s="31">
        <f t="shared" si="28"/>
        <v>0</v>
      </c>
      <c r="AX13" s="31"/>
      <c r="AY13" s="14">
        <f t="shared" si="86"/>
        <v>0</v>
      </c>
      <c r="AZ13" s="14">
        <f t="shared" si="29"/>
        <v>0</v>
      </c>
      <c r="BA13" s="14">
        <f t="shared" si="30"/>
        <v>0</v>
      </c>
      <c r="BB13" s="31">
        <f t="shared" si="31"/>
        <v>0</v>
      </c>
      <c r="BC13" s="31">
        <f t="shared" si="32"/>
        <v>0</v>
      </c>
      <c r="BD13" s="31"/>
      <c r="BE13" s="14">
        <f t="shared" si="87"/>
        <v>0</v>
      </c>
      <c r="BF13" s="14">
        <f t="shared" si="33"/>
        <v>0</v>
      </c>
      <c r="BG13" s="14">
        <f t="shared" si="34"/>
        <v>0</v>
      </c>
      <c r="BH13" s="31">
        <f t="shared" si="35"/>
        <v>0</v>
      </c>
      <c r="BI13" s="31">
        <f t="shared" si="36"/>
        <v>0</v>
      </c>
      <c r="BJ13" s="31"/>
      <c r="BK13" s="14">
        <f t="shared" si="88"/>
        <v>0</v>
      </c>
      <c r="BL13" s="14">
        <f t="shared" si="37"/>
        <v>0</v>
      </c>
      <c r="BM13" s="14">
        <f t="shared" si="38"/>
        <v>0</v>
      </c>
      <c r="BN13" s="31">
        <f t="shared" si="39"/>
        <v>0</v>
      </c>
      <c r="BO13" s="31">
        <f t="shared" si="40"/>
        <v>0</v>
      </c>
      <c r="BP13" s="31"/>
      <c r="BQ13" s="14">
        <f t="shared" si="89"/>
        <v>0</v>
      </c>
      <c r="BR13" s="14">
        <f t="shared" si="41"/>
        <v>0</v>
      </c>
      <c r="BS13" s="14">
        <f t="shared" si="42"/>
        <v>0</v>
      </c>
      <c r="BT13" s="31">
        <f t="shared" si="43"/>
        <v>0</v>
      </c>
      <c r="BU13" s="31">
        <f t="shared" si="44"/>
        <v>0</v>
      </c>
      <c r="BV13" s="14"/>
      <c r="BW13" s="14">
        <f>C13*0.08071/100</f>
        <v>0</v>
      </c>
      <c r="BX13" s="14">
        <f t="shared" si="45"/>
        <v>0</v>
      </c>
      <c r="BY13" s="14">
        <f t="shared" si="46"/>
        <v>0</v>
      </c>
      <c r="BZ13" s="31">
        <f t="shared" si="47"/>
        <v>0</v>
      </c>
      <c r="CA13" s="31">
        <f t="shared" si="48"/>
        <v>0</v>
      </c>
      <c r="CB13" s="31"/>
      <c r="CC13" s="14">
        <f t="shared" si="90"/>
        <v>0</v>
      </c>
      <c r="CD13" s="14">
        <f t="shared" si="49"/>
        <v>0</v>
      </c>
      <c r="CE13" s="14">
        <f t="shared" si="50"/>
        <v>0</v>
      </c>
      <c r="CF13" s="31"/>
      <c r="CG13" s="31"/>
      <c r="CH13" s="31"/>
      <c r="CI13" s="14">
        <f t="shared" si="91"/>
        <v>0</v>
      </c>
      <c r="CJ13" s="14">
        <f t="shared" si="51"/>
        <v>0</v>
      </c>
      <c r="CK13" s="14">
        <f t="shared" si="52"/>
        <v>0</v>
      </c>
      <c r="CL13" s="31">
        <f t="shared" si="53"/>
        <v>0</v>
      </c>
      <c r="CM13" s="31">
        <f t="shared" si="54"/>
        <v>0</v>
      </c>
      <c r="CN13" s="31"/>
      <c r="CO13" s="14">
        <f t="shared" si="92"/>
        <v>0</v>
      </c>
      <c r="CP13" s="14">
        <f t="shared" si="55"/>
        <v>0</v>
      </c>
      <c r="CQ13" s="14">
        <f t="shared" si="56"/>
        <v>0</v>
      </c>
      <c r="CR13" s="31">
        <f t="shared" si="57"/>
        <v>0</v>
      </c>
      <c r="CS13" s="31">
        <f t="shared" si="58"/>
        <v>0</v>
      </c>
      <c r="CT13" s="31"/>
      <c r="CU13" s="14">
        <f t="shared" si="93"/>
        <v>0</v>
      </c>
      <c r="CV13" s="14">
        <f t="shared" si="59"/>
        <v>0</v>
      </c>
      <c r="CW13" s="14">
        <f t="shared" si="60"/>
        <v>0</v>
      </c>
      <c r="CX13" s="31">
        <f t="shared" si="61"/>
        <v>0</v>
      </c>
      <c r="CY13" s="31">
        <f t="shared" si="62"/>
        <v>0</v>
      </c>
      <c r="CZ13" s="31"/>
      <c r="DA13" s="14">
        <f t="shared" si="94"/>
        <v>0</v>
      </c>
      <c r="DB13" s="14">
        <f t="shared" si="63"/>
        <v>0</v>
      </c>
      <c r="DC13" s="14">
        <f t="shared" si="64"/>
        <v>0</v>
      </c>
      <c r="DD13" s="31">
        <f t="shared" si="65"/>
        <v>0</v>
      </c>
      <c r="DE13" s="31">
        <f t="shared" si="66"/>
        <v>0</v>
      </c>
      <c r="DF13" s="31"/>
      <c r="DG13" s="14">
        <f t="shared" si="95"/>
        <v>0</v>
      </c>
      <c r="DH13" s="31">
        <f t="shared" si="67"/>
        <v>0</v>
      </c>
      <c r="DI13" s="14">
        <f t="shared" si="68"/>
        <v>0</v>
      </c>
      <c r="DJ13" s="31">
        <f t="shared" si="69"/>
        <v>0</v>
      </c>
      <c r="DK13" s="31">
        <f t="shared" si="70"/>
        <v>0</v>
      </c>
      <c r="DL13" s="31"/>
      <c r="DM13" s="14">
        <f t="shared" si="96"/>
        <v>0</v>
      </c>
      <c r="DN13" s="14">
        <f t="shared" si="71"/>
        <v>0</v>
      </c>
      <c r="DO13" s="14">
        <f t="shared" si="72"/>
        <v>0</v>
      </c>
      <c r="DP13" s="31">
        <f t="shared" si="73"/>
        <v>0</v>
      </c>
      <c r="DQ13" s="31">
        <f t="shared" si="74"/>
        <v>0</v>
      </c>
      <c r="DR13" s="31"/>
      <c r="DS13" s="14">
        <f t="shared" si="97"/>
        <v>0</v>
      </c>
      <c r="DT13" s="14">
        <f t="shared" si="75"/>
        <v>0</v>
      </c>
      <c r="DU13" s="14">
        <f t="shared" si="76"/>
        <v>0</v>
      </c>
      <c r="DV13" s="31">
        <f t="shared" si="77"/>
        <v>0</v>
      </c>
      <c r="DW13" s="31">
        <f t="shared" si="78"/>
        <v>0</v>
      </c>
      <c r="DX13" s="31"/>
    </row>
    <row r="14" spans="1:128" s="33" customFormat="1" ht="12.75">
      <c r="A14" s="32">
        <v>45200</v>
      </c>
      <c r="C14" s="21"/>
      <c r="D14" s="21"/>
      <c r="E14" s="15">
        <f t="shared" si="0"/>
        <v>0</v>
      </c>
      <c r="F14" s="15"/>
      <c r="G14" s="15"/>
      <c r="H14" s="31"/>
      <c r="I14" s="14"/>
      <c r="J14" s="31">
        <f t="shared" si="1"/>
        <v>0</v>
      </c>
      <c r="K14" s="31">
        <f t="shared" si="2"/>
        <v>0</v>
      </c>
      <c r="L14" s="31">
        <f t="shared" si="3"/>
        <v>0</v>
      </c>
      <c r="M14" s="31">
        <f t="shared" si="4"/>
        <v>0</v>
      </c>
      <c r="N14" s="31"/>
      <c r="O14" s="14"/>
      <c r="P14" s="14">
        <f t="shared" si="5"/>
        <v>0</v>
      </c>
      <c r="Q14" s="14">
        <f t="shared" si="6"/>
        <v>0</v>
      </c>
      <c r="R14" s="31">
        <f t="shared" si="7"/>
        <v>0</v>
      </c>
      <c r="S14" s="31">
        <f t="shared" si="8"/>
        <v>0</v>
      </c>
      <c r="T14" s="31"/>
      <c r="U14" s="31"/>
      <c r="V14" s="14">
        <f t="shared" si="9"/>
        <v>0</v>
      </c>
      <c r="W14" s="14">
        <f t="shared" si="10"/>
        <v>0</v>
      </c>
      <c r="X14" s="31">
        <f t="shared" si="11"/>
        <v>0</v>
      </c>
      <c r="Y14" s="31">
        <f t="shared" si="12"/>
        <v>0</v>
      </c>
      <c r="Z14" s="31"/>
      <c r="AA14" s="14"/>
      <c r="AB14" s="14">
        <f t="shared" si="13"/>
        <v>0</v>
      </c>
      <c r="AC14" s="14">
        <f t="shared" si="14"/>
        <v>0</v>
      </c>
      <c r="AD14" s="31">
        <f t="shared" si="15"/>
        <v>0</v>
      </c>
      <c r="AE14" s="31">
        <f t="shared" si="16"/>
        <v>0</v>
      </c>
      <c r="AF14" s="31"/>
      <c r="AG14" s="14"/>
      <c r="AH14" s="14">
        <f t="shared" si="17"/>
        <v>0</v>
      </c>
      <c r="AI14" s="14">
        <f t="shared" si="18"/>
        <v>0</v>
      </c>
      <c r="AJ14" s="31">
        <f t="shared" si="19"/>
        <v>0</v>
      </c>
      <c r="AK14" s="31">
        <f t="shared" si="20"/>
        <v>0</v>
      </c>
      <c r="AL14" s="14"/>
      <c r="AM14" s="14"/>
      <c r="AN14" s="14">
        <f t="shared" si="21"/>
        <v>0</v>
      </c>
      <c r="AO14" s="14">
        <f t="shared" si="22"/>
        <v>0</v>
      </c>
      <c r="AP14" s="31">
        <f t="shared" si="23"/>
        <v>0</v>
      </c>
      <c r="AQ14" s="31">
        <f t="shared" si="24"/>
        <v>0</v>
      </c>
      <c r="AR14" s="31"/>
      <c r="AS14" s="14"/>
      <c r="AT14" s="14">
        <f t="shared" si="25"/>
        <v>0</v>
      </c>
      <c r="AU14" s="14">
        <f t="shared" si="26"/>
        <v>0</v>
      </c>
      <c r="AV14" s="31">
        <f t="shared" si="27"/>
        <v>0</v>
      </c>
      <c r="AW14" s="31">
        <f t="shared" si="28"/>
        <v>0</v>
      </c>
      <c r="AX14" s="31"/>
      <c r="AY14" s="14"/>
      <c r="AZ14" s="14">
        <f t="shared" si="29"/>
        <v>0</v>
      </c>
      <c r="BA14" s="14">
        <f t="shared" si="30"/>
        <v>0</v>
      </c>
      <c r="BB14" s="31">
        <f t="shared" si="31"/>
        <v>0</v>
      </c>
      <c r="BC14" s="31">
        <f t="shared" si="32"/>
        <v>0</v>
      </c>
      <c r="BD14" s="31"/>
      <c r="BE14" s="14"/>
      <c r="BF14" s="14">
        <f t="shared" si="33"/>
        <v>0</v>
      </c>
      <c r="BG14" s="14">
        <f t="shared" si="34"/>
        <v>0</v>
      </c>
      <c r="BH14" s="31">
        <f t="shared" si="35"/>
        <v>0</v>
      </c>
      <c r="BI14" s="31">
        <f t="shared" si="36"/>
        <v>0</v>
      </c>
      <c r="BJ14" s="31"/>
      <c r="BK14" s="14"/>
      <c r="BL14" s="14">
        <f t="shared" si="37"/>
        <v>0</v>
      </c>
      <c r="BM14" s="14">
        <f t="shared" si="38"/>
        <v>0</v>
      </c>
      <c r="BN14" s="31">
        <f t="shared" si="39"/>
        <v>0</v>
      </c>
      <c r="BO14" s="31">
        <f t="shared" si="40"/>
        <v>0</v>
      </c>
      <c r="BP14" s="31"/>
      <c r="BQ14" s="14"/>
      <c r="BR14" s="14">
        <f t="shared" si="41"/>
        <v>0</v>
      </c>
      <c r="BS14" s="14">
        <f t="shared" si="42"/>
        <v>0</v>
      </c>
      <c r="BT14" s="31">
        <f t="shared" si="43"/>
        <v>0</v>
      </c>
      <c r="BU14" s="31">
        <f t="shared" si="44"/>
        <v>0</v>
      </c>
      <c r="BV14" s="14"/>
      <c r="BW14" s="14"/>
      <c r="BX14" s="14">
        <f t="shared" si="45"/>
        <v>0</v>
      </c>
      <c r="BY14" s="14">
        <f t="shared" si="46"/>
        <v>0</v>
      </c>
      <c r="BZ14" s="31">
        <f t="shared" si="47"/>
        <v>0</v>
      </c>
      <c r="CA14" s="31">
        <f t="shared" si="48"/>
        <v>0</v>
      </c>
      <c r="CB14" s="31"/>
      <c r="CC14" s="14"/>
      <c r="CD14" s="14">
        <f t="shared" si="49"/>
        <v>0</v>
      </c>
      <c r="CE14" s="14">
        <f t="shared" si="50"/>
        <v>0</v>
      </c>
      <c r="CF14" s="31"/>
      <c r="CG14" s="31"/>
      <c r="CH14" s="31"/>
      <c r="CI14" s="14"/>
      <c r="CJ14" s="14">
        <f t="shared" si="51"/>
        <v>0</v>
      </c>
      <c r="CK14" s="14">
        <f t="shared" si="52"/>
        <v>0</v>
      </c>
      <c r="CL14" s="31">
        <f t="shared" si="53"/>
        <v>0</v>
      </c>
      <c r="CM14" s="31">
        <f t="shared" si="54"/>
        <v>0</v>
      </c>
      <c r="CN14" s="31"/>
      <c r="CO14" s="14"/>
      <c r="CP14" s="14">
        <f t="shared" si="55"/>
        <v>0</v>
      </c>
      <c r="CQ14" s="14">
        <f t="shared" si="56"/>
        <v>0</v>
      </c>
      <c r="CR14" s="31">
        <f t="shared" si="57"/>
        <v>0</v>
      </c>
      <c r="CS14" s="31">
        <f t="shared" si="58"/>
        <v>0</v>
      </c>
      <c r="CT14" s="31"/>
      <c r="CU14" s="14"/>
      <c r="CV14" s="14">
        <f t="shared" si="59"/>
        <v>0</v>
      </c>
      <c r="CW14" s="14">
        <f t="shared" si="60"/>
        <v>0</v>
      </c>
      <c r="CX14" s="31">
        <f t="shared" si="61"/>
        <v>0</v>
      </c>
      <c r="CY14" s="31">
        <f t="shared" si="62"/>
        <v>0</v>
      </c>
      <c r="CZ14" s="31"/>
      <c r="DA14" s="14"/>
      <c r="DB14" s="14">
        <f t="shared" si="63"/>
        <v>0</v>
      </c>
      <c r="DC14" s="14">
        <f t="shared" si="64"/>
        <v>0</v>
      </c>
      <c r="DD14" s="31">
        <f t="shared" si="65"/>
        <v>0</v>
      </c>
      <c r="DE14" s="31">
        <f t="shared" si="66"/>
        <v>0</v>
      </c>
      <c r="DF14" s="31"/>
      <c r="DG14" s="14"/>
      <c r="DH14" s="31">
        <f t="shared" si="67"/>
        <v>0</v>
      </c>
      <c r="DI14" s="14">
        <f t="shared" si="68"/>
        <v>0</v>
      </c>
      <c r="DJ14" s="31">
        <f t="shared" si="69"/>
        <v>0</v>
      </c>
      <c r="DK14" s="31">
        <f t="shared" si="70"/>
        <v>0</v>
      </c>
      <c r="DL14" s="31"/>
      <c r="DM14" s="14"/>
      <c r="DN14" s="14">
        <f t="shared" si="71"/>
        <v>0</v>
      </c>
      <c r="DO14" s="14">
        <f t="shared" si="72"/>
        <v>0</v>
      </c>
      <c r="DP14" s="31">
        <f t="shared" si="73"/>
        <v>0</v>
      </c>
      <c r="DQ14" s="31">
        <f t="shared" si="74"/>
        <v>0</v>
      </c>
      <c r="DR14" s="31"/>
      <c r="DS14" s="14"/>
      <c r="DT14" s="14">
        <f t="shared" si="75"/>
        <v>0</v>
      </c>
      <c r="DU14" s="14">
        <f t="shared" si="76"/>
        <v>0</v>
      </c>
      <c r="DV14" s="31">
        <f t="shared" si="77"/>
        <v>0</v>
      </c>
      <c r="DW14" s="31">
        <f t="shared" si="78"/>
        <v>0</v>
      </c>
      <c r="DX14" s="31"/>
    </row>
    <row r="15" spans="1:128" s="33" customFormat="1" ht="12.75">
      <c r="A15" s="32">
        <v>45383</v>
      </c>
      <c r="C15" s="21"/>
      <c r="D15" s="21"/>
      <c r="E15" s="15">
        <f t="shared" si="0"/>
        <v>0</v>
      </c>
      <c r="F15" s="15"/>
      <c r="G15" s="15"/>
      <c r="H15" s="31"/>
      <c r="I15" s="14">
        <f t="shared" si="79"/>
        <v>0</v>
      </c>
      <c r="J15" s="31">
        <f t="shared" si="1"/>
        <v>0</v>
      </c>
      <c r="K15" s="31">
        <f t="shared" si="2"/>
        <v>0</v>
      </c>
      <c r="L15" s="31">
        <f t="shared" si="3"/>
        <v>0</v>
      </c>
      <c r="M15" s="31">
        <f t="shared" si="4"/>
        <v>0</v>
      </c>
      <c r="N15" s="31"/>
      <c r="O15" s="14">
        <f t="shared" si="80"/>
        <v>0</v>
      </c>
      <c r="P15" s="14">
        <f t="shared" si="5"/>
        <v>0</v>
      </c>
      <c r="Q15" s="14">
        <f t="shared" si="6"/>
        <v>0</v>
      </c>
      <c r="R15" s="31">
        <f t="shared" si="7"/>
        <v>0</v>
      </c>
      <c r="S15" s="31">
        <f t="shared" si="8"/>
        <v>0</v>
      </c>
      <c r="T15" s="31"/>
      <c r="U15" s="31">
        <f t="shared" si="81"/>
        <v>0</v>
      </c>
      <c r="V15" s="14">
        <f t="shared" si="9"/>
        <v>0</v>
      </c>
      <c r="W15" s="14">
        <f t="shared" si="10"/>
        <v>0</v>
      </c>
      <c r="X15" s="31">
        <f t="shared" si="11"/>
        <v>0</v>
      </c>
      <c r="Y15" s="31">
        <f t="shared" si="12"/>
        <v>0</v>
      </c>
      <c r="Z15" s="31"/>
      <c r="AA15" s="14">
        <f t="shared" si="82"/>
        <v>0</v>
      </c>
      <c r="AB15" s="14">
        <f t="shared" si="13"/>
        <v>0</v>
      </c>
      <c r="AC15" s="14">
        <f t="shared" si="14"/>
        <v>0</v>
      </c>
      <c r="AD15" s="31">
        <f t="shared" si="15"/>
        <v>0</v>
      </c>
      <c r="AE15" s="31">
        <f t="shared" si="16"/>
        <v>0</v>
      </c>
      <c r="AF15" s="31"/>
      <c r="AG15" s="14">
        <f t="shared" si="83"/>
        <v>0</v>
      </c>
      <c r="AH15" s="14">
        <f t="shared" si="17"/>
        <v>0</v>
      </c>
      <c r="AI15" s="14">
        <f t="shared" si="18"/>
        <v>0</v>
      </c>
      <c r="AJ15" s="31">
        <f t="shared" si="19"/>
        <v>0</v>
      </c>
      <c r="AK15" s="31">
        <f t="shared" si="20"/>
        <v>0</v>
      </c>
      <c r="AL15" s="14"/>
      <c r="AM15" s="14">
        <f t="shared" si="84"/>
        <v>0</v>
      </c>
      <c r="AN15" s="14">
        <f t="shared" si="21"/>
        <v>0</v>
      </c>
      <c r="AO15" s="14">
        <f t="shared" si="22"/>
        <v>0</v>
      </c>
      <c r="AP15" s="31">
        <f t="shared" si="23"/>
        <v>0</v>
      </c>
      <c r="AQ15" s="31">
        <f t="shared" si="24"/>
        <v>0</v>
      </c>
      <c r="AR15" s="31"/>
      <c r="AS15" s="14">
        <f t="shared" si="85"/>
        <v>0</v>
      </c>
      <c r="AT15" s="14">
        <f t="shared" si="25"/>
        <v>0</v>
      </c>
      <c r="AU15" s="14">
        <f t="shared" si="26"/>
        <v>0</v>
      </c>
      <c r="AV15" s="31">
        <f t="shared" si="27"/>
        <v>0</v>
      </c>
      <c r="AW15" s="31">
        <f t="shared" si="28"/>
        <v>0</v>
      </c>
      <c r="AX15" s="31"/>
      <c r="AY15" s="14">
        <f t="shared" si="86"/>
        <v>0</v>
      </c>
      <c r="AZ15" s="14">
        <f t="shared" si="29"/>
        <v>0</v>
      </c>
      <c r="BA15" s="14">
        <f t="shared" si="30"/>
        <v>0</v>
      </c>
      <c r="BB15" s="31">
        <f t="shared" si="31"/>
        <v>0</v>
      </c>
      <c r="BC15" s="31">
        <f t="shared" si="32"/>
        <v>0</v>
      </c>
      <c r="BD15" s="31"/>
      <c r="BE15" s="14">
        <f t="shared" si="87"/>
        <v>0</v>
      </c>
      <c r="BF15" s="14">
        <f t="shared" si="33"/>
        <v>0</v>
      </c>
      <c r="BG15" s="14">
        <f t="shared" si="34"/>
        <v>0</v>
      </c>
      <c r="BH15" s="31">
        <f t="shared" si="35"/>
        <v>0</v>
      </c>
      <c r="BI15" s="31">
        <f t="shared" si="36"/>
        <v>0</v>
      </c>
      <c r="BJ15" s="31"/>
      <c r="BK15" s="14">
        <f t="shared" si="88"/>
        <v>0</v>
      </c>
      <c r="BL15" s="14">
        <f t="shared" si="37"/>
        <v>0</v>
      </c>
      <c r="BM15" s="14">
        <f t="shared" si="38"/>
        <v>0</v>
      </c>
      <c r="BN15" s="31">
        <f t="shared" si="39"/>
        <v>0</v>
      </c>
      <c r="BO15" s="31">
        <f t="shared" si="40"/>
        <v>0</v>
      </c>
      <c r="BP15" s="31"/>
      <c r="BQ15" s="14">
        <f t="shared" si="89"/>
        <v>0</v>
      </c>
      <c r="BR15" s="14">
        <f t="shared" si="41"/>
        <v>0</v>
      </c>
      <c r="BS15" s="14">
        <f t="shared" si="42"/>
        <v>0</v>
      </c>
      <c r="BT15" s="31">
        <f t="shared" si="43"/>
        <v>0</v>
      </c>
      <c r="BU15" s="31">
        <f t="shared" si="44"/>
        <v>0</v>
      </c>
      <c r="BV15" s="14"/>
      <c r="BW15" s="14">
        <f>C15*0.08071/100</f>
        <v>0</v>
      </c>
      <c r="BX15" s="14">
        <f t="shared" si="45"/>
        <v>0</v>
      </c>
      <c r="BY15" s="14">
        <f t="shared" si="46"/>
        <v>0</v>
      </c>
      <c r="BZ15" s="31">
        <f t="shared" si="47"/>
        <v>0</v>
      </c>
      <c r="CA15" s="31">
        <f t="shared" si="48"/>
        <v>0</v>
      </c>
      <c r="CB15" s="31"/>
      <c r="CC15" s="14">
        <f t="shared" si="90"/>
        <v>0</v>
      </c>
      <c r="CD15" s="14">
        <f t="shared" si="49"/>
        <v>0</v>
      </c>
      <c r="CE15" s="14">
        <f t="shared" si="50"/>
        <v>0</v>
      </c>
      <c r="CF15" s="31"/>
      <c r="CG15" s="31"/>
      <c r="CH15" s="31"/>
      <c r="CI15" s="14">
        <f t="shared" si="91"/>
        <v>0</v>
      </c>
      <c r="CJ15" s="14">
        <f t="shared" si="51"/>
        <v>0</v>
      </c>
      <c r="CK15" s="14">
        <f t="shared" si="52"/>
        <v>0</v>
      </c>
      <c r="CL15" s="31">
        <f t="shared" si="53"/>
        <v>0</v>
      </c>
      <c r="CM15" s="31">
        <f t="shared" si="54"/>
        <v>0</v>
      </c>
      <c r="CN15" s="31"/>
      <c r="CO15" s="14">
        <f t="shared" si="92"/>
        <v>0</v>
      </c>
      <c r="CP15" s="14">
        <f t="shared" si="55"/>
        <v>0</v>
      </c>
      <c r="CQ15" s="14">
        <f t="shared" si="56"/>
        <v>0</v>
      </c>
      <c r="CR15" s="31">
        <f t="shared" si="57"/>
        <v>0</v>
      </c>
      <c r="CS15" s="31">
        <f t="shared" si="58"/>
        <v>0</v>
      </c>
      <c r="CT15" s="31"/>
      <c r="CU15" s="14">
        <f t="shared" si="93"/>
        <v>0</v>
      </c>
      <c r="CV15" s="14">
        <f t="shared" si="59"/>
        <v>0</v>
      </c>
      <c r="CW15" s="14">
        <f t="shared" si="60"/>
        <v>0</v>
      </c>
      <c r="CX15" s="31">
        <f t="shared" si="61"/>
        <v>0</v>
      </c>
      <c r="CY15" s="31">
        <f t="shared" si="62"/>
        <v>0</v>
      </c>
      <c r="CZ15" s="31"/>
      <c r="DA15" s="14">
        <f t="shared" si="94"/>
        <v>0</v>
      </c>
      <c r="DB15" s="14">
        <f t="shared" si="63"/>
        <v>0</v>
      </c>
      <c r="DC15" s="14">
        <f t="shared" si="64"/>
        <v>0</v>
      </c>
      <c r="DD15" s="31">
        <f t="shared" si="65"/>
        <v>0</v>
      </c>
      <c r="DE15" s="31">
        <f t="shared" si="66"/>
        <v>0</v>
      </c>
      <c r="DF15" s="31"/>
      <c r="DG15" s="14">
        <f t="shared" si="95"/>
        <v>0</v>
      </c>
      <c r="DH15" s="31">
        <f t="shared" si="67"/>
        <v>0</v>
      </c>
      <c r="DI15" s="14">
        <f t="shared" si="68"/>
        <v>0</v>
      </c>
      <c r="DJ15" s="31">
        <f t="shared" si="69"/>
        <v>0</v>
      </c>
      <c r="DK15" s="31">
        <f t="shared" si="70"/>
        <v>0</v>
      </c>
      <c r="DL15" s="31"/>
      <c r="DM15" s="14">
        <f t="shared" si="96"/>
        <v>0</v>
      </c>
      <c r="DN15" s="14">
        <f t="shared" si="71"/>
        <v>0</v>
      </c>
      <c r="DO15" s="14">
        <f t="shared" si="72"/>
        <v>0</v>
      </c>
      <c r="DP15" s="31">
        <f t="shared" si="73"/>
        <v>0</v>
      </c>
      <c r="DQ15" s="31">
        <f t="shared" si="74"/>
        <v>0</v>
      </c>
      <c r="DR15" s="31"/>
      <c r="DS15" s="14">
        <f t="shared" si="97"/>
        <v>0</v>
      </c>
      <c r="DT15" s="14">
        <f t="shared" si="75"/>
        <v>0</v>
      </c>
      <c r="DU15" s="14">
        <f t="shared" si="76"/>
        <v>0</v>
      </c>
      <c r="DV15" s="31">
        <f t="shared" si="77"/>
        <v>0</v>
      </c>
      <c r="DW15" s="31">
        <f t="shared" si="78"/>
        <v>0</v>
      </c>
      <c r="DX15" s="31"/>
    </row>
    <row r="16" spans="1:128" s="33" customFormat="1" ht="12.75">
      <c r="A16" s="2">
        <v>45566</v>
      </c>
      <c r="B16"/>
      <c r="C16" s="21"/>
      <c r="D16" s="21"/>
      <c r="E16" s="15">
        <f t="shared" si="0"/>
        <v>0</v>
      </c>
      <c r="F16" s="15"/>
      <c r="G16" s="15"/>
      <c r="H16" s="31"/>
      <c r="I16" s="14"/>
      <c r="J16" s="31">
        <f t="shared" si="1"/>
        <v>0</v>
      </c>
      <c r="K16" s="31">
        <f t="shared" si="2"/>
        <v>0</v>
      </c>
      <c r="L16" s="31">
        <f t="shared" si="3"/>
        <v>0</v>
      </c>
      <c r="M16" s="31">
        <f t="shared" si="4"/>
        <v>0</v>
      </c>
      <c r="N16" s="31"/>
      <c r="O16" s="14"/>
      <c r="P16" s="14">
        <f t="shared" si="5"/>
        <v>0</v>
      </c>
      <c r="Q16" s="14">
        <f t="shared" si="6"/>
        <v>0</v>
      </c>
      <c r="R16" s="31">
        <f t="shared" si="7"/>
        <v>0</v>
      </c>
      <c r="S16" s="31">
        <f t="shared" si="8"/>
        <v>0</v>
      </c>
      <c r="T16" s="31"/>
      <c r="U16" s="31"/>
      <c r="V16" s="14">
        <f t="shared" si="9"/>
        <v>0</v>
      </c>
      <c r="W16" s="14">
        <f t="shared" si="10"/>
        <v>0</v>
      </c>
      <c r="X16" s="31">
        <f t="shared" si="11"/>
        <v>0</v>
      </c>
      <c r="Y16" s="31">
        <f t="shared" si="12"/>
        <v>0</v>
      </c>
      <c r="Z16" s="31"/>
      <c r="AA16" s="14"/>
      <c r="AB16" s="14">
        <f t="shared" si="13"/>
        <v>0</v>
      </c>
      <c r="AC16" s="14">
        <f t="shared" si="14"/>
        <v>0</v>
      </c>
      <c r="AD16" s="31">
        <f t="shared" si="15"/>
        <v>0</v>
      </c>
      <c r="AE16" s="31">
        <f t="shared" si="16"/>
        <v>0</v>
      </c>
      <c r="AF16" s="31"/>
      <c r="AG16" s="14"/>
      <c r="AH16" s="14">
        <f t="shared" si="17"/>
        <v>0</v>
      </c>
      <c r="AI16" s="14">
        <f t="shared" si="18"/>
        <v>0</v>
      </c>
      <c r="AJ16" s="31">
        <f t="shared" si="19"/>
        <v>0</v>
      </c>
      <c r="AK16" s="31">
        <f t="shared" si="20"/>
        <v>0</v>
      </c>
      <c r="AL16" s="14"/>
      <c r="AM16" s="14"/>
      <c r="AN16" s="14">
        <f t="shared" si="21"/>
        <v>0</v>
      </c>
      <c r="AO16" s="14">
        <f t="shared" si="22"/>
        <v>0</v>
      </c>
      <c r="AP16" s="31">
        <f t="shared" si="23"/>
        <v>0</v>
      </c>
      <c r="AQ16" s="31">
        <f t="shared" si="24"/>
        <v>0</v>
      </c>
      <c r="AR16" s="31"/>
      <c r="AS16" s="14"/>
      <c r="AT16" s="14">
        <f t="shared" si="25"/>
        <v>0</v>
      </c>
      <c r="AU16" s="14">
        <f t="shared" si="26"/>
        <v>0</v>
      </c>
      <c r="AV16" s="31">
        <f t="shared" si="27"/>
        <v>0</v>
      </c>
      <c r="AW16" s="31">
        <f t="shared" si="28"/>
        <v>0</v>
      </c>
      <c r="AX16" s="31"/>
      <c r="AY16" s="14"/>
      <c r="AZ16" s="14">
        <f t="shared" si="29"/>
        <v>0</v>
      </c>
      <c r="BA16" s="14">
        <f t="shared" si="30"/>
        <v>0</v>
      </c>
      <c r="BB16" s="31">
        <f t="shared" si="31"/>
        <v>0</v>
      </c>
      <c r="BC16" s="31">
        <f t="shared" si="32"/>
        <v>0</v>
      </c>
      <c r="BD16" s="31"/>
      <c r="BE16" s="14"/>
      <c r="BF16" s="14">
        <f t="shared" si="33"/>
        <v>0</v>
      </c>
      <c r="BG16" s="14">
        <f t="shared" si="34"/>
        <v>0</v>
      </c>
      <c r="BH16" s="31">
        <f t="shared" si="35"/>
        <v>0</v>
      </c>
      <c r="BI16" s="31">
        <f t="shared" si="36"/>
        <v>0</v>
      </c>
      <c r="BJ16" s="31"/>
      <c r="BK16" s="14"/>
      <c r="BL16" s="14">
        <f t="shared" si="37"/>
        <v>0</v>
      </c>
      <c r="BM16" s="14">
        <f t="shared" si="38"/>
        <v>0</v>
      </c>
      <c r="BN16" s="31">
        <f t="shared" si="39"/>
        <v>0</v>
      </c>
      <c r="BO16" s="31">
        <f t="shared" si="40"/>
        <v>0</v>
      </c>
      <c r="BP16" s="31"/>
      <c r="BQ16" s="14"/>
      <c r="BR16" s="14">
        <f t="shared" si="41"/>
        <v>0</v>
      </c>
      <c r="BS16" s="14">
        <f t="shared" si="42"/>
        <v>0</v>
      </c>
      <c r="BT16" s="31">
        <f t="shared" si="43"/>
        <v>0</v>
      </c>
      <c r="BU16" s="31">
        <f t="shared" si="44"/>
        <v>0</v>
      </c>
      <c r="BV16" s="14"/>
      <c r="BW16" s="14"/>
      <c r="BX16" s="14">
        <f t="shared" si="45"/>
        <v>0</v>
      </c>
      <c r="BY16" s="14">
        <f t="shared" si="46"/>
        <v>0</v>
      </c>
      <c r="BZ16" s="31">
        <f t="shared" si="47"/>
        <v>0</v>
      </c>
      <c r="CA16" s="31">
        <f t="shared" si="48"/>
        <v>0</v>
      </c>
      <c r="CB16" s="31"/>
      <c r="CC16" s="14"/>
      <c r="CD16" s="14">
        <f t="shared" si="49"/>
        <v>0</v>
      </c>
      <c r="CE16" s="14">
        <f t="shared" si="50"/>
        <v>0</v>
      </c>
      <c r="CF16" s="31"/>
      <c r="CG16" s="31"/>
      <c r="CH16" s="31"/>
      <c r="CI16" s="14"/>
      <c r="CJ16" s="14">
        <f t="shared" si="51"/>
        <v>0</v>
      </c>
      <c r="CK16" s="14">
        <f t="shared" si="52"/>
        <v>0</v>
      </c>
      <c r="CL16" s="31">
        <f t="shared" si="53"/>
        <v>0</v>
      </c>
      <c r="CM16" s="31">
        <f t="shared" si="54"/>
        <v>0</v>
      </c>
      <c r="CN16" s="31"/>
      <c r="CO16" s="14"/>
      <c r="CP16" s="14">
        <f t="shared" si="55"/>
        <v>0</v>
      </c>
      <c r="CQ16" s="14">
        <f t="shared" si="56"/>
        <v>0</v>
      </c>
      <c r="CR16" s="31">
        <f t="shared" si="57"/>
        <v>0</v>
      </c>
      <c r="CS16" s="31">
        <f t="shared" si="58"/>
        <v>0</v>
      </c>
      <c r="CT16" s="31"/>
      <c r="CU16" s="14"/>
      <c r="CV16" s="14">
        <f t="shared" si="59"/>
        <v>0</v>
      </c>
      <c r="CW16" s="14">
        <f t="shared" si="60"/>
        <v>0</v>
      </c>
      <c r="CX16" s="31">
        <f t="shared" si="61"/>
        <v>0</v>
      </c>
      <c r="CY16" s="31">
        <f t="shared" si="62"/>
        <v>0</v>
      </c>
      <c r="CZ16" s="31"/>
      <c r="DA16" s="14"/>
      <c r="DB16" s="14">
        <f t="shared" si="63"/>
        <v>0</v>
      </c>
      <c r="DC16" s="14">
        <f t="shared" si="64"/>
        <v>0</v>
      </c>
      <c r="DD16" s="31">
        <f t="shared" si="65"/>
        <v>0</v>
      </c>
      <c r="DE16" s="31">
        <f t="shared" si="66"/>
        <v>0</v>
      </c>
      <c r="DF16" s="31"/>
      <c r="DG16" s="14"/>
      <c r="DH16" s="31">
        <f t="shared" si="67"/>
        <v>0</v>
      </c>
      <c r="DI16" s="14">
        <f t="shared" si="68"/>
        <v>0</v>
      </c>
      <c r="DJ16" s="31">
        <f t="shared" si="69"/>
        <v>0</v>
      </c>
      <c r="DK16" s="31">
        <f t="shared" si="70"/>
        <v>0</v>
      </c>
      <c r="DL16" s="31"/>
      <c r="DM16" s="14"/>
      <c r="DN16" s="14">
        <f t="shared" si="71"/>
        <v>0</v>
      </c>
      <c r="DO16" s="14">
        <f t="shared" si="72"/>
        <v>0</v>
      </c>
      <c r="DP16" s="31">
        <f t="shared" si="73"/>
        <v>0</v>
      </c>
      <c r="DQ16" s="31">
        <f t="shared" si="74"/>
        <v>0</v>
      </c>
      <c r="DR16" s="31"/>
      <c r="DS16" s="14"/>
      <c r="DT16" s="14">
        <f t="shared" si="75"/>
        <v>0</v>
      </c>
      <c r="DU16" s="14">
        <f t="shared" si="76"/>
        <v>0</v>
      </c>
      <c r="DV16" s="31">
        <f t="shared" si="77"/>
        <v>0</v>
      </c>
      <c r="DW16" s="31">
        <f t="shared" si="78"/>
        <v>0</v>
      </c>
      <c r="DX16" s="31"/>
    </row>
    <row r="17" spans="1:128" s="33" customFormat="1" ht="12.75">
      <c r="A17" s="2">
        <v>45748</v>
      </c>
      <c r="B17"/>
      <c r="C17" s="47"/>
      <c r="D17" s="47"/>
      <c r="E17" s="15">
        <f t="shared" si="0"/>
        <v>0</v>
      </c>
      <c r="F17" s="15"/>
      <c r="G17" s="15"/>
      <c r="H17" s="31"/>
      <c r="I17" s="14">
        <f t="shared" si="79"/>
        <v>0</v>
      </c>
      <c r="J17" s="31">
        <f t="shared" si="1"/>
        <v>0</v>
      </c>
      <c r="K17" s="31">
        <f t="shared" si="2"/>
        <v>0</v>
      </c>
      <c r="L17" s="31">
        <f t="shared" si="3"/>
        <v>0</v>
      </c>
      <c r="M17" s="31">
        <f t="shared" si="4"/>
        <v>0</v>
      </c>
      <c r="N17" s="31"/>
      <c r="O17" s="14">
        <f t="shared" si="80"/>
        <v>0</v>
      </c>
      <c r="P17" s="14">
        <f t="shared" si="5"/>
        <v>0</v>
      </c>
      <c r="Q17" s="14">
        <f t="shared" si="6"/>
        <v>0</v>
      </c>
      <c r="R17" s="31">
        <f t="shared" si="7"/>
        <v>0</v>
      </c>
      <c r="S17" s="31">
        <f t="shared" si="8"/>
        <v>0</v>
      </c>
      <c r="T17" s="31"/>
      <c r="U17" s="31">
        <f t="shared" si="81"/>
        <v>0</v>
      </c>
      <c r="V17" s="14">
        <f t="shared" si="9"/>
        <v>0</v>
      </c>
      <c r="W17" s="14">
        <f t="shared" si="10"/>
        <v>0</v>
      </c>
      <c r="X17" s="31">
        <f t="shared" si="11"/>
        <v>0</v>
      </c>
      <c r="Y17" s="31">
        <f t="shared" si="12"/>
        <v>0</v>
      </c>
      <c r="Z17" s="31"/>
      <c r="AA17" s="14">
        <f t="shared" si="82"/>
        <v>0</v>
      </c>
      <c r="AB17" s="14">
        <f t="shared" si="13"/>
        <v>0</v>
      </c>
      <c r="AC17" s="14">
        <f t="shared" si="14"/>
        <v>0</v>
      </c>
      <c r="AD17" s="31">
        <f t="shared" si="15"/>
        <v>0</v>
      </c>
      <c r="AE17" s="31">
        <f t="shared" si="16"/>
        <v>0</v>
      </c>
      <c r="AF17" s="31"/>
      <c r="AG17" s="14">
        <f t="shared" si="83"/>
        <v>0</v>
      </c>
      <c r="AH17" s="14">
        <f t="shared" si="17"/>
        <v>0</v>
      </c>
      <c r="AI17" s="14">
        <f t="shared" si="18"/>
        <v>0</v>
      </c>
      <c r="AJ17" s="31">
        <f t="shared" si="19"/>
        <v>0</v>
      </c>
      <c r="AK17" s="31">
        <f t="shared" si="20"/>
        <v>0</v>
      </c>
      <c r="AL17" s="14"/>
      <c r="AM17" s="14">
        <f t="shared" si="84"/>
        <v>0</v>
      </c>
      <c r="AN17" s="14">
        <f t="shared" si="21"/>
        <v>0</v>
      </c>
      <c r="AO17" s="14">
        <f t="shared" si="22"/>
        <v>0</v>
      </c>
      <c r="AP17" s="31">
        <f t="shared" si="23"/>
        <v>0</v>
      </c>
      <c r="AQ17" s="31">
        <f t="shared" si="24"/>
        <v>0</v>
      </c>
      <c r="AR17" s="31"/>
      <c r="AS17" s="14">
        <f t="shared" si="85"/>
        <v>0</v>
      </c>
      <c r="AT17" s="14">
        <f t="shared" si="25"/>
        <v>0</v>
      </c>
      <c r="AU17" s="14">
        <f t="shared" si="26"/>
        <v>0</v>
      </c>
      <c r="AV17" s="31">
        <f t="shared" si="27"/>
        <v>0</v>
      </c>
      <c r="AW17" s="31">
        <f t="shared" si="28"/>
        <v>0</v>
      </c>
      <c r="AX17" s="31"/>
      <c r="AY17" s="14">
        <f t="shared" si="86"/>
        <v>0</v>
      </c>
      <c r="AZ17" s="14">
        <f t="shared" si="29"/>
        <v>0</v>
      </c>
      <c r="BA17" s="14">
        <f t="shared" si="30"/>
        <v>0</v>
      </c>
      <c r="BB17" s="31">
        <f t="shared" si="31"/>
        <v>0</v>
      </c>
      <c r="BC17" s="31">
        <f t="shared" si="32"/>
        <v>0</v>
      </c>
      <c r="BD17" s="31"/>
      <c r="BE17" s="14">
        <f t="shared" si="87"/>
        <v>0</v>
      </c>
      <c r="BF17" s="14">
        <f t="shared" si="33"/>
        <v>0</v>
      </c>
      <c r="BG17" s="14">
        <f t="shared" si="34"/>
        <v>0</v>
      </c>
      <c r="BH17" s="31">
        <f t="shared" si="35"/>
        <v>0</v>
      </c>
      <c r="BI17" s="31">
        <f t="shared" si="36"/>
        <v>0</v>
      </c>
      <c r="BJ17" s="31"/>
      <c r="BK17" s="14">
        <f t="shared" si="88"/>
        <v>0</v>
      </c>
      <c r="BL17" s="14">
        <f t="shared" si="37"/>
        <v>0</v>
      </c>
      <c r="BM17" s="14">
        <f t="shared" si="38"/>
        <v>0</v>
      </c>
      <c r="BN17" s="31">
        <f t="shared" si="39"/>
        <v>0</v>
      </c>
      <c r="BO17" s="31">
        <f t="shared" si="40"/>
        <v>0</v>
      </c>
      <c r="BP17" s="31"/>
      <c r="BQ17" s="14">
        <f t="shared" si="89"/>
        <v>0</v>
      </c>
      <c r="BR17" s="14">
        <f t="shared" si="41"/>
        <v>0</v>
      </c>
      <c r="BS17" s="14">
        <f t="shared" si="42"/>
        <v>0</v>
      </c>
      <c r="BT17" s="31">
        <f t="shared" si="43"/>
        <v>0</v>
      </c>
      <c r="BU17" s="31">
        <f t="shared" si="44"/>
        <v>0</v>
      </c>
      <c r="BV17" s="14"/>
      <c r="BW17" s="14">
        <f>C17*0.08071/100</f>
        <v>0</v>
      </c>
      <c r="BX17" s="14">
        <f t="shared" si="45"/>
        <v>0</v>
      </c>
      <c r="BY17" s="14">
        <f t="shared" si="46"/>
        <v>0</v>
      </c>
      <c r="BZ17" s="31">
        <f t="shared" si="47"/>
        <v>0</v>
      </c>
      <c r="CA17" s="31">
        <f t="shared" si="48"/>
        <v>0</v>
      </c>
      <c r="CB17" s="31"/>
      <c r="CC17" s="14">
        <f t="shared" si="90"/>
        <v>0</v>
      </c>
      <c r="CD17" s="14">
        <f t="shared" si="49"/>
        <v>0</v>
      </c>
      <c r="CE17" s="14">
        <f t="shared" si="50"/>
        <v>0</v>
      </c>
      <c r="CF17" s="31"/>
      <c r="CG17" s="31"/>
      <c r="CH17" s="31"/>
      <c r="CI17" s="14">
        <f t="shared" si="91"/>
        <v>0</v>
      </c>
      <c r="CJ17" s="14">
        <f t="shared" si="51"/>
        <v>0</v>
      </c>
      <c r="CK17" s="14">
        <f t="shared" si="52"/>
        <v>0</v>
      </c>
      <c r="CL17" s="31">
        <f t="shared" si="53"/>
        <v>0</v>
      </c>
      <c r="CM17" s="31">
        <f t="shared" si="54"/>
        <v>0</v>
      </c>
      <c r="CN17" s="31"/>
      <c r="CO17" s="14">
        <f t="shared" si="92"/>
        <v>0</v>
      </c>
      <c r="CP17" s="14">
        <f t="shared" si="55"/>
        <v>0</v>
      </c>
      <c r="CQ17" s="14">
        <f t="shared" si="56"/>
        <v>0</v>
      </c>
      <c r="CR17" s="31">
        <f t="shared" si="57"/>
        <v>0</v>
      </c>
      <c r="CS17" s="31">
        <f t="shared" si="58"/>
        <v>0</v>
      </c>
      <c r="CT17" s="31"/>
      <c r="CU17" s="14">
        <f t="shared" si="93"/>
        <v>0</v>
      </c>
      <c r="CV17" s="14">
        <f t="shared" si="59"/>
        <v>0</v>
      </c>
      <c r="CW17" s="14">
        <f t="shared" si="60"/>
        <v>0</v>
      </c>
      <c r="CX17" s="31">
        <f t="shared" si="61"/>
        <v>0</v>
      </c>
      <c r="CY17" s="31">
        <f t="shared" si="62"/>
        <v>0</v>
      </c>
      <c r="CZ17" s="31"/>
      <c r="DA17" s="14">
        <f t="shared" si="94"/>
        <v>0</v>
      </c>
      <c r="DB17" s="14">
        <f t="shared" si="63"/>
        <v>0</v>
      </c>
      <c r="DC17" s="14">
        <f t="shared" si="64"/>
        <v>0</v>
      </c>
      <c r="DD17" s="31">
        <f t="shared" si="65"/>
        <v>0</v>
      </c>
      <c r="DE17" s="31">
        <f t="shared" si="66"/>
        <v>0</v>
      </c>
      <c r="DF17" s="31"/>
      <c r="DG17" s="14">
        <f t="shared" si="95"/>
        <v>0</v>
      </c>
      <c r="DH17" s="31">
        <f t="shared" si="67"/>
        <v>0</v>
      </c>
      <c r="DI17" s="14">
        <f t="shared" si="68"/>
        <v>0</v>
      </c>
      <c r="DJ17" s="31">
        <f t="shared" si="69"/>
        <v>0</v>
      </c>
      <c r="DK17" s="31">
        <f t="shared" si="70"/>
        <v>0</v>
      </c>
      <c r="DL17" s="31"/>
      <c r="DM17" s="14">
        <f t="shared" si="96"/>
        <v>0</v>
      </c>
      <c r="DN17" s="14">
        <f t="shared" si="71"/>
        <v>0</v>
      </c>
      <c r="DO17" s="14">
        <f t="shared" si="72"/>
        <v>0</v>
      </c>
      <c r="DP17" s="31">
        <f t="shared" si="73"/>
        <v>0</v>
      </c>
      <c r="DQ17" s="31">
        <f t="shared" si="74"/>
        <v>0</v>
      </c>
      <c r="DR17" s="31"/>
      <c r="DS17" s="14">
        <f t="shared" si="97"/>
        <v>0</v>
      </c>
      <c r="DT17" s="14">
        <f t="shared" si="75"/>
        <v>0</v>
      </c>
      <c r="DU17" s="14">
        <f t="shared" si="76"/>
        <v>0</v>
      </c>
      <c r="DV17" s="31">
        <f t="shared" si="77"/>
        <v>0</v>
      </c>
      <c r="DW17" s="31">
        <f t="shared" si="78"/>
        <v>0</v>
      </c>
      <c r="DX17" s="31"/>
    </row>
    <row r="18" spans="3:21" ht="12.75">
      <c r="C18" s="21"/>
      <c r="D18" s="21"/>
      <c r="E18" s="21"/>
      <c r="F18" s="21"/>
      <c r="G18" s="21"/>
      <c r="U18" s="31"/>
    </row>
    <row r="19" spans="1:127" ht="13.5" thickBot="1">
      <c r="A19" s="12" t="s">
        <v>0</v>
      </c>
      <c r="C19" s="30">
        <f>SUM(C8:C18)</f>
        <v>3100000</v>
      </c>
      <c r="D19" s="30">
        <f>SUM(D8:D18)</f>
        <v>124000</v>
      </c>
      <c r="E19" s="30">
        <f>SUM(E8:E18)</f>
        <v>3224000</v>
      </c>
      <c r="F19" s="30">
        <f>SUM(F8:F18)</f>
        <v>62880</v>
      </c>
      <c r="G19" s="30">
        <f>SUM(G8:G18)</f>
        <v>66457</v>
      </c>
      <c r="I19" s="30">
        <f>SUM(I8:I18)</f>
        <v>279693.78</v>
      </c>
      <c r="J19" s="30">
        <f>SUM(J8:J18)</f>
        <v>11187.7512</v>
      </c>
      <c r="K19" s="30">
        <f>SUM(K8:K18)</f>
        <v>290881.5312000001</v>
      </c>
      <c r="L19" s="30">
        <f>SUM(L8:L18)</f>
        <v>5673.272544</v>
      </c>
      <c r="M19" s="30">
        <f>SUM(M8:M18)</f>
        <v>5996.0030766</v>
      </c>
      <c r="O19" s="30">
        <f>SUM(O8:O18)</f>
        <v>2628.18</v>
      </c>
      <c r="P19" s="30">
        <f>SUM(P8:P18)</f>
        <v>105.12719999999999</v>
      </c>
      <c r="Q19" s="30">
        <f>SUM(Q8:Q18)</f>
        <v>2733.3071999999997</v>
      </c>
      <c r="R19" s="30">
        <f>SUM(R8:R18)</f>
        <v>53.309664</v>
      </c>
      <c r="S19" s="30">
        <f>SUM(S8:S18)</f>
        <v>56.3422446</v>
      </c>
      <c r="U19" s="30">
        <f>SUM(U8:U18)</f>
        <v>84169.34</v>
      </c>
      <c r="V19" s="30">
        <f>SUM(V8:V18)</f>
        <v>3366.7736</v>
      </c>
      <c r="W19" s="30">
        <f>SUM(W8:W18)</f>
        <v>87536.11359999998</v>
      </c>
      <c r="X19" s="30">
        <f>SUM(X8:X18)</f>
        <v>1707.2800320000001</v>
      </c>
      <c r="Y19" s="30">
        <f>SUM(Y8:Y18)</f>
        <v>1804.4005898</v>
      </c>
      <c r="AA19" s="30">
        <f>SUM(AA8:AA18)</f>
        <v>704907.45</v>
      </c>
      <c r="AB19" s="30">
        <f>SUM(AB8:AB18)</f>
        <v>28196.298</v>
      </c>
      <c r="AC19" s="30">
        <f>SUM(AC8:AC18)</f>
        <v>733103.7479999999</v>
      </c>
      <c r="AD19" s="30">
        <f>SUM(AD8:AD18)</f>
        <v>14298.25176</v>
      </c>
      <c r="AE19" s="30">
        <f>SUM(AE8:AE18)</f>
        <v>15111.6240015</v>
      </c>
      <c r="AG19" s="30">
        <f>SUM(AG8:AG18)</f>
        <v>182450.81</v>
      </c>
      <c r="AH19" s="30">
        <f>SUM(AH8:AH18)</f>
        <v>7298.0324</v>
      </c>
      <c r="AI19" s="30">
        <f>SUM(AI8:AI18)</f>
        <v>189748.84240000002</v>
      </c>
      <c r="AJ19" s="30">
        <f>SUM(AJ8:AJ18)</f>
        <v>3700.808688</v>
      </c>
      <c r="AK19" s="30">
        <f>SUM(AK8:AK18)</f>
        <v>3911.3333807</v>
      </c>
      <c r="AL19" s="30"/>
      <c r="AM19" s="30">
        <f>SUM(AM8:AM18)</f>
        <v>123533.76</v>
      </c>
      <c r="AN19" s="30">
        <f>SUM(AN8:AN18)</f>
        <v>4941.350399999999</v>
      </c>
      <c r="AO19" s="30">
        <f>SUM(AO8:AO18)</f>
        <v>128475.11039999999</v>
      </c>
      <c r="AP19" s="30">
        <f>SUM(AP8:AP18)</f>
        <v>2505.742848</v>
      </c>
      <c r="AQ19" s="30">
        <f>SUM(AQ8:AQ18)</f>
        <v>2648.2848672</v>
      </c>
      <c r="AS19" s="30">
        <f>SUM(AS8:AS18)</f>
        <v>19001.140000000003</v>
      </c>
      <c r="AT19" s="30">
        <f>SUM(AT8:AT18)</f>
        <v>760.0456000000001</v>
      </c>
      <c r="AU19" s="30">
        <f>SUM(AU8:AU18)</f>
        <v>19761.1856</v>
      </c>
      <c r="AV19" s="30">
        <f>SUM(AV8:AV18)</f>
        <v>385.416672</v>
      </c>
      <c r="AW19" s="30">
        <f>SUM(AW8:AW18)</f>
        <v>407.3415358</v>
      </c>
      <c r="AY19" s="30">
        <f>SUM(AY8:AY18)</f>
        <v>43499.2</v>
      </c>
      <c r="AZ19" s="30">
        <f>SUM(AZ8:AZ18)</f>
        <v>1739.9679999999998</v>
      </c>
      <c r="BA19" s="30">
        <f>SUM(BA8:BA18)</f>
        <v>45239.16799999999</v>
      </c>
      <c r="BB19" s="30">
        <f>SUM(BB8:BB18)</f>
        <v>882.3321599999999</v>
      </c>
      <c r="BC19" s="30">
        <f>SUM(BC8:BC18)</f>
        <v>932.5246239999999</v>
      </c>
      <c r="BE19" s="30">
        <f>SUM(BE8:BE18)</f>
        <v>7293.37</v>
      </c>
      <c r="BF19" s="30">
        <f>SUM(BF8:BF18)</f>
        <v>291.7348</v>
      </c>
      <c r="BG19" s="30">
        <f>SUM(BG8:BG18)</f>
        <v>7585.1048</v>
      </c>
      <c r="BH19" s="30">
        <f>SUM(BH8:BH18)</f>
        <v>147.937776</v>
      </c>
      <c r="BI19" s="30">
        <f>SUM(BI8:BI18)</f>
        <v>156.3533839</v>
      </c>
      <c r="BK19" s="30">
        <f>SUM(BK8:BK18)</f>
        <v>7889.19</v>
      </c>
      <c r="BL19" s="30">
        <f>SUM(BL8:BL18)</f>
        <v>315.56759999999997</v>
      </c>
      <c r="BM19" s="30">
        <f>SUM(BM8:BM18)</f>
        <v>8204.757599999999</v>
      </c>
      <c r="BN19" s="30">
        <f>SUM(BN8:BN18)</f>
        <v>160.023312</v>
      </c>
      <c r="BO19" s="30">
        <f>SUM(BO8:BO18)</f>
        <v>169.1264193</v>
      </c>
      <c r="BQ19" s="30">
        <f>SUM(BQ8:BQ18)</f>
        <v>15065.69</v>
      </c>
      <c r="BR19" s="30">
        <f>SUM(BR8:BR18)</f>
        <v>602.6275999999999</v>
      </c>
      <c r="BS19" s="30">
        <f>SUM(BS8:BS18)</f>
        <v>15668.3176</v>
      </c>
      <c r="BT19" s="30">
        <f>SUM(BT8:BT18)</f>
        <v>305.590512</v>
      </c>
      <c r="BU19" s="30">
        <f>SUM(BU8:BU18)</f>
        <v>322.9743743</v>
      </c>
      <c r="BV19" s="21"/>
      <c r="BW19" s="30">
        <f>SUM(BW8:BW18)</f>
        <v>2502.01</v>
      </c>
      <c r="BX19" s="30">
        <f>SUM(BX8:BX18)</f>
        <v>100.08040000000001</v>
      </c>
      <c r="BY19" s="30">
        <f>SUM(BY8:BY18)</f>
        <v>2602.0904</v>
      </c>
      <c r="BZ19" s="30">
        <f>SUM(BZ8:BZ18)</f>
        <v>50.750448000000006</v>
      </c>
      <c r="CA19" s="30">
        <f>SUM(CA8:CA18)</f>
        <v>53.6374447</v>
      </c>
      <c r="CC19" s="30">
        <f>SUM(CC8:CC18)</f>
        <v>43.4</v>
      </c>
      <c r="CD19" s="30">
        <f>SUM(CD8:CD18)</f>
        <v>1.736</v>
      </c>
      <c r="CE19" s="30">
        <f>SUM(CE8:CE18)</f>
        <v>45.136</v>
      </c>
      <c r="CF19" s="30">
        <f>SUM(CF8:CF18)</f>
        <v>9</v>
      </c>
      <c r="CG19" s="30">
        <f>SUM(CG8:CG18)</f>
        <v>10</v>
      </c>
      <c r="CI19" s="30">
        <f>SUM(CI8:CI18)</f>
        <v>15925.63</v>
      </c>
      <c r="CJ19" s="30">
        <f>SUM(CJ8:CJ18)</f>
        <v>637.0252</v>
      </c>
      <c r="CK19" s="30">
        <f>SUM(CK8:CK18)</f>
        <v>16562.6552</v>
      </c>
      <c r="CL19" s="30">
        <f>SUM(CL8:CL18)</f>
        <v>323.03342399999997</v>
      </c>
      <c r="CM19" s="30">
        <f>SUM(CM8:CM18)</f>
        <v>341.4095461</v>
      </c>
      <c r="CO19" s="30">
        <f>SUM(CO8:CO18)</f>
        <v>23075.16</v>
      </c>
      <c r="CP19" s="30">
        <f>SUM(CP8:CP18)</f>
        <v>923.0064</v>
      </c>
      <c r="CQ19" s="30">
        <f>SUM(CQ8:CQ18)</f>
        <v>23998.1664</v>
      </c>
      <c r="CR19" s="30">
        <f>SUM(CR8:CR18)</f>
        <v>468.053568</v>
      </c>
      <c r="CS19" s="30">
        <f>SUM(CS8:CS18)</f>
        <v>494.6793252</v>
      </c>
      <c r="CU19" s="30">
        <f>SUM(CU8:CU18)</f>
        <v>29196.73</v>
      </c>
      <c r="CV19" s="30">
        <f>SUM(CV8:CV18)</f>
        <v>1167.8692</v>
      </c>
      <c r="CW19" s="30">
        <f>SUM(CW8:CW18)</f>
        <v>30364.5992</v>
      </c>
      <c r="CX19" s="30">
        <f>SUM(CX8:CX18)</f>
        <v>592.222704</v>
      </c>
      <c r="CY19" s="30">
        <f>SUM(CY8:CY18)</f>
        <v>625.9119630999999</v>
      </c>
      <c r="DA19" s="30">
        <f>SUM(DA8:DA18)</f>
        <v>2715.6</v>
      </c>
      <c r="DB19" s="30">
        <f>SUM(DB8:DB18)</f>
        <v>108.624</v>
      </c>
      <c r="DC19" s="30">
        <f>SUM(DC8:DC18)</f>
        <v>2824.2239999999997</v>
      </c>
      <c r="DD19" s="30">
        <f>SUM(DD8:DD18)</f>
        <v>55.08288</v>
      </c>
      <c r="DE19" s="30">
        <f>SUM(DE8:DE18)</f>
        <v>58.21633200000001</v>
      </c>
      <c r="DG19" s="30">
        <f>SUM(DG8:DG18)</f>
        <v>51312.75</v>
      </c>
      <c r="DH19" s="30">
        <f>SUM(DH8:DH18)</f>
        <v>2052.51</v>
      </c>
      <c r="DI19" s="30">
        <f>SUM(DI8:DI18)</f>
        <v>53365.259999999995</v>
      </c>
      <c r="DJ19" s="30">
        <f>SUM(DJ8:DJ18)</f>
        <v>1040.8212</v>
      </c>
      <c r="DK19" s="30">
        <f>SUM(DK8:DK18)</f>
        <v>1100.0294925</v>
      </c>
      <c r="DM19" s="30">
        <f>SUM(DM8:DM18)</f>
        <v>133127.02</v>
      </c>
      <c r="DN19" s="30">
        <f>SUM(DN8:DN18)</f>
        <v>5325.0808</v>
      </c>
      <c r="DO19" s="30">
        <f>SUM(DO8:DO18)</f>
        <v>138452.1008</v>
      </c>
      <c r="DP19" s="30">
        <f>SUM(DP8:DP18)</f>
        <v>2700.3312960000003</v>
      </c>
      <c r="DQ19" s="30">
        <f>SUM(DQ8:DQ18)</f>
        <v>2853.9426994000005</v>
      </c>
      <c r="DS19" s="30">
        <f>SUM(DS8:DS18)</f>
        <v>9806.85</v>
      </c>
      <c r="DT19" s="30">
        <f>SUM(DT8:DT18)</f>
        <v>392.274</v>
      </c>
      <c r="DU19" s="30">
        <f>SUM(DU8:DU18)</f>
        <v>10199.124000000002</v>
      </c>
      <c r="DV19" s="30">
        <f>SUM(DV8:DV18)</f>
        <v>198.92088</v>
      </c>
      <c r="DW19" s="30">
        <f>SUM(DW8:DW18)</f>
        <v>210.2367195</v>
      </c>
    </row>
    <row r="20" ht="13.5" thickTop="1"/>
    <row r="33" spans="1:128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</row>
    <row r="34" spans="1:128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</row>
    <row r="35" spans="1:128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1:128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</row>
    <row r="37" spans="1:128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1:128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</row>
    <row r="39" spans="1:128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</row>
    <row r="40" spans="1:128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1:128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1:128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1:128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1:128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1:128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</row>
    <row r="46" spans="1:128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</row>
    <row r="47" spans="1:128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</row>
    <row r="48" spans="1:128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</row>
    <row r="49" spans="1:128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</row>
    <row r="50" spans="1:128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</row>
    <row r="51" spans="1:128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</row>
    <row r="52" spans="1:128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</row>
    <row r="53" spans="1:128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</row>
    <row r="54" spans="1:128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</row>
    <row r="55" spans="1:128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</row>
    <row r="56" spans="1:128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</row>
    <row r="57" spans="1:128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</row>
    <row r="58" spans="1:128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</row>
    <row r="59" spans="1:128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</row>
  </sheetData>
  <sheetProtection/>
  <printOptions/>
  <pageMargins left="0.75" right="0.75" top="1" bottom="1" header="0.3" footer="0.3"/>
  <pageSetup orientation="landscape" scale="72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Z59"/>
  <sheetViews>
    <sheetView zoomScale="150" zoomScaleNormal="150" zoomScalePageLayoutView="0" workbookViewId="0" topLeftCell="A1">
      <selection activeCell="C8" sqref="C8:C9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7109375" style="14" customWidth="1"/>
    <col min="8" max="8" width="3.7109375" style="14" customWidth="1"/>
    <col min="9" max="12" width="13.7109375" style="14" customWidth="1"/>
    <col min="13" max="13" width="16.2812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65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tr">
        <f>J3</f>
        <v>2005 Series A Bond Funded Projects after 2012A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2012A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2012A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2012A</v>
      </c>
      <c r="CL3"/>
      <c r="CM3"/>
      <c r="CN3"/>
      <c r="CO3"/>
      <c r="CW3" s="24"/>
      <c r="DC3" s="24" t="str">
        <f>CK3</f>
        <v>2005 Series A Bond Funded Projects after 2012A</v>
      </c>
      <c r="DO3" s="24"/>
      <c r="DU3" s="24" t="str">
        <f>DC3</f>
        <v>2005 Series A Bond Funded Projects after 2012A</v>
      </c>
      <c r="EG3" s="24"/>
      <c r="EI3" s="43"/>
      <c r="EJ3" s="3"/>
      <c r="EK3" s="3"/>
      <c r="EL3" s="24" t="str">
        <f>DU3</f>
        <v>2005 Series A Bond Funded Projects after 2012A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2012A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2012A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9" t="s">
        <v>64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24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40</v>
      </c>
      <c r="AN5" s="6"/>
      <c r="AO5" s="7"/>
      <c r="AP5" s="20"/>
      <c r="AQ5" s="20"/>
      <c r="AS5" s="5" t="s">
        <v>41</v>
      </c>
      <c r="AT5" s="6"/>
      <c r="AU5" s="7"/>
      <c r="AV5" s="20"/>
      <c r="AW5" s="20"/>
      <c r="AY5" s="5" t="s">
        <v>42</v>
      </c>
      <c r="AZ5" s="6"/>
      <c r="BA5" s="7"/>
      <c r="BB5" s="20"/>
      <c r="BC5" s="20"/>
      <c r="BE5" s="5" t="s">
        <v>43</v>
      </c>
      <c r="BF5" s="6"/>
      <c r="BG5" s="7"/>
      <c r="BH5" s="20"/>
      <c r="BI5" s="20"/>
      <c r="BK5" s="5" t="s">
        <v>44</v>
      </c>
      <c r="BL5" s="6"/>
      <c r="BM5" s="7"/>
      <c r="BN5" s="20"/>
      <c r="BO5" s="20"/>
      <c r="BQ5" s="5" t="s">
        <v>45</v>
      </c>
      <c r="BR5" s="6"/>
      <c r="BS5" s="7"/>
      <c r="BT5" s="20"/>
      <c r="BU5" s="20"/>
      <c r="BW5" s="5" t="s">
        <v>46</v>
      </c>
      <c r="BX5" s="6"/>
      <c r="BY5" s="7"/>
      <c r="BZ5" s="20"/>
      <c r="CA5" s="20"/>
      <c r="CC5" s="35" t="s">
        <v>47</v>
      </c>
      <c r="CD5" s="6"/>
      <c r="CE5" s="7"/>
      <c r="CF5" s="20"/>
      <c r="CG5" s="20"/>
      <c r="CI5" s="5" t="s">
        <v>48</v>
      </c>
      <c r="CJ5" s="6"/>
      <c r="CK5" s="7"/>
      <c r="CL5" s="20"/>
      <c r="CM5" s="20"/>
      <c r="CO5" s="5" t="s">
        <v>49</v>
      </c>
      <c r="CP5" s="6"/>
      <c r="CQ5" s="7"/>
      <c r="CR5" s="20"/>
      <c r="CS5" s="20"/>
      <c r="CU5" s="35" t="s">
        <v>50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52</v>
      </c>
      <c r="DH5" s="6"/>
      <c r="DI5" s="7"/>
      <c r="DJ5" s="20"/>
      <c r="DK5" s="20"/>
      <c r="DL5" s="41"/>
      <c r="DM5" s="5" t="s">
        <v>53</v>
      </c>
      <c r="DN5" s="6"/>
      <c r="DO5" s="7"/>
      <c r="DP5" s="20"/>
      <c r="DQ5" s="20"/>
      <c r="DS5" s="5" t="s">
        <v>51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5" t="s">
        <v>7</v>
      </c>
      <c r="EF5" s="6"/>
      <c r="EG5" s="7"/>
      <c r="EH5" s="20"/>
    </row>
    <row r="6" spans="1:138" s="1" customFormat="1" ht="12.75">
      <c r="A6" s="25" t="s">
        <v>2</v>
      </c>
      <c r="C6" s="37" t="s">
        <v>66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f>V6+AB6+AH6+AN6+AT6+AZ6+BF6+BL6+BR6+BX6+CD6+CJ6+CP6+CV6+DB6+DH6+DN6+EF6+DT6+DZ6</f>
        <v>0.4394074</v>
      </c>
      <c r="Q6" s="18"/>
      <c r="R6" s="20" t="s">
        <v>55</v>
      </c>
      <c r="S6" s="20" t="s">
        <v>55</v>
      </c>
      <c r="T6" s="14"/>
      <c r="U6" s="26"/>
      <c r="V6" s="13">
        <v>0.0074748</v>
      </c>
      <c r="W6" s="27"/>
      <c r="X6" s="20" t="s">
        <v>55</v>
      </c>
      <c r="Y6" s="20" t="s">
        <v>55</v>
      </c>
      <c r="AA6" s="26"/>
      <c r="AB6" s="13">
        <v>0.0034282</v>
      </c>
      <c r="AC6" s="27"/>
      <c r="AD6" s="20" t="s">
        <v>55</v>
      </c>
      <c r="AE6" s="20" t="s">
        <v>55</v>
      </c>
      <c r="AG6" s="26"/>
      <c r="AH6" s="13">
        <v>0.0007099</v>
      </c>
      <c r="AI6" s="27"/>
      <c r="AJ6" s="20" t="s">
        <v>55</v>
      </c>
      <c r="AK6" s="20" t="s">
        <v>55</v>
      </c>
      <c r="AM6" s="26"/>
      <c r="AN6" s="13">
        <v>0.0758946</v>
      </c>
      <c r="AO6" s="27"/>
      <c r="AP6" s="20" t="s">
        <v>55</v>
      </c>
      <c r="AQ6" s="20" t="s">
        <v>55</v>
      </c>
      <c r="AS6" s="26"/>
      <c r="AT6" s="13">
        <v>0.0004174</v>
      </c>
      <c r="AU6" s="27"/>
      <c r="AV6" s="20" t="s">
        <v>55</v>
      </c>
      <c r="AW6" s="20" t="s">
        <v>55</v>
      </c>
      <c r="AY6" s="26"/>
      <c r="AZ6" s="13">
        <v>0.0004407</v>
      </c>
      <c r="BA6" s="27"/>
      <c r="BB6" s="20" t="s">
        <v>55</v>
      </c>
      <c r="BC6" s="20" t="s">
        <v>55</v>
      </c>
      <c r="BE6" s="26"/>
      <c r="BF6" s="13">
        <v>0.0001236</v>
      </c>
      <c r="BG6" s="27"/>
      <c r="BH6" s="20" t="s">
        <v>55</v>
      </c>
      <c r="BI6" s="20" t="s">
        <v>55</v>
      </c>
      <c r="BK6" s="26"/>
      <c r="BL6" s="13">
        <v>0.0022776</v>
      </c>
      <c r="BM6" s="27"/>
      <c r="BN6" s="20" t="s">
        <v>55</v>
      </c>
      <c r="BO6" s="20" t="s">
        <v>55</v>
      </c>
      <c r="BQ6" s="26"/>
      <c r="BR6" s="13">
        <v>0.003395</v>
      </c>
      <c r="BS6" s="27"/>
      <c r="BT6" s="20" t="s">
        <v>55</v>
      </c>
      <c r="BU6" s="20" t="s">
        <v>55</v>
      </c>
      <c r="BW6" s="26"/>
      <c r="BX6" s="13">
        <v>0.04</v>
      </c>
      <c r="BY6" s="27"/>
      <c r="BZ6" s="20" t="s">
        <v>55</v>
      </c>
      <c r="CA6" s="20" t="s">
        <v>55</v>
      </c>
      <c r="CC6" s="26"/>
      <c r="CD6" s="13">
        <v>0.0019842</v>
      </c>
      <c r="CE6" s="27"/>
      <c r="CF6" s="20" t="s">
        <v>55</v>
      </c>
      <c r="CG6" s="20" t="s">
        <v>55</v>
      </c>
      <c r="CI6" s="26"/>
      <c r="CJ6" s="13">
        <v>0.0158629</v>
      </c>
      <c r="CK6" s="27"/>
      <c r="CL6" s="20" t="s">
        <v>55</v>
      </c>
      <c r="CM6" s="20" t="s">
        <v>55</v>
      </c>
      <c r="CO6" s="26"/>
      <c r="CP6" s="13">
        <v>0.0086838</v>
      </c>
      <c r="CQ6" s="27"/>
      <c r="CR6" s="20" t="s">
        <v>55</v>
      </c>
      <c r="CS6" s="20" t="s">
        <v>55</v>
      </c>
      <c r="CU6" s="26"/>
      <c r="CV6" s="13">
        <v>0.0008615</v>
      </c>
      <c r="CW6" s="27"/>
      <c r="CX6" s="20" t="s">
        <v>55</v>
      </c>
      <c r="CY6" s="20" t="s">
        <v>55</v>
      </c>
      <c r="DA6" s="26"/>
      <c r="DB6" s="13">
        <v>0.061203</v>
      </c>
      <c r="DC6" s="27"/>
      <c r="DD6" s="20" t="s">
        <v>55</v>
      </c>
      <c r="DE6" s="20" t="s">
        <v>55</v>
      </c>
      <c r="DG6" s="26"/>
      <c r="DH6" s="13">
        <v>0.0144306</v>
      </c>
      <c r="DI6" s="27"/>
      <c r="DJ6" s="20" t="s">
        <v>55</v>
      </c>
      <c r="DK6" s="20" t="s">
        <v>55</v>
      </c>
      <c r="DL6" s="10"/>
      <c r="DM6" s="26"/>
      <c r="DN6" s="13">
        <v>0.0024027</v>
      </c>
      <c r="DO6" s="27"/>
      <c r="DP6" s="20" t="s">
        <v>55</v>
      </c>
      <c r="DQ6" s="20" t="s">
        <v>55</v>
      </c>
      <c r="DS6" s="26"/>
      <c r="DT6" s="13">
        <v>0.0025862</v>
      </c>
      <c r="DU6" s="27"/>
      <c r="DV6" s="20" t="s">
        <v>55</v>
      </c>
      <c r="DW6" s="20" t="s">
        <v>55</v>
      </c>
      <c r="DY6" s="26"/>
      <c r="DZ6" s="13">
        <v>0.1972307</v>
      </c>
      <c r="EA6" s="27"/>
      <c r="EB6" s="20" t="s">
        <v>55</v>
      </c>
      <c r="EC6" s="20" t="s">
        <v>55</v>
      </c>
      <c r="EE6" s="26"/>
      <c r="EF6" s="13"/>
      <c r="EG6" s="27"/>
      <c r="EH6" s="20" t="s">
        <v>55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50" t="s">
        <v>67</v>
      </c>
      <c r="I7" s="20" t="s">
        <v>3</v>
      </c>
      <c r="J7" s="20" t="s">
        <v>4</v>
      </c>
      <c r="K7" s="20" t="s">
        <v>0</v>
      </c>
      <c r="L7" s="20" t="s">
        <v>56</v>
      </c>
      <c r="M7" s="50" t="s">
        <v>67</v>
      </c>
      <c r="O7" s="20" t="s">
        <v>3</v>
      </c>
      <c r="P7" s="20" t="s">
        <v>4</v>
      </c>
      <c r="Q7" s="20" t="s">
        <v>0</v>
      </c>
      <c r="R7" s="20" t="s">
        <v>56</v>
      </c>
      <c r="S7" s="50" t="s">
        <v>67</v>
      </c>
      <c r="U7" s="9" t="s">
        <v>3</v>
      </c>
      <c r="V7" s="9" t="s">
        <v>4</v>
      </c>
      <c r="W7" s="9" t="s">
        <v>0</v>
      </c>
      <c r="X7" s="20" t="s">
        <v>56</v>
      </c>
      <c r="Y7" s="50" t="s">
        <v>67</v>
      </c>
      <c r="AA7" s="9" t="s">
        <v>3</v>
      </c>
      <c r="AB7" s="9" t="s">
        <v>4</v>
      </c>
      <c r="AC7" s="9" t="s">
        <v>0</v>
      </c>
      <c r="AD7" s="20" t="s">
        <v>56</v>
      </c>
      <c r="AE7" s="50" t="s">
        <v>67</v>
      </c>
      <c r="AG7" s="9" t="s">
        <v>3</v>
      </c>
      <c r="AH7" s="9" t="s">
        <v>4</v>
      </c>
      <c r="AI7" s="9" t="s">
        <v>0</v>
      </c>
      <c r="AJ7" s="20" t="s">
        <v>56</v>
      </c>
      <c r="AK7" s="50" t="s">
        <v>67</v>
      </c>
      <c r="AM7" s="9" t="s">
        <v>3</v>
      </c>
      <c r="AN7" s="9" t="s">
        <v>4</v>
      </c>
      <c r="AO7" s="9" t="s">
        <v>0</v>
      </c>
      <c r="AP7" s="20" t="s">
        <v>56</v>
      </c>
      <c r="AQ7" s="50" t="s">
        <v>67</v>
      </c>
      <c r="AS7" s="9" t="s">
        <v>3</v>
      </c>
      <c r="AT7" s="9" t="s">
        <v>4</v>
      </c>
      <c r="AU7" s="9" t="s">
        <v>0</v>
      </c>
      <c r="AV7" s="20" t="s">
        <v>56</v>
      </c>
      <c r="AW7" s="50" t="s">
        <v>67</v>
      </c>
      <c r="AY7" s="9" t="s">
        <v>3</v>
      </c>
      <c r="AZ7" s="9" t="s">
        <v>4</v>
      </c>
      <c r="BA7" s="9" t="s">
        <v>0</v>
      </c>
      <c r="BB7" s="20" t="s">
        <v>56</v>
      </c>
      <c r="BC7" s="50" t="s">
        <v>67</v>
      </c>
      <c r="BE7" s="9" t="s">
        <v>3</v>
      </c>
      <c r="BF7" s="9" t="s">
        <v>4</v>
      </c>
      <c r="BG7" s="9" t="s">
        <v>0</v>
      </c>
      <c r="BH7" s="20" t="s">
        <v>56</v>
      </c>
      <c r="BI7" s="50" t="s">
        <v>67</v>
      </c>
      <c r="BK7" s="9" t="s">
        <v>3</v>
      </c>
      <c r="BL7" s="9" t="s">
        <v>4</v>
      </c>
      <c r="BM7" s="9" t="s">
        <v>0</v>
      </c>
      <c r="BN7" s="20" t="s">
        <v>56</v>
      </c>
      <c r="BO7" s="50" t="s">
        <v>67</v>
      </c>
      <c r="BQ7" s="9" t="s">
        <v>3</v>
      </c>
      <c r="BR7" s="9" t="s">
        <v>4</v>
      </c>
      <c r="BS7" s="9" t="s">
        <v>0</v>
      </c>
      <c r="BT7" s="20" t="s">
        <v>56</v>
      </c>
      <c r="BU7" s="50" t="s">
        <v>67</v>
      </c>
      <c r="BW7" s="9" t="s">
        <v>3</v>
      </c>
      <c r="BX7" s="9" t="s">
        <v>4</v>
      </c>
      <c r="BY7" s="9" t="s">
        <v>0</v>
      </c>
      <c r="BZ7" s="20" t="s">
        <v>56</v>
      </c>
      <c r="CA7" s="50" t="s">
        <v>67</v>
      </c>
      <c r="CC7" s="9" t="s">
        <v>3</v>
      </c>
      <c r="CD7" s="9" t="s">
        <v>4</v>
      </c>
      <c r="CE7" s="9" t="s">
        <v>0</v>
      </c>
      <c r="CF7" s="20" t="s">
        <v>56</v>
      </c>
      <c r="CG7" s="50" t="s">
        <v>67</v>
      </c>
      <c r="CI7" s="9" t="s">
        <v>3</v>
      </c>
      <c r="CJ7" s="9" t="s">
        <v>4</v>
      </c>
      <c r="CK7" s="9" t="s">
        <v>0</v>
      </c>
      <c r="CL7" s="20" t="s">
        <v>56</v>
      </c>
      <c r="CM7" s="50" t="s">
        <v>67</v>
      </c>
      <c r="CO7" s="9" t="s">
        <v>3</v>
      </c>
      <c r="CP7" s="9" t="s">
        <v>4</v>
      </c>
      <c r="CQ7" s="9" t="s">
        <v>0</v>
      </c>
      <c r="CR7" s="20" t="s">
        <v>56</v>
      </c>
      <c r="CS7" s="50" t="s">
        <v>67</v>
      </c>
      <c r="CU7" s="9" t="s">
        <v>3</v>
      </c>
      <c r="CV7" s="9" t="s">
        <v>4</v>
      </c>
      <c r="CW7" s="9" t="s">
        <v>0</v>
      </c>
      <c r="CX7" s="20" t="s">
        <v>56</v>
      </c>
      <c r="CY7" s="50" t="s">
        <v>67</v>
      </c>
      <c r="DA7" s="9" t="s">
        <v>3</v>
      </c>
      <c r="DB7" s="9" t="s">
        <v>4</v>
      </c>
      <c r="DC7" s="9" t="s">
        <v>0</v>
      </c>
      <c r="DD7" s="20" t="s">
        <v>56</v>
      </c>
      <c r="DE7" s="50" t="s">
        <v>67</v>
      </c>
      <c r="DG7" s="9" t="s">
        <v>3</v>
      </c>
      <c r="DH7" s="9" t="s">
        <v>4</v>
      </c>
      <c r="DI7" s="9" t="s">
        <v>0</v>
      </c>
      <c r="DJ7" s="20" t="s">
        <v>56</v>
      </c>
      <c r="DK7" s="50" t="s">
        <v>67</v>
      </c>
      <c r="DL7" s="42"/>
      <c r="DM7" s="9" t="s">
        <v>3</v>
      </c>
      <c r="DN7" s="9" t="s">
        <v>4</v>
      </c>
      <c r="DO7" s="9" t="s">
        <v>0</v>
      </c>
      <c r="DP7" s="20" t="s">
        <v>56</v>
      </c>
      <c r="DQ7" s="50" t="s">
        <v>67</v>
      </c>
      <c r="DS7" s="9" t="s">
        <v>3</v>
      </c>
      <c r="DT7" s="9" t="s">
        <v>4</v>
      </c>
      <c r="DU7" s="9" t="s">
        <v>0</v>
      </c>
      <c r="DV7" s="20" t="s">
        <v>56</v>
      </c>
      <c r="DW7" s="50" t="s">
        <v>67</v>
      </c>
      <c r="DY7" s="9" t="s">
        <v>3</v>
      </c>
      <c r="DZ7" s="9" t="s">
        <v>4</v>
      </c>
      <c r="EA7" s="9" t="s">
        <v>0</v>
      </c>
      <c r="EB7" s="20" t="s">
        <v>56</v>
      </c>
      <c r="EC7" s="50" t="s">
        <v>67</v>
      </c>
      <c r="EE7" s="9" t="s">
        <v>3</v>
      </c>
      <c r="EF7" s="9" t="s">
        <v>4</v>
      </c>
      <c r="EG7" s="9" t="s">
        <v>0</v>
      </c>
      <c r="EH7" s="20" t="s">
        <v>56</v>
      </c>
    </row>
    <row r="8" spans="1:139" s="33" customFormat="1" ht="12.75">
      <c r="A8" s="32">
        <v>44105</v>
      </c>
      <c r="C8" s="21"/>
      <c r="D8" s="21">
        <v>57250</v>
      </c>
      <c r="E8" s="44">
        <f aca="true" t="shared" si="0" ref="E8:E17">C8+D8</f>
        <v>57250</v>
      </c>
      <c r="F8" s="44">
        <v>34071</v>
      </c>
      <c r="G8" s="44">
        <v>54497</v>
      </c>
      <c r="H8" s="46"/>
      <c r="I8" s="46">
        <f>'2012A Academic'!I8</f>
        <v>0</v>
      </c>
      <c r="J8" s="46">
        <f>'2012A Academic'!J8</f>
        <v>32093.926349999998</v>
      </c>
      <c r="K8" s="46">
        <f aca="true" t="shared" si="1" ref="K8:K17">I8+J8</f>
        <v>32093.926349999998</v>
      </c>
      <c r="L8" s="46">
        <f>'2012A Academic'!L8</f>
        <v>19099.9504746</v>
      </c>
      <c r="M8" s="46">
        <f>'2012A Academic'!M8</f>
        <v>30550.614922200006</v>
      </c>
      <c r="N8" s="46"/>
      <c r="O8" s="45"/>
      <c r="P8" s="47">
        <f aca="true" t="shared" si="2" ref="P8:P17">V8+AB8+AH8+AN8+AT8+AZ8+BF8+BL8+BR8+BX8+CD8+CJ8+CP8+CV8+DB8+DH8+DN8+EF8+DT8+DZ8</f>
        <v>25156.073650000002</v>
      </c>
      <c r="Q8" s="45">
        <f aca="true" t="shared" si="3" ref="Q8:Q17">O8+P8</f>
        <v>25156.073650000002</v>
      </c>
      <c r="R8" s="45">
        <f aca="true" t="shared" si="4" ref="R8:R17">X8+AD8+AJ8+AP8+AV8+BB8+BH8+BN8+BT8+BZ8+CF8+CL8+CR8+CX8+DD8+DJ8+DP8+DV8+EB8+EH8</f>
        <v>14971.049525399998</v>
      </c>
      <c r="S8" s="47">
        <f aca="true" t="shared" si="5" ref="S8:S17">Y8+AE8+AK8+AQ8+AW8+BC8+BI8+BO8+BU8+CA8+CG8+CM8+CS8+CY8+DE8+DK8+DQ8+EI8+DW8+EC8</f>
        <v>23946.385077800005</v>
      </c>
      <c r="T8" s="46"/>
      <c r="U8" s="46"/>
      <c r="V8" s="47">
        <f aca="true" t="shared" si="6" ref="V8:V17">D8*0.74748/100</f>
        <v>427.93230000000005</v>
      </c>
      <c r="W8" s="46">
        <f aca="true" t="shared" si="7" ref="W8:W17">U8+V8</f>
        <v>427.93230000000005</v>
      </c>
      <c r="X8" s="46">
        <f aca="true" t="shared" si="8" ref="X8:X17">V$6*$F8</f>
        <v>254.67391080000002</v>
      </c>
      <c r="Y8" s="46">
        <f aca="true" t="shared" si="9" ref="Y8:Y17">V$6*$G8</f>
        <v>407.3541756</v>
      </c>
      <c r="Z8" s="46"/>
      <c r="AA8" s="46"/>
      <c r="AB8" s="46">
        <f aca="true" t="shared" si="10" ref="AB8:AB17">D8*0.34282/100</f>
        <v>196.26445</v>
      </c>
      <c r="AC8" s="45">
        <f aca="true" t="shared" si="11" ref="AC8:AC17">AA8+AB8</f>
        <v>196.26445</v>
      </c>
      <c r="AD8" s="46">
        <f aca="true" t="shared" si="12" ref="AD8:AD17">AB$6*$F8</f>
        <v>116.80220220000001</v>
      </c>
      <c r="AE8" s="46">
        <f aca="true" t="shared" si="13" ref="AE8:AE17">AB$6*$G8</f>
        <v>186.8266154</v>
      </c>
      <c r="AF8" s="46"/>
      <c r="AG8" s="46"/>
      <c r="AH8" s="46">
        <f aca="true" t="shared" si="14" ref="AH8:AH17">D8*0.07099/100</f>
        <v>40.641774999999996</v>
      </c>
      <c r="AI8" s="45">
        <f aca="true" t="shared" si="15" ref="AI8:AI17">AG8+AH8</f>
        <v>40.641774999999996</v>
      </c>
      <c r="AJ8" s="46">
        <f aca="true" t="shared" si="16" ref="AJ8:AJ17">AH$6*$F8</f>
        <v>24.1870029</v>
      </c>
      <c r="AK8" s="46">
        <f aca="true" t="shared" si="17" ref="AK8:AK17">AH$6*$G8</f>
        <v>38.6874203</v>
      </c>
      <c r="AL8" s="46"/>
      <c r="AM8" s="46"/>
      <c r="AN8" s="46">
        <f aca="true" t="shared" si="18" ref="AN8:AN17">D8*7.58946/100</f>
        <v>4344.9658500000005</v>
      </c>
      <c r="AO8" s="45">
        <f aca="true" t="shared" si="19" ref="AO8:AO17">AM8+AN8</f>
        <v>4344.9658500000005</v>
      </c>
      <c r="AP8" s="46">
        <f aca="true" t="shared" si="20" ref="AP8:AP17">AN$6*$F8</f>
        <v>2585.8049166</v>
      </c>
      <c r="AQ8" s="46">
        <f aca="true" t="shared" si="21" ref="AQ8:AQ17">AN$6*$G8</f>
        <v>4136.0280162</v>
      </c>
      <c r="AR8" s="46"/>
      <c r="AS8" s="46"/>
      <c r="AT8" s="46">
        <f aca="true" t="shared" si="22" ref="AT8:AT17">D8*0.04174/100</f>
        <v>23.89615</v>
      </c>
      <c r="AU8" s="45">
        <f aca="true" t="shared" si="23" ref="AU8:AU17">AS8+AT8</f>
        <v>23.89615</v>
      </c>
      <c r="AV8" s="46">
        <f aca="true" t="shared" si="24" ref="AV8:AV17">AT$6*$F8</f>
        <v>14.2212354</v>
      </c>
      <c r="AW8" s="46">
        <f aca="true" t="shared" si="25" ref="AW8:AW17">AT$6*$G8</f>
        <v>22.7470478</v>
      </c>
      <c r="AX8" s="46"/>
      <c r="AY8" s="46"/>
      <c r="AZ8" s="46">
        <f aca="true" t="shared" si="26" ref="AZ8:AZ17">D8*0.04407/100</f>
        <v>25.230074999999996</v>
      </c>
      <c r="BA8" s="45">
        <f aca="true" t="shared" si="27" ref="BA8:BA17">AY8+AZ8</f>
        <v>25.230074999999996</v>
      </c>
      <c r="BB8" s="46">
        <f aca="true" t="shared" si="28" ref="BB8:BB17">AZ$6*$F8</f>
        <v>15.015089699999999</v>
      </c>
      <c r="BC8" s="46">
        <f aca="true" t="shared" si="29" ref="BC8:BC17">AZ$6*$G8</f>
        <v>24.0168279</v>
      </c>
      <c r="BD8" s="46"/>
      <c r="BE8" s="46"/>
      <c r="BF8" s="46">
        <f aca="true" t="shared" si="30" ref="BF8:BF17">D8*0.01236/100</f>
        <v>7.0761</v>
      </c>
      <c r="BG8" s="45">
        <f aca="true" t="shared" si="31" ref="BG8:BG17">BE8+BF8</f>
        <v>7.0761</v>
      </c>
      <c r="BH8" s="46">
        <f aca="true" t="shared" si="32" ref="BH8:BH17">BF$6*$F8</f>
        <v>4.2111756</v>
      </c>
      <c r="BI8" s="46">
        <f aca="true" t="shared" si="33" ref="BI8:BI17">BF$6*$G8</f>
        <v>6.7358291999999995</v>
      </c>
      <c r="BJ8" s="46"/>
      <c r="BK8" s="46"/>
      <c r="BL8" s="46">
        <f aca="true" t="shared" si="34" ref="BL8:BL17">D8*0.22776/100</f>
        <v>130.39260000000002</v>
      </c>
      <c r="BM8" s="45">
        <f aca="true" t="shared" si="35" ref="BM8:BM17">BK8+BL8</f>
        <v>130.39260000000002</v>
      </c>
      <c r="BN8" s="46">
        <f aca="true" t="shared" si="36" ref="BN8:BN17">BL$6*$F8</f>
        <v>77.6001096</v>
      </c>
      <c r="BO8" s="46">
        <f aca="true" t="shared" si="37" ref="BO8:BO17">BL$6*$G8</f>
        <v>124.12236719999999</v>
      </c>
      <c r="BP8" s="46"/>
      <c r="BQ8" s="46"/>
      <c r="BR8" s="46">
        <f aca="true" t="shared" si="38" ref="BR8:BR17">D8*0.3395/100</f>
        <v>194.36375</v>
      </c>
      <c r="BS8" s="45">
        <f aca="true" t="shared" si="39" ref="BS8:BS17">BQ8+BR8</f>
        <v>194.36375</v>
      </c>
      <c r="BT8" s="46">
        <f aca="true" t="shared" si="40" ref="BT8:BT17">BR$6*$F8</f>
        <v>115.671045</v>
      </c>
      <c r="BU8" s="46">
        <f aca="true" t="shared" si="41" ref="BU8:BU17">BR$6*$G8</f>
        <v>185.017315</v>
      </c>
      <c r="BV8" s="46"/>
      <c r="BW8" s="46"/>
      <c r="BX8" s="46">
        <f aca="true" t="shared" si="42" ref="BX8:BX17">D8*4/100</f>
        <v>2290</v>
      </c>
      <c r="BY8" s="45">
        <f aca="true" t="shared" si="43" ref="BY8:BY17">BW8+BX8</f>
        <v>2290</v>
      </c>
      <c r="BZ8" s="46">
        <f aca="true" t="shared" si="44" ref="BZ8:BZ17">BX$6*$F8</f>
        <v>1362.84</v>
      </c>
      <c r="CA8" s="46">
        <f aca="true" t="shared" si="45" ref="CA8:CA17">BX$6*$G8</f>
        <v>2179.88</v>
      </c>
      <c r="CB8" s="46"/>
      <c r="CC8" s="46"/>
      <c r="CD8" s="46">
        <f aca="true" t="shared" si="46" ref="CD8:CD17">D8*0.19842/100</f>
        <v>113.59545</v>
      </c>
      <c r="CE8" s="45">
        <f aca="true" t="shared" si="47" ref="CE8:CE17">CC8+CD8</f>
        <v>113.59545</v>
      </c>
      <c r="CF8" s="46">
        <f aca="true" t="shared" si="48" ref="CF8:CF17">CD$6*$F8</f>
        <v>67.6036782</v>
      </c>
      <c r="CG8" s="46">
        <f aca="true" t="shared" si="49" ref="CG8:CG17">CD$6*$G8</f>
        <v>108.1329474</v>
      </c>
      <c r="CH8" s="46"/>
      <c r="CI8" s="46"/>
      <c r="CJ8" s="46">
        <f aca="true" t="shared" si="50" ref="CJ8:CJ17">D8*1.58629/100</f>
        <v>908.1510249999999</v>
      </c>
      <c r="CK8" s="45">
        <f aca="true" t="shared" si="51" ref="CK8:CK17">CI8+CJ8</f>
        <v>908.1510249999999</v>
      </c>
      <c r="CL8" s="46">
        <f aca="true" t="shared" si="52" ref="CL8:CL17">CJ$6*$F8</f>
        <v>540.4648659</v>
      </c>
      <c r="CM8" s="46">
        <f aca="true" t="shared" si="53" ref="CM8:CM17">CJ$6*$G8</f>
        <v>864.4804613</v>
      </c>
      <c r="CN8" s="46"/>
      <c r="CO8" s="46"/>
      <c r="CP8" s="46">
        <f aca="true" t="shared" si="54" ref="CP8:CP17">D8*0.86838/100</f>
        <v>497.14755</v>
      </c>
      <c r="CQ8" s="45">
        <f aca="true" t="shared" si="55" ref="CQ8:CQ17">CO8+CP8</f>
        <v>497.14755</v>
      </c>
      <c r="CR8" s="46">
        <f aca="true" t="shared" si="56" ref="CR8:CR17">CP$6*$F8</f>
        <v>295.8657498</v>
      </c>
      <c r="CS8" s="46">
        <f aca="true" t="shared" si="57" ref="CS8:CS17">CP$6*$G8</f>
        <v>473.2410486</v>
      </c>
      <c r="CT8" s="46"/>
      <c r="CU8" s="46"/>
      <c r="CV8" s="46">
        <f aca="true" t="shared" si="58" ref="CV8:CV17">D8*0.08615/100</f>
        <v>49.32087500000001</v>
      </c>
      <c r="CW8" s="45">
        <f aca="true" t="shared" si="59" ref="CW8:CW17">CU8+CV8</f>
        <v>49.32087500000001</v>
      </c>
      <c r="CX8" s="46">
        <f aca="true" t="shared" si="60" ref="CX8:CX17">CV$6*$F8</f>
        <v>29.3521665</v>
      </c>
      <c r="CY8" s="46">
        <f aca="true" t="shared" si="61" ref="CY8:CY17">CV$6*$G8</f>
        <v>46.9491655</v>
      </c>
      <c r="CZ8" s="46"/>
      <c r="DA8" s="46"/>
      <c r="DB8" s="46">
        <f aca="true" t="shared" si="62" ref="DB8:DB17">D8*6.1203/100</f>
        <v>3503.87175</v>
      </c>
      <c r="DC8" s="45">
        <f aca="true" t="shared" si="63" ref="DC8:DC17">DA8+DB8</f>
        <v>3503.87175</v>
      </c>
      <c r="DD8" s="46">
        <f aca="true" t="shared" si="64" ref="DD8:DD17">DB$6*$F8</f>
        <v>2085.247413</v>
      </c>
      <c r="DE8" s="46">
        <f aca="true" t="shared" si="65" ref="DE8:DE17">DB$6*$G8</f>
        <v>3335.379891</v>
      </c>
      <c r="DF8" s="46"/>
      <c r="DG8" s="46"/>
      <c r="DH8" s="46">
        <f aca="true" t="shared" si="66" ref="DH8:DH17">D8*1.44306/100</f>
        <v>826.15185</v>
      </c>
      <c r="DI8" s="45">
        <f aca="true" t="shared" si="67" ref="DI8:DI17">DG8+DH8</f>
        <v>826.15185</v>
      </c>
      <c r="DJ8" s="46">
        <f aca="true" t="shared" si="68" ref="DJ8:DJ17">DH$6*$F8</f>
        <v>491.6649726</v>
      </c>
      <c r="DK8" s="46">
        <f aca="true" t="shared" si="69" ref="DK8:DK17">DH$6*$G8</f>
        <v>786.4244082</v>
      </c>
      <c r="DL8" s="45"/>
      <c r="DM8" s="45"/>
      <c r="DN8" s="45">
        <f aca="true" t="shared" si="70" ref="DN8:DN17">D8*0.24027/100</f>
        <v>137.554575</v>
      </c>
      <c r="DO8" s="45">
        <f aca="true" t="shared" si="71" ref="DO8:DO17">DM8+DN8</f>
        <v>137.554575</v>
      </c>
      <c r="DP8" s="46">
        <f aca="true" t="shared" si="72" ref="DP8:DP17">DN$6*$F8</f>
        <v>81.86239169999999</v>
      </c>
      <c r="DQ8" s="46">
        <f aca="true" t="shared" si="73" ref="DQ8:DQ17">DN$6*$G8</f>
        <v>130.93994189999998</v>
      </c>
      <c r="DR8" s="46"/>
      <c r="DS8" s="46"/>
      <c r="DT8" s="46">
        <f aca="true" t="shared" si="74" ref="DT8:DT17">D8*0.25862/100</f>
        <v>148.05995000000001</v>
      </c>
      <c r="DU8" s="45">
        <f aca="true" t="shared" si="75" ref="DU8:DU17">DS8+DT8</f>
        <v>148.05995000000001</v>
      </c>
      <c r="DV8" s="46">
        <f aca="true" t="shared" si="76" ref="DV8:DV17">DT$6*$F8</f>
        <v>88.1144202</v>
      </c>
      <c r="DW8" s="46">
        <f aca="true" t="shared" si="77" ref="DW8:DW17">DT$6*$G8</f>
        <v>140.9401414</v>
      </c>
      <c r="DX8" s="46"/>
      <c r="DY8" s="46"/>
      <c r="DZ8" s="46">
        <f aca="true" t="shared" si="78" ref="DZ8:DZ17">D8*19.72307/100</f>
        <v>11291.457575</v>
      </c>
      <c r="EA8" s="45">
        <f aca="true" t="shared" si="79" ref="EA8:EA17">DY8+DZ8</f>
        <v>11291.457575</v>
      </c>
      <c r="EB8" s="46">
        <f aca="true" t="shared" si="80" ref="EB8:EB17">DZ$6*$F8</f>
        <v>6719.8471797</v>
      </c>
      <c r="EC8" s="46">
        <f aca="true" t="shared" si="81" ref="EC8:EC17">DZ$6*$G8</f>
        <v>10748.481457900001</v>
      </c>
      <c r="ED8" s="46"/>
      <c r="EE8" s="45"/>
      <c r="EF8" s="45"/>
      <c r="EG8" s="45">
        <f aca="true" t="shared" si="82" ref="EG8:EG17">EE8+EF8</f>
        <v>0</v>
      </c>
      <c r="EH8" s="45"/>
      <c r="EI8" s="46"/>
    </row>
    <row r="9" spans="1:139" s="33" customFormat="1" ht="12.75">
      <c r="A9" s="32">
        <v>44287</v>
      </c>
      <c r="C9" s="21">
        <v>5000</v>
      </c>
      <c r="D9" s="21">
        <v>57250</v>
      </c>
      <c r="E9" s="44">
        <f t="shared" si="0"/>
        <v>62250</v>
      </c>
      <c r="F9" s="44">
        <v>34071</v>
      </c>
      <c r="G9" s="44">
        <v>54497</v>
      </c>
      <c r="H9" s="46"/>
      <c r="I9" s="46">
        <f>'2012A Academic'!I9</f>
        <v>2802.9629999999993</v>
      </c>
      <c r="J9" s="46">
        <f>'2012A Academic'!J9</f>
        <v>32093.926349999998</v>
      </c>
      <c r="K9" s="46">
        <f t="shared" si="1"/>
        <v>34896.88935</v>
      </c>
      <c r="L9" s="46">
        <f>'2012A Academic'!L9</f>
        <v>19099.9504746</v>
      </c>
      <c r="M9" s="46">
        <f>'2012A Academic'!M9</f>
        <v>30550.614922200006</v>
      </c>
      <c r="N9" s="46"/>
      <c r="O9" s="45">
        <f aca="true" t="shared" si="83" ref="O9:O17">U9+AA9+AG9+AM9+AS9+AY9+BE9+BK9+BQ9+BW9+CC9+CI9+CO9+CU9+DA9+DG9+DM9+EE9+DS9+DY9</f>
        <v>2197.0370000000003</v>
      </c>
      <c r="P9" s="47">
        <f t="shared" si="2"/>
        <v>25156.073650000002</v>
      </c>
      <c r="Q9" s="45">
        <f t="shared" si="3"/>
        <v>27353.110650000002</v>
      </c>
      <c r="R9" s="45">
        <f t="shared" si="4"/>
        <v>14971.049525399998</v>
      </c>
      <c r="S9" s="47">
        <f t="shared" si="5"/>
        <v>23946.385077800005</v>
      </c>
      <c r="T9" s="46"/>
      <c r="U9" s="46">
        <f aca="true" t="shared" si="84" ref="U9:U17">C9*0.74748/100</f>
        <v>37.374</v>
      </c>
      <c r="V9" s="47">
        <f t="shared" si="6"/>
        <v>427.93230000000005</v>
      </c>
      <c r="W9" s="46">
        <f t="shared" si="7"/>
        <v>465.3063000000001</v>
      </c>
      <c r="X9" s="46">
        <f t="shared" si="8"/>
        <v>254.67391080000002</v>
      </c>
      <c r="Y9" s="46">
        <f t="shared" si="9"/>
        <v>407.3541756</v>
      </c>
      <c r="Z9" s="46"/>
      <c r="AA9" s="46">
        <f aca="true" t="shared" si="85" ref="AA9:AA17">C9*0.34282/100</f>
        <v>17.141000000000002</v>
      </c>
      <c r="AB9" s="46">
        <f t="shared" si="10"/>
        <v>196.26445</v>
      </c>
      <c r="AC9" s="45">
        <f t="shared" si="11"/>
        <v>213.40545</v>
      </c>
      <c r="AD9" s="46">
        <f t="shared" si="12"/>
        <v>116.80220220000001</v>
      </c>
      <c r="AE9" s="46">
        <f t="shared" si="13"/>
        <v>186.8266154</v>
      </c>
      <c r="AF9" s="46"/>
      <c r="AG9" s="46">
        <f aca="true" t="shared" si="86" ref="AG9:AG17">C9*0.07099/100</f>
        <v>3.5495</v>
      </c>
      <c r="AH9" s="46">
        <f t="shared" si="14"/>
        <v>40.641774999999996</v>
      </c>
      <c r="AI9" s="45">
        <f t="shared" si="15"/>
        <v>44.191275</v>
      </c>
      <c r="AJ9" s="46">
        <f t="shared" si="16"/>
        <v>24.1870029</v>
      </c>
      <c r="AK9" s="46">
        <f t="shared" si="17"/>
        <v>38.6874203</v>
      </c>
      <c r="AL9" s="46"/>
      <c r="AM9" s="46">
        <f aca="true" t="shared" si="87" ref="AM9:AM17">C9*7.58946/100</f>
        <v>379.473</v>
      </c>
      <c r="AN9" s="46">
        <f t="shared" si="18"/>
        <v>4344.9658500000005</v>
      </c>
      <c r="AO9" s="45">
        <f t="shared" si="19"/>
        <v>4724.4388500000005</v>
      </c>
      <c r="AP9" s="46">
        <f t="shared" si="20"/>
        <v>2585.8049166</v>
      </c>
      <c r="AQ9" s="46">
        <f t="shared" si="21"/>
        <v>4136.0280162</v>
      </c>
      <c r="AR9" s="46"/>
      <c r="AS9" s="46">
        <f aca="true" t="shared" si="88" ref="AS9:AS17">C9*0.04174/100</f>
        <v>2.0869999999999997</v>
      </c>
      <c r="AT9" s="46">
        <f t="shared" si="22"/>
        <v>23.89615</v>
      </c>
      <c r="AU9" s="45">
        <f t="shared" si="23"/>
        <v>25.98315</v>
      </c>
      <c r="AV9" s="46">
        <f t="shared" si="24"/>
        <v>14.2212354</v>
      </c>
      <c r="AW9" s="46">
        <f t="shared" si="25"/>
        <v>22.7470478</v>
      </c>
      <c r="AX9" s="46"/>
      <c r="AY9" s="46">
        <f aca="true" t="shared" si="89" ref="AY9:AY17">C9*0.04407/100</f>
        <v>2.2035</v>
      </c>
      <c r="AZ9" s="46">
        <f t="shared" si="26"/>
        <v>25.230074999999996</v>
      </c>
      <c r="BA9" s="45">
        <f t="shared" si="27"/>
        <v>27.433574999999998</v>
      </c>
      <c r="BB9" s="46">
        <f t="shared" si="28"/>
        <v>15.015089699999999</v>
      </c>
      <c r="BC9" s="46">
        <f t="shared" si="29"/>
        <v>24.0168279</v>
      </c>
      <c r="BD9" s="46"/>
      <c r="BE9" s="46">
        <f aca="true" t="shared" si="90" ref="BE9:BE17">C9*0.01236/100</f>
        <v>0.618</v>
      </c>
      <c r="BF9" s="46">
        <f t="shared" si="30"/>
        <v>7.0761</v>
      </c>
      <c r="BG9" s="45">
        <f t="shared" si="31"/>
        <v>7.694100000000001</v>
      </c>
      <c r="BH9" s="46">
        <f t="shared" si="32"/>
        <v>4.2111756</v>
      </c>
      <c r="BI9" s="46">
        <f t="shared" si="33"/>
        <v>6.7358291999999995</v>
      </c>
      <c r="BJ9" s="46"/>
      <c r="BK9" s="46">
        <f aca="true" t="shared" si="91" ref="BK9:BK17">C9*0.22776/100</f>
        <v>11.388</v>
      </c>
      <c r="BL9" s="46">
        <f t="shared" si="34"/>
        <v>130.39260000000002</v>
      </c>
      <c r="BM9" s="45">
        <f t="shared" si="35"/>
        <v>141.78060000000002</v>
      </c>
      <c r="BN9" s="46">
        <f t="shared" si="36"/>
        <v>77.6001096</v>
      </c>
      <c r="BO9" s="46">
        <f t="shared" si="37"/>
        <v>124.12236719999999</v>
      </c>
      <c r="BP9" s="46"/>
      <c r="BQ9" s="46">
        <f aca="true" t="shared" si="92" ref="BQ9:BQ17">C9*0.3395/100</f>
        <v>16.975</v>
      </c>
      <c r="BR9" s="46">
        <f t="shared" si="38"/>
        <v>194.36375</v>
      </c>
      <c r="BS9" s="45">
        <f t="shared" si="39"/>
        <v>211.33875</v>
      </c>
      <c r="BT9" s="46">
        <f t="shared" si="40"/>
        <v>115.671045</v>
      </c>
      <c r="BU9" s="46">
        <f t="shared" si="41"/>
        <v>185.017315</v>
      </c>
      <c r="BV9" s="46"/>
      <c r="BW9" s="46">
        <f aca="true" t="shared" si="93" ref="BW9:BW17">C9*4/100</f>
        <v>200</v>
      </c>
      <c r="BX9" s="46">
        <f t="shared" si="42"/>
        <v>2290</v>
      </c>
      <c r="BY9" s="45">
        <f t="shared" si="43"/>
        <v>2490</v>
      </c>
      <c r="BZ9" s="46">
        <f t="shared" si="44"/>
        <v>1362.84</v>
      </c>
      <c r="CA9" s="46">
        <f t="shared" si="45"/>
        <v>2179.88</v>
      </c>
      <c r="CB9" s="46"/>
      <c r="CC9" s="46">
        <f aca="true" t="shared" si="94" ref="CC9:CC17">C9*0.19842/100</f>
        <v>9.921</v>
      </c>
      <c r="CD9" s="46">
        <f t="shared" si="46"/>
        <v>113.59545</v>
      </c>
      <c r="CE9" s="45">
        <f t="shared" si="47"/>
        <v>123.51644999999999</v>
      </c>
      <c r="CF9" s="46">
        <f t="shared" si="48"/>
        <v>67.6036782</v>
      </c>
      <c r="CG9" s="46">
        <f t="shared" si="49"/>
        <v>108.1329474</v>
      </c>
      <c r="CH9" s="46"/>
      <c r="CI9" s="46">
        <f aca="true" t="shared" si="95" ref="CI9:CI17">C9*1.58629/100</f>
        <v>79.3145</v>
      </c>
      <c r="CJ9" s="46">
        <f t="shared" si="50"/>
        <v>908.1510249999999</v>
      </c>
      <c r="CK9" s="45">
        <f t="shared" si="51"/>
        <v>987.4655249999998</v>
      </c>
      <c r="CL9" s="46">
        <f t="shared" si="52"/>
        <v>540.4648659</v>
      </c>
      <c r="CM9" s="46">
        <f t="shared" si="53"/>
        <v>864.4804613</v>
      </c>
      <c r="CN9" s="46"/>
      <c r="CO9" s="46">
        <f aca="true" t="shared" si="96" ref="CO9:CO17">C9*0.86838/100</f>
        <v>43.419000000000004</v>
      </c>
      <c r="CP9" s="46">
        <f t="shared" si="54"/>
        <v>497.14755</v>
      </c>
      <c r="CQ9" s="45">
        <f t="shared" si="55"/>
        <v>540.56655</v>
      </c>
      <c r="CR9" s="46">
        <f t="shared" si="56"/>
        <v>295.8657498</v>
      </c>
      <c r="CS9" s="46">
        <f t="shared" si="57"/>
        <v>473.2410486</v>
      </c>
      <c r="CT9" s="46"/>
      <c r="CU9" s="46">
        <f aca="true" t="shared" si="97" ref="CU9:CU17">C9*0.08615/100</f>
        <v>4.3075</v>
      </c>
      <c r="CV9" s="46">
        <f t="shared" si="58"/>
        <v>49.32087500000001</v>
      </c>
      <c r="CW9" s="45">
        <f t="shared" si="59"/>
        <v>53.628375000000005</v>
      </c>
      <c r="CX9" s="46">
        <f t="shared" si="60"/>
        <v>29.3521665</v>
      </c>
      <c r="CY9" s="46">
        <f t="shared" si="61"/>
        <v>46.9491655</v>
      </c>
      <c r="CZ9" s="46"/>
      <c r="DA9" s="46">
        <f aca="true" t="shared" si="98" ref="DA9:DA17">C9*6.1203/100</f>
        <v>306.015</v>
      </c>
      <c r="DB9" s="46">
        <f t="shared" si="62"/>
        <v>3503.87175</v>
      </c>
      <c r="DC9" s="45">
        <f t="shared" si="63"/>
        <v>3809.8867499999997</v>
      </c>
      <c r="DD9" s="46">
        <f t="shared" si="64"/>
        <v>2085.247413</v>
      </c>
      <c r="DE9" s="46">
        <f t="shared" si="65"/>
        <v>3335.379891</v>
      </c>
      <c r="DF9" s="46"/>
      <c r="DG9" s="46">
        <f aca="true" t="shared" si="99" ref="DG9:DG17">C9*1.44306/100</f>
        <v>72.153</v>
      </c>
      <c r="DH9" s="46">
        <f t="shared" si="66"/>
        <v>826.15185</v>
      </c>
      <c r="DI9" s="45">
        <f t="shared" si="67"/>
        <v>898.30485</v>
      </c>
      <c r="DJ9" s="46">
        <f t="shared" si="68"/>
        <v>491.6649726</v>
      </c>
      <c r="DK9" s="46">
        <f t="shared" si="69"/>
        <v>786.4244082</v>
      </c>
      <c r="DL9" s="45"/>
      <c r="DM9" s="45">
        <f aca="true" t="shared" si="100" ref="DM9:DM17">C9*0.24027/100</f>
        <v>12.0135</v>
      </c>
      <c r="DN9" s="45">
        <f t="shared" si="70"/>
        <v>137.554575</v>
      </c>
      <c r="DO9" s="45">
        <f t="shared" si="71"/>
        <v>149.568075</v>
      </c>
      <c r="DP9" s="46">
        <f t="shared" si="72"/>
        <v>81.86239169999999</v>
      </c>
      <c r="DQ9" s="46">
        <f t="shared" si="73"/>
        <v>130.93994189999998</v>
      </c>
      <c r="DR9" s="46"/>
      <c r="DS9" s="46">
        <f aca="true" t="shared" si="101" ref="DS9:DS17">C9*0.25862/100</f>
        <v>12.931000000000001</v>
      </c>
      <c r="DT9" s="46">
        <f t="shared" si="74"/>
        <v>148.05995000000001</v>
      </c>
      <c r="DU9" s="45">
        <f t="shared" si="75"/>
        <v>160.99095000000003</v>
      </c>
      <c r="DV9" s="46">
        <f t="shared" si="76"/>
        <v>88.1144202</v>
      </c>
      <c r="DW9" s="46">
        <f t="shared" si="77"/>
        <v>140.9401414</v>
      </c>
      <c r="DX9" s="46"/>
      <c r="DY9" s="46">
        <f aca="true" t="shared" si="102" ref="DY9:DY17">C9*19.72307/100</f>
        <v>986.1535</v>
      </c>
      <c r="DZ9" s="46">
        <f t="shared" si="78"/>
        <v>11291.457575</v>
      </c>
      <c r="EA9" s="45">
        <f t="shared" si="79"/>
        <v>12277.611075</v>
      </c>
      <c r="EB9" s="46">
        <f t="shared" si="80"/>
        <v>6719.8471797</v>
      </c>
      <c r="EC9" s="46">
        <f t="shared" si="81"/>
        <v>10748.481457900001</v>
      </c>
      <c r="ED9" s="46"/>
      <c r="EE9" s="45"/>
      <c r="EF9" s="45"/>
      <c r="EG9" s="45">
        <f t="shared" si="82"/>
        <v>0</v>
      </c>
      <c r="EH9" s="45"/>
      <c r="EI9" s="46"/>
    </row>
    <row r="10" spans="1:139" s="33" customFormat="1" ht="12.75">
      <c r="A10" s="32">
        <v>44470</v>
      </c>
      <c r="C10" s="21"/>
      <c r="D10" s="21">
        <v>57200</v>
      </c>
      <c r="E10" s="44">
        <f t="shared" si="0"/>
        <v>57200</v>
      </c>
      <c r="F10" s="44">
        <v>34071</v>
      </c>
      <c r="G10" s="44">
        <v>54497</v>
      </c>
      <c r="H10" s="46"/>
      <c r="I10" s="46">
        <f>'2012A Academic'!I10</f>
        <v>0</v>
      </c>
      <c r="J10" s="46">
        <f>'2012A Academic'!J10</f>
        <v>32065.89672</v>
      </c>
      <c r="K10" s="46">
        <f t="shared" si="1"/>
        <v>32065.89672</v>
      </c>
      <c r="L10" s="46">
        <f>'2012A Academic'!L10</f>
        <v>19099.9504746</v>
      </c>
      <c r="M10" s="46">
        <f>'2012A Academic'!M10</f>
        <v>30550.614922200006</v>
      </c>
      <c r="N10" s="46"/>
      <c r="O10" s="45"/>
      <c r="P10" s="47">
        <f t="shared" si="2"/>
        <v>25134.103280000003</v>
      </c>
      <c r="Q10" s="45">
        <f t="shared" si="3"/>
        <v>25134.103280000003</v>
      </c>
      <c r="R10" s="45">
        <f t="shared" si="4"/>
        <v>14971.049525399998</v>
      </c>
      <c r="S10" s="47">
        <f t="shared" si="5"/>
        <v>23946.385077800005</v>
      </c>
      <c r="T10" s="46"/>
      <c r="U10" s="46"/>
      <c r="V10" s="47">
        <f t="shared" si="6"/>
        <v>427.55856</v>
      </c>
      <c r="W10" s="46">
        <f t="shared" si="7"/>
        <v>427.55856</v>
      </c>
      <c r="X10" s="46">
        <f t="shared" si="8"/>
        <v>254.67391080000002</v>
      </c>
      <c r="Y10" s="46">
        <f t="shared" si="9"/>
        <v>407.3541756</v>
      </c>
      <c r="Z10" s="46"/>
      <c r="AA10" s="46"/>
      <c r="AB10" s="46">
        <f t="shared" si="10"/>
        <v>196.09304</v>
      </c>
      <c r="AC10" s="45">
        <f t="shared" si="11"/>
        <v>196.09304</v>
      </c>
      <c r="AD10" s="46">
        <f t="shared" si="12"/>
        <v>116.80220220000001</v>
      </c>
      <c r="AE10" s="46">
        <f t="shared" si="13"/>
        <v>186.8266154</v>
      </c>
      <c r="AF10" s="46"/>
      <c r="AG10" s="46"/>
      <c r="AH10" s="46">
        <f t="shared" si="14"/>
        <v>40.60628</v>
      </c>
      <c r="AI10" s="45">
        <f t="shared" si="15"/>
        <v>40.60628</v>
      </c>
      <c r="AJ10" s="46">
        <f t="shared" si="16"/>
        <v>24.1870029</v>
      </c>
      <c r="AK10" s="46">
        <f t="shared" si="17"/>
        <v>38.6874203</v>
      </c>
      <c r="AL10" s="46"/>
      <c r="AM10" s="46"/>
      <c r="AN10" s="46">
        <f t="shared" si="18"/>
        <v>4341.17112</v>
      </c>
      <c r="AO10" s="45">
        <f t="shared" si="19"/>
        <v>4341.17112</v>
      </c>
      <c r="AP10" s="46">
        <f t="shared" si="20"/>
        <v>2585.8049166</v>
      </c>
      <c r="AQ10" s="46">
        <f t="shared" si="21"/>
        <v>4136.0280162</v>
      </c>
      <c r="AR10" s="46"/>
      <c r="AS10" s="46"/>
      <c r="AT10" s="46">
        <f t="shared" si="22"/>
        <v>23.875279999999997</v>
      </c>
      <c r="AU10" s="45">
        <f t="shared" si="23"/>
        <v>23.875279999999997</v>
      </c>
      <c r="AV10" s="46">
        <f t="shared" si="24"/>
        <v>14.2212354</v>
      </c>
      <c r="AW10" s="46">
        <f t="shared" si="25"/>
        <v>22.7470478</v>
      </c>
      <c r="AX10" s="46"/>
      <c r="AY10" s="46"/>
      <c r="AZ10" s="46">
        <f t="shared" si="26"/>
        <v>25.20804</v>
      </c>
      <c r="BA10" s="45">
        <f t="shared" si="27"/>
        <v>25.20804</v>
      </c>
      <c r="BB10" s="46">
        <f t="shared" si="28"/>
        <v>15.015089699999999</v>
      </c>
      <c r="BC10" s="46">
        <f t="shared" si="29"/>
        <v>24.0168279</v>
      </c>
      <c r="BD10" s="46"/>
      <c r="BE10" s="46"/>
      <c r="BF10" s="46">
        <f t="shared" si="30"/>
        <v>7.06992</v>
      </c>
      <c r="BG10" s="45">
        <f t="shared" si="31"/>
        <v>7.06992</v>
      </c>
      <c r="BH10" s="46">
        <f t="shared" si="32"/>
        <v>4.2111756</v>
      </c>
      <c r="BI10" s="46">
        <f t="shared" si="33"/>
        <v>6.7358291999999995</v>
      </c>
      <c r="BJ10" s="46"/>
      <c r="BK10" s="46"/>
      <c r="BL10" s="46">
        <f t="shared" si="34"/>
        <v>130.27872</v>
      </c>
      <c r="BM10" s="45">
        <f t="shared" si="35"/>
        <v>130.27872</v>
      </c>
      <c r="BN10" s="46">
        <f t="shared" si="36"/>
        <v>77.6001096</v>
      </c>
      <c r="BO10" s="46">
        <f t="shared" si="37"/>
        <v>124.12236719999999</v>
      </c>
      <c r="BP10" s="46"/>
      <c r="BQ10" s="46"/>
      <c r="BR10" s="46">
        <f t="shared" si="38"/>
        <v>194.19400000000002</v>
      </c>
      <c r="BS10" s="45">
        <f t="shared" si="39"/>
        <v>194.19400000000002</v>
      </c>
      <c r="BT10" s="46">
        <f t="shared" si="40"/>
        <v>115.671045</v>
      </c>
      <c r="BU10" s="46">
        <f t="shared" si="41"/>
        <v>185.017315</v>
      </c>
      <c r="BV10" s="46"/>
      <c r="BW10" s="46"/>
      <c r="BX10" s="46">
        <f t="shared" si="42"/>
        <v>2288</v>
      </c>
      <c r="BY10" s="45">
        <f t="shared" si="43"/>
        <v>2288</v>
      </c>
      <c r="BZ10" s="46">
        <f t="shared" si="44"/>
        <v>1362.84</v>
      </c>
      <c r="CA10" s="46">
        <f t="shared" si="45"/>
        <v>2179.88</v>
      </c>
      <c r="CB10" s="46"/>
      <c r="CC10" s="46"/>
      <c r="CD10" s="46">
        <f t="shared" si="46"/>
        <v>113.49624000000001</v>
      </c>
      <c r="CE10" s="45">
        <f t="shared" si="47"/>
        <v>113.49624000000001</v>
      </c>
      <c r="CF10" s="46">
        <f t="shared" si="48"/>
        <v>67.6036782</v>
      </c>
      <c r="CG10" s="46">
        <f t="shared" si="49"/>
        <v>108.1329474</v>
      </c>
      <c r="CH10" s="46"/>
      <c r="CI10" s="46"/>
      <c r="CJ10" s="46">
        <f t="shared" si="50"/>
        <v>907.35788</v>
      </c>
      <c r="CK10" s="45">
        <f t="shared" si="51"/>
        <v>907.35788</v>
      </c>
      <c r="CL10" s="46">
        <f t="shared" si="52"/>
        <v>540.4648659</v>
      </c>
      <c r="CM10" s="46">
        <f t="shared" si="53"/>
        <v>864.4804613</v>
      </c>
      <c r="CN10" s="46"/>
      <c r="CO10" s="46"/>
      <c r="CP10" s="46">
        <f t="shared" si="54"/>
        <v>496.71336</v>
      </c>
      <c r="CQ10" s="45">
        <f t="shared" si="55"/>
        <v>496.71336</v>
      </c>
      <c r="CR10" s="46">
        <f t="shared" si="56"/>
        <v>295.8657498</v>
      </c>
      <c r="CS10" s="46">
        <f t="shared" si="57"/>
        <v>473.2410486</v>
      </c>
      <c r="CT10" s="46"/>
      <c r="CU10" s="46"/>
      <c r="CV10" s="46">
        <f t="shared" si="58"/>
        <v>49.277800000000006</v>
      </c>
      <c r="CW10" s="45">
        <f t="shared" si="59"/>
        <v>49.277800000000006</v>
      </c>
      <c r="CX10" s="46">
        <f t="shared" si="60"/>
        <v>29.3521665</v>
      </c>
      <c r="CY10" s="46">
        <f t="shared" si="61"/>
        <v>46.9491655</v>
      </c>
      <c r="CZ10" s="46"/>
      <c r="DA10" s="46"/>
      <c r="DB10" s="46">
        <f t="shared" si="62"/>
        <v>3500.8116000000005</v>
      </c>
      <c r="DC10" s="45">
        <f t="shared" si="63"/>
        <v>3500.8116000000005</v>
      </c>
      <c r="DD10" s="46">
        <f t="shared" si="64"/>
        <v>2085.247413</v>
      </c>
      <c r="DE10" s="46">
        <f t="shared" si="65"/>
        <v>3335.379891</v>
      </c>
      <c r="DF10" s="46"/>
      <c r="DG10" s="46"/>
      <c r="DH10" s="46">
        <f t="shared" si="66"/>
        <v>825.43032</v>
      </c>
      <c r="DI10" s="45">
        <f t="shared" si="67"/>
        <v>825.43032</v>
      </c>
      <c r="DJ10" s="46">
        <f t="shared" si="68"/>
        <v>491.6649726</v>
      </c>
      <c r="DK10" s="46">
        <f t="shared" si="69"/>
        <v>786.4244082</v>
      </c>
      <c r="DL10" s="45"/>
      <c r="DM10" s="45"/>
      <c r="DN10" s="45">
        <f t="shared" si="70"/>
        <v>137.43444000000002</v>
      </c>
      <c r="DO10" s="45">
        <f t="shared" si="71"/>
        <v>137.43444000000002</v>
      </c>
      <c r="DP10" s="46">
        <f t="shared" si="72"/>
        <v>81.86239169999999</v>
      </c>
      <c r="DQ10" s="46">
        <f t="shared" si="73"/>
        <v>130.93994189999998</v>
      </c>
      <c r="DR10" s="46"/>
      <c r="DS10" s="46"/>
      <c r="DT10" s="46">
        <f t="shared" si="74"/>
        <v>147.93064</v>
      </c>
      <c r="DU10" s="45">
        <f t="shared" si="75"/>
        <v>147.93064</v>
      </c>
      <c r="DV10" s="46">
        <f t="shared" si="76"/>
        <v>88.1144202</v>
      </c>
      <c r="DW10" s="46">
        <f t="shared" si="77"/>
        <v>140.9401414</v>
      </c>
      <c r="DX10" s="46"/>
      <c r="DY10" s="46"/>
      <c r="DZ10" s="46">
        <f t="shared" si="78"/>
        <v>11281.59604</v>
      </c>
      <c r="EA10" s="45">
        <f t="shared" si="79"/>
        <v>11281.59604</v>
      </c>
      <c r="EB10" s="46">
        <f t="shared" si="80"/>
        <v>6719.8471797</v>
      </c>
      <c r="EC10" s="46">
        <f t="shared" si="81"/>
        <v>10748.481457900001</v>
      </c>
      <c r="ED10" s="46"/>
      <c r="EE10" s="45"/>
      <c r="EF10" s="45"/>
      <c r="EG10" s="45">
        <f t="shared" si="82"/>
        <v>0</v>
      </c>
      <c r="EH10" s="45"/>
      <c r="EI10" s="46"/>
    </row>
    <row r="11" spans="1:139" s="33" customFormat="1" ht="12.75">
      <c r="A11" s="32">
        <v>44652</v>
      </c>
      <c r="C11" s="21">
        <v>2830000</v>
      </c>
      <c r="D11" s="21">
        <v>57200</v>
      </c>
      <c r="E11" s="44">
        <f t="shared" si="0"/>
        <v>2887200</v>
      </c>
      <c r="F11" s="44">
        <v>34071</v>
      </c>
      <c r="G11" s="44">
        <v>54497</v>
      </c>
      <c r="H11" s="46"/>
      <c r="I11" s="46">
        <f>'2012A Academic'!I11</f>
        <v>1586477.0580000004</v>
      </c>
      <c r="J11" s="46">
        <f>'2012A Academic'!J11</f>
        <v>32065.89672</v>
      </c>
      <c r="K11" s="46">
        <f t="shared" si="1"/>
        <v>1618542.9547200005</v>
      </c>
      <c r="L11" s="46">
        <f>'2012A Academic'!L11</f>
        <v>19099.9504746</v>
      </c>
      <c r="M11" s="46">
        <f>'2012A Academic'!M11</f>
        <v>30550.614922200006</v>
      </c>
      <c r="N11" s="46"/>
      <c r="O11" s="45">
        <f t="shared" si="83"/>
        <v>1243522.9419999998</v>
      </c>
      <c r="P11" s="47">
        <f t="shared" si="2"/>
        <v>25134.103280000003</v>
      </c>
      <c r="Q11" s="45">
        <f t="shared" si="3"/>
        <v>1268657.0452799997</v>
      </c>
      <c r="R11" s="45">
        <f t="shared" si="4"/>
        <v>14971.049525399998</v>
      </c>
      <c r="S11" s="47">
        <f t="shared" si="5"/>
        <v>23946.385077800005</v>
      </c>
      <c r="T11" s="46"/>
      <c r="U11" s="46">
        <f t="shared" si="84"/>
        <v>21153.683999999997</v>
      </c>
      <c r="V11" s="47">
        <f t="shared" si="6"/>
        <v>427.55856</v>
      </c>
      <c r="W11" s="46">
        <f t="shared" si="7"/>
        <v>21581.24256</v>
      </c>
      <c r="X11" s="46">
        <f t="shared" si="8"/>
        <v>254.67391080000002</v>
      </c>
      <c r="Y11" s="46">
        <f t="shared" si="9"/>
        <v>407.3541756</v>
      </c>
      <c r="Z11" s="46"/>
      <c r="AA11" s="46">
        <f t="shared" si="85"/>
        <v>9701.806</v>
      </c>
      <c r="AB11" s="46">
        <f t="shared" si="10"/>
        <v>196.09304</v>
      </c>
      <c r="AC11" s="45">
        <f t="shared" si="11"/>
        <v>9897.89904</v>
      </c>
      <c r="AD11" s="46">
        <f t="shared" si="12"/>
        <v>116.80220220000001</v>
      </c>
      <c r="AE11" s="46">
        <f t="shared" si="13"/>
        <v>186.8266154</v>
      </c>
      <c r="AF11" s="46"/>
      <c r="AG11" s="46">
        <f t="shared" si="86"/>
        <v>2009.0169999999998</v>
      </c>
      <c r="AH11" s="46">
        <f t="shared" si="14"/>
        <v>40.60628</v>
      </c>
      <c r="AI11" s="45">
        <f t="shared" si="15"/>
        <v>2049.62328</v>
      </c>
      <c r="AJ11" s="46">
        <f t="shared" si="16"/>
        <v>24.1870029</v>
      </c>
      <c r="AK11" s="46">
        <f t="shared" si="17"/>
        <v>38.6874203</v>
      </c>
      <c r="AL11" s="46"/>
      <c r="AM11" s="46">
        <f t="shared" si="87"/>
        <v>214781.718</v>
      </c>
      <c r="AN11" s="46">
        <f t="shared" si="18"/>
        <v>4341.17112</v>
      </c>
      <c r="AO11" s="45">
        <f t="shared" si="19"/>
        <v>219122.88912</v>
      </c>
      <c r="AP11" s="46">
        <f t="shared" si="20"/>
        <v>2585.8049166</v>
      </c>
      <c r="AQ11" s="46">
        <f t="shared" si="21"/>
        <v>4136.0280162</v>
      </c>
      <c r="AR11" s="46"/>
      <c r="AS11" s="46">
        <f t="shared" si="88"/>
        <v>1181.242</v>
      </c>
      <c r="AT11" s="46">
        <f t="shared" si="22"/>
        <v>23.875279999999997</v>
      </c>
      <c r="AU11" s="45">
        <f t="shared" si="23"/>
        <v>1205.11728</v>
      </c>
      <c r="AV11" s="46">
        <f t="shared" si="24"/>
        <v>14.2212354</v>
      </c>
      <c r="AW11" s="46">
        <f t="shared" si="25"/>
        <v>22.7470478</v>
      </c>
      <c r="AX11" s="46"/>
      <c r="AY11" s="46">
        <f t="shared" si="89"/>
        <v>1247.1809999999998</v>
      </c>
      <c r="AZ11" s="46">
        <f t="shared" si="26"/>
        <v>25.20804</v>
      </c>
      <c r="BA11" s="45">
        <f t="shared" si="27"/>
        <v>1272.3890399999998</v>
      </c>
      <c r="BB11" s="46">
        <f t="shared" si="28"/>
        <v>15.015089699999999</v>
      </c>
      <c r="BC11" s="46">
        <f t="shared" si="29"/>
        <v>24.0168279</v>
      </c>
      <c r="BD11" s="46"/>
      <c r="BE11" s="46">
        <f t="shared" si="90"/>
        <v>349.78799999999995</v>
      </c>
      <c r="BF11" s="46">
        <f t="shared" si="30"/>
        <v>7.06992</v>
      </c>
      <c r="BG11" s="45">
        <f t="shared" si="31"/>
        <v>356.85792</v>
      </c>
      <c r="BH11" s="46">
        <f t="shared" si="32"/>
        <v>4.2111756</v>
      </c>
      <c r="BI11" s="46">
        <f t="shared" si="33"/>
        <v>6.7358291999999995</v>
      </c>
      <c r="BJ11" s="46"/>
      <c r="BK11" s="46">
        <f t="shared" si="91"/>
        <v>6445.607999999999</v>
      </c>
      <c r="BL11" s="46">
        <f t="shared" si="34"/>
        <v>130.27872</v>
      </c>
      <c r="BM11" s="45">
        <f t="shared" si="35"/>
        <v>6575.8867199999995</v>
      </c>
      <c r="BN11" s="46">
        <f t="shared" si="36"/>
        <v>77.6001096</v>
      </c>
      <c r="BO11" s="46">
        <f t="shared" si="37"/>
        <v>124.12236719999999</v>
      </c>
      <c r="BP11" s="46"/>
      <c r="BQ11" s="46">
        <f t="shared" si="92"/>
        <v>9607.85</v>
      </c>
      <c r="BR11" s="46">
        <f t="shared" si="38"/>
        <v>194.19400000000002</v>
      </c>
      <c r="BS11" s="45">
        <f t="shared" si="39"/>
        <v>9802.044</v>
      </c>
      <c r="BT11" s="46">
        <f t="shared" si="40"/>
        <v>115.671045</v>
      </c>
      <c r="BU11" s="46">
        <f t="shared" si="41"/>
        <v>185.017315</v>
      </c>
      <c r="BV11" s="46"/>
      <c r="BW11" s="46">
        <f t="shared" si="93"/>
        <v>113200</v>
      </c>
      <c r="BX11" s="46">
        <f t="shared" si="42"/>
        <v>2288</v>
      </c>
      <c r="BY11" s="45">
        <f t="shared" si="43"/>
        <v>115488</v>
      </c>
      <c r="BZ11" s="46">
        <f t="shared" si="44"/>
        <v>1362.84</v>
      </c>
      <c r="CA11" s="46">
        <f t="shared" si="45"/>
        <v>2179.88</v>
      </c>
      <c r="CB11" s="46"/>
      <c r="CC11" s="46">
        <f t="shared" si="94"/>
        <v>5615.286000000001</v>
      </c>
      <c r="CD11" s="46">
        <f t="shared" si="46"/>
        <v>113.49624000000001</v>
      </c>
      <c r="CE11" s="45">
        <f t="shared" si="47"/>
        <v>5728.782240000001</v>
      </c>
      <c r="CF11" s="46">
        <f t="shared" si="48"/>
        <v>67.6036782</v>
      </c>
      <c r="CG11" s="46">
        <f t="shared" si="49"/>
        <v>108.1329474</v>
      </c>
      <c r="CH11" s="46"/>
      <c r="CI11" s="46">
        <f t="shared" si="95"/>
        <v>44892.007000000005</v>
      </c>
      <c r="CJ11" s="46">
        <f t="shared" si="50"/>
        <v>907.35788</v>
      </c>
      <c r="CK11" s="45">
        <f t="shared" si="51"/>
        <v>45799.36488000001</v>
      </c>
      <c r="CL11" s="46">
        <f t="shared" si="52"/>
        <v>540.4648659</v>
      </c>
      <c r="CM11" s="46">
        <f t="shared" si="53"/>
        <v>864.4804613</v>
      </c>
      <c r="CN11" s="46"/>
      <c r="CO11" s="46">
        <f t="shared" si="96"/>
        <v>24575.154</v>
      </c>
      <c r="CP11" s="46">
        <f t="shared" si="54"/>
        <v>496.71336</v>
      </c>
      <c r="CQ11" s="45">
        <f t="shared" si="55"/>
        <v>25071.86736</v>
      </c>
      <c r="CR11" s="46">
        <f t="shared" si="56"/>
        <v>295.8657498</v>
      </c>
      <c r="CS11" s="46">
        <f t="shared" si="57"/>
        <v>473.2410486</v>
      </c>
      <c r="CT11" s="46"/>
      <c r="CU11" s="46">
        <f t="shared" si="97"/>
        <v>2438.045</v>
      </c>
      <c r="CV11" s="46">
        <f t="shared" si="58"/>
        <v>49.277800000000006</v>
      </c>
      <c r="CW11" s="45">
        <f t="shared" si="59"/>
        <v>2487.3228</v>
      </c>
      <c r="CX11" s="46">
        <f t="shared" si="60"/>
        <v>29.3521665</v>
      </c>
      <c r="CY11" s="46">
        <f t="shared" si="61"/>
        <v>46.9491655</v>
      </c>
      <c r="CZ11" s="46"/>
      <c r="DA11" s="46">
        <f t="shared" si="98"/>
        <v>173204.49</v>
      </c>
      <c r="DB11" s="46">
        <f t="shared" si="62"/>
        <v>3500.8116000000005</v>
      </c>
      <c r="DC11" s="45">
        <f t="shared" si="63"/>
        <v>176705.30159999998</v>
      </c>
      <c r="DD11" s="46">
        <f t="shared" si="64"/>
        <v>2085.247413</v>
      </c>
      <c r="DE11" s="46">
        <f t="shared" si="65"/>
        <v>3335.379891</v>
      </c>
      <c r="DF11" s="46"/>
      <c r="DG11" s="46">
        <f t="shared" si="99"/>
        <v>40838.598</v>
      </c>
      <c r="DH11" s="46">
        <f t="shared" si="66"/>
        <v>825.43032</v>
      </c>
      <c r="DI11" s="45">
        <f t="shared" si="67"/>
        <v>41664.02832</v>
      </c>
      <c r="DJ11" s="46">
        <f t="shared" si="68"/>
        <v>491.6649726</v>
      </c>
      <c r="DK11" s="46">
        <f t="shared" si="69"/>
        <v>786.4244082</v>
      </c>
      <c r="DL11" s="45"/>
      <c r="DM11" s="45">
        <f t="shared" si="100"/>
        <v>6799.641</v>
      </c>
      <c r="DN11" s="45">
        <f t="shared" si="70"/>
        <v>137.43444000000002</v>
      </c>
      <c r="DO11" s="45">
        <f t="shared" si="71"/>
        <v>6937.07544</v>
      </c>
      <c r="DP11" s="46">
        <f t="shared" si="72"/>
        <v>81.86239169999999</v>
      </c>
      <c r="DQ11" s="46">
        <f t="shared" si="73"/>
        <v>130.93994189999998</v>
      </c>
      <c r="DR11" s="46"/>
      <c r="DS11" s="46">
        <f t="shared" si="101"/>
        <v>7318.946000000001</v>
      </c>
      <c r="DT11" s="46">
        <f t="shared" si="74"/>
        <v>147.93064</v>
      </c>
      <c r="DU11" s="45">
        <f t="shared" si="75"/>
        <v>7466.87664</v>
      </c>
      <c r="DV11" s="46">
        <f t="shared" si="76"/>
        <v>88.1144202</v>
      </c>
      <c r="DW11" s="46">
        <f t="shared" si="77"/>
        <v>140.9401414</v>
      </c>
      <c r="DX11" s="46"/>
      <c r="DY11" s="46">
        <f t="shared" si="102"/>
        <v>558162.881</v>
      </c>
      <c r="DZ11" s="46">
        <f t="shared" si="78"/>
        <v>11281.59604</v>
      </c>
      <c r="EA11" s="45">
        <f t="shared" si="79"/>
        <v>569444.47704</v>
      </c>
      <c r="EB11" s="46">
        <f t="shared" si="80"/>
        <v>6719.8471797</v>
      </c>
      <c r="EC11" s="46">
        <f t="shared" si="81"/>
        <v>10748.481457900001</v>
      </c>
      <c r="ED11" s="46"/>
      <c r="EE11" s="45"/>
      <c r="EF11" s="45"/>
      <c r="EG11" s="45">
        <f t="shared" si="82"/>
        <v>0</v>
      </c>
      <c r="EH11" s="45"/>
      <c r="EI11" s="46"/>
    </row>
    <row r="12" spans="1:139" s="33" customFormat="1" ht="12.75">
      <c r="A12" s="32">
        <v>44835</v>
      </c>
      <c r="C12" s="21"/>
      <c r="D12" s="21">
        <v>28900</v>
      </c>
      <c r="E12" s="44">
        <f t="shared" si="0"/>
        <v>28900</v>
      </c>
      <c r="F12" s="44">
        <v>34071</v>
      </c>
      <c r="G12" s="44">
        <v>54497</v>
      </c>
      <c r="H12" s="46"/>
      <c r="I12" s="46">
        <f>'2012A Academic'!I12</f>
        <v>0</v>
      </c>
      <c r="J12" s="46">
        <f>'2012A Academic'!J12</f>
        <v>16201.126139999997</v>
      </c>
      <c r="K12" s="46">
        <f t="shared" si="1"/>
        <v>16201.126139999997</v>
      </c>
      <c r="L12" s="46">
        <f>'2012A Academic'!L12</f>
        <v>19099.9504746</v>
      </c>
      <c r="M12" s="46">
        <f>'2012A Academic'!M12</f>
        <v>30550.614922200006</v>
      </c>
      <c r="N12" s="46"/>
      <c r="O12" s="45"/>
      <c r="P12" s="47">
        <f t="shared" si="2"/>
        <v>12698.873860000002</v>
      </c>
      <c r="Q12" s="45">
        <f t="shared" si="3"/>
        <v>12698.873860000002</v>
      </c>
      <c r="R12" s="45">
        <f t="shared" si="4"/>
        <v>14971.049525399998</v>
      </c>
      <c r="S12" s="47">
        <f t="shared" si="5"/>
        <v>23946.385077800005</v>
      </c>
      <c r="T12" s="46"/>
      <c r="U12" s="46"/>
      <c r="V12" s="47">
        <f t="shared" si="6"/>
        <v>216.02172000000002</v>
      </c>
      <c r="W12" s="46">
        <f t="shared" si="7"/>
        <v>216.02172000000002</v>
      </c>
      <c r="X12" s="46">
        <f t="shared" si="8"/>
        <v>254.67391080000002</v>
      </c>
      <c r="Y12" s="46">
        <f t="shared" si="9"/>
        <v>407.3541756</v>
      </c>
      <c r="Z12" s="46"/>
      <c r="AA12" s="46"/>
      <c r="AB12" s="46">
        <f t="shared" si="10"/>
        <v>99.07498</v>
      </c>
      <c r="AC12" s="45">
        <f t="shared" si="11"/>
        <v>99.07498</v>
      </c>
      <c r="AD12" s="46">
        <f t="shared" si="12"/>
        <v>116.80220220000001</v>
      </c>
      <c r="AE12" s="46">
        <f t="shared" si="13"/>
        <v>186.8266154</v>
      </c>
      <c r="AF12" s="46"/>
      <c r="AG12" s="46"/>
      <c r="AH12" s="46">
        <f t="shared" si="14"/>
        <v>20.516109999999998</v>
      </c>
      <c r="AI12" s="45">
        <f t="shared" si="15"/>
        <v>20.516109999999998</v>
      </c>
      <c r="AJ12" s="46">
        <f t="shared" si="16"/>
        <v>24.1870029</v>
      </c>
      <c r="AK12" s="46">
        <f t="shared" si="17"/>
        <v>38.6874203</v>
      </c>
      <c r="AL12" s="46"/>
      <c r="AM12" s="46"/>
      <c r="AN12" s="46">
        <f t="shared" si="18"/>
        <v>2193.35394</v>
      </c>
      <c r="AO12" s="45">
        <f t="shared" si="19"/>
        <v>2193.35394</v>
      </c>
      <c r="AP12" s="46">
        <f t="shared" si="20"/>
        <v>2585.8049166</v>
      </c>
      <c r="AQ12" s="46">
        <f t="shared" si="21"/>
        <v>4136.0280162</v>
      </c>
      <c r="AR12" s="46"/>
      <c r="AS12" s="46"/>
      <c r="AT12" s="46">
        <f t="shared" si="22"/>
        <v>12.06286</v>
      </c>
      <c r="AU12" s="45">
        <f t="shared" si="23"/>
        <v>12.06286</v>
      </c>
      <c r="AV12" s="46">
        <f t="shared" si="24"/>
        <v>14.2212354</v>
      </c>
      <c r="AW12" s="46">
        <f t="shared" si="25"/>
        <v>22.7470478</v>
      </c>
      <c r="AX12" s="46"/>
      <c r="AY12" s="46"/>
      <c r="AZ12" s="46">
        <f t="shared" si="26"/>
        <v>12.73623</v>
      </c>
      <c r="BA12" s="45">
        <f t="shared" si="27"/>
        <v>12.73623</v>
      </c>
      <c r="BB12" s="46">
        <f t="shared" si="28"/>
        <v>15.015089699999999</v>
      </c>
      <c r="BC12" s="46">
        <f t="shared" si="29"/>
        <v>24.0168279</v>
      </c>
      <c r="BD12" s="46"/>
      <c r="BE12" s="46"/>
      <c r="BF12" s="46">
        <f t="shared" si="30"/>
        <v>3.57204</v>
      </c>
      <c r="BG12" s="45">
        <f t="shared" si="31"/>
        <v>3.57204</v>
      </c>
      <c r="BH12" s="46">
        <f t="shared" si="32"/>
        <v>4.2111756</v>
      </c>
      <c r="BI12" s="46">
        <f t="shared" si="33"/>
        <v>6.7358291999999995</v>
      </c>
      <c r="BJ12" s="46"/>
      <c r="BK12" s="46"/>
      <c r="BL12" s="46">
        <f t="shared" si="34"/>
        <v>65.82264</v>
      </c>
      <c r="BM12" s="45">
        <f t="shared" si="35"/>
        <v>65.82264</v>
      </c>
      <c r="BN12" s="46">
        <f t="shared" si="36"/>
        <v>77.6001096</v>
      </c>
      <c r="BO12" s="46">
        <f t="shared" si="37"/>
        <v>124.12236719999999</v>
      </c>
      <c r="BP12" s="46"/>
      <c r="BQ12" s="46"/>
      <c r="BR12" s="46">
        <f t="shared" si="38"/>
        <v>98.11550000000001</v>
      </c>
      <c r="BS12" s="45">
        <f t="shared" si="39"/>
        <v>98.11550000000001</v>
      </c>
      <c r="BT12" s="46">
        <f t="shared" si="40"/>
        <v>115.671045</v>
      </c>
      <c r="BU12" s="46">
        <f t="shared" si="41"/>
        <v>185.017315</v>
      </c>
      <c r="BV12" s="46"/>
      <c r="BW12" s="46"/>
      <c r="BX12" s="46">
        <f t="shared" si="42"/>
        <v>1156</v>
      </c>
      <c r="BY12" s="45">
        <f t="shared" si="43"/>
        <v>1156</v>
      </c>
      <c r="BZ12" s="46">
        <f t="shared" si="44"/>
        <v>1362.84</v>
      </c>
      <c r="CA12" s="46">
        <f t="shared" si="45"/>
        <v>2179.88</v>
      </c>
      <c r="CB12" s="46"/>
      <c r="CC12" s="46"/>
      <c r="CD12" s="46">
        <f t="shared" si="46"/>
        <v>57.34338</v>
      </c>
      <c r="CE12" s="45">
        <f t="shared" si="47"/>
        <v>57.34338</v>
      </c>
      <c r="CF12" s="46">
        <f t="shared" si="48"/>
        <v>67.6036782</v>
      </c>
      <c r="CG12" s="46">
        <f t="shared" si="49"/>
        <v>108.1329474</v>
      </c>
      <c r="CH12" s="46"/>
      <c r="CI12" s="46"/>
      <c r="CJ12" s="46">
        <f t="shared" si="50"/>
        <v>458.43781</v>
      </c>
      <c r="CK12" s="45">
        <f t="shared" si="51"/>
        <v>458.43781</v>
      </c>
      <c r="CL12" s="46">
        <f t="shared" si="52"/>
        <v>540.4648659</v>
      </c>
      <c r="CM12" s="46">
        <f t="shared" si="53"/>
        <v>864.4804613</v>
      </c>
      <c r="CN12" s="46"/>
      <c r="CO12" s="46"/>
      <c r="CP12" s="46">
        <f t="shared" si="54"/>
        <v>250.96182000000002</v>
      </c>
      <c r="CQ12" s="45">
        <f t="shared" si="55"/>
        <v>250.96182000000002</v>
      </c>
      <c r="CR12" s="46">
        <f t="shared" si="56"/>
        <v>295.8657498</v>
      </c>
      <c r="CS12" s="46">
        <f t="shared" si="57"/>
        <v>473.2410486</v>
      </c>
      <c r="CT12" s="46"/>
      <c r="CU12" s="46"/>
      <c r="CV12" s="46">
        <f t="shared" si="58"/>
        <v>24.897350000000003</v>
      </c>
      <c r="CW12" s="45">
        <f t="shared" si="59"/>
        <v>24.897350000000003</v>
      </c>
      <c r="CX12" s="46">
        <f t="shared" si="60"/>
        <v>29.3521665</v>
      </c>
      <c r="CY12" s="46">
        <f t="shared" si="61"/>
        <v>46.9491655</v>
      </c>
      <c r="CZ12" s="46"/>
      <c r="DA12" s="46"/>
      <c r="DB12" s="46">
        <f t="shared" si="62"/>
        <v>1768.7667000000001</v>
      </c>
      <c r="DC12" s="45">
        <f t="shared" si="63"/>
        <v>1768.7667000000001</v>
      </c>
      <c r="DD12" s="46">
        <f t="shared" si="64"/>
        <v>2085.247413</v>
      </c>
      <c r="DE12" s="46">
        <f t="shared" si="65"/>
        <v>3335.379891</v>
      </c>
      <c r="DF12" s="46"/>
      <c r="DG12" s="46"/>
      <c r="DH12" s="46">
        <f t="shared" si="66"/>
        <v>417.04434000000003</v>
      </c>
      <c r="DI12" s="45">
        <f t="shared" si="67"/>
        <v>417.04434000000003</v>
      </c>
      <c r="DJ12" s="46">
        <f t="shared" si="68"/>
        <v>491.6649726</v>
      </c>
      <c r="DK12" s="46">
        <f t="shared" si="69"/>
        <v>786.4244082</v>
      </c>
      <c r="DL12" s="45"/>
      <c r="DM12" s="45"/>
      <c r="DN12" s="45">
        <f t="shared" si="70"/>
        <v>69.43803</v>
      </c>
      <c r="DO12" s="45">
        <f t="shared" si="71"/>
        <v>69.43803</v>
      </c>
      <c r="DP12" s="46">
        <f t="shared" si="72"/>
        <v>81.86239169999999</v>
      </c>
      <c r="DQ12" s="46">
        <f t="shared" si="73"/>
        <v>130.93994189999998</v>
      </c>
      <c r="DR12" s="46"/>
      <c r="DS12" s="46"/>
      <c r="DT12" s="46">
        <f t="shared" si="74"/>
        <v>74.74118</v>
      </c>
      <c r="DU12" s="45">
        <f t="shared" si="75"/>
        <v>74.74118</v>
      </c>
      <c r="DV12" s="46">
        <f t="shared" si="76"/>
        <v>88.1144202</v>
      </c>
      <c r="DW12" s="46">
        <f t="shared" si="77"/>
        <v>140.9401414</v>
      </c>
      <c r="DX12" s="46"/>
      <c r="DY12" s="46"/>
      <c r="DZ12" s="46">
        <f t="shared" si="78"/>
        <v>5699.96723</v>
      </c>
      <c r="EA12" s="45">
        <f t="shared" si="79"/>
        <v>5699.96723</v>
      </c>
      <c r="EB12" s="46">
        <f t="shared" si="80"/>
        <v>6719.8471797</v>
      </c>
      <c r="EC12" s="46">
        <f t="shared" si="81"/>
        <v>10748.481457900001</v>
      </c>
      <c r="ED12" s="46"/>
      <c r="EE12" s="45"/>
      <c r="EF12" s="45"/>
      <c r="EG12" s="45">
        <f t="shared" si="82"/>
        <v>0</v>
      </c>
      <c r="EH12" s="45"/>
      <c r="EI12" s="46"/>
    </row>
    <row r="13" spans="1:139" s="33" customFormat="1" ht="12.75">
      <c r="A13" s="32">
        <v>45017</v>
      </c>
      <c r="C13" s="21">
        <v>2890000</v>
      </c>
      <c r="D13" s="21">
        <v>28900</v>
      </c>
      <c r="E13" s="44">
        <f t="shared" si="0"/>
        <v>2918900</v>
      </c>
      <c r="F13" s="44">
        <v>34071</v>
      </c>
      <c r="G13" s="44">
        <v>54497</v>
      </c>
      <c r="H13" s="46"/>
      <c r="I13" s="46">
        <f>'2012A Academic'!I13</f>
        <v>1620112.614</v>
      </c>
      <c r="J13" s="46">
        <f>'2012A Academic'!J13</f>
        <v>16201.126139999997</v>
      </c>
      <c r="K13" s="46">
        <f t="shared" si="1"/>
        <v>1636313.7401400001</v>
      </c>
      <c r="L13" s="46">
        <f>'2012A Academic'!L13</f>
        <v>19099.9504746</v>
      </c>
      <c r="M13" s="46">
        <f>'2012A Academic'!M13</f>
        <v>30550.614922200006</v>
      </c>
      <c r="N13" s="46"/>
      <c r="O13" s="45">
        <f t="shared" si="83"/>
        <v>1269887.386</v>
      </c>
      <c r="P13" s="47">
        <f t="shared" si="2"/>
        <v>12698.873860000002</v>
      </c>
      <c r="Q13" s="45">
        <f t="shared" si="3"/>
        <v>1282586.2598599999</v>
      </c>
      <c r="R13" s="45">
        <f t="shared" si="4"/>
        <v>14971.049525399998</v>
      </c>
      <c r="S13" s="47">
        <f t="shared" si="5"/>
        <v>23946.385077800005</v>
      </c>
      <c r="T13" s="46"/>
      <c r="U13" s="46">
        <f t="shared" si="84"/>
        <v>21602.172000000002</v>
      </c>
      <c r="V13" s="47">
        <f t="shared" si="6"/>
        <v>216.02172000000002</v>
      </c>
      <c r="W13" s="46">
        <f t="shared" si="7"/>
        <v>21818.193720000003</v>
      </c>
      <c r="X13" s="46">
        <f t="shared" si="8"/>
        <v>254.67391080000002</v>
      </c>
      <c r="Y13" s="46">
        <f t="shared" si="9"/>
        <v>407.3541756</v>
      </c>
      <c r="Z13" s="46"/>
      <c r="AA13" s="46">
        <f t="shared" si="85"/>
        <v>9907.498</v>
      </c>
      <c r="AB13" s="46">
        <f t="shared" si="10"/>
        <v>99.07498</v>
      </c>
      <c r="AC13" s="45">
        <f t="shared" si="11"/>
        <v>10006.572979999999</v>
      </c>
      <c r="AD13" s="46">
        <f t="shared" si="12"/>
        <v>116.80220220000001</v>
      </c>
      <c r="AE13" s="46">
        <f t="shared" si="13"/>
        <v>186.8266154</v>
      </c>
      <c r="AF13" s="46"/>
      <c r="AG13" s="46">
        <f t="shared" si="86"/>
        <v>2051.611</v>
      </c>
      <c r="AH13" s="46">
        <f t="shared" si="14"/>
        <v>20.516109999999998</v>
      </c>
      <c r="AI13" s="45">
        <f t="shared" si="15"/>
        <v>2072.12711</v>
      </c>
      <c r="AJ13" s="46">
        <f t="shared" si="16"/>
        <v>24.1870029</v>
      </c>
      <c r="AK13" s="46">
        <f t="shared" si="17"/>
        <v>38.6874203</v>
      </c>
      <c r="AL13" s="46"/>
      <c r="AM13" s="46">
        <f t="shared" si="87"/>
        <v>219335.39399999997</v>
      </c>
      <c r="AN13" s="46">
        <f t="shared" si="18"/>
        <v>2193.35394</v>
      </c>
      <c r="AO13" s="45">
        <f t="shared" si="19"/>
        <v>221528.74793999997</v>
      </c>
      <c r="AP13" s="46">
        <f t="shared" si="20"/>
        <v>2585.8049166</v>
      </c>
      <c r="AQ13" s="46">
        <f t="shared" si="21"/>
        <v>4136.0280162</v>
      </c>
      <c r="AR13" s="46"/>
      <c r="AS13" s="46">
        <f t="shared" si="88"/>
        <v>1206.2859999999998</v>
      </c>
      <c r="AT13" s="46">
        <f t="shared" si="22"/>
        <v>12.06286</v>
      </c>
      <c r="AU13" s="45">
        <f t="shared" si="23"/>
        <v>1218.3488599999998</v>
      </c>
      <c r="AV13" s="46">
        <f t="shared" si="24"/>
        <v>14.2212354</v>
      </c>
      <c r="AW13" s="46">
        <f t="shared" si="25"/>
        <v>22.7470478</v>
      </c>
      <c r="AX13" s="46"/>
      <c r="AY13" s="46">
        <f t="shared" si="89"/>
        <v>1273.6229999999998</v>
      </c>
      <c r="AZ13" s="46">
        <f t="shared" si="26"/>
        <v>12.73623</v>
      </c>
      <c r="BA13" s="45">
        <f t="shared" si="27"/>
        <v>1286.3592299999998</v>
      </c>
      <c r="BB13" s="46">
        <f t="shared" si="28"/>
        <v>15.015089699999999</v>
      </c>
      <c r="BC13" s="46">
        <f t="shared" si="29"/>
        <v>24.0168279</v>
      </c>
      <c r="BD13" s="46"/>
      <c r="BE13" s="46">
        <f t="shared" si="90"/>
        <v>357.204</v>
      </c>
      <c r="BF13" s="46">
        <f t="shared" si="30"/>
        <v>3.57204</v>
      </c>
      <c r="BG13" s="45">
        <f t="shared" si="31"/>
        <v>360.77604</v>
      </c>
      <c r="BH13" s="46">
        <f t="shared" si="32"/>
        <v>4.2111756</v>
      </c>
      <c r="BI13" s="46">
        <f t="shared" si="33"/>
        <v>6.7358291999999995</v>
      </c>
      <c r="BJ13" s="46"/>
      <c r="BK13" s="46">
        <f t="shared" si="91"/>
        <v>6582.264</v>
      </c>
      <c r="BL13" s="46">
        <f t="shared" si="34"/>
        <v>65.82264</v>
      </c>
      <c r="BM13" s="45">
        <f t="shared" si="35"/>
        <v>6648.08664</v>
      </c>
      <c r="BN13" s="46">
        <f t="shared" si="36"/>
        <v>77.6001096</v>
      </c>
      <c r="BO13" s="46">
        <f t="shared" si="37"/>
        <v>124.12236719999999</v>
      </c>
      <c r="BP13" s="46"/>
      <c r="BQ13" s="46">
        <f t="shared" si="92"/>
        <v>9811.550000000001</v>
      </c>
      <c r="BR13" s="46">
        <f t="shared" si="38"/>
        <v>98.11550000000001</v>
      </c>
      <c r="BS13" s="45">
        <f t="shared" si="39"/>
        <v>9909.665500000001</v>
      </c>
      <c r="BT13" s="46">
        <f t="shared" si="40"/>
        <v>115.671045</v>
      </c>
      <c r="BU13" s="46">
        <f t="shared" si="41"/>
        <v>185.017315</v>
      </c>
      <c r="BV13" s="46"/>
      <c r="BW13" s="46">
        <f t="shared" si="93"/>
        <v>115600</v>
      </c>
      <c r="BX13" s="46">
        <f t="shared" si="42"/>
        <v>1156</v>
      </c>
      <c r="BY13" s="45">
        <f t="shared" si="43"/>
        <v>116756</v>
      </c>
      <c r="BZ13" s="46">
        <f t="shared" si="44"/>
        <v>1362.84</v>
      </c>
      <c r="CA13" s="46">
        <f t="shared" si="45"/>
        <v>2179.88</v>
      </c>
      <c r="CB13" s="46"/>
      <c r="CC13" s="46">
        <f t="shared" si="94"/>
        <v>5734.338000000001</v>
      </c>
      <c r="CD13" s="46">
        <f t="shared" si="46"/>
        <v>57.34338</v>
      </c>
      <c r="CE13" s="45">
        <f t="shared" si="47"/>
        <v>5791.681380000001</v>
      </c>
      <c r="CF13" s="46">
        <f t="shared" si="48"/>
        <v>67.6036782</v>
      </c>
      <c r="CG13" s="46">
        <f t="shared" si="49"/>
        <v>108.1329474</v>
      </c>
      <c r="CH13" s="46"/>
      <c r="CI13" s="46">
        <f t="shared" si="95"/>
        <v>45843.780999999995</v>
      </c>
      <c r="CJ13" s="46">
        <f t="shared" si="50"/>
        <v>458.43781</v>
      </c>
      <c r="CK13" s="45">
        <f t="shared" si="51"/>
        <v>46302.21881</v>
      </c>
      <c r="CL13" s="46">
        <f t="shared" si="52"/>
        <v>540.4648659</v>
      </c>
      <c r="CM13" s="46">
        <f t="shared" si="53"/>
        <v>864.4804613</v>
      </c>
      <c r="CN13" s="46"/>
      <c r="CO13" s="46">
        <f t="shared" si="96"/>
        <v>25096.182</v>
      </c>
      <c r="CP13" s="46">
        <f t="shared" si="54"/>
        <v>250.96182000000002</v>
      </c>
      <c r="CQ13" s="45">
        <f t="shared" si="55"/>
        <v>25347.14382</v>
      </c>
      <c r="CR13" s="46">
        <f t="shared" si="56"/>
        <v>295.8657498</v>
      </c>
      <c r="CS13" s="46">
        <f t="shared" si="57"/>
        <v>473.2410486</v>
      </c>
      <c r="CT13" s="46"/>
      <c r="CU13" s="46">
        <f t="shared" si="97"/>
        <v>2489.735</v>
      </c>
      <c r="CV13" s="46">
        <f t="shared" si="58"/>
        <v>24.897350000000003</v>
      </c>
      <c r="CW13" s="45">
        <f t="shared" si="59"/>
        <v>2514.6323500000003</v>
      </c>
      <c r="CX13" s="46">
        <f t="shared" si="60"/>
        <v>29.3521665</v>
      </c>
      <c r="CY13" s="46">
        <f t="shared" si="61"/>
        <v>46.9491655</v>
      </c>
      <c r="CZ13" s="46"/>
      <c r="DA13" s="46">
        <f t="shared" si="98"/>
        <v>176876.67</v>
      </c>
      <c r="DB13" s="46">
        <f t="shared" si="62"/>
        <v>1768.7667000000001</v>
      </c>
      <c r="DC13" s="45">
        <f t="shared" si="63"/>
        <v>178645.43670000002</v>
      </c>
      <c r="DD13" s="46">
        <f t="shared" si="64"/>
        <v>2085.247413</v>
      </c>
      <c r="DE13" s="46">
        <f t="shared" si="65"/>
        <v>3335.379891</v>
      </c>
      <c r="DF13" s="46"/>
      <c r="DG13" s="46">
        <f t="shared" si="99"/>
        <v>41704.434</v>
      </c>
      <c r="DH13" s="46">
        <f t="shared" si="66"/>
        <v>417.04434000000003</v>
      </c>
      <c r="DI13" s="45">
        <f t="shared" si="67"/>
        <v>42121.47834</v>
      </c>
      <c r="DJ13" s="46">
        <f t="shared" si="68"/>
        <v>491.6649726</v>
      </c>
      <c r="DK13" s="46">
        <f t="shared" si="69"/>
        <v>786.4244082</v>
      </c>
      <c r="DL13" s="45"/>
      <c r="DM13" s="45">
        <f t="shared" si="100"/>
        <v>6943.803000000001</v>
      </c>
      <c r="DN13" s="45">
        <f t="shared" si="70"/>
        <v>69.43803</v>
      </c>
      <c r="DO13" s="45">
        <f t="shared" si="71"/>
        <v>7013.241030000001</v>
      </c>
      <c r="DP13" s="46">
        <f t="shared" si="72"/>
        <v>81.86239169999999</v>
      </c>
      <c r="DQ13" s="46">
        <f t="shared" si="73"/>
        <v>130.93994189999998</v>
      </c>
      <c r="DR13" s="46"/>
      <c r="DS13" s="46">
        <f t="shared" si="101"/>
        <v>7474.118</v>
      </c>
      <c r="DT13" s="46">
        <f t="shared" si="74"/>
        <v>74.74118</v>
      </c>
      <c r="DU13" s="45">
        <f t="shared" si="75"/>
        <v>7548.85918</v>
      </c>
      <c r="DV13" s="46">
        <f t="shared" si="76"/>
        <v>88.1144202</v>
      </c>
      <c r="DW13" s="46">
        <f t="shared" si="77"/>
        <v>140.9401414</v>
      </c>
      <c r="DX13" s="46"/>
      <c r="DY13" s="46">
        <f t="shared" si="102"/>
        <v>569996.723</v>
      </c>
      <c r="DZ13" s="46">
        <f t="shared" si="78"/>
        <v>5699.96723</v>
      </c>
      <c r="EA13" s="45">
        <f t="shared" si="79"/>
        <v>575696.69023</v>
      </c>
      <c r="EB13" s="46">
        <f t="shared" si="80"/>
        <v>6719.8471797</v>
      </c>
      <c r="EC13" s="46">
        <f t="shared" si="81"/>
        <v>10748.481457900001</v>
      </c>
      <c r="ED13" s="46"/>
      <c r="EE13" s="45"/>
      <c r="EF13" s="45"/>
      <c r="EG13" s="45">
        <f t="shared" si="82"/>
        <v>0</v>
      </c>
      <c r="EH13" s="45"/>
      <c r="EI13" s="46"/>
    </row>
    <row r="14" spans="1:139" s="33" customFormat="1" ht="12.75">
      <c r="A14" s="32">
        <v>45200</v>
      </c>
      <c r="C14" s="21"/>
      <c r="D14" s="21"/>
      <c r="E14" s="44">
        <f t="shared" si="0"/>
        <v>0</v>
      </c>
      <c r="F14" s="44"/>
      <c r="G14" s="44"/>
      <c r="H14" s="46"/>
      <c r="I14" s="46">
        <f>'2012A Academic'!I14</f>
        <v>0</v>
      </c>
      <c r="J14" s="46">
        <f>'2012A Academic'!J14</f>
        <v>0</v>
      </c>
      <c r="K14" s="46">
        <f t="shared" si="1"/>
        <v>0</v>
      </c>
      <c r="L14" s="46">
        <f>'2012A Academic'!L14</f>
        <v>0</v>
      </c>
      <c r="M14" s="46">
        <f>'2012A Academic'!M14</f>
        <v>0</v>
      </c>
      <c r="N14" s="46"/>
      <c r="O14" s="45"/>
      <c r="P14" s="47">
        <f t="shared" si="2"/>
        <v>0</v>
      </c>
      <c r="Q14" s="45">
        <f t="shared" si="3"/>
        <v>0</v>
      </c>
      <c r="R14" s="45">
        <f t="shared" si="4"/>
        <v>0</v>
      </c>
      <c r="S14" s="47">
        <f t="shared" si="5"/>
        <v>0</v>
      </c>
      <c r="T14" s="46"/>
      <c r="U14" s="46"/>
      <c r="V14" s="47">
        <f t="shared" si="6"/>
        <v>0</v>
      </c>
      <c r="W14" s="46">
        <f t="shared" si="7"/>
        <v>0</v>
      </c>
      <c r="X14" s="46">
        <f t="shared" si="8"/>
        <v>0</v>
      </c>
      <c r="Y14" s="46">
        <f t="shared" si="9"/>
        <v>0</v>
      </c>
      <c r="Z14" s="46"/>
      <c r="AA14" s="46"/>
      <c r="AB14" s="46">
        <f t="shared" si="10"/>
        <v>0</v>
      </c>
      <c r="AC14" s="45">
        <f t="shared" si="11"/>
        <v>0</v>
      </c>
      <c r="AD14" s="46">
        <f t="shared" si="12"/>
        <v>0</v>
      </c>
      <c r="AE14" s="46">
        <f t="shared" si="13"/>
        <v>0</v>
      </c>
      <c r="AF14" s="46"/>
      <c r="AG14" s="46"/>
      <c r="AH14" s="46">
        <f t="shared" si="14"/>
        <v>0</v>
      </c>
      <c r="AI14" s="45">
        <f t="shared" si="15"/>
        <v>0</v>
      </c>
      <c r="AJ14" s="46">
        <f t="shared" si="16"/>
        <v>0</v>
      </c>
      <c r="AK14" s="46">
        <f t="shared" si="17"/>
        <v>0</v>
      </c>
      <c r="AL14" s="46"/>
      <c r="AM14" s="46"/>
      <c r="AN14" s="46">
        <f t="shared" si="18"/>
        <v>0</v>
      </c>
      <c r="AO14" s="45">
        <f t="shared" si="19"/>
        <v>0</v>
      </c>
      <c r="AP14" s="46">
        <f t="shared" si="20"/>
        <v>0</v>
      </c>
      <c r="AQ14" s="46">
        <f t="shared" si="21"/>
        <v>0</v>
      </c>
      <c r="AR14" s="46"/>
      <c r="AS14" s="46"/>
      <c r="AT14" s="46">
        <f t="shared" si="22"/>
        <v>0</v>
      </c>
      <c r="AU14" s="45">
        <f t="shared" si="23"/>
        <v>0</v>
      </c>
      <c r="AV14" s="46">
        <f t="shared" si="24"/>
        <v>0</v>
      </c>
      <c r="AW14" s="46">
        <f t="shared" si="25"/>
        <v>0</v>
      </c>
      <c r="AX14" s="46"/>
      <c r="AY14" s="46"/>
      <c r="AZ14" s="46">
        <f t="shared" si="26"/>
        <v>0</v>
      </c>
      <c r="BA14" s="45">
        <f t="shared" si="27"/>
        <v>0</v>
      </c>
      <c r="BB14" s="46">
        <f t="shared" si="28"/>
        <v>0</v>
      </c>
      <c r="BC14" s="46">
        <f t="shared" si="29"/>
        <v>0</v>
      </c>
      <c r="BD14" s="46"/>
      <c r="BE14" s="46"/>
      <c r="BF14" s="46">
        <f t="shared" si="30"/>
        <v>0</v>
      </c>
      <c r="BG14" s="45">
        <f t="shared" si="31"/>
        <v>0</v>
      </c>
      <c r="BH14" s="46">
        <f t="shared" si="32"/>
        <v>0</v>
      </c>
      <c r="BI14" s="46">
        <f t="shared" si="33"/>
        <v>0</v>
      </c>
      <c r="BJ14" s="46"/>
      <c r="BK14" s="46"/>
      <c r="BL14" s="46">
        <f t="shared" si="34"/>
        <v>0</v>
      </c>
      <c r="BM14" s="45">
        <f t="shared" si="35"/>
        <v>0</v>
      </c>
      <c r="BN14" s="46">
        <f t="shared" si="36"/>
        <v>0</v>
      </c>
      <c r="BO14" s="46">
        <f t="shared" si="37"/>
        <v>0</v>
      </c>
      <c r="BP14" s="46"/>
      <c r="BQ14" s="46"/>
      <c r="BR14" s="46">
        <f t="shared" si="38"/>
        <v>0</v>
      </c>
      <c r="BS14" s="45">
        <f t="shared" si="39"/>
        <v>0</v>
      </c>
      <c r="BT14" s="46">
        <f t="shared" si="40"/>
        <v>0</v>
      </c>
      <c r="BU14" s="46">
        <f t="shared" si="41"/>
        <v>0</v>
      </c>
      <c r="BV14" s="46"/>
      <c r="BW14" s="46"/>
      <c r="BX14" s="46">
        <f t="shared" si="42"/>
        <v>0</v>
      </c>
      <c r="BY14" s="45">
        <f t="shared" si="43"/>
        <v>0</v>
      </c>
      <c r="BZ14" s="46">
        <f t="shared" si="44"/>
        <v>0</v>
      </c>
      <c r="CA14" s="46">
        <f t="shared" si="45"/>
        <v>0</v>
      </c>
      <c r="CB14" s="46"/>
      <c r="CC14" s="46"/>
      <c r="CD14" s="46">
        <f t="shared" si="46"/>
        <v>0</v>
      </c>
      <c r="CE14" s="45">
        <f t="shared" si="47"/>
        <v>0</v>
      </c>
      <c r="CF14" s="46">
        <f t="shared" si="48"/>
        <v>0</v>
      </c>
      <c r="CG14" s="46">
        <f t="shared" si="49"/>
        <v>0</v>
      </c>
      <c r="CH14" s="46"/>
      <c r="CI14" s="46"/>
      <c r="CJ14" s="46">
        <f t="shared" si="50"/>
        <v>0</v>
      </c>
      <c r="CK14" s="45">
        <f t="shared" si="51"/>
        <v>0</v>
      </c>
      <c r="CL14" s="46">
        <f t="shared" si="52"/>
        <v>0</v>
      </c>
      <c r="CM14" s="46">
        <f t="shared" si="53"/>
        <v>0</v>
      </c>
      <c r="CN14" s="46"/>
      <c r="CO14" s="46"/>
      <c r="CP14" s="46">
        <f t="shared" si="54"/>
        <v>0</v>
      </c>
      <c r="CQ14" s="45">
        <f t="shared" si="55"/>
        <v>0</v>
      </c>
      <c r="CR14" s="46">
        <f t="shared" si="56"/>
        <v>0</v>
      </c>
      <c r="CS14" s="46">
        <f t="shared" si="57"/>
        <v>0</v>
      </c>
      <c r="CT14" s="46"/>
      <c r="CU14" s="46"/>
      <c r="CV14" s="46">
        <f t="shared" si="58"/>
        <v>0</v>
      </c>
      <c r="CW14" s="45">
        <f t="shared" si="59"/>
        <v>0</v>
      </c>
      <c r="CX14" s="46">
        <f t="shared" si="60"/>
        <v>0</v>
      </c>
      <c r="CY14" s="46">
        <f t="shared" si="61"/>
        <v>0</v>
      </c>
      <c r="CZ14" s="46"/>
      <c r="DA14" s="46"/>
      <c r="DB14" s="46">
        <f t="shared" si="62"/>
        <v>0</v>
      </c>
      <c r="DC14" s="45">
        <f t="shared" si="63"/>
        <v>0</v>
      </c>
      <c r="DD14" s="46">
        <f t="shared" si="64"/>
        <v>0</v>
      </c>
      <c r="DE14" s="46">
        <f t="shared" si="65"/>
        <v>0</v>
      </c>
      <c r="DF14" s="46"/>
      <c r="DG14" s="46"/>
      <c r="DH14" s="46">
        <f t="shared" si="66"/>
        <v>0</v>
      </c>
      <c r="DI14" s="45">
        <f t="shared" si="67"/>
        <v>0</v>
      </c>
      <c r="DJ14" s="46">
        <f t="shared" si="68"/>
        <v>0</v>
      </c>
      <c r="DK14" s="46">
        <f t="shared" si="69"/>
        <v>0</v>
      </c>
      <c r="DL14" s="45"/>
      <c r="DM14" s="45"/>
      <c r="DN14" s="45">
        <f t="shared" si="70"/>
        <v>0</v>
      </c>
      <c r="DO14" s="45">
        <f t="shared" si="71"/>
        <v>0</v>
      </c>
      <c r="DP14" s="46">
        <f t="shared" si="72"/>
        <v>0</v>
      </c>
      <c r="DQ14" s="46">
        <f t="shared" si="73"/>
        <v>0</v>
      </c>
      <c r="DR14" s="46"/>
      <c r="DS14" s="46"/>
      <c r="DT14" s="46">
        <f t="shared" si="74"/>
        <v>0</v>
      </c>
      <c r="DU14" s="45">
        <f t="shared" si="75"/>
        <v>0</v>
      </c>
      <c r="DV14" s="46">
        <f t="shared" si="76"/>
        <v>0</v>
      </c>
      <c r="DW14" s="46">
        <f t="shared" si="77"/>
        <v>0</v>
      </c>
      <c r="DX14" s="46"/>
      <c r="DY14" s="46"/>
      <c r="DZ14" s="46">
        <f t="shared" si="78"/>
        <v>0</v>
      </c>
      <c r="EA14" s="45">
        <f t="shared" si="79"/>
        <v>0</v>
      </c>
      <c r="EB14" s="46">
        <f t="shared" si="80"/>
        <v>0</v>
      </c>
      <c r="EC14" s="46">
        <f t="shared" si="81"/>
        <v>0</v>
      </c>
      <c r="ED14" s="46"/>
      <c r="EE14" s="45"/>
      <c r="EF14" s="45"/>
      <c r="EG14" s="45">
        <f t="shared" si="82"/>
        <v>0</v>
      </c>
      <c r="EH14" s="45"/>
      <c r="EI14" s="46"/>
    </row>
    <row r="15" spans="1:139" s="33" customFormat="1" ht="12.75">
      <c r="A15" s="32">
        <v>45383</v>
      </c>
      <c r="C15" s="21"/>
      <c r="D15" s="21"/>
      <c r="E15" s="44">
        <f t="shared" si="0"/>
        <v>0</v>
      </c>
      <c r="F15" s="44"/>
      <c r="G15" s="44"/>
      <c r="H15" s="46"/>
      <c r="I15" s="46">
        <f>'2012A Academic'!I15</f>
        <v>0</v>
      </c>
      <c r="J15" s="46">
        <f>'2012A Academic'!J15</f>
        <v>0</v>
      </c>
      <c r="K15" s="46">
        <f t="shared" si="1"/>
        <v>0</v>
      </c>
      <c r="L15" s="46">
        <f>'2012A Academic'!L15</f>
        <v>0</v>
      </c>
      <c r="M15" s="46">
        <f>'2012A Academic'!M15</f>
        <v>0</v>
      </c>
      <c r="N15" s="46"/>
      <c r="O15" s="45">
        <f t="shared" si="83"/>
        <v>0</v>
      </c>
      <c r="P15" s="47">
        <f t="shared" si="2"/>
        <v>0</v>
      </c>
      <c r="Q15" s="45">
        <f t="shared" si="3"/>
        <v>0</v>
      </c>
      <c r="R15" s="45">
        <f t="shared" si="4"/>
        <v>0</v>
      </c>
      <c r="S15" s="47">
        <f t="shared" si="5"/>
        <v>0</v>
      </c>
      <c r="T15" s="46"/>
      <c r="U15" s="46">
        <f t="shared" si="84"/>
        <v>0</v>
      </c>
      <c r="V15" s="47">
        <f t="shared" si="6"/>
        <v>0</v>
      </c>
      <c r="W15" s="46">
        <f t="shared" si="7"/>
        <v>0</v>
      </c>
      <c r="X15" s="46">
        <f t="shared" si="8"/>
        <v>0</v>
      </c>
      <c r="Y15" s="46">
        <f t="shared" si="9"/>
        <v>0</v>
      </c>
      <c r="Z15" s="46"/>
      <c r="AA15" s="46">
        <f t="shared" si="85"/>
        <v>0</v>
      </c>
      <c r="AB15" s="46">
        <f t="shared" si="10"/>
        <v>0</v>
      </c>
      <c r="AC15" s="45">
        <f t="shared" si="11"/>
        <v>0</v>
      </c>
      <c r="AD15" s="46">
        <f t="shared" si="12"/>
        <v>0</v>
      </c>
      <c r="AE15" s="46">
        <f t="shared" si="13"/>
        <v>0</v>
      </c>
      <c r="AF15" s="46"/>
      <c r="AG15" s="46">
        <f t="shared" si="86"/>
        <v>0</v>
      </c>
      <c r="AH15" s="46">
        <f t="shared" si="14"/>
        <v>0</v>
      </c>
      <c r="AI15" s="45">
        <f t="shared" si="15"/>
        <v>0</v>
      </c>
      <c r="AJ15" s="46">
        <f t="shared" si="16"/>
        <v>0</v>
      </c>
      <c r="AK15" s="46">
        <f t="shared" si="17"/>
        <v>0</v>
      </c>
      <c r="AL15" s="46"/>
      <c r="AM15" s="46">
        <f t="shared" si="87"/>
        <v>0</v>
      </c>
      <c r="AN15" s="46">
        <f t="shared" si="18"/>
        <v>0</v>
      </c>
      <c r="AO15" s="45">
        <f t="shared" si="19"/>
        <v>0</v>
      </c>
      <c r="AP15" s="46">
        <f t="shared" si="20"/>
        <v>0</v>
      </c>
      <c r="AQ15" s="46">
        <f t="shared" si="21"/>
        <v>0</v>
      </c>
      <c r="AR15" s="46"/>
      <c r="AS15" s="46">
        <f t="shared" si="88"/>
        <v>0</v>
      </c>
      <c r="AT15" s="46">
        <f t="shared" si="22"/>
        <v>0</v>
      </c>
      <c r="AU15" s="45">
        <f t="shared" si="23"/>
        <v>0</v>
      </c>
      <c r="AV15" s="46">
        <f t="shared" si="24"/>
        <v>0</v>
      </c>
      <c r="AW15" s="46">
        <f t="shared" si="25"/>
        <v>0</v>
      </c>
      <c r="AX15" s="46"/>
      <c r="AY15" s="46">
        <f t="shared" si="89"/>
        <v>0</v>
      </c>
      <c r="AZ15" s="46">
        <f t="shared" si="26"/>
        <v>0</v>
      </c>
      <c r="BA15" s="45">
        <f t="shared" si="27"/>
        <v>0</v>
      </c>
      <c r="BB15" s="46">
        <f t="shared" si="28"/>
        <v>0</v>
      </c>
      <c r="BC15" s="46">
        <f t="shared" si="29"/>
        <v>0</v>
      </c>
      <c r="BD15" s="46"/>
      <c r="BE15" s="46">
        <f t="shared" si="90"/>
        <v>0</v>
      </c>
      <c r="BF15" s="46">
        <f t="shared" si="30"/>
        <v>0</v>
      </c>
      <c r="BG15" s="45">
        <f t="shared" si="31"/>
        <v>0</v>
      </c>
      <c r="BH15" s="46">
        <f t="shared" si="32"/>
        <v>0</v>
      </c>
      <c r="BI15" s="46">
        <f t="shared" si="33"/>
        <v>0</v>
      </c>
      <c r="BJ15" s="46"/>
      <c r="BK15" s="46">
        <f t="shared" si="91"/>
        <v>0</v>
      </c>
      <c r="BL15" s="46">
        <f t="shared" si="34"/>
        <v>0</v>
      </c>
      <c r="BM15" s="45">
        <f t="shared" si="35"/>
        <v>0</v>
      </c>
      <c r="BN15" s="46">
        <f t="shared" si="36"/>
        <v>0</v>
      </c>
      <c r="BO15" s="46">
        <f t="shared" si="37"/>
        <v>0</v>
      </c>
      <c r="BP15" s="46"/>
      <c r="BQ15" s="46">
        <f t="shared" si="92"/>
        <v>0</v>
      </c>
      <c r="BR15" s="46">
        <f t="shared" si="38"/>
        <v>0</v>
      </c>
      <c r="BS15" s="45">
        <f t="shared" si="39"/>
        <v>0</v>
      </c>
      <c r="BT15" s="46">
        <f t="shared" si="40"/>
        <v>0</v>
      </c>
      <c r="BU15" s="46">
        <f t="shared" si="41"/>
        <v>0</v>
      </c>
      <c r="BV15" s="46"/>
      <c r="BW15" s="46">
        <f t="shared" si="93"/>
        <v>0</v>
      </c>
      <c r="BX15" s="46">
        <f t="shared" si="42"/>
        <v>0</v>
      </c>
      <c r="BY15" s="45">
        <f t="shared" si="43"/>
        <v>0</v>
      </c>
      <c r="BZ15" s="46">
        <f t="shared" si="44"/>
        <v>0</v>
      </c>
      <c r="CA15" s="46">
        <f t="shared" si="45"/>
        <v>0</v>
      </c>
      <c r="CB15" s="46"/>
      <c r="CC15" s="46">
        <f t="shared" si="94"/>
        <v>0</v>
      </c>
      <c r="CD15" s="46">
        <f t="shared" si="46"/>
        <v>0</v>
      </c>
      <c r="CE15" s="45">
        <f t="shared" si="47"/>
        <v>0</v>
      </c>
      <c r="CF15" s="46">
        <f t="shared" si="48"/>
        <v>0</v>
      </c>
      <c r="CG15" s="46">
        <f t="shared" si="49"/>
        <v>0</v>
      </c>
      <c r="CH15" s="46"/>
      <c r="CI15" s="46">
        <f t="shared" si="95"/>
        <v>0</v>
      </c>
      <c r="CJ15" s="46">
        <f t="shared" si="50"/>
        <v>0</v>
      </c>
      <c r="CK15" s="45">
        <f t="shared" si="51"/>
        <v>0</v>
      </c>
      <c r="CL15" s="46">
        <f t="shared" si="52"/>
        <v>0</v>
      </c>
      <c r="CM15" s="46">
        <f t="shared" si="53"/>
        <v>0</v>
      </c>
      <c r="CN15" s="46"/>
      <c r="CO15" s="46">
        <f t="shared" si="96"/>
        <v>0</v>
      </c>
      <c r="CP15" s="46">
        <f t="shared" si="54"/>
        <v>0</v>
      </c>
      <c r="CQ15" s="45">
        <f t="shared" si="55"/>
        <v>0</v>
      </c>
      <c r="CR15" s="46">
        <f t="shared" si="56"/>
        <v>0</v>
      </c>
      <c r="CS15" s="46">
        <f t="shared" si="57"/>
        <v>0</v>
      </c>
      <c r="CT15" s="46"/>
      <c r="CU15" s="46">
        <f t="shared" si="97"/>
        <v>0</v>
      </c>
      <c r="CV15" s="46">
        <f t="shared" si="58"/>
        <v>0</v>
      </c>
      <c r="CW15" s="45">
        <f t="shared" si="59"/>
        <v>0</v>
      </c>
      <c r="CX15" s="46">
        <f t="shared" si="60"/>
        <v>0</v>
      </c>
      <c r="CY15" s="46">
        <f t="shared" si="61"/>
        <v>0</v>
      </c>
      <c r="CZ15" s="46"/>
      <c r="DA15" s="46">
        <f t="shared" si="98"/>
        <v>0</v>
      </c>
      <c r="DB15" s="46">
        <f t="shared" si="62"/>
        <v>0</v>
      </c>
      <c r="DC15" s="45">
        <f t="shared" si="63"/>
        <v>0</v>
      </c>
      <c r="DD15" s="46">
        <f t="shared" si="64"/>
        <v>0</v>
      </c>
      <c r="DE15" s="46">
        <f t="shared" si="65"/>
        <v>0</v>
      </c>
      <c r="DF15" s="46"/>
      <c r="DG15" s="46">
        <f t="shared" si="99"/>
        <v>0</v>
      </c>
      <c r="DH15" s="46">
        <f t="shared" si="66"/>
        <v>0</v>
      </c>
      <c r="DI15" s="45">
        <f t="shared" si="67"/>
        <v>0</v>
      </c>
      <c r="DJ15" s="46">
        <f t="shared" si="68"/>
        <v>0</v>
      </c>
      <c r="DK15" s="46">
        <f t="shared" si="69"/>
        <v>0</v>
      </c>
      <c r="DL15" s="45"/>
      <c r="DM15" s="45">
        <f t="shared" si="100"/>
        <v>0</v>
      </c>
      <c r="DN15" s="45">
        <f t="shared" si="70"/>
        <v>0</v>
      </c>
      <c r="DO15" s="45">
        <f t="shared" si="71"/>
        <v>0</v>
      </c>
      <c r="DP15" s="46">
        <f t="shared" si="72"/>
        <v>0</v>
      </c>
      <c r="DQ15" s="46">
        <f t="shared" si="73"/>
        <v>0</v>
      </c>
      <c r="DR15" s="46"/>
      <c r="DS15" s="46">
        <f t="shared" si="101"/>
        <v>0</v>
      </c>
      <c r="DT15" s="46">
        <f t="shared" si="74"/>
        <v>0</v>
      </c>
      <c r="DU15" s="45">
        <f t="shared" si="75"/>
        <v>0</v>
      </c>
      <c r="DV15" s="46">
        <f t="shared" si="76"/>
        <v>0</v>
      </c>
      <c r="DW15" s="46">
        <f t="shared" si="77"/>
        <v>0</v>
      </c>
      <c r="DX15" s="46"/>
      <c r="DY15" s="46">
        <f t="shared" si="102"/>
        <v>0</v>
      </c>
      <c r="DZ15" s="46">
        <f t="shared" si="78"/>
        <v>0</v>
      </c>
      <c r="EA15" s="45">
        <f t="shared" si="79"/>
        <v>0</v>
      </c>
      <c r="EB15" s="46">
        <f t="shared" si="80"/>
        <v>0</v>
      </c>
      <c r="EC15" s="46">
        <f t="shared" si="81"/>
        <v>0</v>
      </c>
      <c r="ED15" s="46"/>
      <c r="EE15" s="45"/>
      <c r="EF15" s="45"/>
      <c r="EG15" s="45">
        <f t="shared" si="82"/>
        <v>0</v>
      </c>
      <c r="EH15" s="45"/>
      <c r="EI15" s="46"/>
    </row>
    <row r="16" spans="1:139" ht="12.75">
      <c r="A16" s="2">
        <v>45566</v>
      </c>
      <c r="C16" s="21"/>
      <c r="D16" s="21"/>
      <c r="E16" s="44">
        <f t="shared" si="0"/>
        <v>0</v>
      </c>
      <c r="F16" s="44"/>
      <c r="G16" s="44"/>
      <c r="H16" s="45"/>
      <c r="I16" s="46">
        <f>'2012A Academic'!I16</f>
        <v>0</v>
      </c>
      <c r="J16" s="46">
        <f>'2012A Academic'!J16</f>
        <v>0</v>
      </c>
      <c r="K16" s="46">
        <f t="shared" si="1"/>
        <v>0</v>
      </c>
      <c r="L16" s="46">
        <f>'2012A Academic'!L16</f>
        <v>0</v>
      </c>
      <c r="M16" s="46">
        <f>'2012A Academic'!M16</f>
        <v>0</v>
      </c>
      <c r="N16" s="45"/>
      <c r="O16" s="45"/>
      <c r="P16" s="47">
        <f t="shared" si="2"/>
        <v>0</v>
      </c>
      <c r="Q16" s="45">
        <f t="shared" si="3"/>
        <v>0</v>
      </c>
      <c r="R16" s="45">
        <f t="shared" si="4"/>
        <v>0</v>
      </c>
      <c r="S16" s="47">
        <f t="shared" si="5"/>
        <v>0</v>
      </c>
      <c r="T16" s="45"/>
      <c r="U16" s="46"/>
      <c r="V16" s="47">
        <f t="shared" si="6"/>
        <v>0</v>
      </c>
      <c r="W16" s="46">
        <f t="shared" si="7"/>
        <v>0</v>
      </c>
      <c r="X16" s="46">
        <f t="shared" si="8"/>
        <v>0</v>
      </c>
      <c r="Y16" s="46">
        <f t="shared" si="9"/>
        <v>0</v>
      </c>
      <c r="Z16" s="45"/>
      <c r="AA16" s="46"/>
      <c r="AB16" s="46">
        <f t="shared" si="10"/>
        <v>0</v>
      </c>
      <c r="AC16" s="45">
        <f t="shared" si="11"/>
        <v>0</v>
      </c>
      <c r="AD16" s="46">
        <f t="shared" si="12"/>
        <v>0</v>
      </c>
      <c r="AE16" s="46">
        <f t="shared" si="13"/>
        <v>0</v>
      </c>
      <c r="AF16" s="45"/>
      <c r="AG16" s="46"/>
      <c r="AH16" s="46">
        <f t="shared" si="14"/>
        <v>0</v>
      </c>
      <c r="AI16" s="45">
        <f t="shared" si="15"/>
        <v>0</v>
      </c>
      <c r="AJ16" s="46">
        <f t="shared" si="16"/>
        <v>0</v>
      </c>
      <c r="AK16" s="46">
        <f t="shared" si="17"/>
        <v>0</v>
      </c>
      <c r="AL16" s="45"/>
      <c r="AM16" s="46"/>
      <c r="AN16" s="46">
        <f t="shared" si="18"/>
        <v>0</v>
      </c>
      <c r="AO16" s="45">
        <f t="shared" si="19"/>
        <v>0</v>
      </c>
      <c r="AP16" s="46">
        <f t="shared" si="20"/>
        <v>0</v>
      </c>
      <c r="AQ16" s="46">
        <f t="shared" si="21"/>
        <v>0</v>
      </c>
      <c r="AR16" s="45"/>
      <c r="AS16" s="46"/>
      <c r="AT16" s="46">
        <f t="shared" si="22"/>
        <v>0</v>
      </c>
      <c r="AU16" s="45">
        <f t="shared" si="23"/>
        <v>0</v>
      </c>
      <c r="AV16" s="46">
        <f t="shared" si="24"/>
        <v>0</v>
      </c>
      <c r="AW16" s="46">
        <f t="shared" si="25"/>
        <v>0</v>
      </c>
      <c r="AX16" s="45"/>
      <c r="AY16" s="46"/>
      <c r="AZ16" s="46">
        <f t="shared" si="26"/>
        <v>0</v>
      </c>
      <c r="BA16" s="45">
        <f t="shared" si="27"/>
        <v>0</v>
      </c>
      <c r="BB16" s="46">
        <f t="shared" si="28"/>
        <v>0</v>
      </c>
      <c r="BC16" s="46">
        <f t="shared" si="29"/>
        <v>0</v>
      </c>
      <c r="BD16" s="45"/>
      <c r="BE16" s="46"/>
      <c r="BF16" s="46">
        <f t="shared" si="30"/>
        <v>0</v>
      </c>
      <c r="BG16" s="45">
        <f t="shared" si="31"/>
        <v>0</v>
      </c>
      <c r="BH16" s="46">
        <f t="shared" si="32"/>
        <v>0</v>
      </c>
      <c r="BI16" s="46">
        <f t="shared" si="33"/>
        <v>0</v>
      </c>
      <c r="BJ16" s="45"/>
      <c r="BK16" s="46"/>
      <c r="BL16" s="46">
        <f t="shared" si="34"/>
        <v>0</v>
      </c>
      <c r="BM16" s="45">
        <f t="shared" si="35"/>
        <v>0</v>
      </c>
      <c r="BN16" s="46">
        <f t="shared" si="36"/>
        <v>0</v>
      </c>
      <c r="BO16" s="46">
        <f t="shared" si="37"/>
        <v>0</v>
      </c>
      <c r="BP16" s="45"/>
      <c r="BQ16" s="46"/>
      <c r="BR16" s="46">
        <f t="shared" si="38"/>
        <v>0</v>
      </c>
      <c r="BS16" s="45">
        <f t="shared" si="39"/>
        <v>0</v>
      </c>
      <c r="BT16" s="46">
        <f t="shared" si="40"/>
        <v>0</v>
      </c>
      <c r="BU16" s="46">
        <f t="shared" si="41"/>
        <v>0</v>
      </c>
      <c r="BV16" s="45"/>
      <c r="BW16" s="46"/>
      <c r="BX16" s="46">
        <f t="shared" si="42"/>
        <v>0</v>
      </c>
      <c r="BY16" s="45">
        <f t="shared" si="43"/>
        <v>0</v>
      </c>
      <c r="BZ16" s="46">
        <f t="shared" si="44"/>
        <v>0</v>
      </c>
      <c r="CA16" s="46">
        <f t="shared" si="45"/>
        <v>0</v>
      </c>
      <c r="CB16" s="45"/>
      <c r="CC16" s="46"/>
      <c r="CD16" s="46">
        <f t="shared" si="46"/>
        <v>0</v>
      </c>
      <c r="CE16" s="45">
        <f t="shared" si="47"/>
        <v>0</v>
      </c>
      <c r="CF16" s="46">
        <f t="shared" si="48"/>
        <v>0</v>
      </c>
      <c r="CG16" s="46">
        <f t="shared" si="49"/>
        <v>0</v>
      </c>
      <c r="CH16" s="45"/>
      <c r="CI16" s="46"/>
      <c r="CJ16" s="46">
        <f t="shared" si="50"/>
        <v>0</v>
      </c>
      <c r="CK16" s="45">
        <f t="shared" si="51"/>
        <v>0</v>
      </c>
      <c r="CL16" s="46">
        <f t="shared" si="52"/>
        <v>0</v>
      </c>
      <c r="CM16" s="46">
        <f t="shared" si="53"/>
        <v>0</v>
      </c>
      <c r="CN16" s="45"/>
      <c r="CO16" s="46"/>
      <c r="CP16" s="46">
        <f t="shared" si="54"/>
        <v>0</v>
      </c>
      <c r="CQ16" s="45">
        <f t="shared" si="55"/>
        <v>0</v>
      </c>
      <c r="CR16" s="46">
        <f t="shared" si="56"/>
        <v>0</v>
      </c>
      <c r="CS16" s="46">
        <f t="shared" si="57"/>
        <v>0</v>
      </c>
      <c r="CT16" s="45"/>
      <c r="CU16" s="46"/>
      <c r="CV16" s="46">
        <f t="shared" si="58"/>
        <v>0</v>
      </c>
      <c r="CW16" s="45">
        <f t="shared" si="59"/>
        <v>0</v>
      </c>
      <c r="CX16" s="46">
        <f t="shared" si="60"/>
        <v>0</v>
      </c>
      <c r="CY16" s="46">
        <f t="shared" si="61"/>
        <v>0</v>
      </c>
      <c r="CZ16" s="45"/>
      <c r="DA16" s="46"/>
      <c r="DB16" s="46">
        <f t="shared" si="62"/>
        <v>0</v>
      </c>
      <c r="DC16" s="45">
        <f t="shared" si="63"/>
        <v>0</v>
      </c>
      <c r="DD16" s="46">
        <f t="shared" si="64"/>
        <v>0</v>
      </c>
      <c r="DE16" s="46">
        <f t="shared" si="65"/>
        <v>0</v>
      </c>
      <c r="DF16" s="45"/>
      <c r="DG16" s="46"/>
      <c r="DH16" s="46">
        <f t="shared" si="66"/>
        <v>0</v>
      </c>
      <c r="DI16" s="45">
        <f t="shared" si="67"/>
        <v>0</v>
      </c>
      <c r="DJ16" s="46">
        <f t="shared" si="68"/>
        <v>0</v>
      </c>
      <c r="DK16" s="46">
        <f t="shared" si="69"/>
        <v>0</v>
      </c>
      <c r="DL16" s="45"/>
      <c r="DM16" s="45"/>
      <c r="DN16" s="45">
        <f t="shared" si="70"/>
        <v>0</v>
      </c>
      <c r="DO16" s="45">
        <f t="shared" si="71"/>
        <v>0</v>
      </c>
      <c r="DP16" s="46">
        <f t="shared" si="72"/>
        <v>0</v>
      </c>
      <c r="DQ16" s="46">
        <f t="shared" si="73"/>
        <v>0</v>
      </c>
      <c r="DR16" s="45"/>
      <c r="DS16" s="46"/>
      <c r="DT16" s="46">
        <f t="shared" si="74"/>
        <v>0</v>
      </c>
      <c r="DU16" s="45">
        <f t="shared" si="75"/>
        <v>0</v>
      </c>
      <c r="DV16" s="46">
        <f t="shared" si="76"/>
        <v>0</v>
      </c>
      <c r="DW16" s="46">
        <f t="shared" si="77"/>
        <v>0</v>
      </c>
      <c r="DX16" s="45"/>
      <c r="DY16" s="46"/>
      <c r="DZ16" s="46">
        <f t="shared" si="78"/>
        <v>0</v>
      </c>
      <c r="EA16" s="45">
        <f t="shared" si="79"/>
        <v>0</v>
      </c>
      <c r="EB16" s="46">
        <f t="shared" si="80"/>
        <v>0</v>
      </c>
      <c r="EC16" s="46">
        <f t="shared" si="81"/>
        <v>0</v>
      </c>
      <c r="ED16" s="45"/>
      <c r="EE16" s="45"/>
      <c r="EF16" s="45"/>
      <c r="EG16" s="45">
        <f t="shared" si="82"/>
        <v>0</v>
      </c>
      <c r="EH16" s="45"/>
      <c r="EI16" s="45"/>
    </row>
    <row r="17" spans="1:139" ht="12.75">
      <c r="A17" s="2">
        <v>45748</v>
      </c>
      <c r="C17" s="47"/>
      <c r="D17" s="47"/>
      <c r="E17" s="44">
        <f t="shared" si="0"/>
        <v>0</v>
      </c>
      <c r="F17" s="44"/>
      <c r="G17" s="44"/>
      <c r="H17" s="45"/>
      <c r="I17" s="46">
        <f>'2012A Academic'!I17</f>
        <v>0</v>
      </c>
      <c r="J17" s="46">
        <f>'2012A Academic'!J17</f>
        <v>0</v>
      </c>
      <c r="K17" s="46">
        <f t="shared" si="1"/>
        <v>0</v>
      </c>
      <c r="L17" s="46">
        <f>'2012A Academic'!L17</f>
        <v>0</v>
      </c>
      <c r="M17" s="46">
        <f>'2012A Academic'!M17</f>
        <v>0</v>
      </c>
      <c r="N17" s="45"/>
      <c r="O17" s="45">
        <f t="shared" si="83"/>
        <v>0</v>
      </c>
      <c r="P17" s="47">
        <f t="shared" si="2"/>
        <v>0</v>
      </c>
      <c r="Q17" s="45">
        <f t="shared" si="3"/>
        <v>0</v>
      </c>
      <c r="R17" s="45">
        <f t="shared" si="4"/>
        <v>0</v>
      </c>
      <c r="S17" s="47">
        <f t="shared" si="5"/>
        <v>0</v>
      </c>
      <c r="T17" s="45"/>
      <c r="U17" s="46">
        <f t="shared" si="84"/>
        <v>0</v>
      </c>
      <c r="V17" s="47">
        <f t="shared" si="6"/>
        <v>0</v>
      </c>
      <c r="W17" s="46">
        <f t="shared" si="7"/>
        <v>0</v>
      </c>
      <c r="X17" s="46">
        <f t="shared" si="8"/>
        <v>0</v>
      </c>
      <c r="Y17" s="46">
        <f t="shared" si="9"/>
        <v>0</v>
      </c>
      <c r="Z17" s="45"/>
      <c r="AA17" s="46">
        <f t="shared" si="85"/>
        <v>0</v>
      </c>
      <c r="AB17" s="46">
        <f t="shared" si="10"/>
        <v>0</v>
      </c>
      <c r="AC17" s="45">
        <f t="shared" si="11"/>
        <v>0</v>
      </c>
      <c r="AD17" s="46">
        <f t="shared" si="12"/>
        <v>0</v>
      </c>
      <c r="AE17" s="46">
        <f t="shared" si="13"/>
        <v>0</v>
      </c>
      <c r="AF17" s="45"/>
      <c r="AG17" s="46">
        <f t="shared" si="86"/>
        <v>0</v>
      </c>
      <c r="AH17" s="46">
        <f t="shared" si="14"/>
        <v>0</v>
      </c>
      <c r="AI17" s="45">
        <f t="shared" si="15"/>
        <v>0</v>
      </c>
      <c r="AJ17" s="46">
        <f t="shared" si="16"/>
        <v>0</v>
      </c>
      <c r="AK17" s="46">
        <f t="shared" si="17"/>
        <v>0</v>
      </c>
      <c r="AL17" s="45"/>
      <c r="AM17" s="46">
        <f t="shared" si="87"/>
        <v>0</v>
      </c>
      <c r="AN17" s="46">
        <f t="shared" si="18"/>
        <v>0</v>
      </c>
      <c r="AO17" s="45">
        <f t="shared" si="19"/>
        <v>0</v>
      </c>
      <c r="AP17" s="46">
        <f t="shared" si="20"/>
        <v>0</v>
      </c>
      <c r="AQ17" s="46">
        <f t="shared" si="21"/>
        <v>0</v>
      </c>
      <c r="AR17" s="45"/>
      <c r="AS17" s="46">
        <f t="shared" si="88"/>
        <v>0</v>
      </c>
      <c r="AT17" s="46">
        <f t="shared" si="22"/>
        <v>0</v>
      </c>
      <c r="AU17" s="45">
        <f t="shared" si="23"/>
        <v>0</v>
      </c>
      <c r="AV17" s="46">
        <f t="shared" si="24"/>
        <v>0</v>
      </c>
      <c r="AW17" s="46">
        <f t="shared" si="25"/>
        <v>0</v>
      </c>
      <c r="AX17" s="45"/>
      <c r="AY17" s="46">
        <f t="shared" si="89"/>
        <v>0</v>
      </c>
      <c r="AZ17" s="46">
        <f t="shared" si="26"/>
        <v>0</v>
      </c>
      <c r="BA17" s="45">
        <f t="shared" si="27"/>
        <v>0</v>
      </c>
      <c r="BB17" s="46">
        <f t="shared" si="28"/>
        <v>0</v>
      </c>
      <c r="BC17" s="46">
        <f t="shared" si="29"/>
        <v>0</v>
      </c>
      <c r="BD17" s="45"/>
      <c r="BE17" s="46">
        <f t="shared" si="90"/>
        <v>0</v>
      </c>
      <c r="BF17" s="46">
        <f t="shared" si="30"/>
        <v>0</v>
      </c>
      <c r="BG17" s="45">
        <f t="shared" si="31"/>
        <v>0</v>
      </c>
      <c r="BH17" s="46">
        <f t="shared" si="32"/>
        <v>0</v>
      </c>
      <c r="BI17" s="46">
        <f t="shared" si="33"/>
        <v>0</v>
      </c>
      <c r="BJ17" s="45"/>
      <c r="BK17" s="46">
        <f t="shared" si="91"/>
        <v>0</v>
      </c>
      <c r="BL17" s="46">
        <f t="shared" si="34"/>
        <v>0</v>
      </c>
      <c r="BM17" s="45">
        <f t="shared" si="35"/>
        <v>0</v>
      </c>
      <c r="BN17" s="46">
        <f t="shared" si="36"/>
        <v>0</v>
      </c>
      <c r="BO17" s="46">
        <f t="shared" si="37"/>
        <v>0</v>
      </c>
      <c r="BP17" s="45"/>
      <c r="BQ17" s="46">
        <f t="shared" si="92"/>
        <v>0</v>
      </c>
      <c r="BR17" s="46">
        <f t="shared" si="38"/>
        <v>0</v>
      </c>
      <c r="BS17" s="45">
        <f t="shared" si="39"/>
        <v>0</v>
      </c>
      <c r="BT17" s="46">
        <f t="shared" si="40"/>
        <v>0</v>
      </c>
      <c r="BU17" s="46">
        <f t="shared" si="41"/>
        <v>0</v>
      </c>
      <c r="BV17" s="45"/>
      <c r="BW17" s="46">
        <f t="shared" si="93"/>
        <v>0</v>
      </c>
      <c r="BX17" s="46">
        <f t="shared" si="42"/>
        <v>0</v>
      </c>
      <c r="BY17" s="45">
        <f t="shared" si="43"/>
        <v>0</v>
      </c>
      <c r="BZ17" s="46">
        <f t="shared" si="44"/>
        <v>0</v>
      </c>
      <c r="CA17" s="46">
        <f t="shared" si="45"/>
        <v>0</v>
      </c>
      <c r="CB17" s="45"/>
      <c r="CC17" s="46">
        <f t="shared" si="94"/>
        <v>0</v>
      </c>
      <c r="CD17" s="46">
        <f t="shared" si="46"/>
        <v>0</v>
      </c>
      <c r="CE17" s="45">
        <f t="shared" si="47"/>
        <v>0</v>
      </c>
      <c r="CF17" s="46">
        <f t="shared" si="48"/>
        <v>0</v>
      </c>
      <c r="CG17" s="46">
        <f t="shared" si="49"/>
        <v>0</v>
      </c>
      <c r="CH17" s="45"/>
      <c r="CI17" s="46">
        <f t="shared" si="95"/>
        <v>0</v>
      </c>
      <c r="CJ17" s="46">
        <f t="shared" si="50"/>
        <v>0</v>
      </c>
      <c r="CK17" s="45">
        <f t="shared" si="51"/>
        <v>0</v>
      </c>
      <c r="CL17" s="46">
        <f t="shared" si="52"/>
        <v>0</v>
      </c>
      <c r="CM17" s="46">
        <f t="shared" si="53"/>
        <v>0</v>
      </c>
      <c r="CN17" s="45"/>
      <c r="CO17" s="46">
        <f t="shared" si="96"/>
        <v>0</v>
      </c>
      <c r="CP17" s="46">
        <f t="shared" si="54"/>
        <v>0</v>
      </c>
      <c r="CQ17" s="45">
        <f t="shared" si="55"/>
        <v>0</v>
      </c>
      <c r="CR17" s="46">
        <f t="shared" si="56"/>
        <v>0</v>
      </c>
      <c r="CS17" s="46">
        <f t="shared" si="57"/>
        <v>0</v>
      </c>
      <c r="CT17" s="45"/>
      <c r="CU17" s="46">
        <f t="shared" si="97"/>
        <v>0</v>
      </c>
      <c r="CV17" s="46">
        <f t="shared" si="58"/>
        <v>0</v>
      </c>
      <c r="CW17" s="45">
        <f t="shared" si="59"/>
        <v>0</v>
      </c>
      <c r="CX17" s="46">
        <f t="shared" si="60"/>
        <v>0</v>
      </c>
      <c r="CY17" s="46">
        <f t="shared" si="61"/>
        <v>0</v>
      </c>
      <c r="CZ17" s="45"/>
      <c r="DA17" s="46">
        <f t="shared" si="98"/>
        <v>0</v>
      </c>
      <c r="DB17" s="46">
        <f t="shared" si="62"/>
        <v>0</v>
      </c>
      <c r="DC17" s="45">
        <f t="shared" si="63"/>
        <v>0</v>
      </c>
      <c r="DD17" s="46">
        <f t="shared" si="64"/>
        <v>0</v>
      </c>
      <c r="DE17" s="46">
        <f t="shared" si="65"/>
        <v>0</v>
      </c>
      <c r="DF17" s="45"/>
      <c r="DG17" s="46">
        <f t="shared" si="99"/>
        <v>0</v>
      </c>
      <c r="DH17" s="46">
        <f t="shared" si="66"/>
        <v>0</v>
      </c>
      <c r="DI17" s="45">
        <f t="shared" si="67"/>
        <v>0</v>
      </c>
      <c r="DJ17" s="46">
        <f t="shared" si="68"/>
        <v>0</v>
      </c>
      <c r="DK17" s="46">
        <f t="shared" si="69"/>
        <v>0</v>
      </c>
      <c r="DL17" s="45"/>
      <c r="DM17" s="45">
        <f t="shared" si="100"/>
        <v>0</v>
      </c>
      <c r="DN17" s="45">
        <f t="shared" si="70"/>
        <v>0</v>
      </c>
      <c r="DO17" s="45">
        <f t="shared" si="71"/>
        <v>0</v>
      </c>
      <c r="DP17" s="46">
        <f t="shared" si="72"/>
        <v>0</v>
      </c>
      <c r="DQ17" s="46">
        <f t="shared" si="73"/>
        <v>0</v>
      </c>
      <c r="DR17" s="45"/>
      <c r="DS17" s="46">
        <f t="shared" si="101"/>
        <v>0</v>
      </c>
      <c r="DT17" s="46">
        <f t="shared" si="74"/>
        <v>0</v>
      </c>
      <c r="DU17" s="45">
        <f t="shared" si="75"/>
        <v>0</v>
      </c>
      <c r="DV17" s="46">
        <f t="shared" si="76"/>
        <v>0</v>
      </c>
      <c r="DW17" s="46">
        <f t="shared" si="77"/>
        <v>0</v>
      </c>
      <c r="DX17" s="45"/>
      <c r="DY17" s="46">
        <f t="shared" si="102"/>
        <v>0</v>
      </c>
      <c r="DZ17" s="46">
        <f t="shared" si="78"/>
        <v>0</v>
      </c>
      <c r="EA17" s="45">
        <f t="shared" si="79"/>
        <v>0</v>
      </c>
      <c r="EB17" s="46">
        <f t="shared" si="80"/>
        <v>0</v>
      </c>
      <c r="EC17" s="46">
        <f t="shared" si="81"/>
        <v>0</v>
      </c>
      <c r="ED17" s="45"/>
      <c r="EE17" s="45"/>
      <c r="EF17" s="45"/>
      <c r="EG17" s="45">
        <f t="shared" si="82"/>
        <v>0</v>
      </c>
      <c r="EH17" s="45"/>
      <c r="EI17" s="45"/>
    </row>
    <row r="18" spans="3:139" ht="12.75">
      <c r="C18" s="47"/>
      <c r="D18" s="47"/>
      <c r="E18" s="47"/>
      <c r="F18" s="47"/>
      <c r="G18" s="47"/>
      <c r="H18" s="45"/>
      <c r="I18" s="45"/>
      <c r="J18" s="46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</row>
    <row r="19" spans="1:139" ht="13.5" thickBot="1">
      <c r="A19" s="12" t="s">
        <v>0</v>
      </c>
      <c r="C19" s="48">
        <f>SUM(C8:C18)</f>
        <v>5725000</v>
      </c>
      <c r="D19" s="48">
        <f>SUM(D8:D18)</f>
        <v>286700</v>
      </c>
      <c r="E19" s="48">
        <f>SUM(E8:E18)</f>
        <v>6011700</v>
      </c>
      <c r="F19" s="48">
        <f>SUM(F8:F18)</f>
        <v>204426</v>
      </c>
      <c r="G19" s="48">
        <f>SUM(G8:G18)</f>
        <v>326982</v>
      </c>
      <c r="H19" s="45"/>
      <c r="I19" s="48">
        <f>SUM(I8:I18)</f>
        <v>3209392.6350000007</v>
      </c>
      <c r="J19" s="48">
        <f>SUM(J8:J18)</f>
        <v>160721.89842</v>
      </c>
      <c r="K19" s="48">
        <f>SUM(K8:K18)</f>
        <v>3370114.5334200007</v>
      </c>
      <c r="L19" s="48">
        <f>SUM(L8:L18)</f>
        <v>114599.7028476</v>
      </c>
      <c r="M19" s="48">
        <f>SUM(M8:M18)</f>
        <v>183303.68953320003</v>
      </c>
      <c r="N19" s="45"/>
      <c r="O19" s="48">
        <f>SUM(O8:O18)</f>
        <v>2515607.3649999998</v>
      </c>
      <c r="P19" s="48">
        <f>SUM(P8:P18)</f>
        <v>125978.10158000002</v>
      </c>
      <c r="Q19" s="48">
        <f>SUM(Q8:Q18)</f>
        <v>2641585.46658</v>
      </c>
      <c r="R19" s="48">
        <f>SUM(R8:R18)</f>
        <v>89826.29715239999</v>
      </c>
      <c r="S19" s="48">
        <f>SUM(S8:S18)</f>
        <v>143678.31046680003</v>
      </c>
      <c r="T19" s="45"/>
      <c r="U19" s="48">
        <f>SUM(U8:U18)</f>
        <v>42793.229999999996</v>
      </c>
      <c r="V19" s="48">
        <f>SUM(V8:V18)</f>
        <v>2143.02516</v>
      </c>
      <c r="W19" s="48">
        <f>SUM(W8:W18)</f>
        <v>44936.25516</v>
      </c>
      <c r="X19" s="48">
        <f>SUM(X8:X18)</f>
        <v>1528.0434648</v>
      </c>
      <c r="Y19" s="48">
        <f>SUM(Y8:Y18)</f>
        <v>2444.1250536000002</v>
      </c>
      <c r="Z19" s="45"/>
      <c r="AA19" s="48">
        <f>SUM(AA8:AA18)</f>
        <v>19626.445</v>
      </c>
      <c r="AB19" s="48">
        <f>SUM(AB8:AB18)</f>
        <v>982.8649399999999</v>
      </c>
      <c r="AC19" s="48">
        <f>SUM(AC8:AC18)</f>
        <v>20609.30994</v>
      </c>
      <c r="AD19" s="48">
        <f>SUM(AD8:AD18)</f>
        <v>700.8132132000001</v>
      </c>
      <c r="AE19" s="48">
        <f>SUM(AE8:AE18)</f>
        <v>1120.9596924</v>
      </c>
      <c r="AF19" s="45"/>
      <c r="AG19" s="48">
        <f>SUM(AG8:AG18)</f>
        <v>4064.1775</v>
      </c>
      <c r="AH19" s="48">
        <f>SUM(AH8:AH18)</f>
        <v>203.52832999999998</v>
      </c>
      <c r="AI19" s="48">
        <f>SUM(AI8:AI18)</f>
        <v>4267.70583</v>
      </c>
      <c r="AJ19" s="48">
        <f>SUM(AJ8:AJ18)</f>
        <v>145.1220174</v>
      </c>
      <c r="AK19" s="48">
        <f>SUM(AK8:AK18)</f>
        <v>232.12452179999997</v>
      </c>
      <c r="AL19" s="45"/>
      <c r="AM19" s="48">
        <f>SUM(AM8:AM18)</f>
        <v>434496.58499999996</v>
      </c>
      <c r="AN19" s="48">
        <f>SUM(AN8:AN18)</f>
        <v>21758.98182</v>
      </c>
      <c r="AO19" s="48">
        <f>SUM(AO8:AO18)</f>
        <v>456255.56681999995</v>
      </c>
      <c r="AP19" s="48">
        <f>SUM(AP8:AP18)</f>
        <v>15514.8294996</v>
      </c>
      <c r="AQ19" s="48">
        <f>SUM(AQ8:AQ18)</f>
        <v>24816.168097199996</v>
      </c>
      <c r="AR19" s="45"/>
      <c r="AS19" s="48">
        <f>SUM(AS8:AS18)</f>
        <v>2389.615</v>
      </c>
      <c r="AT19" s="48">
        <f>SUM(AT8:AT18)</f>
        <v>119.66857999999999</v>
      </c>
      <c r="AU19" s="48">
        <f>SUM(AU8:AU18)</f>
        <v>2509.28358</v>
      </c>
      <c r="AV19" s="48">
        <f>SUM(AV8:AV18)</f>
        <v>85.3274124</v>
      </c>
      <c r="AW19" s="48">
        <f>SUM(AW8:AW18)</f>
        <v>136.4822868</v>
      </c>
      <c r="AX19" s="45"/>
      <c r="AY19" s="48">
        <f>SUM(AY8:AY18)</f>
        <v>2523.0074999999997</v>
      </c>
      <c r="AZ19" s="48">
        <f>SUM(AZ8:AZ18)</f>
        <v>126.34869</v>
      </c>
      <c r="BA19" s="48">
        <f>SUM(BA8:BA18)</f>
        <v>2649.3561899999995</v>
      </c>
      <c r="BB19" s="48">
        <f>SUM(BB8:BB18)</f>
        <v>90.0905382</v>
      </c>
      <c r="BC19" s="48">
        <f>SUM(BC8:BC18)</f>
        <v>144.1009674</v>
      </c>
      <c r="BD19" s="45"/>
      <c r="BE19" s="48">
        <f>SUM(BE8:BE18)</f>
        <v>707.6099999999999</v>
      </c>
      <c r="BF19" s="48">
        <f>SUM(BF8:BF18)</f>
        <v>35.43612</v>
      </c>
      <c r="BG19" s="48">
        <f>SUM(BG8:BG18)</f>
        <v>743.04612</v>
      </c>
      <c r="BH19" s="48">
        <f>SUM(BH8:BH18)</f>
        <v>25.2670536</v>
      </c>
      <c r="BI19" s="48">
        <f>SUM(BI8:BI18)</f>
        <v>40.41497519999999</v>
      </c>
      <c r="BJ19" s="45"/>
      <c r="BK19" s="48">
        <f>SUM(BK8:BK18)</f>
        <v>13039.259999999998</v>
      </c>
      <c r="BL19" s="48">
        <f>SUM(BL8:BL18)</f>
        <v>652.98792</v>
      </c>
      <c r="BM19" s="48">
        <f>SUM(BM8:BM18)</f>
        <v>13692.247920000002</v>
      </c>
      <c r="BN19" s="48">
        <f>SUM(BN8:BN18)</f>
        <v>465.6006576</v>
      </c>
      <c r="BO19" s="48">
        <f>SUM(BO8:BO18)</f>
        <v>744.7342031999999</v>
      </c>
      <c r="BP19" s="45"/>
      <c r="BQ19" s="48">
        <f>SUM(BQ8:BQ18)</f>
        <v>19436.375</v>
      </c>
      <c r="BR19" s="48">
        <f>SUM(BR8:BR18)</f>
        <v>973.3465000000001</v>
      </c>
      <c r="BS19" s="48">
        <f>SUM(BS8:BS18)</f>
        <v>20409.7215</v>
      </c>
      <c r="BT19" s="48">
        <f>SUM(BT8:BT18)</f>
        <v>694.0262700000001</v>
      </c>
      <c r="BU19" s="48">
        <f>SUM(BU8:BU18)</f>
        <v>1110.10389</v>
      </c>
      <c r="BV19" s="45"/>
      <c r="BW19" s="48">
        <f>SUM(BW8:BW18)</f>
        <v>229000</v>
      </c>
      <c r="BX19" s="48">
        <f>SUM(BX8:BX18)</f>
        <v>11468</v>
      </c>
      <c r="BY19" s="48">
        <f>SUM(BY8:BY18)</f>
        <v>240468</v>
      </c>
      <c r="BZ19" s="48">
        <f>SUM(BZ8:BZ18)</f>
        <v>8177.04</v>
      </c>
      <c r="CA19" s="48">
        <f>SUM(CA8:CA18)</f>
        <v>13079.280000000002</v>
      </c>
      <c r="CB19" s="45"/>
      <c r="CC19" s="48">
        <f>SUM(CC8:CC18)</f>
        <v>11359.545000000002</v>
      </c>
      <c r="CD19" s="48">
        <f>SUM(CD8:CD18)</f>
        <v>568.87014</v>
      </c>
      <c r="CE19" s="48">
        <f>SUM(CE8:CE18)</f>
        <v>11928.415140000003</v>
      </c>
      <c r="CF19" s="48">
        <f>SUM(CF8:CF18)</f>
        <v>405.6220692</v>
      </c>
      <c r="CG19" s="48">
        <f>SUM(CG8:CG18)</f>
        <v>648.7976844000001</v>
      </c>
      <c r="CH19" s="45"/>
      <c r="CI19" s="48">
        <f>SUM(CI8:CI18)</f>
        <v>90815.10250000001</v>
      </c>
      <c r="CJ19" s="48">
        <f>SUM(CJ8:CJ18)</f>
        <v>4547.89343</v>
      </c>
      <c r="CK19" s="48">
        <f>SUM(CK8:CK18)</f>
        <v>95362.99593</v>
      </c>
      <c r="CL19" s="48">
        <f>SUM(CL8:CL18)</f>
        <v>3242.7891953999997</v>
      </c>
      <c r="CM19" s="48">
        <f>SUM(CM8:CM18)</f>
        <v>5186.8827678</v>
      </c>
      <c r="CN19" s="45"/>
      <c r="CO19" s="48">
        <f>SUM(CO8:CO18)</f>
        <v>49714.755000000005</v>
      </c>
      <c r="CP19" s="48">
        <f>SUM(CP8:CP18)</f>
        <v>2489.64546</v>
      </c>
      <c r="CQ19" s="48">
        <f>SUM(CQ8:CQ18)</f>
        <v>52204.400460000004</v>
      </c>
      <c r="CR19" s="48">
        <f>SUM(CR8:CR18)</f>
        <v>1775.1944988</v>
      </c>
      <c r="CS19" s="48">
        <f>SUM(CS8:CS18)</f>
        <v>2839.4462915999998</v>
      </c>
      <c r="CT19" s="45"/>
      <c r="CU19" s="48">
        <f>SUM(CU8:CU18)</f>
        <v>4932.0875</v>
      </c>
      <c r="CV19" s="48">
        <f>SUM(CV8:CV18)</f>
        <v>246.99205000000006</v>
      </c>
      <c r="CW19" s="48">
        <f>SUM(CW8:CW18)</f>
        <v>5179.07955</v>
      </c>
      <c r="CX19" s="48">
        <f>SUM(CX8:CX18)</f>
        <v>176.112999</v>
      </c>
      <c r="CY19" s="48">
        <f>SUM(CY8:CY18)</f>
        <v>281.694993</v>
      </c>
      <c r="CZ19" s="45"/>
      <c r="DA19" s="48">
        <f>SUM(DA8:DA18)</f>
        <v>350387.17500000005</v>
      </c>
      <c r="DB19" s="48">
        <f>SUM(DB8:DB18)</f>
        <v>17546.9001</v>
      </c>
      <c r="DC19" s="48">
        <f>SUM(DC8:DC18)</f>
        <v>367934.0751</v>
      </c>
      <c r="DD19" s="48">
        <f>SUM(DD8:DD18)</f>
        <v>12511.484478000002</v>
      </c>
      <c r="DE19" s="48">
        <f>SUM(DE8:DE18)</f>
        <v>20012.279346</v>
      </c>
      <c r="DF19" s="45"/>
      <c r="DG19" s="48">
        <f>SUM(DG8:DG18)</f>
        <v>82615.185</v>
      </c>
      <c r="DH19" s="48">
        <f>SUM(DH8:DH18)</f>
        <v>4137.25302</v>
      </c>
      <c r="DI19" s="48">
        <f>SUM(DI8:DI18)</f>
        <v>86752.43802</v>
      </c>
      <c r="DJ19" s="48">
        <f>SUM(DJ8:DJ18)</f>
        <v>2949.9898356</v>
      </c>
      <c r="DK19" s="48">
        <f>SUM(DK8:DK18)</f>
        <v>4718.5464492</v>
      </c>
      <c r="DL19" s="47"/>
      <c r="DM19" s="48">
        <f>SUM(DM8:DM18)</f>
        <v>13755.4575</v>
      </c>
      <c r="DN19" s="48">
        <f>SUM(DN8:DN18)</f>
        <v>688.85409</v>
      </c>
      <c r="DO19" s="48">
        <f>SUM(DO8:DO18)</f>
        <v>14444.311590000001</v>
      </c>
      <c r="DP19" s="48">
        <f>SUM(DP8:DP18)</f>
        <v>491.17435019999994</v>
      </c>
      <c r="DQ19" s="48">
        <f>SUM(DQ8:DQ18)</f>
        <v>785.6396513999999</v>
      </c>
      <c r="DR19" s="45"/>
      <c r="DS19" s="48">
        <f>SUM(DS8:DS18)</f>
        <v>14805.995</v>
      </c>
      <c r="DT19" s="48">
        <f>SUM(DT8:DT18)</f>
        <v>741.4635400000001</v>
      </c>
      <c r="DU19" s="48">
        <f>SUM(DU8:DU18)</f>
        <v>15547.45854</v>
      </c>
      <c r="DV19" s="48">
        <f>SUM(DV8:DV18)</f>
        <v>528.6865212</v>
      </c>
      <c r="DW19" s="48">
        <f>SUM(DW8:DW18)</f>
        <v>845.6408484</v>
      </c>
      <c r="DX19" s="45"/>
      <c r="DY19" s="48">
        <f>SUM(DY8:DY18)</f>
        <v>1129145.7575</v>
      </c>
      <c r="DZ19" s="48">
        <f>SUM(DZ8:DZ18)</f>
        <v>56546.04169000001</v>
      </c>
      <c r="EA19" s="48">
        <f>SUM(EA8:EA18)</f>
        <v>1185691.79919</v>
      </c>
      <c r="EB19" s="48">
        <f>SUM(EB8:EB18)</f>
        <v>40319.083078200005</v>
      </c>
      <c r="EC19" s="48">
        <f>SUM(EC8:EC18)</f>
        <v>64490.88874740001</v>
      </c>
      <c r="ED19" s="45"/>
      <c r="EE19" s="48">
        <f>SUM(EE8:EE18)</f>
        <v>0</v>
      </c>
      <c r="EF19" s="48">
        <f>SUM(EF8:EF18)</f>
        <v>0</v>
      </c>
      <c r="EG19" s="48">
        <f>SUM(EG8:EG18)</f>
        <v>0</v>
      </c>
      <c r="EH19" s="47"/>
      <c r="EI19" s="45"/>
    </row>
    <row r="20" spans="33:43" ht="13.5" thickTop="1">
      <c r="AG20" s="14"/>
      <c r="AH20" s="14"/>
      <c r="AI20" s="14"/>
      <c r="AJ20" s="14"/>
      <c r="AK20" s="14"/>
      <c r="AM20" s="3"/>
      <c r="AN20" s="3"/>
      <c r="AO20" s="3"/>
      <c r="AP20" s="3"/>
      <c r="AQ20" s="3"/>
    </row>
    <row r="21" spans="3:43" ht="12.75">
      <c r="C21" s="14">
        <f>I19+O19</f>
        <v>5725000</v>
      </c>
      <c r="D21" s="14">
        <f>J19+P19</f>
        <v>286700</v>
      </c>
      <c r="F21" s="14">
        <f>L19+R19</f>
        <v>204426</v>
      </c>
      <c r="G21" s="14">
        <f>M19+S19</f>
        <v>326982.00000000006</v>
      </c>
      <c r="P21" s="14"/>
      <c r="AG21" s="14"/>
      <c r="AH21" s="14"/>
      <c r="AI21" s="14"/>
      <c r="AJ21" s="14"/>
      <c r="AK21" s="14"/>
      <c r="AM21" s="3"/>
      <c r="AN21" s="3"/>
      <c r="AO21" s="3"/>
      <c r="AP21" s="3"/>
      <c r="AQ21" s="3"/>
    </row>
    <row r="22" spans="33:43" ht="12.75">
      <c r="AG22" s="14"/>
      <c r="AH22" s="14"/>
      <c r="AI22" s="14"/>
      <c r="AJ22" s="14"/>
      <c r="AK22" s="14"/>
      <c r="AM22" s="3"/>
      <c r="AN22" s="3"/>
      <c r="AO22" s="3"/>
      <c r="AP22" s="3"/>
      <c r="AQ22" s="3"/>
    </row>
    <row r="23" spans="33:43" ht="12.75">
      <c r="AG23" s="14"/>
      <c r="AH23" s="14"/>
      <c r="AI23" s="14"/>
      <c r="AJ23" s="14"/>
      <c r="AK23" s="14"/>
      <c r="AM23" s="3"/>
      <c r="AN23" s="3"/>
      <c r="AO23" s="3"/>
      <c r="AP23" s="3"/>
      <c r="AQ23" s="3"/>
    </row>
    <row r="24" spans="33:43" ht="12.75">
      <c r="AG24" s="14"/>
      <c r="AH24" s="14"/>
      <c r="AI24" s="14"/>
      <c r="AJ24" s="14"/>
      <c r="AK24" s="14"/>
      <c r="AM24" s="3"/>
      <c r="AN24" s="3"/>
      <c r="AO24" s="3"/>
      <c r="AP24" s="3"/>
      <c r="AQ24" s="3"/>
    </row>
    <row r="25" spans="33:43" ht="12.75">
      <c r="AG25" s="14"/>
      <c r="AH25" s="14"/>
      <c r="AI25" s="14"/>
      <c r="AJ25" s="14"/>
      <c r="AK25" s="14"/>
      <c r="AM25" s="3"/>
      <c r="AN25" s="3"/>
      <c r="AO25" s="3"/>
      <c r="AP25" s="3"/>
      <c r="AQ25" s="3"/>
    </row>
    <row r="26" spans="33:43" ht="12.75">
      <c r="AG26" s="14"/>
      <c r="AH26" s="14"/>
      <c r="AI26" s="14"/>
      <c r="AJ26" s="14"/>
      <c r="AK26" s="14"/>
      <c r="AM26" s="3"/>
      <c r="AN26" s="3"/>
      <c r="AO26" s="3"/>
      <c r="AP26" s="3"/>
      <c r="AQ26" s="3"/>
    </row>
    <row r="27" spans="33:43" ht="12.75">
      <c r="AG27" s="14"/>
      <c r="AH27" s="14"/>
      <c r="AI27" s="14"/>
      <c r="AJ27" s="14"/>
      <c r="AK27" s="14"/>
      <c r="AM27" s="3"/>
      <c r="AN27" s="3"/>
      <c r="AO27" s="3"/>
      <c r="AP27" s="3"/>
      <c r="AQ27" s="3"/>
    </row>
    <row r="28" spans="33:43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</row>
    <row r="29" spans="33:138" ht="12.75">
      <c r="AG29" s="14"/>
      <c r="AH29" s="14"/>
      <c r="AI29" s="14"/>
      <c r="AJ29" s="14"/>
      <c r="AK29" s="14"/>
      <c r="AM29" s="3"/>
      <c r="AN29" s="3"/>
      <c r="AO29" s="3"/>
      <c r="AP29" s="3"/>
      <c r="AQ29" s="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</row>
    <row r="30" spans="33:138" ht="12.75">
      <c r="AG30" s="14"/>
      <c r="AH30" s="14"/>
      <c r="AI30" s="14"/>
      <c r="AJ30" s="14"/>
      <c r="AK30" s="14"/>
      <c r="AM30" s="3"/>
      <c r="AN30" s="3"/>
      <c r="AO30" s="3"/>
      <c r="AP30" s="3"/>
      <c r="AQ30" s="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</row>
    <row r="31" spans="33:138" ht="12.75">
      <c r="AG31" s="14"/>
      <c r="AH31" s="14"/>
      <c r="AI31" s="14"/>
      <c r="AJ31" s="14"/>
      <c r="AK31" s="14"/>
      <c r="AM31" s="3"/>
      <c r="AN31" s="3"/>
      <c r="AO31" s="3"/>
      <c r="AP31" s="3"/>
      <c r="AQ31" s="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</row>
    <row r="32" spans="33:138" ht="12.75">
      <c r="AG32" s="14"/>
      <c r="AH32" s="14"/>
      <c r="AI32" s="14"/>
      <c r="AJ32" s="14"/>
      <c r="AK32" s="14"/>
      <c r="AM32" s="3"/>
      <c r="AN32" s="3"/>
      <c r="AO32" s="3"/>
      <c r="AP32" s="3"/>
      <c r="AQ32" s="3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</row>
    <row r="33" spans="1:138" ht="12.75">
      <c r="A33"/>
      <c r="C33"/>
      <c r="D33"/>
      <c r="E33"/>
      <c r="F33"/>
      <c r="G33"/>
      <c r="H33"/>
      <c r="I33"/>
      <c r="J33"/>
      <c r="K33"/>
      <c r="L33"/>
      <c r="M33"/>
      <c r="N33"/>
      <c r="T33"/>
      <c r="AG33" s="14"/>
      <c r="AH33" s="14"/>
      <c r="AI33" s="14"/>
      <c r="AJ33" s="14"/>
      <c r="AK33" s="14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1:138" ht="12.75">
      <c r="A34"/>
      <c r="C34"/>
      <c r="D34"/>
      <c r="E34"/>
      <c r="F34"/>
      <c r="G34"/>
      <c r="H34"/>
      <c r="I34"/>
      <c r="J34"/>
      <c r="K34"/>
      <c r="L34"/>
      <c r="M34"/>
      <c r="N34"/>
      <c r="T34"/>
      <c r="AG34" s="14"/>
      <c r="AH34" s="14"/>
      <c r="AI34" s="14"/>
      <c r="AJ34" s="14"/>
      <c r="AK34" s="14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1:138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1:138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1:13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1:13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F59"/>
  <sheetViews>
    <sheetView zoomScale="150" zoomScaleNormal="150" zoomScalePageLayoutView="0" workbookViewId="0" topLeftCell="A1">
      <selection activeCell="I8" sqref="I8:I9"/>
    </sheetView>
  </sheetViews>
  <sheetFormatPr defaultColWidth="8.7109375" defaultRowHeight="12.75"/>
  <cols>
    <col min="1" max="1" width="9.7109375" style="2" customWidth="1"/>
    <col min="2" max="2" width="3.7109375" style="0" customWidth="1"/>
    <col min="3" max="6" width="13.7109375" style="14" hidden="1" customWidth="1"/>
    <col min="7" max="7" width="17.7109375" style="14" hidden="1" customWidth="1"/>
    <col min="8" max="8" width="3.7109375" style="14" hidden="1" customWidth="1"/>
    <col min="9" max="10" width="11.7109375" style="14" customWidth="1"/>
    <col min="11" max="12" width="12.140625" style="14" customWidth="1"/>
    <col min="13" max="13" width="15.140625" style="14" customWidth="1"/>
    <col min="14" max="14" width="3.7109375" style="14" customWidth="1"/>
    <col min="15" max="18" width="13.7109375" style="14" customWidth="1"/>
    <col min="19" max="19" width="18.4218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</cols>
  <sheetData>
    <row r="1" spans="1:188" ht="12.75">
      <c r="A1" s="23"/>
      <c r="B1" s="11"/>
      <c r="C1" s="22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24" t="s">
        <v>6</v>
      </c>
      <c r="AM1" s="24" t="s">
        <v>6</v>
      </c>
      <c r="BH1" s="24" t="s">
        <v>6</v>
      </c>
      <c r="BI1" s="24"/>
      <c r="BT1" s="24"/>
      <c r="BU1" s="24"/>
      <c r="BV1"/>
      <c r="BW1"/>
      <c r="BX1"/>
      <c r="BZ1" s="24" t="s">
        <v>6</v>
      </c>
      <c r="CA1" s="24"/>
      <c r="CB1"/>
      <c r="CC1"/>
      <c r="CD1"/>
      <c r="CE1"/>
      <c r="CF1"/>
      <c r="CG1"/>
      <c r="CH1"/>
      <c r="CI1"/>
      <c r="CJ1"/>
      <c r="CK1"/>
      <c r="CL1" s="24"/>
      <c r="CM1" s="24"/>
      <c r="CN1"/>
      <c r="CO1"/>
      <c r="CP1"/>
      <c r="CQ1"/>
      <c r="CR1" s="24" t="s">
        <v>6</v>
      </c>
      <c r="CS1" s="24"/>
      <c r="CT1"/>
      <c r="CU1"/>
      <c r="CV1"/>
      <c r="CW1" s="3"/>
      <c r="CX1" s="3"/>
      <c r="CY1" s="3"/>
      <c r="CZ1" s="3"/>
      <c r="DA1" s="3"/>
      <c r="DB1" s="3"/>
      <c r="DC1" s="3"/>
      <c r="DD1" s="24"/>
      <c r="DE1" s="24"/>
      <c r="DF1" s="3"/>
      <c r="DG1" s="3"/>
      <c r="DH1" s="3"/>
      <c r="DI1" s="3"/>
      <c r="DJ1" s="24" t="s">
        <v>6</v>
      </c>
      <c r="DK1" s="24"/>
      <c r="DL1" s="3"/>
      <c r="DM1" s="3"/>
      <c r="DN1" s="3"/>
      <c r="DO1" s="3"/>
      <c r="DP1" s="3"/>
      <c r="DQ1" s="3"/>
      <c r="DR1" s="3"/>
      <c r="DS1" s="3"/>
      <c r="DT1" s="3"/>
      <c r="DU1" s="3"/>
      <c r="DV1" s="24"/>
      <c r="DW1" s="24"/>
      <c r="DX1" s="3"/>
      <c r="DY1" s="3"/>
      <c r="DZ1" s="3"/>
      <c r="EA1" s="3"/>
      <c r="EB1" s="24" t="s">
        <v>6</v>
      </c>
      <c r="EC1" s="24"/>
      <c r="ED1" s="3"/>
      <c r="EE1" s="3"/>
      <c r="EF1" s="3"/>
      <c r="EG1" s="3"/>
      <c r="EH1" s="3"/>
      <c r="EI1" s="3"/>
      <c r="EJ1" s="3"/>
      <c r="EK1" s="3"/>
      <c r="EL1" s="3"/>
      <c r="EM1" s="24"/>
      <c r="EN1" s="3"/>
      <c r="EO1" s="3"/>
      <c r="EP1" s="3"/>
      <c r="EQ1" s="3"/>
      <c r="ER1" s="24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4"/>
      <c r="FC1" s="3"/>
      <c r="FD1" s="3"/>
      <c r="FE1" s="3"/>
      <c r="FF1" s="3"/>
      <c r="FG1" s="24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4"/>
      <c r="FR1" s="3"/>
      <c r="FS1" s="3"/>
      <c r="FT1" s="3"/>
      <c r="FU1" s="3"/>
      <c r="FV1" s="24" t="s">
        <v>6</v>
      </c>
      <c r="FW1" s="3"/>
      <c r="FX1" s="3"/>
      <c r="FY1" s="3"/>
      <c r="FZ1" s="3"/>
      <c r="GA1" s="3"/>
      <c r="GB1" s="3"/>
      <c r="GC1" s="3"/>
      <c r="GD1" s="3"/>
      <c r="GF1" s="24"/>
    </row>
    <row r="2" spans="1:188" ht="12.75">
      <c r="A2" s="23"/>
      <c r="B2" s="11"/>
      <c r="C2" s="22"/>
      <c r="D2" s="2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24" t="s">
        <v>5</v>
      </c>
      <c r="AM2" s="24" t="s">
        <v>5</v>
      </c>
      <c r="BH2" s="24" t="s">
        <v>5</v>
      </c>
      <c r="BI2" s="24"/>
      <c r="BT2" s="24"/>
      <c r="BU2" s="24"/>
      <c r="BV2"/>
      <c r="BW2"/>
      <c r="BX2"/>
      <c r="BZ2" s="24" t="s">
        <v>5</v>
      </c>
      <c r="CA2" s="24"/>
      <c r="CB2"/>
      <c r="CC2"/>
      <c r="CD2"/>
      <c r="CE2"/>
      <c r="CF2"/>
      <c r="CG2"/>
      <c r="CH2"/>
      <c r="CI2"/>
      <c r="CJ2"/>
      <c r="CK2"/>
      <c r="CL2" s="24"/>
      <c r="CM2" s="24"/>
      <c r="CN2"/>
      <c r="CO2"/>
      <c r="CP2"/>
      <c r="CQ2"/>
      <c r="CR2" s="24" t="s">
        <v>5</v>
      </c>
      <c r="CS2" s="24"/>
      <c r="CT2"/>
      <c r="CU2"/>
      <c r="CV2"/>
      <c r="CW2" s="3"/>
      <c r="CX2" s="3"/>
      <c r="CY2" s="3"/>
      <c r="CZ2" s="3"/>
      <c r="DA2" s="3"/>
      <c r="DB2" s="3"/>
      <c r="DC2" s="3"/>
      <c r="DD2" s="24"/>
      <c r="DE2" s="24"/>
      <c r="DF2" s="3"/>
      <c r="DG2" s="3"/>
      <c r="DH2" s="3"/>
      <c r="DI2" s="3"/>
      <c r="DJ2" s="24" t="s">
        <v>5</v>
      </c>
      <c r="DK2" s="24"/>
      <c r="DL2" s="3"/>
      <c r="DM2" s="3"/>
      <c r="DN2" s="3"/>
      <c r="DO2" s="3"/>
      <c r="DP2" s="3"/>
      <c r="DQ2" s="3"/>
      <c r="DR2" s="3"/>
      <c r="DS2" s="3"/>
      <c r="DT2" s="3"/>
      <c r="DU2" s="3"/>
      <c r="DV2" s="24"/>
      <c r="DW2" s="24"/>
      <c r="DX2" s="3"/>
      <c r="DY2" s="3"/>
      <c r="DZ2" s="3"/>
      <c r="EA2" s="3"/>
      <c r="EB2" s="24" t="s">
        <v>5</v>
      </c>
      <c r="EC2" s="24"/>
      <c r="ED2" s="3"/>
      <c r="EE2" s="3"/>
      <c r="EF2" s="3"/>
      <c r="EG2" s="3"/>
      <c r="EH2" s="3"/>
      <c r="EI2" s="3"/>
      <c r="EJ2" s="3"/>
      <c r="EK2" s="3"/>
      <c r="EL2" s="3"/>
      <c r="EM2" s="24"/>
      <c r="EN2" s="3"/>
      <c r="EO2" s="3"/>
      <c r="EP2" s="3"/>
      <c r="EQ2" s="3"/>
      <c r="ER2" s="24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4"/>
      <c r="FC2" s="3"/>
      <c r="FD2" s="3"/>
      <c r="FE2" s="3"/>
      <c r="FF2" s="3"/>
      <c r="FG2" s="24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4"/>
      <c r="FR2" s="3"/>
      <c r="FS2" s="3"/>
      <c r="FT2" s="3"/>
      <c r="FU2" s="3"/>
      <c r="FV2" s="24" t="s">
        <v>5</v>
      </c>
      <c r="FW2" s="3"/>
      <c r="FX2" s="3"/>
      <c r="FY2" s="3"/>
      <c r="FZ2" s="3"/>
      <c r="GA2" s="3"/>
      <c r="GB2" s="3"/>
      <c r="GC2" s="3"/>
      <c r="GD2" s="3"/>
      <c r="GF2" s="24"/>
    </row>
    <row r="3" spans="1:188" ht="12.75">
      <c r="A3" s="23"/>
      <c r="B3" s="11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24" t="s">
        <v>65</v>
      </c>
      <c r="AM3" s="24" t="str">
        <f>Q3</f>
        <v>2005 Series A Bond Funded Projects after 2012A</v>
      </c>
      <c r="BH3" s="24" t="str">
        <f>AM3</f>
        <v>2005 Series A Bond Funded Projects after 2012A</v>
      </c>
      <c r="BI3" s="24"/>
      <c r="BT3" s="24"/>
      <c r="BU3" s="24"/>
      <c r="BV3" s="1"/>
      <c r="BW3"/>
      <c r="BX3"/>
      <c r="BZ3" s="24" t="str">
        <f>BH3</f>
        <v>2005 Series A Bond Funded Projects after 2012A</v>
      </c>
      <c r="CA3" s="24"/>
      <c r="CB3"/>
      <c r="CC3"/>
      <c r="CD3"/>
      <c r="CE3"/>
      <c r="CF3"/>
      <c r="CG3"/>
      <c r="CH3"/>
      <c r="CI3"/>
      <c r="CJ3"/>
      <c r="CK3"/>
      <c r="CL3" s="24"/>
      <c r="CM3" s="24"/>
      <c r="CN3"/>
      <c r="CO3"/>
      <c r="CP3"/>
      <c r="CQ3"/>
      <c r="CR3" s="24" t="str">
        <f>BZ3</f>
        <v>2005 Series A Bond Funded Projects after 2012A</v>
      </c>
      <c r="CS3" s="24"/>
      <c r="CT3"/>
      <c r="CU3"/>
      <c r="CV3"/>
      <c r="CW3" s="3"/>
      <c r="CX3" s="3"/>
      <c r="CY3" s="3"/>
      <c r="CZ3" s="3"/>
      <c r="DA3" s="3"/>
      <c r="DB3" s="3"/>
      <c r="DC3" s="3"/>
      <c r="DD3" s="24"/>
      <c r="DE3" s="24"/>
      <c r="DF3" s="3"/>
      <c r="DG3" s="3"/>
      <c r="DH3" s="3"/>
      <c r="DI3" s="3"/>
      <c r="DJ3" s="24" t="str">
        <f>CR3</f>
        <v>2005 Series A Bond Funded Projects after 2012A</v>
      </c>
      <c r="DK3" s="24"/>
      <c r="DL3" s="3"/>
      <c r="DM3" s="3"/>
      <c r="DN3" s="3"/>
      <c r="DO3" s="3"/>
      <c r="DP3" s="3"/>
      <c r="DQ3" s="3"/>
      <c r="DR3" s="3"/>
      <c r="DS3" s="3"/>
      <c r="DT3" s="3"/>
      <c r="DU3" s="3"/>
      <c r="DV3" s="24"/>
      <c r="DW3" s="24"/>
      <c r="DX3" s="3"/>
      <c r="DY3" s="3"/>
      <c r="DZ3" s="3"/>
      <c r="EA3" s="3"/>
      <c r="EB3" s="24" t="str">
        <f>DJ3</f>
        <v>2005 Series A Bond Funded Projects after 2012A</v>
      </c>
      <c r="EC3" s="24"/>
      <c r="ED3" s="3"/>
      <c r="EE3" s="3"/>
      <c r="EF3" s="3"/>
      <c r="EG3" s="3"/>
      <c r="EH3" s="3"/>
      <c r="EI3" s="3"/>
      <c r="EJ3" s="3"/>
      <c r="EK3" s="3"/>
      <c r="EL3" s="3"/>
      <c r="EM3" s="24"/>
      <c r="EN3" s="3"/>
      <c r="EO3" s="43"/>
      <c r="EP3" s="3"/>
      <c r="EQ3" s="3"/>
      <c r="ER3" s="24" t="str">
        <f>EB3</f>
        <v>2005 Series A Bond Funded Projects after 2012A</v>
      </c>
      <c r="ES3" s="3"/>
      <c r="ET3" s="3"/>
      <c r="EU3" s="3"/>
      <c r="EV3" s="3"/>
      <c r="EW3" s="3"/>
      <c r="EX3" s="3"/>
      <c r="EY3" s="3"/>
      <c r="EZ3" s="3"/>
      <c r="FA3" s="3"/>
      <c r="FB3" s="24"/>
      <c r="FC3" s="3"/>
      <c r="FD3" s="3"/>
      <c r="FE3" s="3"/>
      <c r="FF3" s="3"/>
      <c r="FG3" s="24" t="str">
        <f>ER3</f>
        <v>2005 Series A Bond Funded Projects after 2012A</v>
      </c>
      <c r="FH3" s="3"/>
      <c r="FI3" s="3"/>
      <c r="FJ3" s="3"/>
      <c r="FK3" s="3"/>
      <c r="FL3" s="3"/>
      <c r="FM3" s="3"/>
      <c r="FN3" s="3"/>
      <c r="FO3" s="3"/>
      <c r="FP3" s="3"/>
      <c r="FQ3" s="24"/>
      <c r="FR3" s="3"/>
      <c r="FS3" s="3"/>
      <c r="FT3" s="3"/>
      <c r="FU3" s="3"/>
      <c r="FV3" s="24" t="str">
        <f>FG3</f>
        <v>2005 Series A Bond Funded Projects after 2012A</v>
      </c>
      <c r="FW3" s="3"/>
      <c r="FX3" s="3"/>
      <c r="FY3" s="3"/>
      <c r="FZ3" s="3"/>
      <c r="GA3" s="3"/>
      <c r="GB3" s="3"/>
      <c r="GC3" s="3"/>
      <c r="GD3" s="3"/>
      <c r="GF3" s="24"/>
    </row>
    <row r="4" spans="1:2" ht="12.75">
      <c r="A4" s="23"/>
      <c r="B4" s="11"/>
    </row>
    <row r="5" spans="1:133" ht="12.75">
      <c r="A5" s="4" t="s">
        <v>1</v>
      </c>
      <c r="C5" s="49" t="s">
        <v>62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8</v>
      </c>
      <c r="P5" s="17"/>
      <c r="Q5" s="18"/>
      <c r="R5" s="20"/>
      <c r="S5" s="20"/>
      <c r="U5" s="16" t="s">
        <v>30</v>
      </c>
      <c r="V5" s="17"/>
      <c r="W5" s="18"/>
      <c r="X5" s="20"/>
      <c r="Y5" s="20"/>
      <c r="AA5" s="37" t="s">
        <v>31</v>
      </c>
      <c r="AB5" s="17"/>
      <c r="AC5" s="18"/>
      <c r="AD5" s="20"/>
      <c r="AE5" s="20"/>
      <c r="AG5" s="37" t="s">
        <v>32</v>
      </c>
      <c r="AH5" s="17"/>
      <c r="AI5" s="18"/>
      <c r="AJ5" s="20"/>
      <c r="AK5" s="20"/>
      <c r="AM5" s="16" t="s">
        <v>14</v>
      </c>
      <c r="AN5" s="17"/>
      <c r="AO5" s="18"/>
      <c r="AP5" s="20"/>
      <c r="AQ5" s="20"/>
      <c r="AR5" s="38"/>
      <c r="AS5" s="16" t="s">
        <v>9</v>
      </c>
      <c r="AT5" s="17"/>
      <c r="AU5" s="18"/>
      <c r="AV5" s="20"/>
      <c r="AW5" s="20"/>
      <c r="AY5" s="16" t="s">
        <v>33</v>
      </c>
      <c r="AZ5" s="17"/>
      <c r="BA5" s="18"/>
      <c r="BB5" s="20"/>
      <c r="BC5" s="20"/>
      <c r="BE5" s="16" t="s">
        <v>34</v>
      </c>
      <c r="BF5" s="17"/>
      <c r="BG5" s="18"/>
      <c r="BH5" s="20"/>
      <c r="BI5" s="20"/>
      <c r="BK5" s="16" t="s">
        <v>10</v>
      </c>
      <c r="BL5" s="17"/>
      <c r="BM5" s="18"/>
      <c r="BN5" s="20"/>
      <c r="BO5" s="20"/>
      <c r="BQ5" s="16" t="s">
        <v>35</v>
      </c>
      <c r="BR5" s="17"/>
      <c r="BS5" s="18"/>
      <c r="BT5" s="20"/>
      <c r="BU5" s="20"/>
      <c r="BW5" s="16" t="s">
        <v>36</v>
      </c>
      <c r="BX5" s="17"/>
      <c r="BY5" s="18"/>
      <c r="BZ5" s="20"/>
      <c r="CA5" s="20"/>
      <c r="CB5" s="38"/>
      <c r="CC5" s="16" t="s">
        <v>54</v>
      </c>
      <c r="CD5" s="17"/>
      <c r="CE5" s="18"/>
      <c r="CF5" s="20"/>
      <c r="CG5" s="20"/>
      <c r="CI5" s="16" t="s">
        <v>37</v>
      </c>
      <c r="CJ5" s="17"/>
      <c r="CK5" s="18"/>
      <c r="CL5" s="20"/>
      <c r="CM5" s="20"/>
      <c r="CO5" s="16" t="s">
        <v>15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17</v>
      </c>
      <c r="DB5" s="17"/>
      <c r="DC5" s="18"/>
      <c r="DD5" s="20"/>
      <c r="DE5" s="20"/>
      <c r="DG5" s="16" t="s">
        <v>18</v>
      </c>
      <c r="DH5" s="17"/>
      <c r="DI5" s="18"/>
      <c r="DJ5" s="20"/>
      <c r="DK5" s="20"/>
      <c r="DM5" s="16" t="s">
        <v>38</v>
      </c>
      <c r="DN5" s="17"/>
      <c r="DO5" s="18"/>
      <c r="DP5" s="20"/>
      <c r="DQ5" s="20"/>
      <c r="DS5" s="16" t="s">
        <v>19</v>
      </c>
      <c r="DT5" s="17"/>
      <c r="DU5" s="18"/>
      <c r="DV5" s="20"/>
      <c r="DW5" s="20"/>
      <c r="DY5" s="16" t="s">
        <v>39</v>
      </c>
      <c r="DZ5" s="17"/>
      <c r="EA5" s="18"/>
      <c r="EB5" s="20"/>
      <c r="EC5" s="20"/>
    </row>
    <row r="6" spans="1:134" s="1" customFormat="1" ht="12.75">
      <c r="A6" s="25" t="s">
        <v>2</v>
      </c>
      <c r="C6" s="37" t="s">
        <v>63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v>0.0902238</v>
      </c>
      <c r="Q6" s="18"/>
      <c r="R6" s="20" t="s">
        <v>55</v>
      </c>
      <c r="S6" s="20" t="s">
        <v>55</v>
      </c>
      <c r="T6" s="14"/>
      <c r="U6" s="19"/>
      <c r="V6" s="34">
        <v>0.0008478</v>
      </c>
      <c r="W6" s="18"/>
      <c r="X6" s="20" t="s">
        <v>55</v>
      </c>
      <c r="Y6" s="20" t="s">
        <v>55</v>
      </c>
      <c r="Z6" s="14"/>
      <c r="AA6" s="19"/>
      <c r="AB6" s="34">
        <v>0.0271514</v>
      </c>
      <c r="AC6" s="18"/>
      <c r="AD6" s="20" t="s">
        <v>55</v>
      </c>
      <c r="AE6" s="20" t="s">
        <v>55</v>
      </c>
      <c r="AF6" s="14"/>
      <c r="AG6" s="19"/>
      <c r="AH6" s="34">
        <v>0.2273895</v>
      </c>
      <c r="AI6" s="18"/>
      <c r="AJ6" s="20" t="s">
        <v>55</v>
      </c>
      <c r="AK6" s="20" t="s">
        <v>55</v>
      </c>
      <c r="AL6" s="14"/>
      <c r="AM6" s="19"/>
      <c r="AN6" s="34">
        <v>0.0588551</v>
      </c>
      <c r="AO6" s="18"/>
      <c r="AP6" s="20" t="s">
        <v>55</v>
      </c>
      <c r="AQ6" s="20" t="s">
        <v>55</v>
      </c>
      <c r="AR6" s="38"/>
      <c r="AS6" s="19"/>
      <c r="AT6" s="34">
        <v>0.0398496</v>
      </c>
      <c r="AU6" s="18"/>
      <c r="AV6" s="20" t="s">
        <v>55</v>
      </c>
      <c r="AW6" s="20" t="s">
        <v>55</v>
      </c>
      <c r="AX6" s="14"/>
      <c r="AY6" s="19"/>
      <c r="AZ6" s="34">
        <v>0.0061294</v>
      </c>
      <c r="BA6" s="18"/>
      <c r="BB6" s="20" t="s">
        <v>55</v>
      </c>
      <c r="BC6" s="20" t="s">
        <v>55</v>
      </c>
      <c r="BD6" s="14"/>
      <c r="BE6" s="19"/>
      <c r="BF6" s="34">
        <v>0.014032</v>
      </c>
      <c r="BG6" s="18"/>
      <c r="BH6" s="20" t="s">
        <v>55</v>
      </c>
      <c r="BI6" s="20" t="s">
        <v>55</v>
      </c>
      <c r="BJ6" s="14"/>
      <c r="BK6" s="19"/>
      <c r="BL6" s="34">
        <v>0.0023527</v>
      </c>
      <c r="BM6" s="18"/>
      <c r="BN6" s="20" t="s">
        <v>55</v>
      </c>
      <c r="BO6" s="20" t="s">
        <v>55</v>
      </c>
      <c r="BP6" s="14"/>
      <c r="BQ6" s="19"/>
      <c r="BR6" s="34">
        <v>0.0025449</v>
      </c>
      <c r="BS6" s="18"/>
      <c r="BT6" s="20" t="s">
        <v>55</v>
      </c>
      <c r="BU6" s="20" t="s">
        <v>55</v>
      </c>
      <c r="BV6" s="14"/>
      <c r="BW6" s="19"/>
      <c r="BX6" s="34">
        <v>0.0048599</v>
      </c>
      <c r="BY6" s="18"/>
      <c r="BZ6" s="20" t="s">
        <v>55</v>
      </c>
      <c r="CA6" s="20" t="s">
        <v>55</v>
      </c>
      <c r="CB6" s="38"/>
      <c r="CC6" s="19"/>
      <c r="CD6" s="34">
        <v>0.0008071</v>
      </c>
      <c r="CE6" s="18"/>
      <c r="CF6" s="20" t="s">
        <v>55</v>
      </c>
      <c r="CG6" s="20" t="s">
        <v>55</v>
      </c>
      <c r="CH6" s="14"/>
      <c r="CI6" s="19"/>
      <c r="CJ6" s="34">
        <v>1.4E-05</v>
      </c>
      <c r="CK6" s="18"/>
      <c r="CL6" s="20" t="s">
        <v>55</v>
      </c>
      <c r="CM6" s="20" t="s">
        <v>55</v>
      </c>
      <c r="CN6" s="14"/>
      <c r="CO6" s="19"/>
      <c r="CP6" s="34">
        <v>0.0051373</v>
      </c>
      <c r="CQ6" s="18"/>
      <c r="CR6" s="20" t="s">
        <v>55</v>
      </c>
      <c r="CS6" s="20" t="s">
        <v>55</v>
      </c>
      <c r="CT6" s="14"/>
      <c r="CU6" s="19"/>
      <c r="CV6" s="34">
        <v>0.0074436</v>
      </c>
      <c r="CW6" s="18"/>
      <c r="CX6" s="20" t="s">
        <v>55</v>
      </c>
      <c r="CY6" s="20" t="s">
        <v>55</v>
      </c>
      <c r="CZ6" s="14"/>
      <c r="DA6" s="19"/>
      <c r="DB6" s="34">
        <v>0.0094183</v>
      </c>
      <c r="DC6" s="18"/>
      <c r="DD6" s="20" t="s">
        <v>55</v>
      </c>
      <c r="DE6" s="20" t="s">
        <v>55</v>
      </c>
      <c r="DF6" s="14"/>
      <c r="DG6" s="19"/>
      <c r="DH6" s="34">
        <v>0.000876</v>
      </c>
      <c r="DI6" s="18"/>
      <c r="DJ6" s="20" t="s">
        <v>55</v>
      </c>
      <c r="DK6" s="20" t="s">
        <v>55</v>
      </c>
      <c r="DL6" s="14"/>
      <c r="DM6" s="19"/>
      <c r="DN6" s="34">
        <v>0.0165525</v>
      </c>
      <c r="DO6" s="18"/>
      <c r="DP6" s="20" t="s">
        <v>55</v>
      </c>
      <c r="DQ6" s="20" t="s">
        <v>55</v>
      </c>
      <c r="DR6" s="14"/>
      <c r="DS6" s="19"/>
      <c r="DT6" s="34">
        <v>0.0429442</v>
      </c>
      <c r="DU6" s="18"/>
      <c r="DV6" s="20" t="s">
        <v>55</v>
      </c>
      <c r="DW6" s="20" t="s">
        <v>55</v>
      </c>
      <c r="DX6" s="14"/>
      <c r="DY6" s="19"/>
      <c r="DZ6" s="34">
        <v>0.0031635</v>
      </c>
      <c r="EA6" s="18"/>
      <c r="EB6" s="20" t="s">
        <v>55</v>
      </c>
      <c r="EC6" s="20" t="s">
        <v>55</v>
      </c>
      <c r="ED6" s="14"/>
    </row>
    <row r="7" spans="1:133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50" t="s">
        <v>67</v>
      </c>
      <c r="I7" s="20" t="s">
        <v>3</v>
      </c>
      <c r="J7" s="20" t="s">
        <v>4</v>
      </c>
      <c r="K7" s="20" t="s">
        <v>0</v>
      </c>
      <c r="L7" s="20" t="s">
        <v>56</v>
      </c>
      <c r="M7" s="50" t="s">
        <v>67</v>
      </c>
      <c r="O7" s="20" t="s">
        <v>3</v>
      </c>
      <c r="P7" s="20" t="s">
        <v>4</v>
      </c>
      <c r="Q7" s="20" t="s">
        <v>0</v>
      </c>
      <c r="R7" s="20" t="s">
        <v>56</v>
      </c>
      <c r="S7" s="50" t="s">
        <v>67</v>
      </c>
      <c r="U7" s="20" t="s">
        <v>3</v>
      </c>
      <c r="V7" s="20" t="s">
        <v>4</v>
      </c>
      <c r="W7" s="20" t="s">
        <v>0</v>
      </c>
      <c r="X7" s="20" t="s">
        <v>56</v>
      </c>
      <c r="Y7" s="50" t="s">
        <v>67</v>
      </c>
      <c r="AA7" s="20" t="s">
        <v>3</v>
      </c>
      <c r="AB7" s="20" t="s">
        <v>4</v>
      </c>
      <c r="AC7" s="20" t="s">
        <v>0</v>
      </c>
      <c r="AD7" s="20" t="s">
        <v>56</v>
      </c>
      <c r="AE7" s="50" t="s">
        <v>67</v>
      </c>
      <c r="AG7" s="20" t="s">
        <v>3</v>
      </c>
      <c r="AH7" s="20" t="s">
        <v>4</v>
      </c>
      <c r="AI7" s="20" t="s">
        <v>0</v>
      </c>
      <c r="AJ7" s="20" t="s">
        <v>56</v>
      </c>
      <c r="AK7" s="50" t="s">
        <v>67</v>
      </c>
      <c r="AM7" s="20" t="s">
        <v>3</v>
      </c>
      <c r="AN7" s="20" t="s">
        <v>4</v>
      </c>
      <c r="AO7" s="20" t="s">
        <v>0</v>
      </c>
      <c r="AP7" s="20" t="s">
        <v>56</v>
      </c>
      <c r="AQ7" s="50" t="s">
        <v>67</v>
      </c>
      <c r="AR7" s="39"/>
      <c r="AS7" s="20" t="s">
        <v>3</v>
      </c>
      <c r="AT7" s="20" t="s">
        <v>4</v>
      </c>
      <c r="AU7" s="20" t="s">
        <v>0</v>
      </c>
      <c r="AV7" s="20" t="s">
        <v>56</v>
      </c>
      <c r="AW7" s="50" t="s">
        <v>67</v>
      </c>
      <c r="AY7" s="20" t="s">
        <v>3</v>
      </c>
      <c r="AZ7" s="20" t="s">
        <v>4</v>
      </c>
      <c r="BA7" s="20" t="s">
        <v>0</v>
      </c>
      <c r="BB7" s="20" t="s">
        <v>56</v>
      </c>
      <c r="BC7" s="50" t="s">
        <v>67</v>
      </c>
      <c r="BE7" s="20" t="s">
        <v>3</v>
      </c>
      <c r="BF7" s="20" t="s">
        <v>4</v>
      </c>
      <c r="BG7" s="20" t="s">
        <v>0</v>
      </c>
      <c r="BH7" s="20" t="s">
        <v>56</v>
      </c>
      <c r="BI7" s="50" t="s">
        <v>67</v>
      </c>
      <c r="BK7" s="20" t="s">
        <v>3</v>
      </c>
      <c r="BL7" s="20" t="s">
        <v>4</v>
      </c>
      <c r="BM7" s="20" t="s">
        <v>0</v>
      </c>
      <c r="BN7" s="20" t="s">
        <v>56</v>
      </c>
      <c r="BO7" s="50" t="s">
        <v>67</v>
      </c>
      <c r="BQ7" s="20" t="s">
        <v>3</v>
      </c>
      <c r="BR7" s="20" t="s">
        <v>4</v>
      </c>
      <c r="BS7" s="20" t="s">
        <v>0</v>
      </c>
      <c r="BT7" s="20" t="s">
        <v>56</v>
      </c>
      <c r="BU7" s="50" t="s">
        <v>67</v>
      </c>
      <c r="BW7" s="20" t="s">
        <v>3</v>
      </c>
      <c r="BX7" s="20" t="s">
        <v>4</v>
      </c>
      <c r="BY7" s="20" t="s">
        <v>0</v>
      </c>
      <c r="BZ7" s="20" t="s">
        <v>56</v>
      </c>
      <c r="CA7" s="50" t="s">
        <v>67</v>
      </c>
      <c r="CB7" s="39"/>
      <c r="CC7" s="20" t="s">
        <v>3</v>
      </c>
      <c r="CD7" s="20" t="s">
        <v>4</v>
      </c>
      <c r="CE7" s="20" t="s">
        <v>0</v>
      </c>
      <c r="CF7" s="20" t="s">
        <v>56</v>
      </c>
      <c r="CG7" s="50" t="s">
        <v>67</v>
      </c>
      <c r="CI7" s="20" t="s">
        <v>3</v>
      </c>
      <c r="CJ7" s="20" t="s">
        <v>4</v>
      </c>
      <c r="CK7" s="20" t="s">
        <v>0</v>
      </c>
      <c r="CL7" s="20" t="s">
        <v>56</v>
      </c>
      <c r="CM7" s="50" t="s">
        <v>67</v>
      </c>
      <c r="CO7" s="20" t="s">
        <v>3</v>
      </c>
      <c r="CP7" s="20" t="s">
        <v>4</v>
      </c>
      <c r="CQ7" s="20" t="s">
        <v>0</v>
      </c>
      <c r="CR7" s="20" t="s">
        <v>56</v>
      </c>
      <c r="CS7" s="50" t="s">
        <v>67</v>
      </c>
      <c r="CU7" s="20" t="s">
        <v>3</v>
      </c>
      <c r="CV7" s="20" t="s">
        <v>4</v>
      </c>
      <c r="CW7" s="20" t="s">
        <v>0</v>
      </c>
      <c r="CX7" s="20" t="s">
        <v>56</v>
      </c>
      <c r="CY7" s="50" t="s">
        <v>67</v>
      </c>
      <c r="DA7" s="20" t="s">
        <v>3</v>
      </c>
      <c r="DB7" s="20" t="s">
        <v>4</v>
      </c>
      <c r="DC7" s="20" t="s">
        <v>0</v>
      </c>
      <c r="DD7" s="20" t="s">
        <v>56</v>
      </c>
      <c r="DE7" s="50" t="s">
        <v>67</v>
      </c>
      <c r="DG7" s="20" t="s">
        <v>3</v>
      </c>
      <c r="DH7" s="20" t="s">
        <v>4</v>
      </c>
      <c r="DI7" s="20" t="s">
        <v>0</v>
      </c>
      <c r="DJ7" s="20" t="s">
        <v>56</v>
      </c>
      <c r="DK7" s="50" t="s">
        <v>67</v>
      </c>
      <c r="DM7" s="20" t="s">
        <v>3</v>
      </c>
      <c r="DN7" s="20" t="s">
        <v>4</v>
      </c>
      <c r="DO7" s="20" t="s">
        <v>0</v>
      </c>
      <c r="DP7" s="20" t="s">
        <v>56</v>
      </c>
      <c r="DQ7" s="50" t="s">
        <v>67</v>
      </c>
      <c r="DS7" s="20" t="s">
        <v>3</v>
      </c>
      <c r="DT7" s="20" t="s">
        <v>4</v>
      </c>
      <c r="DU7" s="20" t="s">
        <v>0</v>
      </c>
      <c r="DV7" s="20" t="s">
        <v>56</v>
      </c>
      <c r="DW7" s="50" t="s">
        <v>67</v>
      </c>
      <c r="DY7" s="20" t="s">
        <v>3</v>
      </c>
      <c r="DZ7" s="20" t="s">
        <v>4</v>
      </c>
      <c r="EA7" s="20" t="s">
        <v>0</v>
      </c>
      <c r="EB7" s="20" t="s">
        <v>56</v>
      </c>
      <c r="EC7" s="50" t="s">
        <v>67</v>
      </c>
    </row>
    <row r="8" spans="1:134" s="33" customFormat="1" ht="12.75">
      <c r="A8" s="32">
        <v>44105</v>
      </c>
      <c r="C8" s="15">
        <f>'2012A'!C8</f>
        <v>0</v>
      </c>
      <c r="D8" s="15">
        <f>'2012A'!D8</f>
        <v>57250</v>
      </c>
      <c r="E8" s="15">
        <f aca="true" t="shared" si="0" ref="E8:E17">C8+D8</f>
        <v>57250</v>
      </c>
      <c r="F8" s="15">
        <f>'2012A'!F8</f>
        <v>34071</v>
      </c>
      <c r="G8" s="15">
        <f>'2012A'!G8</f>
        <v>54497</v>
      </c>
      <c r="H8" s="31"/>
      <c r="I8" s="46">
        <f aca="true" t="shared" si="1" ref="I8:J17">O8+U8+AA8+AG8+AM8+AS8+AY8+BE8+BK8+BQ8+BW8+CC8+CI8+CO8+CU8+DA8+DG8+DM8+DS8+DY8</f>
        <v>0</v>
      </c>
      <c r="J8" s="46">
        <f t="shared" si="1"/>
        <v>32093.926349999998</v>
      </c>
      <c r="K8" s="46">
        <f aca="true" t="shared" si="2" ref="K8:K17">I8+J8</f>
        <v>32093.926349999998</v>
      </c>
      <c r="L8" s="46">
        <f aca="true" t="shared" si="3" ref="L8:M17">R8+X8+AD8+AJ8+AP8+AV8+BB8+BH8+BN8+BT8+BZ8+CF8+CL8+CR8+CX8+DD8+DJ8+DP8+DV8+EB8</f>
        <v>19099.9504746</v>
      </c>
      <c r="M8" s="46">
        <f t="shared" si="3"/>
        <v>30550.614922200006</v>
      </c>
      <c r="N8" s="31"/>
      <c r="O8" s="14"/>
      <c r="P8" s="31">
        <f aca="true" t="shared" si="4" ref="P8:P17">D8*9.02238/100</f>
        <v>5165.31255</v>
      </c>
      <c r="Q8" s="31">
        <f aca="true" t="shared" si="5" ref="Q8:Q17">O8+P8</f>
        <v>5165.31255</v>
      </c>
      <c r="R8" s="31">
        <f aca="true" t="shared" si="6" ref="R8:R17">P$6*$F8</f>
        <v>3074.0150898</v>
      </c>
      <c r="S8" s="31">
        <f aca="true" t="shared" si="7" ref="S8:S17">P$6*$G8</f>
        <v>4916.926428600001</v>
      </c>
      <c r="T8" s="31"/>
      <c r="U8" s="14"/>
      <c r="V8" s="14">
        <f aca="true" t="shared" si="8" ref="V8:V17">D8*0.08478/100</f>
        <v>48.53655</v>
      </c>
      <c r="W8" s="14">
        <f aca="true" t="shared" si="9" ref="W8:W17">U8+V8</f>
        <v>48.53655</v>
      </c>
      <c r="X8" s="31">
        <f aca="true" t="shared" si="10" ref="X8:X17">V$6*$F8</f>
        <v>28.8853938</v>
      </c>
      <c r="Y8" s="31">
        <f aca="true" t="shared" si="11" ref="Y8:Y17">V$6*$G8</f>
        <v>46.2025566</v>
      </c>
      <c r="Z8" s="31"/>
      <c r="AA8" s="31"/>
      <c r="AB8" s="14">
        <f aca="true" t="shared" si="12" ref="AB8:AB17">D8*2.71514/100</f>
        <v>1554.4176499999999</v>
      </c>
      <c r="AC8" s="14">
        <f aca="true" t="shared" si="13" ref="AC8:AC17">AA8+AB8</f>
        <v>1554.4176499999999</v>
      </c>
      <c r="AD8" s="31">
        <f aca="true" t="shared" si="14" ref="AD8:AD17">AB$6*$F8</f>
        <v>925.0753493999999</v>
      </c>
      <c r="AE8" s="31">
        <f aca="true" t="shared" si="15" ref="AE8:AE17">AB$6*$G8</f>
        <v>1479.6698457999998</v>
      </c>
      <c r="AF8" s="31"/>
      <c r="AG8" s="14"/>
      <c r="AH8" s="14">
        <f aca="true" t="shared" si="16" ref="AH8:AH17">D8*22.73895/100</f>
        <v>13018.048875</v>
      </c>
      <c r="AI8" s="14">
        <f aca="true" t="shared" si="17" ref="AI8:AI17">AG8+AH8</f>
        <v>13018.048875</v>
      </c>
      <c r="AJ8" s="31">
        <f aca="true" t="shared" si="18" ref="AJ8:AJ17">AH$6*$F8</f>
        <v>7747.387654499999</v>
      </c>
      <c r="AK8" s="31">
        <f aca="true" t="shared" si="19" ref="AK8:AK17">AH$6*$G8</f>
        <v>12392.0455815</v>
      </c>
      <c r="AL8" s="31"/>
      <c r="AM8" s="14"/>
      <c r="AN8" s="14">
        <f aca="true" t="shared" si="20" ref="AN8:AN17">D8*5.88551/100</f>
        <v>3369.454475</v>
      </c>
      <c r="AO8" s="14">
        <f aca="true" t="shared" si="21" ref="AO8:AO17">AM8+AN8</f>
        <v>3369.454475</v>
      </c>
      <c r="AP8" s="31">
        <f aca="true" t="shared" si="22" ref="AP8:AP17">AN$6*$F8</f>
        <v>2005.2521121</v>
      </c>
      <c r="AQ8" s="31">
        <f aca="true" t="shared" si="23" ref="AQ8:AQ17">AN$6*$G8</f>
        <v>3207.4263847</v>
      </c>
      <c r="AR8" s="14"/>
      <c r="AS8" s="14"/>
      <c r="AT8" s="14">
        <f aca="true" t="shared" si="24" ref="AT8:AT17">D8*3.98496/100</f>
        <v>2281.3896</v>
      </c>
      <c r="AU8" s="14">
        <f aca="true" t="shared" si="25" ref="AU8:AU17">AS8+AT8</f>
        <v>2281.3896</v>
      </c>
      <c r="AV8" s="31">
        <f aca="true" t="shared" si="26" ref="AV8:AV17">AT$6*$F8</f>
        <v>1357.7157216</v>
      </c>
      <c r="AW8" s="31">
        <f aca="true" t="shared" si="27" ref="AW8:AW17">AT$6*$G8</f>
        <v>2171.6836512</v>
      </c>
      <c r="AX8" s="31"/>
      <c r="AY8" s="14"/>
      <c r="AZ8" s="14">
        <f aca="true" t="shared" si="28" ref="AZ8:AZ17">D8*0.61294/100</f>
        <v>350.90815000000003</v>
      </c>
      <c r="BA8" s="14">
        <f aca="true" t="shared" si="29" ref="BA8:BA17">AY8+AZ8</f>
        <v>350.90815000000003</v>
      </c>
      <c r="BB8" s="31">
        <f aca="true" t="shared" si="30" ref="BB8:BB17">AZ$6*$F8</f>
        <v>208.8347874</v>
      </c>
      <c r="BC8" s="31">
        <f aca="true" t="shared" si="31" ref="BC8:BC17">AZ$6*$G8</f>
        <v>334.0339118</v>
      </c>
      <c r="BD8" s="31"/>
      <c r="BE8" s="14"/>
      <c r="BF8" s="14">
        <f aca="true" t="shared" si="32" ref="BF8:BF17">D8*1.4032/100</f>
        <v>803.332</v>
      </c>
      <c r="BG8" s="14">
        <f aca="true" t="shared" si="33" ref="BG8:BG17">BE8+BF8</f>
        <v>803.332</v>
      </c>
      <c r="BH8" s="31">
        <f aca="true" t="shared" si="34" ref="BH8:BH17">BF$6*$F8</f>
        <v>478.084272</v>
      </c>
      <c r="BI8" s="31">
        <f aca="true" t="shared" si="35" ref="BI8:BI17">BF$6*$G8</f>
        <v>764.701904</v>
      </c>
      <c r="BJ8" s="31"/>
      <c r="BK8" s="14"/>
      <c r="BL8" s="14">
        <f aca="true" t="shared" si="36" ref="BL8:BL17">D8*0.23527/100</f>
        <v>134.69207500000002</v>
      </c>
      <c r="BM8" s="14">
        <f aca="true" t="shared" si="37" ref="BM8:BM17">BK8+BL8</f>
        <v>134.69207500000002</v>
      </c>
      <c r="BN8" s="31">
        <f aca="true" t="shared" si="38" ref="BN8:BN17">BL$6*$F8</f>
        <v>80.15884170000001</v>
      </c>
      <c r="BO8" s="31">
        <f aca="true" t="shared" si="39" ref="BO8:BO17">BL$6*$G8</f>
        <v>128.2150919</v>
      </c>
      <c r="BP8" s="31"/>
      <c r="BQ8" s="14"/>
      <c r="BR8" s="14">
        <f aca="true" t="shared" si="40" ref="BR8:BR17">D8*0.25449/100</f>
        <v>145.695525</v>
      </c>
      <c r="BS8" s="14">
        <f aca="true" t="shared" si="41" ref="BS8:BS17">BQ8+BR8</f>
        <v>145.695525</v>
      </c>
      <c r="BT8" s="31">
        <f aca="true" t="shared" si="42" ref="BT8:BT17">BR$6*$F8</f>
        <v>86.7072879</v>
      </c>
      <c r="BU8" s="31">
        <f aca="true" t="shared" si="43" ref="BU8:BU17">BR$6*$G8</f>
        <v>138.6894153</v>
      </c>
      <c r="BV8" s="31"/>
      <c r="BW8" s="14"/>
      <c r="BX8" s="14">
        <f aca="true" t="shared" si="44" ref="BX8:BX17">D8*0.48599/100</f>
        <v>278.229275</v>
      </c>
      <c r="BY8" s="14">
        <f aca="true" t="shared" si="45" ref="BY8:BY17">BW8+BX8</f>
        <v>278.229275</v>
      </c>
      <c r="BZ8" s="31">
        <f aca="true" t="shared" si="46" ref="BZ8:BZ17">BX$6*$F8</f>
        <v>165.58165290000002</v>
      </c>
      <c r="CA8" s="31">
        <f aca="true" t="shared" si="47" ref="CA8:CA17">BX$6*$G8</f>
        <v>264.8499703</v>
      </c>
      <c r="CB8" s="14"/>
      <c r="CC8" s="14"/>
      <c r="CD8" s="14">
        <f aca="true" t="shared" si="48" ref="CD8:CD17">D8*0.08071/100</f>
        <v>46.206475</v>
      </c>
      <c r="CE8" s="14">
        <f aca="true" t="shared" si="49" ref="CE8:CE17">CC8+CD8</f>
        <v>46.206475</v>
      </c>
      <c r="CF8" s="31">
        <f aca="true" t="shared" si="50" ref="CF8:CF17">CD$6*$F8</f>
        <v>27.4987041</v>
      </c>
      <c r="CG8" s="31">
        <f aca="true" t="shared" si="51" ref="CG8:CG17">CD$6*$G8</f>
        <v>43.984528700000006</v>
      </c>
      <c r="CH8" s="31"/>
      <c r="CI8" s="14"/>
      <c r="CJ8" s="14">
        <f aca="true" t="shared" si="52" ref="CJ8:CJ17">D8*0.0014/100</f>
        <v>0.8015000000000001</v>
      </c>
      <c r="CK8" s="14">
        <f aca="true" t="shared" si="53" ref="CK8:CK17">CI8+CJ8</f>
        <v>0.8015000000000001</v>
      </c>
      <c r="CL8" s="31">
        <f aca="true" t="shared" si="54" ref="CL8:CL17">CJ$6*$F8</f>
        <v>0.476994</v>
      </c>
      <c r="CM8" s="31">
        <f aca="true" t="shared" si="55" ref="CM8:CM17">CJ$6*$G8</f>
        <v>0.762958</v>
      </c>
      <c r="CN8" s="31"/>
      <c r="CO8" s="14"/>
      <c r="CP8" s="14">
        <f aca="true" t="shared" si="56" ref="CP8:CP17">D8*0.51373/100</f>
        <v>294.110425</v>
      </c>
      <c r="CQ8" s="14">
        <f aca="true" t="shared" si="57" ref="CQ8:CQ17">CO8+CP8</f>
        <v>294.110425</v>
      </c>
      <c r="CR8" s="31">
        <f aca="true" t="shared" si="58" ref="CR8:CR17">CP$6*$F8</f>
        <v>175.0329483</v>
      </c>
      <c r="CS8" s="31">
        <f aca="true" t="shared" si="59" ref="CS8:CS17">CP$6*$G8</f>
        <v>279.9674381</v>
      </c>
      <c r="CT8" s="31"/>
      <c r="CU8" s="14"/>
      <c r="CV8" s="14">
        <f aca="true" t="shared" si="60" ref="CV8:CV17">D8*0.74436/100</f>
        <v>426.1461</v>
      </c>
      <c r="CW8" s="14">
        <f aca="true" t="shared" si="61" ref="CW8:CW17">CU8+CV8</f>
        <v>426.1461</v>
      </c>
      <c r="CX8" s="31">
        <f aca="true" t="shared" si="62" ref="CX8:CX17">CV$6*$F8</f>
        <v>253.6108956</v>
      </c>
      <c r="CY8" s="31">
        <f aca="true" t="shared" si="63" ref="CY8:CY17">CV$6*$G8</f>
        <v>405.6538692</v>
      </c>
      <c r="CZ8" s="31"/>
      <c r="DA8" s="14"/>
      <c r="DB8" s="14">
        <f aca="true" t="shared" si="64" ref="DB8:DB17">D8*0.94183/100</f>
        <v>539.1976749999999</v>
      </c>
      <c r="DC8" s="14">
        <f aca="true" t="shared" si="65" ref="DC8:DC17">DA8+DB8</f>
        <v>539.1976749999999</v>
      </c>
      <c r="DD8" s="31">
        <f aca="true" t="shared" si="66" ref="DD8:DD17">DB$6*$F8</f>
        <v>320.8908993</v>
      </c>
      <c r="DE8" s="31">
        <f aca="true" t="shared" si="67" ref="DE8:DE17">DB$6*$G8</f>
        <v>513.2690951</v>
      </c>
      <c r="DF8" s="31"/>
      <c r="DG8" s="14"/>
      <c r="DH8" s="14">
        <f aca="true" t="shared" si="68" ref="DH8:DH17">D8*0.0876/100</f>
        <v>50.150999999999996</v>
      </c>
      <c r="DI8" s="14">
        <f aca="true" t="shared" si="69" ref="DI8:DI17">DG8+DH8</f>
        <v>50.150999999999996</v>
      </c>
      <c r="DJ8" s="31">
        <f aca="true" t="shared" si="70" ref="DJ8:DJ17">DH$6*$F8</f>
        <v>29.846196000000003</v>
      </c>
      <c r="DK8" s="31">
        <f aca="true" t="shared" si="71" ref="DK8:DK17">DH$6*$G8</f>
        <v>47.739372</v>
      </c>
      <c r="DL8" s="31"/>
      <c r="DM8" s="14"/>
      <c r="DN8" s="31">
        <f aca="true" t="shared" si="72" ref="DN8:DN17">D8*1.65525/100</f>
        <v>947.630625</v>
      </c>
      <c r="DO8" s="14">
        <f aca="true" t="shared" si="73" ref="DO8:DO17">DM8+DN8</f>
        <v>947.630625</v>
      </c>
      <c r="DP8" s="31">
        <f aca="true" t="shared" si="74" ref="DP8:DP17">DN$6*$F8</f>
        <v>563.9602275000001</v>
      </c>
      <c r="DQ8" s="31">
        <f aca="true" t="shared" si="75" ref="DQ8:DQ17">DN$6*$G8</f>
        <v>902.0615925000001</v>
      </c>
      <c r="DR8" s="31"/>
      <c r="DS8" s="14"/>
      <c r="DT8" s="14">
        <f aca="true" t="shared" si="76" ref="DT8:DT17">D8*4.29442/100</f>
        <v>2458.55545</v>
      </c>
      <c r="DU8" s="14">
        <f aca="true" t="shared" si="77" ref="DU8:DU17">DS8+DT8</f>
        <v>2458.55545</v>
      </c>
      <c r="DV8" s="31">
        <f aca="true" t="shared" si="78" ref="DV8:DV17">DT$6*$F8</f>
        <v>1463.1518382000002</v>
      </c>
      <c r="DW8" s="31">
        <f aca="true" t="shared" si="79" ref="DW8:DW17">DT$6*$G8</f>
        <v>2340.3300674</v>
      </c>
      <c r="DX8" s="31"/>
      <c r="DY8" s="14"/>
      <c r="DZ8" s="14">
        <f aca="true" t="shared" si="80" ref="DZ8:DZ17">D8*0.31635/100</f>
        <v>181.11037500000003</v>
      </c>
      <c r="EA8" s="14">
        <f aca="true" t="shared" si="81" ref="EA8:EA17">DY8+DZ8</f>
        <v>181.11037500000003</v>
      </c>
      <c r="EB8" s="31">
        <f aca="true" t="shared" si="82" ref="EB8:EB17">DZ$6*$F8</f>
        <v>107.7836085</v>
      </c>
      <c r="EC8" s="31">
        <f aca="true" t="shared" si="83" ref="EC8:EC17">DZ$6*$G8</f>
        <v>172.4012595</v>
      </c>
      <c r="ED8" s="31"/>
    </row>
    <row r="9" spans="1:134" s="33" customFormat="1" ht="12.75">
      <c r="A9" s="32">
        <v>44287</v>
      </c>
      <c r="C9" s="15">
        <f>'2012A'!C9</f>
        <v>5000</v>
      </c>
      <c r="D9" s="15">
        <f>'2012A'!D9</f>
        <v>57250</v>
      </c>
      <c r="E9" s="15">
        <f t="shared" si="0"/>
        <v>62250</v>
      </c>
      <c r="F9" s="15">
        <f>'2012A'!F9</f>
        <v>34071</v>
      </c>
      <c r="G9" s="15">
        <f>'2012A'!G9</f>
        <v>54497</v>
      </c>
      <c r="H9" s="31"/>
      <c r="I9" s="46">
        <f t="shared" si="1"/>
        <v>2802.9629999999993</v>
      </c>
      <c r="J9" s="46">
        <f t="shared" si="1"/>
        <v>32093.926349999998</v>
      </c>
      <c r="K9" s="46">
        <f t="shared" si="2"/>
        <v>34896.88935</v>
      </c>
      <c r="L9" s="46">
        <f t="shared" si="3"/>
        <v>19099.9504746</v>
      </c>
      <c r="M9" s="46">
        <f t="shared" si="3"/>
        <v>30550.614922200006</v>
      </c>
      <c r="N9" s="31"/>
      <c r="O9" s="14">
        <f aca="true" t="shared" si="84" ref="O9:O17">C9*9.02238/100</f>
        <v>451.119</v>
      </c>
      <c r="P9" s="31">
        <f t="shared" si="4"/>
        <v>5165.31255</v>
      </c>
      <c r="Q9" s="31">
        <f t="shared" si="5"/>
        <v>5616.431549999999</v>
      </c>
      <c r="R9" s="31">
        <f t="shared" si="6"/>
        <v>3074.0150898</v>
      </c>
      <c r="S9" s="31">
        <f t="shared" si="7"/>
        <v>4916.926428600001</v>
      </c>
      <c r="T9" s="31"/>
      <c r="U9" s="14">
        <f aca="true" t="shared" si="85" ref="U9:U17">C9*0.08478/100</f>
        <v>4.239</v>
      </c>
      <c r="V9" s="14">
        <f t="shared" si="8"/>
        <v>48.53655</v>
      </c>
      <c r="W9" s="14">
        <f t="shared" si="9"/>
        <v>52.775549999999996</v>
      </c>
      <c r="X9" s="31">
        <f t="shared" si="10"/>
        <v>28.8853938</v>
      </c>
      <c r="Y9" s="31">
        <f t="shared" si="11"/>
        <v>46.2025566</v>
      </c>
      <c r="Z9" s="31"/>
      <c r="AA9" s="31">
        <f aca="true" t="shared" si="86" ref="AA9:AA17">C9*2.71514/100</f>
        <v>135.75699999999998</v>
      </c>
      <c r="AB9" s="14">
        <f t="shared" si="12"/>
        <v>1554.4176499999999</v>
      </c>
      <c r="AC9" s="14">
        <f t="shared" si="13"/>
        <v>1690.17465</v>
      </c>
      <c r="AD9" s="31">
        <f t="shared" si="14"/>
        <v>925.0753493999999</v>
      </c>
      <c r="AE9" s="31">
        <f t="shared" si="15"/>
        <v>1479.6698457999998</v>
      </c>
      <c r="AF9" s="31"/>
      <c r="AG9" s="14">
        <f aca="true" t="shared" si="87" ref="AG9:AG17">C9*22.73895/100</f>
        <v>1136.9475</v>
      </c>
      <c r="AH9" s="14">
        <f t="shared" si="16"/>
        <v>13018.048875</v>
      </c>
      <c r="AI9" s="14">
        <f t="shared" si="17"/>
        <v>14154.996375</v>
      </c>
      <c r="AJ9" s="31">
        <f t="shared" si="18"/>
        <v>7747.387654499999</v>
      </c>
      <c r="AK9" s="31">
        <f t="shared" si="19"/>
        <v>12392.0455815</v>
      </c>
      <c r="AL9" s="31"/>
      <c r="AM9" s="14">
        <f aca="true" t="shared" si="88" ref="AM9:AM17">C9*5.88551/100</f>
        <v>294.27549999999997</v>
      </c>
      <c r="AN9" s="14">
        <f t="shared" si="20"/>
        <v>3369.454475</v>
      </c>
      <c r="AO9" s="14">
        <f t="shared" si="21"/>
        <v>3663.729975</v>
      </c>
      <c r="AP9" s="31">
        <f t="shared" si="22"/>
        <v>2005.2521121</v>
      </c>
      <c r="AQ9" s="31">
        <f t="shared" si="23"/>
        <v>3207.4263847</v>
      </c>
      <c r="AR9" s="14"/>
      <c r="AS9" s="14">
        <f aca="true" t="shared" si="89" ref="AS9:AS17">C9*3.98496/100</f>
        <v>199.248</v>
      </c>
      <c r="AT9" s="14">
        <f t="shared" si="24"/>
        <v>2281.3896</v>
      </c>
      <c r="AU9" s="14">
        <f t="shared" si="25"/>
        <v>2480.6376</v>
      </c>
      <c r="AV9" s="31">
        <f t="shared" si="26"/>
        <v>1357.7157216</v>
      </c>
      <c r="AW9" s="31">
        <f t="shared" si="27"/>
        <v>2171.6836512</v>
      </c>
      <c r="AX9" s="31"/>
      <c r="AY9" s="14">
        <f aca="true" t="shared" si="90" ref="AY9:AY17">C9*0.61294/100</f>
        <v>30.647000000000002</v>
      </c>
      <c r="AZ9" s="14">
        <f t="shared" si="28"/>
        <v>350.90815000000003</v>
      </c>
      <c r="BA9" s="14">
        <f t="shared" si="29"/>
        <v>381.55515</v>
      </c>
      <c r="BB9" s="31">
        <f t="shared" si="30"/>
        <v>208.8347874</v>
      </c>
      <c r="BC9" s="31">
        <f t="shared" si="31"/>
        <v>334.0339118</v>
      </c>
      <c r="BD9" s="31"/>
      <c r="BE9" s="14">
        <f aca="true" t="shared" si="91" ref="BE9:BE17">C9*1.4032/100</f>
        <v>70.16</v>
      </c>
      <c r="BF9" s="14">
        <f t="shared" si="32"/>
        <v>803.332</v>
      </c>
      <c r="BG9" s="14">
        <f t="shared" si="33"/>
        <v>873.492</v>
      </c>
      <c r="BH9" s="31">
        <f t="shared" si="34"/>
        <v>478.084272</v>
      </c>
      <c r="BI9" s="31">
        <f t="shared" si="35"/>
        <v>764.701904</v>
      </c>
      <c r="BJ9" s="31"/>
      <c r="BK9" s="14">
        <f aca="true" t="shared" si="92" ref="BK9:BK17">C9*0.23527/100</f>
        <v>11.7635</v>
      </c>
      <c r="BL9" s="14">
        <f t="shared" si="36"/>
        <v>134.69207500000002</v>
      </c>
      <c r="BM9" s="14">
        <f t="shared" si="37"/>
        <v>146.455575</v>
      </c>
      <c r="BN9" s="31">
        <f t="shared" si="38"/>
        <v>80.15884170000001</v>
      </c>
      <c r="BO9" s="31">
        <f t="shared" si="39"/>
        <v>128.2150919</v>
      </c>
      <c r="BP9" s="31"/>
      <c r="BQ9" s="14">
        <f aca="true" t="shared" si="93" ref="BQ9:BQ17">C9*0.25449/100</f>
        <v>12.7245</v>
      </c>
      <c r="BR9" s="14">
        <f t="shared" si="40"/>
        <v>145.695525</v>
      </c>
      <c r="BS9" s="14">
        <f t="shared" si="41"/>
        <v>158.420025</v>
      </c>
      <c r="BT9" s="31">
        <f t="shared" si="42"/>
        <v>86.7072879</v>
      </c>
      <c r="BU9" s="31">
        <f t="shared" si="43"/>
        <v>138.6894153</v>
      </c>
      <c r="BV9" s="31"/>
      <c r="BW9" s="14">
        <f aca="true" t="shared" si="94" ref="BW9:BW17">C9*0.48599/100</f>
        <v>24.2995</v>
      </c>
      <c r="BX9" s="14">
        <f t="shared" si="44"/>
        <v>278.229275</v>
      </c>
      <c r="BY9" s="14">
        <f t="shared" si="45"/>
        <v>302.528775</v>
      </c>
      <c r="BZ9" s="31">
        <f t="shared" si="46"/>
        <v>165.58165290000002</v>
      </c>
      <c r="CA9" s="31">
        <f t="shared" si="47"/>
        <v>264.8499703</v>
      </c>
      <c r="CB9" s="14"/>
      <c r="CC9" s="14">
        <f>C9*0.08071/100</f>
        <v>4.0355</v>
      </c>
      <c r="CD9" s="14">
        <f t="shared" si="48"/>
        <v>46.206475</v>
      </c>
      <c r="CE9" s="14">
        <f t="shared" si="49"/>
        <v>50.241975</v>
      </c>
      <c r="CF9" s="31">
        <f t="shared" si="50"/>
        <v>27.4987041</v>
      </c>
      <c r="CG9" s="31">
        <f t="shared" si="51"/>
        <v>43.984528700000006</v>
      </c>
      <c r="CH9" s="31"/>
      <c r="CI9" s="14">
        <f aca="true" t="shared" si="95" ref="CI9:CI17">C9*0.0014/100</f>
        <v>0.07</v>
      </c>
      <c r="CJ9" s="14">
        <f t="shared" si="52"/>
        <v>0.8015000000000001</v>
      </c>
      <c r="CK9" s="14">
        <f t="shared" si="53"/>
        <v>0.8715000000000002</v>
      </c>
      <c r="CL9" s="31">
        <f t="shared" si="54"/>
        <v>0.476994</v>
      </c>
      <c r="CM9" s="31">
        <f t="shared" si="55"/>
        <v>0.762958</v>
      </c>
      <c r="CN9" s="31"/>
      <c r="CO9" s="14">
        <f aca="true" t="shared" si="96" ref="CO9:CO17">C9*0.51373/100</f>
        <v>25.686500000000002</v>
      </c>
      <c r="CP9" s="14">
        <f t="shared" si="56"/>
        <v>294.110425</v>
      </c>
      <c r="CQ9" s="14">
        <f t="shared" si="57"/>
        <v>319.79692500000004</v>
      </c>
      <c r="CR9" s="31">
        <f t="shared" si="58"/>
        <v>175.0329483</v>
      </c>
      <c r="CS9" s="31">
        <f t="shared" si="59"/>
        <v>279.9674381</v>
      </c>
      <c r="CT9" s="31"/>
      <c r="CU9" s="14">
        <f aca="true" t="shared" si="97" ref="CU9:CU17">C9*0.74436/100</f>
        <v>37.218</v>
      </c>
      <c r="CV9" s="14">
        <f t="shared" si="60"/>
        <v>426.1461</v>
      </c>
      <c r="CW9" s="14">
        <f t="shared" si="61"/>
        <v>463.3641</v>
      </c>
      <c r="CX9" s="31">
        <f t="shared" si="62"/>
        <v>253.6108956</v>
      </c>
      <c r="CY9" s="31">
        <f t="shared" si="63"/>
        <v>405.6538692</v>
      </c>
      <c r="CZ9" s="31"/>
      <c r="DA9" s="14">
        <f aca="true" t="shared" si="98" ref="DA9:DA17">C9*0.94183/100</f>
        <v>47.091499999999996</v>
      </c>
      <c r="DB9" s="14">
        <f t="shared" si="64"/>
        <v>539.1976749999999</v>
      </c>
      <c r="DC9" s="14">
        <f t="shared" si="65"/>
        <v>586.2891749999999</v>
      </c>
      <c r="DD9" s="31">
        <f t="shared" si="66"/>
        <v>320.8908993</v>
      </c>
      <c r="DE9" s="31">
        <f t="shared" si="67"/>
        <v>513.2690951</v>
      </c>
      <c r="DF9" s="31"/>
      <c r="DG9" s="14">
        <f aca="true" t="shared" si="99" ref="DG9:DG17">C9*0.0876/100</f>
        <v>4.38</v>
      </c>
      <c r="DH9" s="14">
        <f t="shared" si="68"/>
        <v>50.150999999999996</v>
      </c>
      <c r="DI9" s="14">
        <f t="shared" si="69"/>
        <v>54.531</v>
      </c>
      <c r="DJ9" s="31">
        <f t="shared" si="70"/>
        <v>29.846196000000003</v>
      </c>
      <c r="DK9" s="31">
        <f t="shared" si="71"/>
        <v>47.739372</v>
      </c>
      <c r="DL9" s="31"/>
      <c r="DM9" s="14">
        <f aca="true" t="shared" si="100" ref="DM9:DM17">C9*1.65525/100</f>
        <v>82.7625</v>
      </c>
      <c r="DN9" s="31">
        <f t="shared" si="72"/>
        <v>947.630625</v>
      </c>
      <c r="DO9" s="14">
        <f t="shared" si="73"/>
        <v>1030.393125</v>
      </c>
      <c r="DP9" s="31">
        <f t="shared" si="74"/>
        <v>563.9602275000001</v>
      </c>
      <c r="DQ9" s="31">
        <f t="shared" si="75"/>
        <v>902.0615925000001</v>
      </c>
      <c r="DR9" s="31"/>
      <c r="DS9" s="14">
        <f aca="true" t="shared" si="101" ref="DS9:DS17">C9*4.29442/100</f>
        <v>214.72099999999998</v>
      </c>
      <c r="DT9" s="14">
        <f t="shared" si="76"/>
        <v>2458.55545</v>
      </c>
      <c r="DU9" s="14">
        <f t="shared" si="77"/>
        <v>2673.27645</v>
      </c>
      <c r="DV9" s="31">
        <f t="shared" si="78"/>
        <v>1463.1518382000002</v>
      </c>
      <c r="DW9" s="31">
        <f t="shared" si="79"/>
        <v>2340.3300674</v>
      </c>
      <c r="DX9" s="31"/>
      <c r="DY9" s="14">
        <f aca="true" t="shared" si="102" ref="DY9:DY17">C9*0.31635/100</f>
        <v>15.8175</v>
      </c>
      <c r="DZ9" s="14">
        <f t="shared" si="80"/>
        <v>181.11037500000003</v>
      </c>
      <c r="EA9" s="14">
        <f t="shared" si="81"/>
        <v>196.92787500000003</v>
      </c>
      <c r="EB9" s="31">
        <f t="shared" si="82"/>
        <v>107.7836085</v>
      </c>
      <c r="EC9" s="31">
        <f t="shared" si="83"/>
        <v>172.4012595</v>
      </c>
      <c r="ED9" s="31"/>
    </row>
    <row r="10" spans="1:134" s="33" customFormat="1" ht="12.75">
      <c r="A10" s="32">
        <v>44470</v>
      </c>
      <c r="C10" s="15">
        <f>'2012A'!C10</f>
        <v>0</v>
      </c>
      <c r="D10" s="15">
        <f>'2012A'!D10</f>
        <v>57200</v>
      </c>
      <c r="E10" s="15">
        <f t="shared" si="0"/>
        <v>57200</v>
      </c>
      <c r="F10" s="15">
        <f>'2012A'!F10</f>
        <v>34071</v>
      </c>
      <c r="G10" s="15">
        <f>'2012A'!G10</f>
        <v>54497</v>
      </c>
      <c r="H10" s="31"/>
      <c r="I10" s="46">
        <f t="shared" si="1"/>
        <v>0</v>
      </c>
      <c r="J10" s="46">
        <f t="shared" si="1"/>
        <v>32065.89672</v>
      </c>
      <c r="K10" s="46">
        <f t="shared" si="2"/>
        <v>32065.89672</v>
      </c>
      <c r="L10" s="46">
        <f t="shared" si="3"/>
        <v>19099.9504746</v>
      </c>
      <c r="M10" s="46">
        <f t="shared" si="3"/>
        <v>30550.614922200006</v>
      </c>
      <c r="N10" s="31"/>
      <c r="O10" s="14"/>
      <c r="P10" s="31">
        <f t="shared" si="4"/>
        <v>5160.80136</v>
      </c>
      <c r="Q10" s="31">
        <f t="shared" si="5"/>
        <v>5160.80136</v>
      </c>
      <c r="R10" s="31">
        <f t="shared" si="6"/>
        <v>3074.0150898</v>
      </c>
      <c r="S10" s="31">
        <f t="shared" si="7"/>
        <v>4916.926428600001</v>
      </c>
      <c r="T10" s="31"/>
      <c r="U10" s="14"/>
      <c r="V10" s="14">
        <f t="shared" si="8"/>
        <v>48.494159999999994</v>
      </c>
      <c r="W10" s="14">
        <f t="shared" si="9"/>
        <v>48.494159999999994</v>
      </c>
      <c r="X10" s="31">
        <f t="shared" si="10"/>
        <v>28.8853938</v>
      </c>
      <c r="Y10" s="31">
        <f t="shared" si="11"/>
        <v>46.2025566</v>
      </c>
      <c r="Z10" s="31"/>
      <c r="AA10" s="31"/>
      <c r="AB10" s="14">
        <f t="shared" si="12"/>
        <v>1553.06008</v>
      </c>
      <c r="AC10" s="14">
        <f t="shared" si="13"/>
        <v>1553.06008</v>
      </c>
      <c r="AD10" s="31">
        <f t="shared" si="14"/>
        <v>925.0753493999999</v>
      </c>
      <c r="AE10" s="31">
        <f t="shared" si="15"/>
        <v>1479.6698457999998</v>
      </c>
      <c r="AF10" s="31"/>
      <c r="AG10" s="14"/>
      <c r="AH10" s="14">
        <f t="shared" si="16"/>
        <v>13006.679399999999</v>
      </c>
      <c r="AI10" s="14">
        <f t="shared" si="17"/>
        <v>13006.679399999999</v>
      </c>
      <c r="AJ10" s="31">
        <f t="shared" si="18"/>
        <v>7747.387654499999</v>
      </c>
      <c r="AK10" s="31">
        <f t="shared" si="19"/>
        <v>12392.0455815</v>
      </c>
      <c r="AL10" s="31"/>
      <c r="AM10" s="14"/>
      <c r="AN10" s="14">
        <f t="shared" si="20"/>
        <v>3366.5117200000004</v>
      </c>
      <c r="AO10" s="14">
        <f t="shared" si="21"/>
        <v>3366.5117200000004</v>
      </c>
      <c r="AP10" s="31">
        <f t="shared" si="22"/>
        <v>2005.2521121</v>
      </c>
      <c r="AQ10" s="31">
        <f t="shared" si="23"/>
        <v>3207.4263847</v>
      </c>
      <c r="AR10" s="14"/>
      <c r="AS10" s="14"/>
      <c r="AT10" s="14">
        <f t="shared" si="24"/>
        <v>2279.39712</v>
      </c>
      <c r="AU10" s="14">
        <f t="shared" si="25"/>
        <v>2279.39712</v>
      </c>
      <c r="AV10" s="31">
        <f t="shared" si="26"/>
        <v>1357.7157216</v>
      </c>
      <c r="AW10" s="31">
        <f t="shared" si="27"/>
        <v>2171.6836512</v>
      </c>
      <c r="AX10" s="31"/>
      <c r="AY10" s="14"/>
      <c r="AZ10" s="14">
        <f t="shared" si="28"/>
        <v>350.60168000000004</v>
      </c>
      <c r="BA10" s="14">
        <f t="shared" si="29"/>
        <v>350.60168000000004</v>
      </c>
      <c r="BB10" s="31">
        <f t="shared" si="30"/>
        <v>208.8347874</v>
      </c>
      <c r="BC10" s="31">
        <f t="shared" si="31"/>
        <v>334.0339118</v>
      </c>
      <c r="BD10" s="31"/>
      <c r="BE10" s="14"/>
      <c r="BF10" s="14">
        <f t="shared" si="32"/>
        <v>802.6303999999999</v>
      </c>
      <c r="BG10" s="14">
        <f t="shared" si="33"/>
        <v>802.6303999999999</v>
      </c>
      <c r="BH10" s="31">
        <f t="shared" si="34"/>
        <v>478.084272</v>
      </c>
      <c r="BI10" s="31">
        <f t="shared" si="35"/>
        <v>764.701904</v>
      </c>
      <c r="BJ10" s="31"/>
      <c r="BK10" s="14"/>
      <c r="BL10" s="14">
        <f t="shared" si="36"/>
        <v>134.57443999999998</v>
      </c>
      <c r="BM10" s="14">
        <f t="shared" si="37"/>
        <v>134.57443999999998</v>
      </c>
      <c r="BN10" s="31">
        <f t="shared" si="38"/>
        <v>80.15884170000001</v>
      </c>
      <c r="BO10" s="31">
        <f t="shared" si="39"/>
        <v>128.2150919</v>
      </c>
      <c r="BP10" s="31"/>
      <c r="BQ10" s="14"/>
      <c r="BR10" s="14">
        <f t="shared" si="40"/>
        <v>145.56828</v>
      </c>
      <c r="BS10" s="14">
        <f t="shared" si="41"/>
        <v>145.56828</v>
      </c>
      <c r="BT10" s="31">
        <f t="shared" si="42"/>
        <v>86.7072879</v>
      </c>
      <c r="BU10" s="31">
        <f t="shared" si="43"/>
        <v>138.6894153</v>
      </c>
      <c r="BV10" s="31"/>
      <c r="BW10" s="14"/>
      <c r="BX10" s="14">
        <f t="shared" si="44"/>
        <v>277.98627999999997</v>
      </c>
      <c r="BY10" s="14">
        <f t="shared" si="45"/>
        <v>277.98627999999997</v>
      </c>
      <c r="BZ10" s="31">
        <f t="shared" si="46"/>
        <v>165.58165290000002</v>
      </c>
      <c r="CA10" s="31">
        <f t="shared" si="47"/>
        <v>264.8499703</v>
      </c>
      <c r="CB10" s="14"/>
      <c r="CC10" s="14"/>
      <c r="CD10" s="14">
        <f t="shared" si="48"/>
        <v>46.16612</v>
      </c>
      <c r="CE10" s="14">
        <f t="shared" si="49"/>
        <v>46.16612</v>
      </c>
      <c r="CF10" s="31">
        <f t="shared" si="50"/>
        <v>27.4987041</v>
      </c>
      <c r="CG10" s="31">
        <f t="shared" si="51"/>
        <v>43.984528700000006</v>
      </c>
      <c r="CH10" s="31"/>
      <c r="CI10" s="14"/>
      <c r="CJ10" s="14">
        <f t="shared" si="52"/>
        <v>0.8008</v>
      </c>
      <c r="CK10" s="14">
        <f t="shared" si="53"/>
        <v>0.8008</v>
      </c>
      <c r="CL10" s="31">
        <f t="shared" si="54"/>
        <v>0.476994</v>
      </c>
      <c r="CM10" s="31">
        <f t="shared" si="55"/>
        <v>0.762958</v>
      </c>
      <c r="CN10" s="31"/>
      <c r="CO10" s="14"/>
      <c r="CP10" s="14">
        <f t="shared" si="56"/>
        <v>293.85356</v>
      </c>
      <c r="CQ10" s="14">
        <f t="shared" si="57"/>
        <v>293.85356</v>
      </c>
      <c r="CR10" s="31">
        <f t="shared" si="58"/>
        <v>175.0329483</v>
      </c>
      <c r="CS10" s="31">
        <f t="shared" si="59"/>
        <v>279.9674381</v>
      </c>
      <c r="CT10" s="31"/>
      <c r="CU10" s="14"/>
      <c r="CV10" s="14">
        <f t="shared" si="60"/>
        <v>425.77392</v>
      </c>
      <c r="CW10" s="14">
        <f t="shared" si="61"/>
        <v>425.77392</v>
      </c>
      <c r="CX10" s="31">
        <f t="shared" si="62"/>
        <v>253.6108956</v>
      </c>
      <c r="CY10" s="31">
        <f t="shared" si="63"/>
        <v>405.6538692</v>
      </c>
      <c r="CZ10" s="31"/>
      <c r="DA10" s="14"/>
      <c r="DB10" s="14">
        <f t="shared" si="64"/>
        <v>538.72676</v>
      </c>
      <c r="DC10" s="14">
        <f t="shared" si="65"/>
        <v>538.72676</v>
      </c>
      <c r="DD10" s="31">
        <f t="shared" si="66"/>
        <v>320.8908993</v>
      </c>
      <c r="DE10" s="31">
        <f t="shared" si="67"/>
        <v>513.2690951</v>
      </c>
      <c r="DF10" s="31"/>
      <c r="DG10" s="14"/>
      <c r="DH10" s="14">
        <f t="shared" si="68"/>
        <v>50.107200000000006</v>
      </c>
      <c r="DI10" s="14">
        <f t="shared" si="69"/>
        <v>50.107200000000006</v>
      </c>
      <c r="DJ10" s="31">
        <f t="shared" si="70"/>
        <v>29.846196000000003</v>
      </c>
      <c r="DK10" s="31">
        <f t="shared" si="71"/>
        <v>47.739372</v>
      </c>
      <c r="DL10" s="31"/>
      <c r="DM10" s="14"/>
      <c r="DN10" s="31">
        <f t="shared" si="72"/>
        <v>946.803</v>
      </c>
      <c r="DO10" s="14">
        <f t="shared" si="73"/>
        <v>946.803</v>
      </c>
      <c r="DP10" s="31">
        <f t="shared" si="74"/>
        <v>563.9602275000001</v>
      </c>
      <c r="DQ10" s="31">
        <f t="shared" si="75"/>
        <v>902.0615925000001</v>
      </c>
      <c r="DR10" s="31"/>
      <c r="DS10" s="14"/>
      <c r="DT10" s="14">
        <f t="shared" si="76"/>
        <v>2456.4082399999998</v>
      </c>
      <c r="DU10" s="14">
        <f t="shared" si="77"/>
        <v>2456.4082399999998</v>
      </c>
      <c r="DV10" s="31">
        <f t="shared" si="78"/>
        <v>1463.1518382000002</v>
      </c>
      <c r="DW10" s="31">
        <f t="shared" si="79"/>
        <v>2340.3300674</v>
      </c>
      <c r="DX10" s="31"/>
      <c r="DY10" s="14"/>
      <c r="DZ10" s="14">
        <f t="shared" si="80"/>
        <v>180.9522</v>
      </c>
      <c r="EA10" s="14">
        <f t="shared" si="81"/>
        <v>180.9522</v>
      </c>
      <c r="EB10" s="31">
        <f t="shared" si="82"/>
        <v>107.7836085</v>
      </c>
      <c r="EC10" s="31">
        <f t="shared" si="83"/>
        <v>172.4012595</v>
      </c>
      <c r="ED10" s="31"/>
    </row>
    <row r="11" spans="1:134" s="33" customFormat="1" ht="12.75">
      <c r="A11" s="32">
        <v>44652</v>
      </c>
      <c r="C11" s="15">
        <f>'2012A'!C11</f>
        <v>2830000</v>
      </c>
      <c r="D11" s="15">
        <f>'2012A'!D11</f>
        <v>57200</v>
      </c>
      <c r="E11" s="15">
        <f t="shared" si="0"/>
        <v>2887200</v>
      </c>
      <c r="F11" s="15">
        <f>'2012A'!F11</f>
        <v>34071</v>
      </c>
      <c r="G11" s="15">
        <f>'2012A'!G11</f>
        <v>54497</v>
      </c>
      <c r="H11" s="31"/>
      <c r="I11" s="46">
        <f t="shared" si="1"/>
        <v>1586477.0580000004</v>
      </c>
      <c r="J11" s="46">
        <f t="shared" si="1"/>
        <v>32065.89672</v>
      </c>
      <c r="K11" s="46">
        <f t="shared" si="2"/>
        <v>1618542.9547200005</v>
      </c>
      <c r="L11" s="46">
        <f t="shared" si="3"/>
        <v>19099.9504746</v>
      </c>
      <c r="M11" s="46">
        <f t="shared" si="3"/>
        <v>30550.614922200006</v>
      </c>
      <c r="N11" s="31"/>
      <c r="O11" s="14">
        <f t="shared" si="84"/>
        <v>255333.354</v>
      </c>
      <c r="P11" s="31">
        <f t="shared" si="4"/>
        <v>5160.80136</v>
      </c>
      <c r="Q11" s="31">
        <f t="shared" si="5"/>
        <v>260494.15536</v>
      </c>
      <c r="R11" s="31">
        <f t="shared" si="6"/>
        <v>3074.0150898</v>
      </c>
      <c r="S11" s="31">
        <f t="shared" si="7"/>
        <v>4916.926428600001</v>
      </c>
      <c r="T11" s="31"/>
      <c r="U11" s="14">
        <f t="shared" si="85"/>
        <v>2399.274</v>
      </c>
      <c r="V11" s="14">
        <f t="shared" si="8"/>
        <v>48.494159999999994</v>
      </c>
      <c r="W11" s="14">
        <f t="shared" si="9"/>
        <v>2447.76816</v>
      </c>
      <c r="X11" s="31">
        <f t="shared" si="10"/>
        <v>28.8853938</v>
      </c>
      <c r="Y11" s="31">
        <f t="shared" si="11"/>
        <v>46.2025566</v>
      </c>
      <c r="Z11" s="31"/>
      <c r="AA11" s="31">
        <f t="shared" si="86"/>
        <v>76838.462</v>
      </c>
      <c r="AB11" s="14">
        <f t="shared" si="12"/>
        <v>1553.06008</v>
      </c>
      <c r="AC11" s="14">
        <f t="shared" si="13"/>
        <v>78391.52208</v>
      </c>
      <c r="AD11" s="31">
        <f t="shared" si="14"/>
        <v>925.0753493999999</v>
      </c>
      <c r="AE11" s="31">
        <f t="shared" si="15"/>
        <v>1479.6698457999998</v>
      </c>
      <c r="AF11" s="31"/>
      <c r="AG11" s="14">
        <f t="shared" si="87"/>
        <v>643512.285</v>
      </c>
      <c r="AH11" s="14">
        <f t="shared" si="16"/>
        <v>13006.679399999999</v>
      </c>
      <c r="AI11" s="14">
        <f t="shared" si="17"/>
        <v>656518.9644</v>
      </c>
      <c r="AJ11" s="31">
        <f t="shared" si="18"/>
        <v>7747.387654499999</v>
      </c>
      <c r="AK11" s="31">
        <f t="shared" si="19"/>
        <v>12392.0455815</v>
      </c>
      <c r="AL11" s="31"/>
      <c r="AM11" s="14">
        <f t="shared" si="88"/>
        <v>166559.93300000002</v>
      </c>
      <c r="AN11" s="14">
        <f t="shared" si="20"/>
        <v>3366.5117200000004</v>
      </c>
      <c r="AO11" s="14">
        <f t="shared" si="21"/>
        <v>169926.44472000003</v>
      </c>
      <c r="AP11" s="31">
        <f t="shared" si="22"/>
        <v>2005.2521121</v>
      </c>
      <c r="AQ11" s="31">
        <f t="shared" si="23"/>
        <v>3207.4263847</v>
      </c>
      <c r="AR11" s="14"/>
      <c r="AS11" s="14">
        <f t="shared" si="89"/>
        <v>112774.368</v>
      </c>
      <c r="AT11" s="14">
        <f t="shared" si="24"/>
        <v>2279.39712</v>
      </c>
      <c r="AU11" s="14">
        <f t="shared" si="25"/>
        <v>115053.76512</v>
      </c>
      <c r="AV11" s="31">
        <f t="shared" si="26"/>
        <v>1357.7157216</v>
      </c>
      <c r="AW11" s="31">
        <f t="shared" si="27"/>
        <v>2171.6836512</v>
      </c>
      <c r="AX11" s="31"/>
      <c r="AY11" s="14">
        <f t="shared" si="90"/>
        <v>17346.202</v>
      </c>
      <c r="AZ11" s="14">
        <f t="shared" si="28"/>
        <v>350.60168000000004</v>
      </c>
      <c r="BA11" s="14">
        <f t="shared" si="29"/>
        <v>17696.80368</v>
      </c>
      <c r="BB11" s="31">
        <f t="shared" si="30"/>
        <v>208.8347874</v>
      </c>
      <c r="BC11" s="31">
        <f t="shared" si="31"/>
        <v>334.0339118</v>
      </c>
      <c r="BD11" s="31"/>
      <c r="BE11" s="14">
        <f t="shared" si="91"/>
        <v>39710.56</v>
      </c>
      <c r="BF11" s="14">
        <f t="shared" si="32"/>
        <v>802.6303999999999</v>
      </c>
      <c r="BG11" s="14">
        <f t="shared" si="33"/>
        <v>40513.1904</v>
      </c>
      <c r="BH11" s="31">
        <f t="shared" si="34"/>
        <v>478.084272</v>
      </c>
      <c r="BI11" s="31">
        <f t="shared" si="35"/>
        <v>764.701904</v>
      </c>
      <c r="BJ11" s="31"/>
      <c r="BK11" s="14">
        <f t="shared" si="92"/>
        <v>6658.141</v>
      </c>
      <c r="BL11" s="14">
        <f t="shared" si="36"/>
        <v>134.57443999999998</v>
      </c>
      <c r="BM11" s="14">
        <f t="shared" si="37"/>
        <v>6792.71544</v>
      </c>
      <c r="BN11" s="31">
        <f t="shared" si="38"/>
        <v>80.15884170000001</v>
      </c>
      <c r="BO11" s="31">
        <f t="shared" si="39"/>
        <v>128.2150919</v>
      </c>
      <c r="BP11" s="31"/>
      <c r="BQ11" s="14">
        <f t="shared" si="93"/>
        <v>7202.066999999999</v>
      </c>
      <c r="BR11" s="14">
        <f t="shared" si="40"/>
        <v>145.56828</v>
      </c>
      <c r="BS11" s="14">
        <f t="shared" si="41"/>
        <v>7347.6352799999995</v>
      </c>
      <c r="BT11" s="31">
        <f t="shared" si="42"/>
        <v>86.7072879</v>
      </c>
      <c r="BU11" s="31">
        <f t="shared" si="43"/>
        <v>138.6894153</v>
      </c>
      <c r="BV11" s="31"/>
      <c r="BW11" s="14">
        <f t="shared" si="94"/>
        <v>13753.517</v>
      </c>
      <c r="BX11" s="14">
        <f t="shared" si="44"/>
        <v>277.98627999999997</v>
      </c>
      <c r="BY11" s="14">
        <f t="shared" si="45"/>
        <v>14031.503279999999</v>
      </c>
      <c r="BZ11" s="31">
        <f t="shared" si="46"/>
        <v>165.58165290000002</v>
      </c>
      <c r="CA11" s="31">
        <f t="shared" si="47"/>
        <v>264.8499703</v>
      </c>
      <c r="CB11" s="14"/>
      <c r="CC11" s="14">
        <f>C11*0.08071/100</f>
        <v>2284.0930000000003</v>
      </c>
      <c r="CD11" s="14">
        <f t="shared" si="48"/>
        <v>46.16612</v>
      </c>
      <c r="CE11" s="14">
        <f t="shared" si="49"/>
        <v>2330.25912</v>
      </c>
      <c r="CF11" s="31">
        <f t="shared" si="50"/>
        <v>27.4987041</v>
      </c>
      <c r="CG11" s="31">
        <f t="shared" si="51"/>
        <v>43.984528700000006</v>
      </c>
      <c r="CH11" s="31"/>
      <c r="CI11" s="14">
        <f t="shared" si="95"/>
        <v>39.62</v>
      </c>
      <c r="CJ11" s="14">
        <f t="shared" si="52"/>
        <v>0.8008</v>
      </c>
      <c r="CK11" s="14">
        <f t="shared" si="53"/>
        <v>40.4208</v>
      </c>
      <c r="CL11" s="31">
        <f t="shared" si="54"/>
        <v>0.476994</v>
      </c>
      <c r="CM11" s="31">
        <f t="shared" si="55"/>
        <v>0.762958</v>
      </c>
      <c r="CN11" s="31"/>
      <c r="CO11" s="14">
        <f t="shared" si="96"/>
        <v>14538.559000000001</v>
      </c>
      <c r="CP11" s="14">
        <f t="shared" si="56"/>
        <v>293.85356</v>
      </c>
      <c r="CQ11" s="14">
        <f t="shared" si="57"/>
        <v>14832.41256</v>
      </c>
      <c r="CR11" s="31">
        <f t="shared" si="58"/>
        <v>175.0329483</v>
      </c>
      <c r="CS11" s="31">
        <f t="shared" si="59"/>
        <v>279.9674381</v>
      </c>
      <c r="CT11" s="31"/>
      <c r="CU11" s="14">
        <f t="shared" si="97"/>
        <v>21065.388000000003</v>
      </c>
      <c r="CV11" s="14">
        <f t="shared" si="60"/>
        <v>425.77392</v>
      </c>
      <c r="CW11" s="14">
        <f t="shared" si="61"/>
        <v>21491.161920000002</v>
      </c>
      <c r="CX11" s="31">
        <f t="shared" si="62"/>
        <v>253.6108956</v>
      </c>
      <c r="CY11" s="31">
        <f t="shared" si="63"/>
        <v>405.6538692</v>
      </c>
      <c r="CZ11" s="31"/>
      <c r="DA11" s="14">
        <f t="shared" si="98"/>
        <v>26653.789</v>
      </c>
      <c r="DB11" s="14">
        <f t="shared" si="64"/>
        <v>538.72676</v>
      </c>
      <c r="DC11" s="14">
        <f t="shared" si="65"/>
        <v>27192.515760000002</v>
      </c>
      <c r="DD11" s="31">
        <f t="shared" si="66"/>
        <v>320.8908993</v>
      </c>
      <c r="DE11" s="31">
        <f t="shared" si="67"/>
        <v>513.2690951</v>
      </c>
      <c r="DF11" s="31"/>
      <c r="DG11" s="14">
        <f t="shared" si="99"/>
        <v>2479.08</v>
      </c>
      <c r="DH11" s="14">
        <f t="shared" si="68"/>
        <v>50.107200000000006</v>
      </c>
      <c r="DI11" s="14">
        <f t="shared" si="69"/>
        <v>2529.1872</v>
      </c>
      <c r="DJ11" s="31">
        <f t="shared" si="70"/>
        <v>29.846196000000003</v>
      </c>
      <c r="DK11" s="31">
        <f t="shared" si="71"/>
        <v>47.739372</v>
      </c>
      <c r="DL11" s="31"/>
      <c r="DM11" s="14">
        <f t="shared" si="100"/>
        <v>46843.575</v>
      </c>
      <c r="DN11" s="31">
        <f t="shared" si="72"/>
        <v>946.803</v>
      </c>
      <c r="DO11" s="14">
        <f t="shared" si="73"/>
        <v>47790.378</v>
      </c>
      <c r="DP11" s="31">
        <f t="shared" si="74"/>
        <v>563.9602275000001</v>
      </c>
      <c r="DQ11" s="31">
        <f t="shared" si="75"/>
        <v>902.0615925000001</v>
      </c>
      <c r="DR11" s="31"/>
      <c r="DS11" s="14">
        <f t="shared" si="101"/>
        <v>121532.086</v>
      </c>
      <c r="DT11" s="14">
        <f t="shared" si="76"/>
        <v>2456.4082399999998</v>
      </c>
      <c r="DU11" s="14">
        <f t="shared" si="77"/>
        <v>123988.49424</v>
      </c>
      <c r="DV11" s="31">
        <f t="shared" si="78"/>
        <v>1463.1518382000002</v>
      </c>
      <c r="DW11" s="31">
        <f t="shared" si="79"/>
        <v>2340.3300674</v>
      </c>
      <c r="DX11" s="31"/>
      <c r="DY11" s="14">
        <f t="shared" si="102"/>
        <v>8952.705</v>
      </c>
      <c r="DZ11" s="14">
        <f t="shared" si="80"/>
        <v>180.9522</v>
      </c>
      <c r="EA11" s="14">
        <f t="shared" si="81"/>
        <v>9133.6572</v>
      </c>
      <c r="EB11" s="31">
        <f t="shared" si="82"/>
        <v>107.7836085</v>
      </c>
      <c r="EC11" s="31">
        <f t="shared" si="83"/>
        <v>172.4012595</v>
      </c>
      <c r="ED11" s="31"/>
    </row>
    <row r="12" spans="1:134" s="33" customFormat="1" ht="12.75">
      <c r="A12" s="32">
        <v>44835</v>
      </c>
      <c r="C12" s="15">
        <f>'2012A'!C12</f>
        <v>0</v>
      </c>
      <c r="D12" s="15">
        <f>'2012A'!D12</f>
        <v>28900</v>
      </c>
      <c r="E12" s="15">
        <f t="shared" si="0"/>
        <v>28900</v>
      </c>
      <c r="F12" s="15">
        <f>'2012A'!F12</f>
        <v>34071</v>
      </c>
      <c r="G12" s="15">
        <f>'2012A'!G12</f>
        <v>54497</v>
      </c>
      <c r="H12" s="31"/>
      <c r="I12" s="46">
        <f t="shared" si="1"/>
        <v>0</v>
      </c>
      <c r="J12" s="46">
        <f t="shared" si="1"/>
        <v>16201.126139999997</v>
      </c>
      <c r="K12" s="46">
        <f t="shared" si="2"/>
        <v>16201.126139999997</v>
      </c>
      <c r="L12" s="46">
        <f t="shared" si="3"/>
        <v>19099.9504746</v>
      </c>
      <c r="M12" s="46">
        <f t="shared" si="3"/>
        <v>30550.614922200006</v>
      </c>
      <c r="N12" s="31"/>
      <c r="O12" s="14"/>
      <c r="P12" s="31">
        <f t="shared" si="4"/>
        <v>2607.46782</v>
      </c>
      <c r="Q12" s="31">
        <f t="shared" si="5"/>
        <v>2607.46782</v>
      </c>
      <c r="R12" s="31">
        <f t="shared" si="6"/>
        <v>3074.0150898</v>
      </c>
      <c r="S12" s="31">
        <f t="shared" si="7"/>
        <v>4916.926428600001</v>
      </c>
      <c r="T12" s="31"/>
      <c r="U12" s="14"/>
      <c r="V12" s="14">
        <f t="shared" si="8"/>
        <v>24.50142</v>
      </c>
      <c r="W12" s="14">
        <f t="shared" si="9"/>
        <v>24.50142</v>
      </c>
      <c r="X12" s="31">
        <f t="shared" si="10"/>
        <v>28.8853938</v>
      </c>
      <c r="Y12" s="31">
        <f t="shared" si="11"/>
        <v>46.2025566</v>
      </c>
      <c r="Z12" s="31"/>
      <c r="AA12" s="31"/>
      <c r="AB12" s="14">
        <f t="shared" si="12"/>
        <v>784.67546</v>
      </c>
      <c r="AC12" s="14">
        <f t="shared" si="13"/>
        <v>784.67546</v>
      </c>
      <c r="AD12" s="31">
        <f t="shared" si="14"/>
        <v>925.0753493999999</v>
      </c>
      <c r="AE12" s="31">
        <f t="shared" si="15"/>
        <v>1479.6698457999998</v>
      </c>
      <c r="AF12" s="31"/>
      <c r="AG12" s="14"/>
      <c r="AH12" s="14">
        <f t="shared" si="16"/>
        <v>6571.55655</v>
      </c>
      <c r="AI12" s="14">
        <f t="shared" si="17"/>
        <v>6571.55655</v>
      </c>
      <c r="AJ12" s="31">
        <f t="shared" si="18"/>
        <v>7747.387654499999</v>
      </c>
      <c r="AK12" s="31">
        <f t="shared" si="19"/>
        <v>12392.0455815</v>
      </c>
      <c r="AL12" s="31"/>
      <c r="AM12" s="14"/>
      <c r="AN12" s="14">
        <f t="shared" si="20"/>
        <v>1700.91239</v>
      </c>
      <c r="AO12" s="14">
        <f t="shared" si="21"/>
        <v>1700.91239</v>
      </c>
      <c r="AP12" s="31">
        <f t="shared" si="22"/>
        <v>2005.2521121</v>
      </c>
      <c r="AQ12" s="31">
        <f t="shared" si="23"/>
        <v>3207.4263847</v>
      </c>
      <c r="AR12" s="14"/>
      <c r="AS12" s="14"/>
      <c r="AT12" s="14">
        <f t="shared" si="24"/>
        <v>1151.65344</v>
      </c>
      <c r="AU12" s="14">
        <f t="shared" si="25"/>
        <v>1151.65344</v>
      </c>
      <c r="AV12" s="31">
        <f t="shared" si="26"/>
        <v>1357.7157216</v>
      </c>
      <c r="AW12" s="31">
        <f t="shared" si="27"/>
        <v>2171.6836512</v>
      </c>
      <c r="AX12" s="31"/>
      <c r="AY12" s="14"/>
      <c r="AZ12" s="14">
        <f t="shared" si="28"/>
        <v>177.13966</v>
      </c>
      <c r="BA12" s="14">
        <f t="shared" si="29"/>
        <v>177.13966</v>
      </c>
      <c r="BB12" s="31">
        <f t="shared" si="30"/>
        <v>208.8347874</v>
      </c>
      <c r="BC12" s="31">
        <f t="shared" si="31"/>
        <v>334.0339118</v>
      </c>
      <c r="BD12" s="31"/>
      <c r="BE12" s="14"/>
      <c r="BF12" s="14">
        <f t="shared" si="32"/>
        <v>405.5248</v>
      </c>
      <c r="BG12" s="14">
        <f t="shared" si="33"/>
        <v>405.5248</v>
      </c>
      <c r="BH12" s="31">
        <f t="shared" si="34"/>
        <v>478.084272</v>
      </c>
      <c r="BI12" s="31">
        <f t="shared" si="35"/>
        <v>764.701904</v>
      </c>
      <c r="BJ12" s="31"/>
      <c r="BK12" s="14"/>
      <c r="BL12" s="14">
        <f t="shared" si="36"/>
        <v>67.99303</v>
      </c>
      <c r="BM12" s="14">
        <f t="shared" si="37"/>
        <v>67.99303</v>
      </c>
      <c r="BN12" s="31">
        <f t="shared" si="38"/>
        <v>80.15884170000001</v>
      </c>
      <c r="BO12" s="31">
        <f t="shared" si="39"/>
        <v>128.2150919</v>
      </c>
      <c r="BP12" s="31"/>
      <c r="BQ12" s="14"/>
      <c r="BR12" s="14">
        <f t="shared" si="40"/>
        <v>73.54760999999999</v>
      </c>
      <c r="BS12" s="14">
        <f t="shared" si="41"/>
        <v>73.54760999999999</v>
      </c>
      <c r="BT12" s="31">
        <f t="shared" si="42"/>
        <v>86.7072879</v>
      </c>
      <c r="BU12" s="31">
        <f t="shared" si="43"/>
        <v>138.6894153</v>
      </c>
      <c r="BV12" s="31"/>
      <c r="BW12" s="14"/>
      <c r="BX12" s="14">
        <f t="shared" si="44"/>
        <v>140.45111</v>
      </c>
      <c r="BY12" s="14">
        <f t="shared" si="45"/>
        <v>140.45111</v>
      </c>
      <c r="BZ12" s="31">
        <f t="shared" si="46"/>
        <v>165.58165290000002</v>
      </c>
      <c r="CA12" s="31">
        <f t="shared" si="47"/>
        <v>264.8499703</v>
      </c>
      <c r="CB12" s="14"/>
      <c r="CC12" s="14"/>
      <c r="CD12" s="14">
        <f t="shared" si="48"/>
        <v>23.325190000000003</v>
      </c>
      <c r="CE12" s="14">
        <f t="shared" si="49"/>
        <v>23.325190000000003</v>
      </c>
      <c r="CF12" s="31">
        <f t="shared" si="50"/>
        <v>27.4987041</v>
      </c>
      <c r="CG12" s="31">
        <f t="shared" si="51"/>
        <v>43.984528700000006</v>
      </c>
      <c r="CH12" s="31"/>
      <c r="CI12" s="14"/>
      <c r="CJ12" s="14">
        <f t="shared" si="52"/>
        <v>0.4046</v>
      </c>
      <c r="CK12" s="14">
        <f t="shared" si="53"/>
        <v>0.4046</v>
      </c>
      <c r="CL12" s="31">
        <f t="shared" si="54"/>
        <v>0.476994</v>
      </c>
      <c r="CM12" s="31">
        <f t="shared" si="55"/>
        <v>0.762958</v>
      </c>
      <c r="CN12" s="31"/>
      <c r="CO12" s="14"/>
      <c r="CP12" s="14">
        <f t="shared" si="56"/>
        <v>148.46797</v>
      </c>
      <c r="CQ12" s="14">
        <f t="shared" si="57"/>
        <v>148.46797</v>
      </c>
      <c r="CR12" s="31">
        <f t="shared" si="58"/>
        <v>175.0329483</v>
      </c>
      <c r="CS12" s="31">
        <f t="shared" si="59"/>
        <v>279.9674381</v>
      </c>
      <c r="CT12" s="31"/>
      <c r="CU12" s="14"/>
      <c r="CV12" s="14">
        <f t="shared" si="60"/>
        <v>215.12004000000002</v>
      </c>
      <c r="CW12" s="14">
        <f t="shared" si="61"/>
        <v>215.12004000000002</v>
      </c>
      <c r="CX12" s="31">
        <f t="shared" si="62"/>
        <v>253.6108956</v>
      </c>
      <c r="CY12" s="31">
        <f t="shared" si="63"/>
        <v>405.6538692</v>
      </c>
      <c r="CZ12" s="31"/>
      <c r="DA12" s="14"/>
      <c r="DB12" s="14">
        <f t="shared" si="64"/>
        <v>272.18887</v>
      </c>
      <c r="DC12" s="14">
        <f t="shared" si="65"/>
        <v>272.18887</v>
      </c>
      <c r="DD12" s="31">
        <f t="shared" si="66"/>
        <v>320.8908993</v>
      </c>
      <c r="DE12" s="31">
        <f t="shared" si="67"/>
        <v>513.2690951</v>
      </c>
      <c r="DF12" s="31"/>
      <c r="DG12" s="14"/>
      <c r="DH12" s="14">
        <f t="shared" si="68"/>
        <v>25.316399999999998</v>
      </c>
      <c r="DI12" s="14">
        <f t="shared" si="69"/>
        <v>25.316399999999998</v>
      </c>
      <c r="DJ12" s="31">
        <f t="shared" si="70"/>
        <v>29.846196000000003</v>
      </c>
      <c r="DK12" s="31">
        <f t="shared" si="71"/>
        <v>47.739372</v>
      </c>
      <c r="DL12" s="31"/>
      <c r="DM12" s="14"/>
      <c r="DN12" s="31">
        <f t="shared" si="72"/>
        <v>478.36725000000007</v>
      </c>
      <c r="DO12" s="14">
        <f t="shared" si="73"/>
        <v>478.36725000000007</v>
      </c>
      <c r="DP12" s="31">
        <f t="shared" si="74"/>
        <v>563.9602275000001</v>
      </c>
      <c r="DQ12" s="31">
        <f t="shared" si="75"/>
        <v>902.0615925000001</v>
      </c>
      <c r="DR12" s="31"/>
      <c r="DS12" s="14"/>
      <c r="DT12" s="14">
        <f t="shared" si="76"/>
        <v>1241.08738</v>
      </c>
      <c r="DU12" s="14">
        <f t="shared" si="77"/>
        <v>1241.08738</v>
      </c>
      <c r="DV12" s="31">
        <f t="shared" si="78"/>
        <v>1463.1518382000002</v>
      </c>
      <c r="DW12" s="31">
        <f t="shared" si="79"/>
        <v>2340.3300674</v>
      </c>
      <c r="DX12" s="31"/>
      <c r="DY12" s="14"/>
      <c r="DZ12" s="14">
        <f t="shared" si="80"/>
        <v>91.42515000000002</v>
      </c>
      <c r="EA12" s="14">
        <f t="shared" si="81"/>
        <v>91.42515000000002</v>
      </c>
      <c r="EB12" s="31">
        <f t="shared" si="82"/>
        <v>107.7836085</v>
      </c>
      <c r="EC12" s="31">
        <f t="shared" si="83"/>
        <v>172.4012595</v>
      </c>
      <c r="ED12" s="31"/>
    </row>
    <row r="13" spans="1:134" s="33" customFormat="1" ht="12.75">
      <c r="A13" s="32">
        <v>45017</v>
      </c>
      <c r="C13" s="15">
        <f>'2012A'!C13</f>
        <v>2890000</v>
      </c>
      <c r="D13" s="15">
        <f>'2012A'!D13</f>
        <v>28900</v>
      </c>
      <c r="E13" s="15">
        <f t="shared" si="0"/>
        <v>2918900</v>
      </c>
      <c r="F13" s="15">
        <f>'2012A'!F13</f>
        <v>34071</v>
      </c>
      <c r="G13" s="15">
        <f>'2012A'!G13</f>
        <v>54497</v>
      </c>
      <c r="H13" s="31"/>
      <c r="I13" s="46">
        <f t="shared" si="1"/>
        <v>1620112.614</v>
      </c>
      <c r="J13" s="46">
        <f t="shared" si="1"/>
        <v>16201.126139999997</v>
      </c>
      <c r="K13" s="46">
        <f t="shared" si="2"/>
        <v>1636313.7401400001</v>
      </c>
      <c r="L13" s="46">
        <f t="shared" si="3"/>
        <v>19099.9504746</v>
      </c>
      <c r="M13" s="46">
        <f t="shared" si="3"/>
        <v>30550.614922200006</v>
      </c>
      <c r="N13" s="31"/>
      <c r="O13" s="14">
        <f t="shared" si="84"/>
        <v>260746.782</v>
      </c>
      <c r="P13" s="31">
        <f t="shared" si="4"/>
        <v>2607.46782</v>
      </c>
      <c r="Q13" s="31">
        <f t="shared" si="5"/>
        <v>263354.24982</v>
      </c>
      <c r="R13" s="31">
        <f t="shared" si="6"/>
        <v>3074.0150898</v>
      </c>
      <c r="S13" s="31">
        <f t="shared" si="7"/>
        <v>4916.926428600001</v>
      </c>
      <c r="T13" s="31"/>
      <c r="U13" s="14">
        <f t="shared" si="85"/>
        <v>2450.142</v>
      </c>
      <c r="V13" s="14">
        <f t="shared" si="8"/>
        <v>24.50142</v>
      </c>
      <c r="W13" s="14">
        <f t="shared" si="9"/>
        <v>2474.64342</v>
      </c>
      <c r="X13" s="31">
        <f t="shared" si="10"/>
        <v>28.8853938</v>
      </c>
      <c r="Y13" s="31">
        <f t="shared" si="11"/>
        <v>46.2025566</v>
      </c>
      <c r="Z13" s="31"/>
      <c r="AA13" s="31">
        <f t="shared" si="86"/>
        <v>78467.546</v>
      </c>
      <c r="AB13" s="14">
        <f t="shared" si="12"/>
        <v>784.67546</v>
      </c>
      <c r="AC13" s="14">
        <f t="shared" si="13"/>
        <v>79252.22146</v>
      </c>
      <c r="AD13" s="31">
        <f t="shared" si="14"/>
        <v>925.0753493999999</v>
      </c>
      <c r="AE13" s="31">
        <f t="shared" si="15"/>
        <v>1479.6698457999998</v>
      </c>
      <c r="AF13" s="31"/>
      <c r="AG13" s="14">
        <f t="shared" si="87"/>
        <v>657155.655</v>
      </c>
      <c r="AH13" s="14">
        <f t="shared" si="16"/>
        <v>6571.55655</v>
      </c>
      <c r="AI13" s="14">
        <f t="shared" si="17"/>
        <v>663727.21155</v>
      </c>
      <c r="AJ13" s="31">
        <f t="shared" si="18"/>
        <v>7747.387654499999</v>
      </c>
      <c r="AK13" s="31">
        <f t="shared" si="19"/>
        <v>12392.0455815</v>
      </c>
      <c r="AL13" s="31"/>
      <c r="AM13" s="14">
        <f t="shared" si="88"/>
        <v>170091.23899999997</v>
      </c>
      <c r="AN13" s="14">
        <f t="shared" si="20"/>
        <v>1700.91239</v>
      </c>
      <c r="AO13" s="14">
        <f t="shared" si="21"/>
        <v>171792.15138999998</v>
      </c>
      <c r="AP13" s="31">
        <f t="shared" si="22"/>
        <v>2005.2521121</v>
      </c>
      <c r="AQ13" s="31">
        <f t="shared" si="23"/>
        <v>3207.4263847</v>
      </c>
      <c r="AR13" s="14"/>
      <c r="AS13" s="14">
        <f t="shared" si="89"/>
        <v>115165.344</v>
      </c>
      <c r="AT13" s="14">
        <f t="shared" si="24"/>
        <v>1151.65344</v>
      </c>
      <c r="AU13" s="14">
        <f t="shared" si="25"/>
        <v>116316.99743999999</v>
      </c>
      <c r="AV13" s="31">
        <f t="shared" si="26"/>
        <v>1357.7157216</v>
      </c>
      <c r="AW13" s="31">
        <f t="shared" si="27"/>
        <v>2171.6836512</v>
      </c>
      <c r="AX13" s="31"/>
      <c r="AY13" s="14">
        <f t="shared" si="90"/>
        <v>17713.966</v>
      </c>
      <c r="AZ13" s="14">
        <f t="shared" si="28"/>
        <v>177.13966</v>
      </c>
      <c r="BA13" s="14">
        <f t="shared" si="29"/>
        <v>17891.10566</v>
      </c>
      <c r="BB13" s="31">
        <f t="shared" si="30"/>
        <v>208.8347874</v>
      </c>
      <c r="BC13" s="31">
        <f t="shared" si="31"/>
        <v>334.0339118</v>
      </c>
      <c r="BD13" s="31"/>
      <c r="BE13" s="14">
        <f t="shared" si="91"/>
        <v>40552.48</v>
      </c>
      <c r="BF13" s="14">
        <f t="shared" si="32"/>
        <v>405.5248</v>
      </c>
      <c r="BG13" s="14">
        <f t="shared" si="33"/>
        <v>40958.0048</v>
      </c>
      <c r="BH13" s="31">
        <f t="shared" si="34"/>
        <v>478.084272</v>
      </c>
      <c r="BI13" s="31">
        <f t="shared" si="35"/>
        <v>764.701904</v>
      </c>
      <c r="BJ13" s="31"/>
      <c r="BK13" s="14">
        <f t="shared" si="92"/>
        <v>6799.303000000001</v>
      </c>
      <c r="BL13" s="14">
        <f t="shared" si="36"/>
        <v>67.99303</v>
      </c>
      <c r="BM13" s="14">
        <f t="shared" si="37"/>
        <v>6867.29603</v>
      </c>
      <c r="BN13" s="31">
        <f t="shared" si="38"/>
        <v>80.15884170000001</v>
      </c>
      <c r="BO13" s="31">
        <f t="shared" si="39"/>
        <v>128.2150919</v>
      </c>
      <c r="BP13" s="31"/>
      <c r="BQ13" s="14">
        <f t="shared" si="93"/>
        <v>7354.7609999999995</v>
      </c>
      <c r="BR13" s="14">
        <f t="shared" si="40"/>
        <v>73.54760999999999</v>
      </c>
      <c r="BS13" s="14">
        <f t="shared" si="41"/>
        <v>7428.308609999999</v>
      </c>
      <c r="BT13" s="31">
        <f t="shared" si="42"/>
        <v>86.7072879</v>
      </c>
      <c r="BU13" s="31">
        <f t="shared" si="43"/>
        <v>138.6894153</v>
      </c>
      <c r="BV13" s="31"/>
      <c r="BW13" s="14">
        <f t="shared" si="94"/>
        <v>14045.110999999999</v>
      </c>
      <c r="BX13" s="14">
        <f t="shared" si="44"/>
        <v>140.45111</v>
      </c>
      <c r="BY13" s="14">
        <f t="shared" si="45"/>
        <v>14185.562109999999</v>
      </c>
      <c r="BZ13" s="31">
        <f t="shared" si="46"/>
        <v>165.58165290000002</v>
      </c>
      <c r="CA13" s="31">
        <f t="shared" si="47"/>
        <v>264.8499703</v>
      </c>
      <c r="CB13" s="14"/>
      <c r="CC13" s="14">
        <f>C13*0.08071/100</f>
        <v>2332.5190000000002</v>
      </c>
      <c r="CD13" s="14">
        <f t="shared" si="48"/>
        <v>23.325190000000003</v>
      </c>
      <c r="CE13" s="14">
        <f t="shared" si="49"/>
        <v>2355.8441900000003</v>
      </c>
      <c r="CF13" s="31">
        <f t="shared" si="50"/>
        <v>27.4987041</v>
      </c>
      <c r="CG13" s="31">
        <f t="shared" si="51"/>
        <v>43.984528700000006</v>
      </c>
      <c r="CH13" s="31"/>
      <c r="CI13" s="14">
        <f t="shared" si="95"/>
        <v>40.46</v>
      </c>
      <c r="CJ13" s="14">
        <f t="shared" si="52"/>
        <v>0.4046</v>
      </c>
      <c r="CK13" s="14">
        <f t="shared" si="53"/>
        <v>40.8646</v>
      </c>
      <c r="CL13" s="31">
        <f t="shared" si="54"/>
        <v>0.476994</v>
      </c>
      <c r="CM13" s="31">
        <f t="shared" si="55"/>
        <v>0.762958</v>
      </c>
      <c r="CN13" s="31"/>
      <c r="CO13" s="14">
        <f t="shared" si="96"/>
        <v>14846.796999999999</v>
      </c>
      <c r="CP13" s="14">
        <f t="shared" si="56"/>
        <v>148.46797</v>
      </c>
      <c r="CQ13" s="14">
        <f t="shared" si="57"/>
        <v>14995.264969999998</v>
      </c>
      <c r="CR13" s="31">
        <f t="shared" si="58"/>
        <v>175.0329483</v>
      </c>
      <c r="CS13" s="31">
        <f t="shared" si="59"/>
        <v>279.9674381</v>
      </c>
      <c r="CT13" s="31"/>
      <c r="CU13" s="14">
        <f t="shared" si="97"/>
        <v>21512.004</v>
      </c>
      <c r="CV13" s="14">
        <f t="shared" si="60"/>
        <v>215.12004000000002</v>
      </c>
      <c r="CW13" s="14">
        <f t="shared" si="61"/>
        <v>21727.124040000002</v>
      </c>
      <c r="CX13" s="31">
        <f t="shared" si="62"/>
        <v>253.6108956</v>
      </c>
      <c r="CY13" s="31">
        <f t="shared" si="63"/>
        <v>405.6538692</v>
      </c>
      <c r="CZ13" s="31"/>
      <c r="DA13" s="14">
        <f t="shared" si="98"/>
        <v>27218.887</v>
      </c>
      <c r="DB13" s="14">
        <f t="shared" si="64"/>
        <v>272.18887</v>
      </c>
      <c r="DC13" s="14">
        <f t="shared" si="65"/>
        <v>27491.07587</v>
      </c>
      <c r="DD13" s="31">
        <f t="shared" si="66"/>
        <v>320.8908993</v>
      </c>
      <c r="DE13" s="31">
        <f t="shared" si="67"/>
        <v>513.2690951</v>
      </c>
      <c r="DF13" s="31"/>
      <c r="DG13" s="14">
        <f t="shared" si="99"/>
        <v>2531.64</v>
      </c>
      <c r="DH13" s="14">
        <f t="shared" si="68"/>
        <v>25.316399999999998</v>
      </c>
      <c r="DI13" s="14">
        <f t="shared" si="69"/>
        <v>2556.9564</v>
      </c>
      <c r="DJ13" s="31">
        <f t="shared" si="70"/>
        <v>29.846196000000003</v>
      </c>
      <c r="DK13" s="31">
        <f t="shared" si="71"/>
        <v>47.739372</v>
      </c>
      <c r="DL13" s="31"/>
      <c r="DM13" s="14">
        <f t="shared" si="100"/>
        <v>47836.725</v>
      </c>
      <c r="DN13" s="31">
        <f t="shared" si="72"/>
        <v>478.36725000000007</v>
      </c>
      <c r="DO13" s="14">
        <f t="shared" si="73"/>
        <v>48315.09225</v>
      </c>
      <c r="DP13" s="31">
        <f t="shared" si="74"/>
        <v>563.9602275000001</v>
      </c>
      <c r="DQ13" s="31">
        <f t="shared" si="75"/>
        <v>902.0615925000001</v>
      </c>
      <c r="DR13" s="31"/>
      <c r="DS13" s="14">
        <f t="shared" si="101"/>
        <v>124108.73799999998</v>
      </c>
      <c r="DT13" s="14">
        <f t="shared" si="76"/>
        <v>1241.08738</v>
      </c>
      <c r="DU13" s="14">
        <f t="shared" si="77"/>
        <v>125349.82537999998</v>
      </c>
      <c r="DV13" s="31">
        <f t="shared" si="78"/>
        <v>1463.1518382000002</v>
      </c>
      <c r="DW13" s="31">
        <f t="shared" si="79"/>
        <v>2340.3300674</v>
      </c>
      <c r="DX13" s="31"/>
      <c r="DY13" s="14">
        <f t="shared" si="102"/>
        <v>9142.515</v>
      </c>
      <c r="DZ13" s="14">
        <f t="shared" si="80"/>
        <v>91.42515000000002</v>
      </c>
      <c r="EA13" s="14">
        <f t="shared" si="81"/>
        <v>9233.940149999999</v>
      </c>
      <c r="EB13" s="31">
        <f t="shared" si="82"/>
        <v>107.7836085</v>
      </c>
      <c r="EC13" s="31">
        <f t="shared" si="83"/>
        <v>172.4012595</v>
      </c>
      <c r="ED13" s="31"/>
    </row>
    <row r="14" spans="1:134" s="33" customFormat="1" ht="12.75">
      <c r="A14" s="32">
        <v>45200</v>
      </c>
      <c r="C14" s="15">
        <f>'2012A'!C14</f>
        <v>0</v>
      </c>
      <c r="D14" s="15">
        <f>'2012A'!D14</f>
        <v>0</v>
      </c>
      <c r="E14" s="15">
        <f t="shared" si="0"/>
        <v>0</v>
      </c>
      <c r="F14" s="15">
        <f>'2012A'!F14</f>
        <v>0</v>
      </c>
      <c r="G14" s="15">
        <f>'2012A'!G14</f>
        <v>0</v>
      </c>
      <c r="H14" s="31"/>
      <c r="I14" s="46">
        <f t="shared" si="1"/>
        <v>0</v>
      </c>
      <c r="J14" s="46">
        <f t="shared" si="1"/>
        <v>0</v>
      </c>
      <c r="K14" s="46">
        <f t="shared" si="2"/>
        <v>0</v>
      </c>
      <c r="L14" s="46">
        <f t="shared" si="3"/>
        <v>0</v>
      </c>
      <c r="M14" s="46">
        <f t="shared" si="3"/>
        <v>0</v>
      </c>
      <c r="N14" s="31"/>
      <c r="O14" s="14"/>
      <c r="P14" s="31">
        <f t="shared" si="4"/>
        <v>0</v>
      </c>
      <c r="Q14" s="31">
        <f t="shared" si="5"/>
        <v>0</v>
      </c>
      <c r="R14" s="31">
        <f t="shared" si="6"/>
        <v>0</v>
      </c>
      <c r="S14" s="31">
        <f t="shared" si="7"/>
        <v>0</v>
      </c>
      <c r="T14" s="31"/>
      <c r="U14" s="14"/>
      <c r="V14" s="14">
        <f t="shared" si="8"/>
        <v>0</v>
      </c>
      <c r="W14" s="14">
        <f t="shared" si="9"/>
        <v>0</v>
      </c>
      <c r="X14" s="31">
        <f t="shared" si="10"/>
        <v>0</v>
      </c>
      <c r="Y14" s="31">
        <f t="shared" si="11"/>
        <v>0</v>
      </c>
      <c r="Z14" s="31"/>
      <c r="AA14" s="31"/>
      <c r="AB14" s="14">
        <f t="shared" si="12"/>
        <v>0</v>
      </c>
      <c r="AC14" s="14">
        <f t="shared" si="13"/>
        <v>0</v>
      </c>
      <c r="AD14" s="31">
        <f t="shared" si="14"/>
        <v>0</v>
      </c>
      <c r="AE14" s="31">
        <f t="shared" si="15"/>
        <v>0</v>
      </c>
      <c r="AF14" s="31"/>
      <c r="AG14" s="14"/>
      <c r="AH14" s="14">
        <f t="shared" si="16"/>
        <v>0</v>
      </c>
      <c r="AI14" s="14">
        <f t="shared" si="17"/>
        <v>0</v>
      </c>
      <c r="AJ14" s="31">
        <f t="shared" si="18"/>
        <v>0</v>
      </c>
      <c r="AK14" s="31">
        <f t="shared" si="19"/>
        <v>0</v>
      </c>
      <c r="AL14" s="31"/>
      <c r="AM14" s="14"/>
      <c r="AN14" s="14">
        <f t="shared" si="20"/>
        <v>0</v>
      </c>
      <c r="AO14" s="14">
        <f t="shared" si="21"/>
        <v>0</v>
      </c>
      <c r="AP14" s="31">
        <f t="shared" si="22"/>
        <v>0</v>
      </c>
      <c r="AQ14" s="31">
        <f t="shared" si="23"/>
        <v>0</v>
      </c>
      <c r="AR14" s="14"/>
      <c r="AS14" s="14"/>
      <c r="AT14" s="14">
        <f t="shared" si="24"/>
        <v>0</v>
      </c>
      <c r="AU14" s="14">
        <f t="shared" si="25"/>
        <v>0</v>
      </c>
      <c r="AV14" s="31">
        <f t="shared" si="26"/>
        <v>0</v>
      </c>
      <c r="AW14" s="31">
        <f t="shared" si="27"/>
        <v>0</v>
      </c>
      <c r="AX14" s="31"/>
      <c r="AY14" s="14"/>
      <c r="AZ14" s="14">
        <f t="shared" si="28"/>
        <v>0</v>
      </c>
      <c r="BA14" s="14">
        <f t="shared" si="29"/>
        <v>0</v>
      </c>
      <c r="BB14" s="31">
        <f t="shared" si="30"/>
        <v>0</v>
      </c>
      <c r="BC14" s="31">
        <f t="shared" si="31"/>
        <v>0</v>
      </c>
      <c r="BD14" s="31"/>
      <c r="BE14" s="14"/>
      <c r="BF14" s="14">
        <f t="shared" si="32"/>
        <v>0</v>
      </c>
      <c r="BG14" s="14">
        <f t="shared" si="33"/>
        <v>0</v>
      </c>
      <c r="BH14" s="31">
        <f t="shared" si="34"/>
        <v>0</v>
      </c>
      <c r="BI14" s="31">
        <f t="shared" si="35"/>
        <v>0</v>
      </c>
      <c r="BJ14" s="31"/>
      <c r="BK14" s="14"/>
      <c r="BL14" s="14">
        <f t="shared" si="36"/>
        <v>0</v>
      </c>
      <c r="BM14" s="14">
        <f t="shared" si="37"/>
        <v>0</v>
      </c>
      <c r="BN14" s="31">
        <f t="shared" si="38"/>
        <v>0</v>
      </c>
      <c r="BO14" s="31">
        <f t="shared" si="39"/>
        <v>0</v>
      </c>
      <c r="BP14" s="31"/>
      <c r="BQ14" s="14"/>
      <c r="BR14" s="14">
        <f t="shared" si="40"/>
        <v>0</v>
      </c>
      <c r="BS14" s="14">
        <f t="shared" si="41"/>
        <v>0</v>
      </c>
      <c r="BT14" s="31">
        <f t="shared" si="42"/>
        <v>0</v>
      </c>
      <c r="BU14" s="31">
        <f t="shared" si="43"/>
        <v>0</v>
      </c>
      <c r="BV14" s="31"/>
      <c r="BW14" s="14"/>
      <c r="BX14" s="14">
        <f t="shared" si="44"/>
        <v>0</v>
      </c>
      <c r="BY14" s="14">
        <f t="shared" si="45"/>
        <v>0</v>
      </c>
      <c r="BZ14" s="31">
        <f t="shared" si="46"/>
        <v>0</v>
      </c>
      <c r="CA14" s="31">
        <f t="shared" si="47"/>
        <v>0</v>
      </c>
      <c r="CB14" s="14"/>
      <c r="CC14" s="14"/>
      <c r="CD14" s="14">
        <f t="shared" si="48"/>
        <v>0</v>
      </c>
      <c r="CE14" s="14">
        <f t="shared" si="49"/>
        <v>0</v>
      </c>
      <c r="CF14" s="31">
        <f t="shared" si="50"/>
        <v>0</v>
      </c>
      <c r="CG14" s="31">
        <f t="shared" si="51"/>
        <v>0</v>
      </c>
      <c r="CH14" s="31"/>
      <c r="CI14" s="14"/>
      <c r="CJ14" s="14">
        <f t="shared" si="52"/>
        <v>0</v>
      </c>
      <c r="CK14" s="14">
        <f t="shared" si="53"/>
        <v>0</v>
      </c>
      <c r="CL14" s="31">
        <f t="shared" si="54"/>
        <v>0</v>
      </c>
      <c r="CM14" s="31">
        <f t="shared" si="55"/>
        <v>0</v>
      </c>
      <c r="CN14" s="31"/>
      <c r="CO14" s="14"/>
      <c r="CP14" s="14">
        <f t="shared" si="56"/>
        <v>0</v>
      </c>
      <c r="CQ14" s="14">
        <f t="shared" si="57"/>
        <v>0</v>
      </c>
      <c r="CR14" s="31">
        <f t="shared" si="58"/>
        <v>0</v>
      </c>
      <c r="CS14" s="31">
        <f t="shared" si="59"/>
        <v>0</v>
      </c>
      <c r="CT14" s="31"/>
      <c r="CU14" s="14"/>
      <c r="CV14" s="14">
        <f t="shared" si="60"/>
        <v>0</v>
      </c>
      <c r="CW14" s="14">
        <f t="shared" si="61"/>
        <v>0</v>
      </c>
      <c r="CX14" s="31">
        <f t="shared" si="62"/>
        <v>0</v>
      </c>
      <c r="CY14" s="31">
        <f t="shared" si="63"/>
        <v>0</v>
      </c>
      <c r="CZ14" s="31"/>
      <c r="DA14" s="14"/>
      <c r="DB14" s="14">
        <f t="shared" si="64"/>
        <v>0</v>
      </c>
      <c r="DC14" s="14">
        <f t="shared" si="65"/>
        <v>0</v>
      </c>
      <c r="DD14" s="31">
        <f t="shared" si="66"/>
        <v>0</v>
      </c>
      <c r="DE14" s="31">
        <f t="shared" si="67"/>
        <v>0</v>
      </c>
      <c r="DF14" s="31"/>
      <c r="DG14" s="14"/>
      <c r="DH14" s="14">
        <f t="shared" si="68"/>
        <v>0</v>
      </c>
      <c r="DI14" s="14">
        <f t="shared" si="69"/>
        <v>0</v>
      </c>
      <c r="DJ14" s="31">
        <f t="shared" si="70"/>
        <v>0</v>
      </c>
      <c r="DK14" s="31">
        <f t="shared" si="71"/>
        <v>0</v>
      </c>
      <c r="DL14" s="31"/>
      <c r="DM14" s="14"/>
      <c r="DN14" s="31">
        <f t="shared" si="72"/>
        <v>0</v>
      </c>
      <c r="DO14" s="14">
        <f t="shared" si="73"/>
        <v>0</v>
      </c>
      <c r="DP14" s="31">
        <f t="shared" si="74"/>
        <v>0</v>
      </c>
      <c r="DQ14" s="31">
        <f t="shared" si="75"/>
        <v>0</v>
      </c>
      <c r="DR14" s="31"/>
      <c r="DS14" s="14"/>
      <c r="DT14" s="14">
        <f t="shared" si="76"/>
        <v>0</v>
      </c>
      <c r="DU14" s="14">
        <f t="shared" si="77"/>
        <v>0</v>
      </c>
      <c r="DV14" s="31">
        <f t="shared" si="78"/>
        <v>0</v>
      </c>
      <c r="DW14" s="31">
        <f t="shared" si="79"/>
        <v>0</v>
      </c>
      <c r="DX14" s="31"/>
      <c r="DY14" s="14"/>
      <c r="DZ14" s="14">
        <f t="shared" si="80"/>
        <v>0</v>
      </c>
      <c r="EA14" s="14">
        <f t="shared" si="81"/>
        <v>0</v>
      </c>
      <c r="EB14" s="31">
        <f t="shared" si="82"/>
        <v>0</v>
      </c>
      <c r="EC14" s="31">
        <f t="shared" si="83"/>
        <v>0</v>
      </c>
      <c r="ED14" s="31"/>
    </row>
    <row r="15" spans="1:134" s="33" customFormat="1" ht="12.75">
      <c r="A15" s="32">
        <v>45383</v>
      </c>
      <c r="C15" s="15">
        <f>'2012A'!C15</f>
        <v>0</v>
      </c>
      <c r="D15" s="15">
        <f>'2012A'!D15</f>
        <v>0</v>
      </c>
      <c r="E15" s="15">
        <f t="shared" si="0"/>
        <v>0</v>
      </c>
      <c r="F15" s="15">
        <f>'2012A'!F15</f>
        <v>0</v>
      </c>
      <c r="G15" s="15">
        <f>'2012A'!G15</f>
        <v>0</v>
      </c>
      <c r="H15" s="31"/>
      <c r="I15" s="46">
        <f t="shared" si="1"/>
        <v>0</v>
      </c>
      <c r="J15" s="46">
        <f t="shared" si="1"/>
        <v>0</v>
      </c>
      <c r="K15" s="46">
        <f t="shared" si="2"/>
        <v>0</v>
      </c>
      <c r="L15" s="46">
        <f t="shared" si="3"/>
        <v>0</v>
      </c>
      <c r="M15" s="46">
        <f t="shared" si="3"/>
        <v>0</v>
      </c>
      <c r="N15" s="31"/>
      <c r="O15" s="14">
        <f t="shared" si="84"/>
        <v>0</v>
      </c>
      <c r="P15" s="31">
        <f t="shared" si="4"/>
        <v>0</v>
      </c>
      <c r="Q15" s="31">
        <f t="shared" si="5"/>
        <v>0</v>
      </c>
      <c r="R15" s="31">
        <f t="shared" si="6"/>
        <v>0</v>
      </c>
      <c r="S15" s="31">
        <f t="shared" si="7"/>
        <v>0</v>
      </c>
      <c r="T15" s="31"/>
      <c r="U15" s="14">
        <f t="shared" si="85"/>
        <v>0</v>
      </c>
      <c r="V15" s="14">
        <f t="shared" si="8"/>
        <v>0</v>
      </c>
      <c r="W15" s="14">
        <f t="shared" si="9"/>
        <v>0</v>
      </c>
      <c r="X15" s="31">
        <f t="shared" si="10"/>
        <v>0</v>
      </c>
      <c r="Y15" s="31">
        <f t="shared" si="11"/>
        <v>0</v>
      </c>
      <c r="Z15" s="31"/>
      <c r="AA15" s="31">
        <f t="shared" si="86"/>
        <v>0</v>
      </c>
      <c r="AB15" s="14">
        <f t="shared" si="12"/>
        <v>0</v>
      </c>
      <c r="AC15" s="14">
        <f t="shared" si="13"/>
        <v>0</v>
      </c>
      <c r="AD15" s="31">
        <f t="shared" si="14"/>
        <v>0</v>
      </c>
      <c r="AE15" s="31">
        <f t="shared" si="15"/>
        <v>0</v>
      </c>
      <c r="AF15" s="31"/>
      <c r="AG15" s="14">
        <f t="shared" si="87"/>
        <v>0</v>
      </c>
      <c r="AH15" s="14">
        <f t="shared" si="16"/>
        <v>0</v>
      </c>
      <c r="AI15" s="14">
        <f t="shared" si="17"/>
        <v>0</v>
      </c>
      <c r="AJ15" s="31">
        <f t="shared" si="18"/>
        <v>0</v>
      </c>
      <c r="AK15" s="31">
        <f t="shared" si="19"/>
        <v>0</v>
      </c>
      <c r="AL15" s="31"/>
      <c r="AM15" s="14">
        <f t="shared" si="88"/>
        <v>0</v>
      </c>
      <c r="AN15" s="14">
        <f t="shared" si="20"/>
        <v>0</v>
      </c>
      <c r="AO15" s="14">
        <f t="shared" si="21"/>
        <v>0</v>
      </c>
      <c r="AP15" s="31">
        <f t="shared" si="22"/>
        <v>0</v>
      </c>
      <c r="AQ15" s="31">
        <f t="shared" si="23"/>
        <v>0</v>
      </c>
      <c r="AR15" s="14"/>
      <c r="AS15" s="14">
        <f t="shared" si="89"/>
        <v>0</v>
      </c>
      <c r="AT15" s="14">
        <f t="shared" si="24"/>
        <v>0</v>
      </c>
      <c r="AU15" s="14">
        <f t="shared" si="25"/>
        <v>0</v>
      </c>
      <c r="AV15" s="31">
        <f t="shared" si="26"/>
        <v>0</v>
      </c>
      <c r="AW15" s="31">
        <f t="shared" si="27"/>
        <v>0</v>
      </c>
      <c r="AX15" s="31"/>
      <c r="AY15" s="14">
        <f t="shared" si="90"/>
        <v>0</v>
      </c>
      <c r="AZ15" s="14">
        <f t="shared" si="28"/>
        <v>0</v>
      </c>
      <c r="BA15" s="14">
        <f t="shared" si="29"/>
        <v>0</v>
      </c>
      <c r="BB15" s="31">
        <f t="shared" si="30"/>
        <v>0</v>
      </c>
      <c r="BC15" s="31">
        <f t="shared" si="31"/>
        <v>0</v>
      </c>
      <c r="BD15" s="31"/>
      <c r="BE15" s="14">
        <f t="shared" si="91"/>
        <v>0</v>
      </c>
      <c r="BF15" s="14">
        <f t="shared" si="32"/>
        <v>0</v>
      </c>
      <c r="BG15" s="14">
        <f t="shared" si="33"/>
        <v>0</v>
      </c>
      <c r="BH15" s="31">
        <f t="shared" si="34"/>
        <v>0</v>
      </c>
      <c r="BI15" s="31">
        <f t="shared" si="35"/>
        <v>0</v>
      </c>
      <c r="BJ15" s="31"/>
      <c r="BK15" s="14">
        <f t="shared" si="92"/>
        <v>0</v>
      </c>
      <c r="BL15" s="14">
        <f t="shared" si="36"/>
        <v>0</v>
      </c>
      <c r="BM15" s="14">
        <f t="shared" si="37"/>
        <v>0</v>
      </c>
      <c r="BN15" s="31">
        <f t="shared" si="38"/>
        <v>0</v>
      </c>
      <c r="BO15" s="31">
        <f t="shared" si="39"/>
        <v>0</v>
      </c>
      <c r="BP15" s="31"/>
      <c r="BQ15" s="14">
        <f t="shared" si="93"/>
        <v>0</v>
      </c>
      <c r="BR15" s="14">
        <f t="shared" si="40"/>
        <v>0</v>
      </c>
      <c r="BS15" s="14">
        <f t="shared" si="41"/>
        <v>0</v>
      </c>
      <c r="BT15" s="31">
        <f t="shared" si="42"/>
        <v>0</v>
      </c>
      <c r="BU15" s="31">
        <f t="shared" si="43"/>
        <v>0</v>
      </c>
      <c r="BV15" s="31"/>
      <c r="BW15" s="14">
        <f t="shared" si="94"/>
        <v>0</v>
      </c>
      <c r="BX15" s="14">
        <f t="shared" si="44"/>
        <v>0</v>
      </c>
      <c r="BY15" s="14">
        <f t="shared" si="45"/>
        <v>0</v>
      </c>
      <c r="BZ15" s="31">
        <f t="shared" si="46"/>
        <v>0</v>
      </c>
      <c r="CA15" s="31">
        <f t="shared" si="47"/>
        <v>0</v>
      </c>
      <c r="CB15" s="14"/>
      <c r="CC15" s="14">
        <f>C15*0.08071/100</f>
        <v>0</v>
      </c>
      <c r="CD15" s="14">
        <f t="shared" si="48"/>
        <v>0</v>
      </c>
      <c r="CE15" s="14">
        <f t="shared" si="49"/>
        <v>0</v>
      </c>
      <c r="CF15" s="31">
        <f t="shared" si="50"/>
        <v>0</v>
      </c>
      <c r="CG15" s="31">
        <f t="shared" si="51"/>
        <v>0</v>
      </c>
      <c r="CH15" s="31"/>
      <c r="CI15" s="14">
        <f t="shared" si="95"/>
        <v>0</v>
      </c>
      <c r="CJ15" s="14">
        <f t="shared" si="52"/>
        <v>0</v>
      </c>
      <c r="CK15" s="14">
        <f t="shared" si="53"/>
        <v>0</v>
      </c>
      <c r="CL15" s="31">
        <f t="shared" si="54"/>
        <v>0</v>
      </c>
      <c r="CM15" s="31">
        <f t="shared" si="55"/>
        <v>0</v>
      </c>
      <c r="CN15" s="31"/>
      <c r="CO15" s="14">
        <f t="shared" si="96"/>
        <v>0</v>
      </c>
      <c r="CP15" s="14">
        <f t="shared" si="56"/>
        <v>0</v>
      </c>
      <c r="CQ15" s="14">
        <f t="shared" si="57"/>
        <v>0</v>
      </c>
      <c r="CR15" s="31">
        <f t="shared" si="58"/>
        <v>0</v>
      </c>
      <c r="CS15" s="31">
        <f t="shared" si="59"/>
        <v>0</v>
      </c>
      <c r="CT15" s="31"/>
      <c r="CU15" s="14">
        <f t="shared" si="97"/>
        <v>0</v>
      </c>
      <c r="CV15" s="14">
        <f t="shared" si="60"/>
        <v>0</v>
      </c>
      <c r="CW15" s="14">
        <f t="shared" si="61"/>
        <v>0</v>
      </c>
      <c r="CX15" s="31">
        <f t="shared" si="62"/>
        <v>0</v>
      </c>
      <c r="CY15" s="31">
        <f t="shared" si="63"/>
        <v>0</v>
      </c>
      <c r="CZ15" s="31"/>
      <c r="DA15" s="14">
        <f t="shared" si="98"/>
        <v>0</v>
      </c>
      <c r="DB15" s="14">
        <f t="shared" si="64"/>
        <v>0</v>
      </c>
      <c r="DC15" s="14">
        <f t="shared" si="65"/>
        <v>0</v>
      </c>
      <c r="DD15" s="31">
        <f t="shared" si="66"/>
        <v>0</v>
      </c>
      <c r="DE15" s="31">
        <f t="shared" si="67"/>
        <v>0</v>
      </c>
      <c r="DF15" s="31"/>
      <c r="DG15" s="14">
        <f t="shared" si="99"/>
        <v>0</v>
      </c>
      <c r="DH15" s="14">
        <f t="shared" si="68"/>
        <v>0</v>
      </c>
      <c r="DI15" s="14">
        <f t="shared" si="69"/>
        <v>0</v>
      </c>
      <c r="DJ15" s="31">
        <f t="shared" si="70"/>
        <v>0</v>
      </c>
      <c r="DK15" s="31">
        <f t="shared" si="71"/>
        <v>0</v>
      </c>
      <c r="DL15" s="31"/>
      <c r="DM15" s="14">
        <f t="shared" si="100"/>
        <v>0</v>
      </c>
      <c r="DN15" s="31">
        <f t="shared" si="72"/>
        <v>0</v>
      </c>
      <c r="DO15" s="14">
        <f t="shared" si="73"/>
        <v>0</v>
      </c>
      <c r="DP15" s="31">
        <f t="shared" si="74"/>
        <v>0</v>
      </c>
      <c r="DQ15" s="31">
        <f t="shared" si="75"/>
        <v>0</v>
      </c>
      <c r="DR15" s="31"/>
      <c r="DS15" s="14">
        <f t="shared" si="101"/>
        <v>0</v>
      </c>
      <c r="DT15" s="14">
        <f t="shared" si="76"/>
        <v>0</v>
      </c>
      <c r="DU15" s="14">
        <f t="shared" si="77"/>
        <v>0</v>
      </c>
      <c r="DV15" s="31">
        <f t="shared" si="78"/>
        <v>0</v>
      </c>
      <c r="DW15" s="31">
        <f t="shared" si="79"/>
        <v>0</v>
      </c>
      <c r="DX15" s="31"/>
      <c r="DY15" s="14">
        <f t="shared" si="102"/>
        <v>0</v>
      </c>
      <c r="DZ15" s="14">
        <f t="shared" si="80"/>
        <v>0</v>
      </c>
      <c r="EA15" s="14">
        <f t="shared" si="81"/>
        <v>0</v>
      </c>
      <c r="EB15" s="31">
        <f t="shared" si="82"/>
        <v>0</v>
      </c>
      <c r="EC15" s="31">
        <f t="shared" si="83"/>
        <v>0</v>
      </c>
      <c r="ED15" s="31"/>
    </row>
    <row r="16" spans="1:134" s="33" customFormat="1" ht="12.75">
      <c r="A16" s="2">
        <v>45566</v>
      </c>
      <c r="B16"/>
      <c r="C16" s="15">
        <f>'2012A'!C16</f>
        <v>0</v>
      </c>
      <c r="D16" s="15">
        <f>'2012A'!D16</f>
        <v>0</v>
      </c>
      <c r="E16" s="15">
        <f t="shared" si="0"/>
        <v>0</v>
      </c>
      <c r="F16" s="15">
        <f>'2012A'!F16</f>
        <v>0</v>
      </c>
      <c r="G16" s="15">
        <f>'2012A'!G16</f>
        <v>0</v>
      </c>
      <c r="H16" s="31"/>
      <c r="I16" s="46">
        <f t="shared" si="1"/>
        <v>0</v>
      </c>
      <c r="J16" s="46">
        <f t="shared" si="1"/>
        <v>0</v>
      </c>
      <c r="K16" s="46">
        <f t="shared" si="2"/>
        <v>0</v>
      </c>
      <c r="L16" s="46">
        <f t="shared" si="3"/>
        <v>0</v>
      </c>
      <c r="M16" s="46">
        <f t="shared" si="3"/>
        <v>0</v>
      </c>
      <c r="N16" s="31"/>
      <c r="O16" s="14"/>
      <c r="P16" s="31">
        <f t="shared" si="4"/>
        <v>0</v>
      </c>
      <c r="Q16" s="31">
        <f t="shared" si="5"/>
        <v>0</v>
      </c>
      <c r="R16" s="31">
        <f t="shared" si="6"/>
        <v>0</v>
      </c>
      <c r="S16" s="31">
        <f t="shared" si="7"/>
        <v>0</v>
      </c>
      <c r="T16" s="31"/>
      <c r="U16" s="14"/>
      <c r="V16" s="14">
        <f t="shared" si="8"/>
        <v>0</v>
      </c>
      <c r="W16" s="14">
        <f t="shared" si="9"/>
        <v>0</v>
      </c>
      <c r="X16" s="31">
        <f t="shared" si="10"/>
        <v>0</v>
      </c>
      <c r="Y16" s="31">
        <f t="shared" si="11"/>
        <v>0</v>
      </c>
      <c r="Z16" s="31"/>
      <c r="AA16" s="31"/>
      <c r="AB16" s="14">
        <f t="shared" si="12"/>
        <v>0</v>
      </c>
      <c r="AC16" s="14">
        <f t="shared" si="13"/>
        <v>0</v>
      </c>
      <c r="AD16" s="31">
        <f t="shared" si="14"/>
        <v>0</v>
      </c>
      <c r="AE16" s="31">
        <f t="shared" si="15"/>
        <v>0</v>
      </c>
      <c r="AF16" s="31"/>
      <c r="AG16" s="14"/>
      <c r="AH16" s="14">
        <f t="shared" si="16"/>
        <v>0</v>
      </c>
      <c r="AI16" s="14">
        <f t="shared" si="17"/>
        <v>0</v>
      </c>
      <c r="AJ16" s="31">
        <f t="shared" si="18"/>
        <v>0</v>
      </c>
      <c r="AK16" s="31">
        <f t="shared" si="19"/>
        <v>0</v>
      </c>
      <c r="AL16" s="31"/>
      <c r="AM16" s="14"/>
      <c r="AN16" s="14">
        <f t="shared" si="20"/>
        <v>0</v>
      </c>
      <c r="AO16" s="14">
        <f t="shared" si="21"/>
        <v>0</v>
      </c>
      <c r="AP16" s="31">
        <f t="shared" si="22"/>
        <v>0</v>
      </c>
      <c r="AQ16" s="31">
        <f t="shared" si="23"/>
        <v>0</v>
      </c>
      <c r="AR16" s="14"/>
      <c r="AS16" s="14"/>
      <c r="AT16" s="14">
        <f t="shared" si="24"/>
        <v>0</v>
      </c>
      <c r="AU16" s="14">
        <f t="shared" si="25"/>
        <v>0</v>
      </c>
      <c r="AV16" s="31">
        <f t="shared" si="26"/>
        <v>0</v>
      </c>
      <c r="AW16" s="31">
        <f t="shared" si="27"/>
        <v>0</v>
      </c>
      <c r="AX16" s="31"/>
      <c r="AY16" s="14"/>
      <c r="AZ16" s="14">
        <f t="shared" si="28"/>
        <v>0</v>
      </c>
      <c r="BA16" s="14">
        <f t="shared" si="29"/>
        <v>0</v>
      </c>
      <c r="BB16" s="31">
        <f t="shared" si="30"/>
        <v>0</v>
      </c>
      <c r="BC16" s="31">
        <f t="shared" si="31"/>
        <v>0</v>
      </c>
      <c r="BD16" s="31"/>
      <c r="BE16" s="14"/>
      <c r="BF16" s="14">
        <f t="shared" si="32"/>
        <v>0</v>
      </c>
      <c r="BG16" s="14">
        <f t="shared" si="33"/>
        <v>0</v>
      </c>
      <c r="BH16" s="31">
        <f t="shared" si="34"/>
        <v>0</v>
      </c>
      <c r="BI16" s="31">
        <f t="shared" si="35"/>
        <v>0</v>
      </c>
      <c r="BJ16" s="31"/>
      <c r="BK16" s="14"/>
      <c r="BL16" s="14">
        <f t="shared" si="36"/>
        <v>0</v>
      </c>
      <c r="BM16" s="14">
        <f t="shared" si="37"/>
        <v>0</v>
      </c>
      <c r="BN16" s="31">
        <f t="shared" si="38"/>
        <v>0</v>
      </c>
      <c r="BO16" s="31">
        <f t="shared" si="39"/>
        <v>0</v>
      </c>
      <c r="BP16" s="31"/>
      <c r="BQ16" s="14"/>
      <c r="BR16" s="14">
        <f t="shared" si="40"/>
        <v>0</v>
      </c>
      <c r="BS16" s="14">
        <f t="shared" si="41"/>
        <v>0</v>
      </c>
      <c r="BT16" s="31">
        <f t="shared" si="42"/>
        <v>0</v>
      </c>
      <c r="BU16" s="31">
        <f t="shared" si="43"/>
        <v>0</v>
      </c>
      <c r="BV16" s="31"/>
      <c r="BW16" s="14"/>
      <c r="BX16" s="14">
        <f t="shared" si="44"/>
        <v>0</v>
      </c>
      <c r="BY16" s="14">
        <f t="shared" si="45"/>
        <v>0</v>
      </c>
      <c r="BZ16" s="31">
        <f t="shared" si="46"/>
        <v>0</v>
      </c>
      <c r="CA16" s="31">
        <f t="shared" si="47"/>
        <v>0</v>
      </c>
      <c r="CB16" s="14"/>
      <c r="CC16" s="14"/>
      <c r="CD16" s="14">
        <f t="shared" si="48"/>
        <v>0</v>
      </c>
      <c r="CE16" s="14">
        <f t="shared" si="49"/>
        <v>0</v>
      </c>
      <c r="CF16" s="31">
        <f t="shared" si="50"/>
        <v>0</v>
      </c>
      <c r="CG16" s="31">
        <f t="shared" si="51"/>
        <v>0</v>
      </c>
      <c r="CH16" s="31"/>
      <c r="CI16" s="14"/>
      <c r="CJ16" s="14">
        <f t="shared" si="52"/>
        <v>0</v>
      </c>
      <c r="CK16" s="14">
        <f t="shared" si="53"/>
        <v>0</v>
      </c>
      <c r="CL16" s="31">
        <f t="shared" si="54"/>
        <v>0</v>
      </c>
      <c r="CM16" s="31">
        <f t="shared" si="55"/>
        <v>0</v>
      </c>
      <c r="CN16" s="31"/>
      <c r="CO16" s="14"/>
      <c r="CP16" s="14">
        <f t="shared" si="56"/>
        <v>0</v>
      </c>
      <c r="CQ16" s="14">
        <f t="shared" si="57"/>
        <v>0</v>
      </c>
      <c r="CR16" s="31">
        <f t="shared" si="58"/>
        <v>0</v>
      </c>
      <c r="CS16" s="31">
        <f t="shared" si="59"/>
        <v>0</v>
      </c>
      <c r="CT16" s="31"/>
      <c r="CU16" s="14"/>
      <c r="CV16" s="14">
        <f t="shared" si="60"/>
        <v>0</v>
      </c>
      <c r="CW16" s="14">
        <f t="shared" si="61"/>
        <v>0</v>
      </c>
      <c r="CX16" s="31">
        <f t="shared" si="62"/>
        <v>0</v>
      </c>
      <c r="CY16" s="31">
        <f t="shared" si="63"/>
        <v>0</v>
      </c>
      <c r="CZ16" s="31"/>
      <c r="DA16" s="14"/>
      <c r="DB16" s="14">
        <f t="shared" si="64"/>
        <v>0</v>
      </c>
      <c r="DC16" s="14">
        <f t="shared" si="65"/>
        <v>0</v>
      </c>
      <c r="DD16" s="31">
        <f t="shared" si="66"/>
        <v>0</v>
      </c>
      <c r="DE16" s="31">
        <f t="shared" si="67"/>
        <v>0</v>
      </c>
      <c r="DF16" s="31"/>
      <c r="DG16" s="14"/>
      <c r="DH16" s="14">
        <f t="shared" si="68"/>
        <v>0</v>
      </c>
      <c r="DI16" s="14">
        <f t="shared" si="69"/>
        <v>0</v>
      </c>
      <c r="DJ16" s="31">
        <f t="shared" si="70"/>
        <v>0</v>
      </c>
      <c r="DK16" s="31">
        <f t="shared" si="71"/>
        <v>0</v>
      </c>
      <c r="DL16" s="31"/>
      <c r="DM16" s="14"/>
      <c r="DN16" s="31">
        <f t="shared" si="72"/>
        <v>0</v>
      </c>
      <c r="DO16" s="14">
        <f t="shared" si="73"/>
        <v>0</v>
      </c>
      <c r="DP16" s="31">
        <f t="shared" si="74"/>
        <v>0</v>
      </c>
      <c r="DQ16" s="31">
        <f t="shared" si="75"/>
        <v>0</v>
      </c>
      <c r="DR16" s="31"/>
      <c r="DS16" s="14"/>
      <c r="DT16" s="14">
        <f t="shared" si="76"/>
        <v>0</v>
      </c>
      <c r="DU16" s="14">
        <f t="shared" si="77"/>
        <v>0</v>
      </c>
      <c r="DV16" s="31">
        <f t="shared" si="78"/>
        <v>0</v>
      </c>
      <c r="DW16" s="31">
        <f t="shared" si="79"/>
        <v>0</v>
      </c>
      <c r="DX16" s="31"/>
      <c r="DY16" s="14"/>
      <c r="DZ16" s="14">
        <f t="shared" si="80"/>
        <v>0</v>
      </c>
      <c r="EA16" s="14">
        <f t="shared" si="81"/>
        <v>0</v>
      </c>
      <c r="EB16" s="31">
        <f t="shared" si="82"/>
        <v>0</v>
      </c>
      <c r="EC16" s="31">
        <f t="shared" si="83"/>
        <v>0</v>
      </c>
      <c r="ED16" s="31"/>
    </row>
    <row r="17" spans="1:134" s="33" customFormat="1" ht="12.75">
      <c r="A17" s="2">
        <v>45748</v>
      </c>
      <c r="B17"/>
      <c r="C17" s="15">
        <f>'2012A'!C17</f>
        <v>0</v>
      </c>
      <c r="D17" s="15">
        <f>'2012A'!D17</f>
        <v>0</v>
      </c>
      <c r="E17" s="15">
        <f t="shared" si="0"/>
        <v>0</v>
      </c>
      <c r="F17" s="15">
        <f>'2012A'!F17</f>
        <v>0</v>
      </c>
      <c r="G17" s="15">
        <f>'2012A'!G17</f>
        <v>0</v>
      </c>
      <c r="H17" s="31"/>
      <c r="I17" s="46">
        <f t="shared" si="1"/>
        <v>0</v>
      </c>
      <c r="J17" s="46">
        <f t="shared" si="1"/>
        <v>0</v>
      </c>
      <c r="K17" s="46">
        <f t="shared" si="2"/>
        <v>0</v>
      </c>
      <c r="L17" s="46">
        <f t="shared" si="3"/>
        <v>0</v>
      </c>
      <c r="M17" s="46">
        <f t="shared" si="3"/>
        <v>0</v>
      </c>
      <c r="N17" s="31"/>
      <c r="O17" s="14">
        <f t="shared" si="84"/>
        <v>0</v>
      </c>
      <c r="P17" s="31">
        <f t="shared" si="4"/>
        <v>0</v>
      </c>
      <c r="Q17" s="31">
        <f t="shared" si="5"/>
        <v>0</v>
      </c>
      <c r="R17" s="31">
        <f t="shared" si="6"/>
        <v>0</v>
      </c>
      <c r="S17" s="31">
        <f t="shared" si="7"/>
        <v>0</v>
      </c>
      <c r="T17" s="31"/>
      <c r="U17" s="14">
        <f t="shared" si="85"/>
        <v>0</v>
      </c>
      <c r="V17" s="14">
        <f t="shared" si="8"/>
        <v>0</v>
      </c>
      <c r="W17" s="14">
        <f t="shared" si="9"/>
        <v>0</v>
      </c>
      <c r="X17" s="31">
        <f t="shared" si="10"/>
        <v>0</v>
      </c>
      <c r="Y17" s="31">
        <f t="shared" si="11"/>
        <v>0</v>
      </c>
      <c r="Z17" s="31"/>
      <c r="AA17" s="31">
        <f t="shared" si="86"/>
        <v>0</v>
      </c>
      <c r="AB17" s="14">
        <f t="shared" si="12"/>
        <v>0</v>
      </c>
      <c r="AC17" s="14">
        <f t="shared" si="13"/>
        <v>0</v>
      </c>
      <c r="AD17" s="31">
        <f t="shared" si="14"/>
        <v>0</v>
      </c>
      <c r="AE17" s="31">
        <f t="shared" si="15"/>
        <v>0</v>
      </c>
      <c r="AF17" s="31"/>
      <c r="AG17" s="14">
        <f t="shared" si="87"/>
        <v>0</v>
      </c>
      <c r="AH17" s="14">
        <f t="shared" si="16"/>
        <v>0</v>
      </c>
      <c r="AI17" s="14">
        <f t="shared" si="17"/>
        <v>0</v>
      </c>
      <c r="AJ17" s="31">
        <f t="shared" si="18"/>
        <v>0</v>
      </c>
      <c r="AK17" s="31">
        <f t="shared" si="19"/>
        <v>0</v>
      </c>
      <c r="AL17" s="31"/>
      <c r="AM17" s="14">
        <f t="shared" si="88"/>
        <v>0</v>
      </c>
      <c r="AN17" s="14">
        <f t="shared" si="20"/>
        <v>0</v>
      </c>
      <c r="AO17" s="14">
        <f t="shared" si="21"/>
        <v>0</v>
      </c>
      <c r="AP17" s="31">
        <f t="shared" si="22"/>
        <v>0</v>
      </c>
      <c r="AQ17" s="31">
        <f t="shared" si="23"/>
        <v>0</v>
      </c>
      <c r="AR17" s="14"/>
      <c r="AS17" s="14">
        <f t="shared" si="89"/>
        <v>0</v>
      </c>
      <c r="AT17" s="14">
        <f t="shared" si="24"/>
        <v>0</v>
      </c>
      <c r="AU17" s="14">
        <f t="shared" si="25"/>
        <v>0</v>
      </c>
      <c r="AV17" s="31">
        <f t="shared" si="26"/>
        <v>0</v>
      </c>
      <c r="AW17" s="31">
        <f t="shared" si="27"/>
        <v>0</v>
      </c>
      <c r="AX17" s="31"/>
      <c r="AY17" s="14">
        <f t="shared" si="90"/>
        <v>0</v>
      </c>
      <c r="AZ17" s="14">
        <f t="shared" si="28"/>
        <v>0</v>
      </c>
      <c r="BA17" s="14">
        <f t="shared" si="29"/>
        <v>0</v>
      </c>
      <c r="BB17" s="31">
        <f t="shared" si="30"/>
        <v>0</v>
      </c>
      <c r="BC17" s="31">
        <f t="shared" si="31"/>
        <v>0</v>
      </c>
      <c r="BD17" s="31"/>
      <c r="BE17" s="14">
        <f t="shared" si="91"/>
        <v>0</v>
      </c>
      <c r="BF17" s="14">
        <f t="shared" si="32"/>
        <v>0</v>
      </c>
      <c r="BG17" s="14">
        <f t="shared" si="33"/>
        <v>0</v>
      </c>
      <c r="BH17" s="31">
        <f t="shared" si="34"/>
        <v>0</v>
      </c>
      <c r="BI17" s="31">
        <f t="shared" si="35"/>
        <v>0</v>
      </c>
      <c r="BJ17" s="31"/>
      <c r="BK17" s="14">
        <f t="shared" si="92"/>
        <v>0</v>
      </c>
      <c r="BL17" s="14">
        <f t="shared" si="36"/>
        <v>0</v>
      </c>
      <c r="BM17" s="14">
        <f t="shared" si="37"/>
        <v>0</v>
      </c>
      <c r="BN17" s="31">
        <f t="shared" si="38"/>
        <v>0</v>
      </c>
      <c r="BO17" s="31">
        <f t="shared" si="39"/>
        <v>0</v>
      </c>
      <c r="BP17" s="31"/>
      <c r="BQ17" s="14">
        <f t="shared" si="93"/>
        <v>0</v>
      </c>
      <c r="BR17" s="14">
        <f t="shared" si="40"/>
        <v>0</v>
      </c>
      <c r="BS17" s="14">
        <f t="shared" si="41"/>
        <v>0</v>
      </c>
      <c r="BT17" s="31">
        <f t="shared" si="42"/>
        <v>0</v>
      </c>
      <c r="BU17" s="31">
        <f t="shared" si="43"/>
        <v>0</v>
      </c>
      <c r="BV17" s="31"/>
      <c r="BW17" s="14">
        <f t="shared" si="94"/>
        <v>0</v>
      </c>
      <c r="BX17" s="14">
        <f t="shared" si="44"/>
        <v>0</v>
      </c>
      <c r="BY17" s="14">
        <f t="shared" si="45"/>
        <v>0</v>
      </c>
      <c r="BZ17" s="31">
        <f t="shared" si="46"/>
        <v>0</v>
      </c>
      <c r="CA17" s="31">
        <f t="shared" si="47"/>
        <v>0</v>
      </c>
      <c r="CB17" s="14"/>
      <c r="CC17" s="14">
        <f>C17*0.08071/100</f>
        <v>0</v>
      </c>
      <c r="CD17" s="14">
        <f t="shared" si="48"/>
        <v>0</v>
      </c>
      <c r="CE17" s="14">
        <f t="shared" si="49"/>
        <v>0</v>
      </c>
      <c r="CF17" s="31">
        <f t="shared" si="50"/>
        <v>0</v>
      </c>
      <c r="CG17" s="31">
        <f t="shared" si="51"/>
        <v>0</v>
      </c>
      <c r="CH17" s="31"/>
      <c r="CI17" s="14">
        <f t="shared" si="95"/>
        <v>0</v>
      </c>
      <c r="CJ17" s="14">
        <f t="shared" si="52"/>
        <v>0</v>
      </c>
      <c r="CK17" s="14">
        <f t="shared" si="53"/>
        <v>0</v>
      </c>
      <c r="CL17" s="31">
        <f t="shared" si="54"/>
        <v>0</v>
      </c>
      <c r="CM17" s="31">
        <f t="shared" si="55"/>
        <v>0</v>
      </c>
      <c r="CN17" s="31"/>
      <c r="CO17" s="14">
        <f t="shared" si="96"/>
        <v>0</v>
      </c>
      <c r="CP17" s="14">
        <f t="shared" si="56"/>
        <v>0</v>
      </c>
      <c r="CQ17" s="14">
        <f t="shared" si="57"/>
        <v>0</v>
      </c>
      <c r="CR17" s="31">
        <f t="shared" si="58"/>
        <v>0</v>
      </c>
      <c r="CS17" s="31">
        <f t="shared" si="59"/>
        <v>0</v>
      </c>
      <c r="CT17" s="31"/>
      <c r="CU17" s="14">
        <f t="shared" si="97"/>
        <v>0</v>
      </c>
      <c r="CV17" s="14">
        <f t="shared" si="60"/>
        <v>0</v>
      </c>
      <c r="CW17" s="14">
        <f t="shared" si="61"/>
        <v>0</v>
      </c>
      <c r="CX17" s="31">
        <f t="shared" si="62"/>
        <v>0</v>
      </c>
      <c r="CY17" s="31">
        <f t="shared" si="63"/>
        <v>0</v>
      </c>
      <c r="CZ17" s="31"/>
      <c r="DA17" s="14">
        <f t="shared" si="98"/>
        <v>0</v>
      </c>
      <c r="DB17" s="14">
        <f t="shared" si="64"/>
        <v>0</v>
      </c>
      <c r="DC17" s="14">
        <f t="shared" si="65"/>
        <v>0</v>
      </c>
      <c r="DD17" s="31">
        <f t="shared" si="66"/>
        <v>0</v>
      </c>
      <c r="DE17" s="31">
        <f t="shared" si="67"/>
        <v>0</v>
      </c>
      <c r="DF17" s="31"/>
      <c r="DG17" s="14">
        <f t="shared" si="99"/>
        <v>0</v>
      </c>
      <c r="DH17" s="14">
        <f t="shared" si="68"/>
        <v>0</v>
      </c>
      <c r="DI17" s="14">
        <f t="shared" si="69"/>
        <v>0</v>
      </c>
      <c r="DJ17" s="31">
        <f t="shared" si="70"/>
        <v>0</v>
      </c>
      <c r="DK17" s="31">
        <f t="shared" si="71"/>
        <v>0</v>
      </c>
      <c r="DL17" s="31"/>
      <c r="DM17" s="14">
        <f t="shared" si="100"/>
        <v>0</v>
      </c>
      <c r="DN17" s="31">
        <f t="shared" si="72"/>
        <v>0</v>
      </c>
      <c r="DO17" s="14">
        <f t="shared" si="73"/>
        <v>0</v>
      </c>
      <c r="DP17" s="31">
        <f t="shared" si="74"/>
        <v>0</v>
      </c>
      <c r="DQ17" s="31">
        <f t="shared" si="75"/>
        <v>0</v>
      </c>
      <c r="DR17" s="31"/>
      <c r="DS17" s="14">
        <f t="shared" si="101"/>
        <v>0</v>
      </c>
      <c r="DT17" s="14">
        <f t="shared" si="76"/>
        <v>0</v>
      </c>
      <c r="DU17" s="14">
        <f t="shared" si="77"/>
        <v>0</v>
      </c>
      <c r="DV17" s="31">
        <f t="shared" si="78"/>
        <v>0</v>
      </c>
      <c r="DW17" s="31">
        <f t="shared" si="79"/>
        <v>0</v>
      </c>
      <c r="DX17" s="31"/>
      <c r="DY17" s="14">
        <f t="shared" si="102"/>
        <v>0</v>
      </c>
      <c r="DZ17" s="14">
        <f t="shared" si="80"/>
        <v>0</v>
      </c>
      <c r="EA17" s="14">
        <f t="shared" si="81"/>
        <v>0</v>
      </c>
      <c r="EB17" s="31">
        <f t="shared" si="82"/>
        <v>0</v>
      </c>
      <c r="EC17" s="31">
        <f t="shared" si="83"/>
        <v>0</v>
      </c>
      <c r="ED17" s="31"/>
    </row>
    <row r="18" spans="3:27" ht="12.75">
      <c r="C18" s="21"/>
      <c r="D18" s="21"/>
      <c r="E18" s="21"/>
      <c r="F18" s="21"/>
      <c r="G18" s="21"/>
      <c r="I18" s="45"/>
      <c r="J18" s="46"/>
      <c r="K18" s="45"/>
      <c r="L18" s="45"/>
      <c r="M18" s="45"/>
      <c r="AA18" s="31"/>
    </row>
    <row r="19" spans="1:133" ht="13.5" thickBot="1">
      <c r="A19" s="12" t="s">
        <v>0</v>
      </c>
      <c r="C19" s="30">
        <f>SUM(C8:C18)</f>
        <v>5725000</v>
      </c>
      <c r="D19" s="30">
        <f>SUM(D8:D18)</f>
        <v>286700</v>
      </c>
      <c r="E19" s="30">
        <f>SUM(E8:E18)</f>
        <v>6011700</v>
      </c>
      <c r="F19" s="30">
        <f>SUM(F8:F18)</f>
        <v>204426</v>
      </c>
      <c r="G19" s="30">
        <f>SUM(G8:G18)</f>
        <v>326982</v>
      </c>
      <c r="I19" s="48">
        <f>SUM(I8:I18)</f>
        <v>3209392.6350000007</v>
      </c>
      <c r="J19" s="48">
        <f>SUM(J8:J18)</f>
        <v>160721.89842</v>
      </c>
      <c r="K19" s="48">
        <f>SUM(K8:K18)</f>
        <v>3370114.5334200007</v>
      </c>
      <c r="L19" s="48">
        <f>SUM(L8:L18)</f>
        <v>114599.7028476</v>
      </c>
      <c r="M19" s="48">
        <f>SUM(M8:M18)</f>
        <v>183303.68953320003</v>
      </c>
      <c r="O19" s="30">
        <f>SUM(O8:O18)</f>
        <v>516531.255</v>
      </c>
      <c r="P19" s="30">
        <f>SUM(P8:P18)</f>
        <v>25867.163459999996</v>
      </c>
      <c r="Q19" s="30">
        <f>SUM(Q8:Q18)</f>
        <v>542398.4184600001</v>
      </c>
      <c r="R19" s="30">
        <f>SUM(R8:R18)</f>
        <v>18444.0905388</v>
      </c>
      <c r="S19" s="30">
        <f>SUM(S8:S18)</f>
        <v>29501.558571600002</v>
      </c>
      <c r="U19" s="30">
        <f>SUM(U8:U18)</f>
        <v>4853.655</v>
      </c>
      <c r="V19" s="30">
        <f>SUM(V8:V18)</f>
        <v>243.06425999999996</v>
      </c>
      <c r="W19" s="30">
        <f>SUM(W8:W18)</f>
        <v>5096.71926</v>
      </c>
      <c r="X19" s="30">
        <f>SUM(X8:X18)</f>
        <v>173.3123628</v>
      </c>
      <c r="Y19" s="30">
        <f>SUM(Y8:Y18)</f>
        <v>277.2153396</v>
      </c>
      <c r="AA19" s="30">
        <f>SUM(AA8:AA18)</f>
        <v>155441.765</v>
      </c>
      <c r="AB19" s="30">
        <f>SUM(AB8:AB18)</f>
        <v>7784.306380000001</v>
      </c>
      <c r="AC19" s="30">
        <f>SUM(AC8:AC18)</f>
        <v>163226.07137999998</v>
      </c>
      <c r="AD19" s="30">
        <f>SUM(AD8:AD18)</f>
        <v>5550.452096399999</v>
      </c>
      <c r="AE19" s="30">
        <f>SUM(AE8:AE18)</f>
        <v>8878.019074799999</v>
      </c>
      <c r="AG19" s="30">
        <f>SUM(AG8:AG18)</f>
        <v>1301804.8875000002</v>
      </c>
      <c r="AH19" s="30">
        <f>SUM(AH8:AH18)</f>
        <v>65192.569650000005</v>
      </c>
      <c r="AI19" s="30">
        <f>SUM(AI8:AI18)</f>
        <v>1366997.4571500001</v>
      </c>
      <c r="AJ19" s="30">
        <f>SUM(AJ8:AJ18)</f>
        <v>46484.325927</v>
      </c>
      <c r="AK19" s="30">
        <f>SUM(AK8:AK18)</f>
        <v>74352.273489</v>
      </c>
      <c r="AM19" s="30">
        <f>SUM(AM8:AM18)</f>
        <v>336945.4475</v>
      </c>
      <c r="AN19" s="30">
        <f>SUM(AN8:AN18)</f>
        <v>16873.75717</v>
      </c>
      <c r="AO19" s="30">
        <f>SUM(AO8:AO18)</f>
        <v>353819.20467</v>
      </c>
      <c r="AP19" s="30">
        <f>SUM(AP8:AP18)</f>
        <v>12031.512672599998</v>
      </c>
      <c r="AQ19" s="30">
        <f>SUM(AQ8:AQ18)</f>
        <v>19244.5583082</v>
      </c>
      <c r="AR19" s="30"/>
      <c r="AS19" s="30">
        <f>SUM(AS8:AS18)</f>
        <v>228138.96000000002</v>
      </c>
      <c r="AT19" s="30">
        <f>SUM(AT8:AT18)</f>
        <v>11424.88032</v>
      </c>
      <c r="AU19" s="30">
        <f>SUM(AU8:AU18)</f>
        <v>239563.84032</v>
      </c>
      <c r="AV19" s="30">
        <f>SUM(AV8:AV18)</f>
        <v>8146.294329599999</v>
      </c>
      <c r="AW19" s="30">
        <f>SUM(AW8:AW18)</f>
        <v>13030.101907200002</v>
      </c>
      <c r="AY19" s="30">
        <f>SUM(AY8:AY18)</f>
        <v>35090.815</v>
      </c>
      <c r="AZ19" s="30">
        <f>SUM(AZ8:AZ18)</f>
        <v>1757.2989800000003</v>
      </c>
      <c r="BA19" s="30">
        <f>SUM(BA8:BA18)</f>
        <v>36848.11398</v>
      </c>
      <c r="BB19" s="30">
        <f>SUM(BB8:BB18)</f>
        <v>1253.0087244000001</v>
      </c>
      <c r="BC19" s="30">
        <f>SUM(BC8:BC18)</f>
        <v>2004.2034707999999</v>
      </c>
      <c r="BE19" s="30">
        <f>SUM(BE8:BE18)</f>
        <v>80333.20000000001</v>
      </c>
      <c r="BF19" s="30">
        <f>SUM(BF8:BF18)</f>
        <v>4022.9744</v>
      </c>
      <c r="BG19" s="30">
        <f>SUM(BG8:BG18)</f>
        <v>84356.1744</v>
      </c>
      <c r="BH19" s="30">
        <f>SUM(BH8:BH18)</f>
        <v>2868.505632</v>
      </c>
      <c r="BI19" s="30">
        <f>SUM(BI8:BI18)</f>
        <v>4588.211424</v>
      </c>
      <c r="BK19" s="30">
        <f>SUM(BK8:BK18)</f>
        <v>13469.2075</v>
      </c>
      <c r="BL19" s="30">
        <f>SUM(BL8:BL18)</f>
        <v>674.51909</v>
      </c>
      <c r="BM19" s="30">
        <f>SUM(BM8:BM18)</f>
        <v>14143.72659</v>
      </c>
      <c r="BN19" s="30">
        <f>SUM(BN8:BN18)</f>
        <v>480.9530502000001</v>
      </c>
      <c r="BO19" s="30">
        <f>SUM(BO8:BO18)</f>
        <v>769.2905514000001</v>
      </c>
      <c r="BQ19" s="30">
        <f>SUM(BQ8:BQ18)</f>
        <v>14569.552499999998</v>
      </c>
      <c r="BR19" s="30">
        <f>SUM(BR8:BR18)</f>
        <v>729.6228299999999</v>
      </c>
      <c r="BS19" s="30">
        <f>SUM(BS8:BS18)</f>
        <v>15299.175329999998</v>
      </c>
      <c r="BT19" s="30">
        <f>SUM(BT8:BT18)</f>
        <v>520.2437274</v>
      </c>
      <c r="BU19" s="30">
        <f>SUM(BU8:BU18)</f>
        <v>832.1364918000002</v>
      </c>
      <c r="BW19" s="30">
        <f>SUM(BW8:BW18)</f>
        <v>27822.927499999998</v>
      </c>
      <c r="BX19" s="30">
        <f>SUM(BX8:BX18)</f>
        <v>1393.33333</v>
      </c>
      <c r="BY19" s="30">
        <f>SUM(BY8:BY18)</f>
        <v>29216.26083</v>
      </c>
      <c r="BZ19" s="30">
        <f>SUM(BZ8:BZ18)</f>
        <v>993.4899174000001</v>
      </c>
      <c r="CA19" s="30">
        <f>SUM(CA8:CA18)</f>
        <v>1589.0998218</v>
      </c>
      <c r="CB19" s="21"/>
      <c r="CC19" s="30">
        <f>SUM(CC8:CC18)</f>
        <v>4620.647500000001</v>
      </c>
      <c r="CD19" s="30">
        <f>SUM(CD8:CD18)</f>
        <v>231.39557</v>
      </c>
      <c r="CE19" s="30">
        <f>SUM(CE8:CE18)</f>
        <v>4852.043070000001</v>
      </c>
      <c r="CF19" s="30">
        <f>SUM(CF8:CF18)</f>
        <v>164.99222460000001</v>
      </c>
      <c r="CG19" s="30">
        <f>SUM(CG8:CG18)</f>
        <v>263.90717220000005</v>
      </c>
      <c r="CI19" s="30">
        <f>SUM(CI8:CI18)</f>
        <v>80.15</v>
      </c>
      <c r="CJ19" s="30">
        <f>SUM(CJ8:CJ18)</f>
        <v>4.0138</v>
      </c>
      <c r="CK19" s="30">
        <f>SUM(CK8:CK18)</f>
        <v>84.16380000000001</v>
      </c>
      <c r="CL19" s="30">
        <f>SUM(CL8:CL18)</f>
        <v>2.861964</v>
      </c>
      <c r="CM19" s="30">
        <f>SUM(CM8:CM18)</f>
        <v>4.577748000000001</v>
      </c>
      <c r="CO19" s="30">
        <f>SUM(CO8:CO18)</f>
        <v>29411.0425</v>
      </c>
      <c r="CP19" s="30">
        <f>SUM(CP8:CP18)</f>
        <v>1472.86391</v>
      </c>
      <c r="CQ19" s="30">
        <f>SUM(CQ8:CQ18)</f>
        <v>30883.90641</v>
      </c>
      <c r="CR19" s="30">
        <f>SUM(CR8:CR18)</f>
        <v>1050.1976898</v>
      </c>
      <c r="CS19" s="30">
        <f>SUM(CS8:CS18)</f>
        <v>1679.8046286</v>
      </c>
      <c r="CU19" s="30">
        <f>SUM(CU8:CU18)</f>
        <v>42614.61</v>
      </c>
      <c r="CV19" s="30">
        <f>SUM(CV8:CV18)</f>
        <v>2134.08012</v>
      </c>
      <c r="CW19" s="30">
        <f>SUM(CW8:CW18)</f>
        <v>44748.69012000001</v>
      </c>
      <c r="CX19" s="30">
        <f>SUM(CX8:CX18)</f>
        <v>1521.6653736</v>
      </c>
      <c r="CY19" s="30">
        <f>SUM(CY8:CY18)</f>
        <v>2433.9232152</v>
      </c>
      <c r="DA19" s="30">
        <f>SUM(DA8:DA18)</f>
        <v>53919.7675</v>
      </c>
      <c r="DB19" s="30">
        <f>SUM(DB8:DB18)</f>
        <v>2700.2266099999997</v>
      </c>
      <c r="DC19" s="30">
        <f>SUM(DC8:DC18)</f>
        <v>56619.99411</v>
      </c>
      <c r="DD19" s="30">
        <f>SUM(DD8:DD18)</f>
        <v>1925.3453958</v>
      </c>
      <c r="DE19" s="30">
        <f>SUM(DE8:DE18)</f>
        <v>3079.6145705999998</v>
      </c>
      <c r="DG19" s="30">
        <f>SUM(DG8:DG18)</f>
        <v>5015.1</v>
      </c>
      <c r="DH19" s="30">
        <f>SUM(DH8:DH18)</f>
        <v>251.14919999999998</v>
      </c>
      <c r="DI19" s="30">
        <f>SUM(DI8:DI18)</f>
        <v>5266.2492</v>
      </c>
      <c r="DJ19" s="30">
        <f>SUM(DJ8:DJ18)</f>
        <v>179.077176</v>
      </c>
      <c r="DK19" s="30">
        <f>SUM(DK8:DK18)</f>
        <v>286.436232</v>
      </c>
      <c r="DM19" s="30">
        <f>SUM(DM8:DM18)</f>
        <v>94763.0625</v>
      </c>
      <c r="DN19" s="30">
        <f>SUM(DN8:DN18)</f>
        <v>4745.60175</v>
      </c>
      <c r="DO19" s="30">
        <f>SUM(DO8:DO18)</f>
        <v>99508.66425</v>
      </c>
      <c r="DP19" s="30">
        <f>SUM(DP8:DP18)</f>
        <v>3383.7613650000008</v>
      </c>
      <c r="DQ19" s="30">
        <f>SUM(DQ8:DQ18)</f>
        <v>5412.369555</v>
      </c>
      <c r="DS19" s="30">
        <f>SUM(DS8:DS18)</f>
        <v>245855.54499999998</v>
      </c>
      <c r="DT19" s="30">
        <f>SUM(DT8:DT18)</f>
        <v>12312.102139999999</v>
      </c>
      <c r="DU19" s="30">
        <f>SUM(DU8:DU18)</f>
        <v>258167.64714000002</v>
      </c>
      <c r="DV19" s="30">
        <f>SUM(DV8:DV18)</f>
        <v>8778.9110292</v>
      </c>
      <c r="DW19" s="30">
        <f>SUM(DW8:DW18)</f>
        <v>14041.980404400001</v>
      </c>
      <c r="DY19" s="30">
        <f>SUM(DY8:DY18)</f>
        <v>18111.0375</v>
      </c>
      <c r="DZ19" s="30">
        <f>SUM(DZ8:DZ18)</f>
        <v>906.9754500000001</v>
      </c>
      <c r="EA19" s="30">
        <f>SUM(EA8:EA18)</f>
        <v>19018.012949999997</v>
      </c>
      <c r="EB19" s="30">
        <f>SUM(EB8:EB18)</f>
        <v>646.701651</v>
      </c>
      <c r="EC19" s="30">
        <f>SUM(EC8:EC18)</f>
        <v>1034.407557</v>
      </c>
    </row>
    <row r="20" ht="13.5" thickTop="1"/>
    <row r="33" spans="1:134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</row>
    <row r="34" spans="1:134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spans="1:134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spans="1:134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spans="1:134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1:134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1:1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1:1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1:1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1:1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1:1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1:1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1:1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1:1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1:1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1:1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1:1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1:1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1:1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1:13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1:13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1:13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1:13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</sheetData>
  <sheetProtection/>
  <printOptions/>
  <pageMargins left="0.75" right="0.75" top="1" bottom="1" header="0.5" footer="0.5"/>
  <pageSetup orientation="landscape" scale="74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Z59"/>
  <sheetViews>
    <sheetView zoomScale="150" zoomScaleNormal="150" zoomScalePageLayoutView="0" workbookViewId="0" topLeftCell="A1">
      <selection activeCell="C8" sqref="C8:C9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3" width="12.28125" style="14" customWidth="1"/>
    <col min="4" max="4" width="11.7109375" style="14" customWidth="1"/>
    <col min="5" max="5" width="12.140625" style="14" customWidth="1"/>
    <col min="6" max="6" width="11.7109375" style="14" customWidth="1"/>
    <col min="7" max="7" width="15.421875" style="14" customWidth="1"/>
    <col min="8" max="8" width="3.7109375" style="14" customWidth="1"/>
    <col min="9" max="12" width="13.7109375" style="14" customWidth="1"/>
    <col min="13" max="13" width="15.42187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69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tr">
        <f>J3</f>
        <v>2005 Series A Bond Funded Projects after 2012D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2012D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2012D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2012D</v>
      </c>
      <c r="CL3"/>
      <c r="CM3"/>
      <c r="CN3"/>
      <c r="CO3"/>
      <c r="CW3" s="24"/>
      <c r="DC3" s="24" t="str">
        <f>CK3</f>
        <v>2005 Series A Bond Funded Projects after 2012D</v>
      </c>
      <c r="DO3" s="24"/>
      <c r="DU3" s="24" t="str">
        <f>DC3</f>
        <v>2005 Series A Bond Funded Projects after 2012D</v>
      </c>
      <c r="EG3" s="24"/>
      <c r="EI3" s="43"/>
      <c r="EJ3" s="3"/>
      <c r="EK3" s="3"/>
      <c r="EL3" s="24" t="str">
        <f>DU3</f>
        <v>2005 Series A Bond Funded Projects after 2012D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2012D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2012D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9" t="s">
        <v>68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24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40</v>
      </c>
      <c r="AN5" s="6"/>
      <c r="AO5" s="7"/>
      <c r="AP5" s="20"/>
      <c r="AQ5" s="20"/>
      <c r="AS5" s="5" t="s">
        <v>41</v>
      </c>
      <c r="AT5" s="6"/>
      <c r="AU5" s="7"/>
      <c r="AV5" s="20"/>
      <c r="AW5" s="20"/>
      <c r="AY5" s="5" t="s">
        <v>42</v>
      </c>
      <c r="AZ5" s="6"/>
      <c r="BA5" s="7"/>
      <c r="BB5" s="20"/>
      <c r="BC5" s="20"/>
      <c r="BE5" s="5" t="s">
        <v>43</v>
      </c>
      <c r="BF5" s="6"/>
      <c r="BG5" s="7"/>
      <c r="BH5" s="20"/>
      <c r="BI5" s="20"/>
      <c r="BK5" s="5" t="s">
        <v>44</v>
      </c>
      <c r="BL5" s="6"/>
      <c r="BM5" s="7"/>
      <c r="BN5" s="20"/>
      <c r="BO5" s="20"/>
      <c r="BQ5" s="5" t="s">
        <v>45</v>
      </c>
      <c r="BR5" s="6"/>
      <c r="BS5" s="7"/>
      <c r="BT5" s="20"/>
      <c r="BU5" s="20"/>
      <c r="BW5" s="5" t="s">
        <v>46</v>
      </c>
      <c r="BX5" s="6"/>
      <c r="BY5" s="7"/>
      <c r="BZ5" s="20"/>
      <c r="CA5" s="20"/>
      <c r="CC5" s="35" t="s">
        <v>47</v>
      </c>
      <c r="CD5" s="6"/>
      <c r="CE5" s="7"/>
      <c r="CF5" s="20"/>
      <c r="CG5" s="20"/>
      <c r="CI5" s="5" t="s">
        <v>48</v>
      </c>
      <c r="CJ5" s="6"/>
      <c r="CK5" s="7"/>
      <c r="CL5" s="20"/>
      <c r="CM5" s="20"/>
      <c r="CO5" s="5" t="s">
        <v>49</v>
      </c>
      <c r="CP5" s="6"/>
      <c r="CQ5" s="7"/>
      <c r="CR5" s="20"/>
      <c r="CS5" s="20"/>
      <c r="CU5" s="35" t="s">
        <v>50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52</v>
      </c>
      <c r="DH5" s="6"/>
      <c r="DI5" s="7"/>
      <c r="DJ5" s="20"/>
      <c r="DK5" s="20"/>
      <c r="DL5" s="41"/>
      <c r="DM5" s="5" t="s">
        <v>53</v>
      </c>
      <c r="DN5" s="6"/>
      <c r="DO5" s="7"/>
      <c r="DP5" s="20"/>
      <c r="DQ5" s="20"/>
      <c r="DS5" s="5" t="s">
        <v>51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5" t="s">
        <v>7</v>
      </c>
      <c r="EF5" s="6"/>
      <c r="EG5" s="7"/>
      <c r="EH5" s="20"/>
    </row>
    <row r="6" spans="1:138" s="1" customFormat="1" ht="12.75">
      <c r="A6" s="25" t="s">
        <v>2</v>
      </c>
      <c r="C6" s="37" t="s">
        <v>70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f>V6+AB6+AH6+AN6+AT6+AZ6+BF6+BL6+BR6+BX6+CD6+CJ6+CP6+CV6+DB6+DH6+DN6+EF6+DT6+DZ6</f>
        <v>0.4394074</v>
      </c>
      <c r="Q6" s="18"/>
      <c r="R6" s="20" t="s">
        <v>55</v>
      </c>
      <c r="S6" s="20" t="s">
        <v>55</v>
      </c>
      <c r="T6" s="14"/>
      <c r="U6" s="26"/>
      <c r="V6" s="13">
        <v>0.0074748</v>
      </c>
      <c r="W6" s="27"/>
      <c r="X6" s="20" t="s">
        <v>55</v>
      </c>
      <c r="Y6" s="20" t="s">
        <v>55</v>
      </c>
      <c r="AA6" s="26"/>
      <c r="AB6" s="13">
        <v>0.0034282</v>
      </c>
      <c r="AC6" s="27"/>
      <c r="AD6" s="20" t="s">
        <v>55</v>
      </c>
      <c r="AE6" s="20" t="s">
        <v>55</v>
      </c>
      <c r="AG6" s="26"/>
      <c r="AH6" s="13">
        <v>0.0007099</v>
      </c>
      <c r="AI6" s="27"/>
      <c r="AJ6" s="20" t="s">
        <v>55</v>
      </c>
      <c r="AK6" s="20" t="s">
        <v>55</v>
      </c>
      <c r="AM6" s="26"/>
      <c r="AN6" s="13">
        <v>0.0758946</v>
      </c>
      <c r="AO6" s="27"/>
      <c r="AP6" s="20" t="s">
        <v>55</v>
      </c>
      <c r="AQ6" s="20" t="s">
        <v>55</v>
      </c>
      <c r="AS6" s="26"/>
      <c r="AT6" s="13">
        <v>0.0004174</v>
      </c>
      <c r="AU6" s="27"/>
      <c r="AV6" s="20" t="s">
        <v>55</v>
      </c>
      <c r="AW6" s="20" t="s">
        <v>55</v>
      </c>
      <c r="AY6" s="26"/>
      <c r="AZ6" s="13">
        <v>0.0004407</v>
      </c>
      <c r="BA6" s="27"/>
      <c r="BB6" s="20" t="s">
        <v>55</v>
      </c>
      <c r="BC6" s="20" t="s">
        <v>55</v>
      </c>
      <c r="BE6" s="26"/>
      <c r="BF6" s="13">
        <v>0.0001236</v>
      </c>
      <c r="BG6" s="27"/>
      <c r="BH6" s="20" t="s">
        <v>55</v>
      </c>
      <c r="BI6" s="20" t="s">
        <v>55</v>
      </c>
      <c r="BK6" s="26"/>
      <c r="BL6" s="13">
        <v>0.0022776</v>
      </c>
      <c r="BM6" s="27"/>
      <c r="BN6" s="20" t="s">
        <v>55</v>
      </c>
      <c r="BO6" s="20" t="s">
        <v>55</v>
      </c>
      <c r="BQ6" s="26"/>
      <c r="BR6" s="13">
        <v>0.003395</v>
      </c>
      <c r="BS6" s="27"/>
      <c r="BT6" s="20" t="s">
        <v>55</v>
      </c>
      <c r="BU6" s="20" t="s">
        <v>55</v>
      </c>
      <c r="BW6" s="26"/>
      <c r="BX6" s="13">
        <v>0.04</v>
      </c>
      <c r="BY6" s="27"/>
      <c r="BZ6" s="20" t="s">
        <v>55</v>
      </c>
      <c r="CA6" s="20" t="s">
        <v>55</v>
      </c>
      <c r="CC6" s="26"/>
      <c r="CD6" s="13">
        <v>0.0019842</v>
      </c>
      <c r="CE6" s="27"/>
      <c r="CF6" s="20" t="s">
        <v>55</v>
      </c>
      <c r="CG6" s="20" t="s">
        <v>55</v>
      </c>
      <c r="CI6" s="26"/>
      <c r="CJ6" s="13">
        <v>0.0158629</v>
      </c>
      <c r="CK6" s="27"/>
      <c r="CL6" s="20" t="s">
        <v>55</v>
      </c>
      <c r="CM6" s="20" t="s">
        <v>55</v>
      </c>
      <c r="CO6" s="26"/>
      <c r="CP6" s="13">
        <v>0.0086838</v>
      </c>
      <c r="CQ6" s="27"/>
      <c r="CR6" s="20" t="s">
        <v>55</v>
      </c>
      <c r="CS6" s="20" t="s">
        <v>55</v>
      </c>
      <c r="CU6" s="26"/>
      <c r="CV6" s="13">
        <v>0.0008615</v>
      </c>
      <c r="CW6" s="27"/>
      <c r="CX6" s="20" t="s">
        <v>55</v>
      </c>
      <c r="CY6" s="20" t="s">
        <v>55</v>
      </c>
      <c r="DA6" s="26"/>
      <c r="DB6" s="13">
        <v>0.061203</v>
      </c>
      <c r="DC6" s="27"/>
      <c r="DD6" s="20" t="s">
        <v>55</v>
      </c>
      <c r="DE6" s="20" t="s">
        <v>55</v>
      </c>
      <c r="DG6" s="26"/>
      <c r="DH6" s="13">
        <v>0.0144306</v>
      </c>
      <c r="DI6" s="27"/>
      <c r="DJ6" s="20" t="s">
        <v>55</v>
      </c>
      <c r="DK6" s="20" t="s">
        <v>55</v>
      </c>
      <c r="DL6" s="10"/>
      <c r="DM6" s="26"/>
      <c r="DN6" s="13">
        <v>0.0024027</v>
      </c>
      <c r="DO6" s="27"/>
      <c r="DP6" s="20" t="s">
        <v>55</v>
      </c>
      <c r="DQ6" s="20" t="s">
        <v>55</v>
      </c>
      <c r="DS6" s="26"/>
      <c r="DT6" s="13">
        <v>0.0025862</v>
      </c>
      <c r="DU6" s="27"/>
      <c r="DV6" s="20" t="s">
        <v>55</v>
      </c>
      <c r="DW6" s="20" t="s">
        <v>55</v>
      </c>
      <c r="DY6" s="26"/>
      <c r="DZ6" s="13">
        <v>0.1972307</v>
      </c>
      <c r="EA6" s="27"/>
      <c r="EB6" s="20" t="s">
        <v>55</v>
      </c>
      <c r="EC6" s="20" t="s">
        <v>55</v>
      </c>
      <c r="EE6" s="26"/>
      <c r="EF6" s="13"/>
      <c r="EG6" s="27"/>
      <c r="EH6" s="20" t="s">
        <v>55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9" t="s">
        <v>3</v>
      </c>
      <c r="V7" s="9" t="s">
        <v>4</v>
      </c>
      <c r="W7" s="9" t="s">
        <v>0</v>
      </c>
      <c r="X7" s="20" t="s">
        <v>56</v>
      </c>
      <c r="Y7" s="20" t="s">
        <v>60</v>
      </c>
      <c r="AA7" s="9" t="s">
        <v>3</v>
      </c>
      <c r="AB7" s="9" t="s">
        <v>4</v>
      </c>
      <c r="AC7" s="9" t="s">
        <v>0</v>
      </c>
      <c r="AD7" s="20" t="s">
        <v>56</v>
      </c>
      <c r="AE7" s="20" t="s">
        <v>60</v>
      </c>
      <c r="AG7" s="9" t="s">
        <v>3</v>
      </c>
      <c r="AH7" s="9" t="s">
        <v>4</v>
      </c>
      <c r="AI7" s="9" t="s">
        <v>0</v>
      </c>
      <c r="AJ7" s="20" t="s">
        <v>56</v>
      </c>
      <c r="AK7" s="20" t="s">
        <v>60</v>
      </c>
      <c r="AM7" s="9" t="s">
        <v>3</v>
      </c>
      <c r="AN7" s="9" t="s">
        <v>4</v>
      </c>
      <c r="AO7" s="9" t="s">
        <v>0</v>
      </c>
      <c r="AP7" s="20" t="s">
        <v>56</v>
      </c>
      <c r="AQ7" s="20" t="s">
        <v>60</v>
      </c>
      <c r="AS7" s="9" t="s">
        <v>3</v>
      </c>
      <c r="AT7" s="9" t="s">
        <v>4</v>
      </c>
      <c r="AU7" s="9" t="s">
        <v>0</v>
      </c>
      <c r="AV7" s="20" t="s">
        <v>56</v>
      </c>
      <c r="AW7" s="20" t="s">
        <v>60</v>
      </c>
      <c r="AY7" s="9" t="s">
        <v>3</v>
      </c>
      <c r="AZ7" s="9" t="s">
        <v>4</v>
      </c>
      <c r="BA7" s="9" t="s">
        <v>0</v>
      </c>
      <c r="BB7" s="20" t="s">
        <v>56</v>
      </c>
      <c r="BC7" s="20" t="s">
        <v>60</v>
      </c>
      <c r="BE7" s="9" t="s">
        <v>3</v>
      </c>
      <c r="BF7" s="9" t="s">
        <v>4</v>
      </c>
      <c r="BG7" s="9" t="s">
        <v>0</v>
      </c>
      <c r="BH7" s="20" t="s">
        <v>56</v>
      </c>
      <c r="BI7" s="20" t="s">
        <v>60</v>
      </c>
      <c r="BK7" s="9" t="s">
        <v>3</v>
      </c>
      <c r="BL7" s="9" t="s">
        <v>4</v>
      </c>
      <c r="BM7" s="9" t="s">
        <v>0</v>
      </c>
      <c r="BN7" s="20" t="s">
        <v>56</v>
      </c>
      <c r="BO7" s="20" t="s">
        <v>60</v>
      </c>
      <c r="BQ7" s="9" t="s">
        <v>3</v>
      </c>
      <c r="BR7" s="9" t="s">
        <v>4</v>
      </c>
      <c r="BS7" s="9" t="s">
        <v>0</v>
      </c>
      <c r="BT7" s="20" t="s">
        <v>56</v>
      </c>
      <c r="BU7" s="20" t="s">
        <v>60</v>
      </c>
      <c r="BW7" s="9" t="s">
        <v>3</v>
      </c>
      <c r="BX7" s="9" t="s">
        <v>4</v>
      </c>
      <c r="BY7" s="9" t="s">
        <v>0</v>
      </c>
      <c r="BZ7" s="20" t="s">
        <v>56</v>
      </c>
      <c r="CA7" s="20" t="s">
        <v>60</v>
      </c>
      <c r="CC7" s="9" t="s">
        <v>3</v>
      </c>
      <c r="CD7" s="9" t="s">
        <v>4</v>
      </c>
      <c r="CE7" s="9" t="s">
        <v>0</v>
      </c>
      <c r="CF7" s="20" t="s">
        <v>56</v>
      </c>
      <c r="CG7" s="20" t="s">
        <v>60</v>
      </c>
      <c r="CI7" s="9" t="s">
        <v>3</v>
      </c>
      <c r="CJ7" s="9" t="s">
        <v>4</v>
      </c>
      <c r="CK7" s="9" t="s">
        <v>0</v>
      </c>
      <c r="CL7" s="20" t="s">
        <v>56</v>
      </c>
      <c r="CM7" s="20" t="s">
        <v>60</v>
      </c>
      <c r="CO7" s="9" t="s">
        <v>3</v>
      </c>
      <c r="CP7" s="9" t="s">
        <v>4</v>
      </c>
      <c r="CQ7" s="9" t="s">
        <v>0</v>
      </c>
      <c r="CR7" s="20" t="s">
        <v>56</v>
      </c>
      <c r="CS7" s="20" t="s">
        <v>60</v>
      </c>
      <c r="CU7" s="9" t="s">
        <v>3</v>
      </c>
      <c r="CV7" s="9" t="s">
        <v>4</v>
      </c>
      <c r="CW7" s="9" t="s">
        <v>0</v>
      </c>
      <c r="CX7" s="20" t="s">
        <v>56</v>
      </c>
      <c r="CY7" s="20" t="s">
        <v>60</v>
      </c>
      <c r="DA7" s="9" t="s">
        <v>3</v>
      </c>
      <c r="DB7" s="9" t="s">
        <v>4</v>
      </c>
      <c r="DC7" s="9" t="s">
        <v>0</v>
      </c>
      <c r="DD7" s="20" t="s">
        <v>56</v>
      </c>
      <c r="DE7" s="20" t="s">
        <v>60</v>
      </c>
      <c r="DG7" s="9" t="s">
        <v>3</v>
      </c>
      <c r="DH7" s="9" t="s">
        <v>4</v>
      </c>
      <c r="DI7" s="9" t="s">
        <v>0</v>
      </c>
      <c r="DJ7" s="20" t="s">
        <v>56</v>
      </c>
      <c r="DK7" s="20" t="s">
        <v>60</v>
      </c>
      <c r="DL7" s="42"/>
      <c r="DM7" s="9" t="s">
        <v>3</v>
      </c>
      <c r="DN7" s="9" t="s">
        <v>4</v>
      </c>
      <c r="DO7" s="9" t="s">
        <v>0</v>
      </c>
      <c r="DP7" s="20" t="s">
        <v>56</v>
      </c>
      <c r="DQ7" s="20" t="s">
        <v>60</v>
      </c>
      <c r="DS7" s="9" t="s">
        <v>3</v>
      </c>
      <c r="DT7" s="9" t="s">
        <v>4</v>
      </c>
      <c r="DU7" s="9" t="s">
        <v>0</v>
      </c>
      <c r="DV7" s="20" t="s">
        <v>56</v>
      </c>
      <c r="DW7" s="20" t="s">
        <v>60</v>
      </c>
      <c r="DY7" s="9" t="s">
        <v>3</v>
      </c>
      <c r="DZ7" s="9" t="s">
        <v>4</v>
      </c>
      <c r="EA7" s="9" t="s">
        <v>0</v>
      </c>
      <c r="EB7" s="20" t="s">
        <v>56</v>
      </c>
      <c r="EC7" s="20" t="s">
        <v>60</v>
      </c>
      <c r="EE7" s="9" t="s">
        <v>3</v>
      </c>
      <c r="EF7" s="9" t="s">
        <v>4</v>
      </c>
      <c r="EG7" s="9" t="s">
        <v>0</v>
      </c>
      <c r="EH7" s="20" t="s">
        <v>56</v>
      </c>
    </row>
    <row r="8" spans="1:139" s="33" customFormat="1" ht="12.75">
      <c r="A8" s="32">
        <v>44105</v>
      </c>
      <c r="C8" s="21"/>
      <c r="D8" s="21">
        <v>135100</v>
      </c>
      <c r="E8" s="44">
        <f aca="true" t="shared" si="0" ref="E8:E17">C8+D8</f>
        <v>135100</v>
      </c>
      <c r="F8" s="44">
        <v>76179</v>
      </c>
      <c r="G8" s="44">
        <v>29566</v>
      </c>
      <c r="H8" s="46"/>
      <c r="I8" s="46">
        <f>'2012D Academic'!I8</f>
        <v>0</v>
      </c>
      <c r="J8" s="46">
        <f>'2012D Academic'!J8</f>
        <v>75736.06026</v>
      </c>
      <c r="K8" s="46">
        <f aca="true" t="shared" si="1" ref="K8:K17">I8+J8</f>
        <v>75736.06026</v>
      </c>
      <c r="L8" s="46">
        <f>'2012D Academic'!L8</f>
        <v>42705.38367540001</v>
      </c>
      <c r="M8" s="46">
        <f>'2012D Academic'!M8</f>
        <v>16574.4808116</v>
      </c>
      <c r="N8" s="46"/>
      <c r="O8" s="45">
        <f aca="true" t="shared" si="2" ref="O8:O16">U8+AA8+AG8+AM8+AS8+AY8+BE8+BK8+BQ8+BW8+CC8+CI8+CO8+CU8+DA8+DG8+DM8+EE8+DS8+DY8</f>
        <v>0</v>
      </c>
      <c r="P8" s="47">
        <f aca="true" t="shared" si="3" ref="P8:P17">V8+AB8+AH8+AN8+AT8+AZ8+BF8+BL8+BR8+BX8+CD8+CJ8+CP8+CV8+DB8+DH8+DN8+EF8+DT8+DZ8</f>
        <v>59363.93974</v>
      </c>
      <c r="Q8" s="45">
        <f aca="true" t="shared" si="4" ref="Q8:Q17">O8+P8</f>
        <v>59363.93974</v>
      </c>
      <c r="R8" s="45">
        <f aca="true" t="shared" si="5" ref="R8:R17">X8+AD8+AJ8+AP8+AV8+BB8+BH8+BN8+BT8+BZ8+CF8+CL8+CR8+CX8+DD8+DJ8+DP8+DV8+EB8+EH8</f>
        <v>33473.6163246</v>
      </c>
      <c r="S8" s="47">
        <f aca="true" t="shared" si="6" ref="S8:S17">Y8+AE8+AK8+AQ8+AW8+BC8+BI8+BO8+BU8+CA8+CG8+CM8+CS8+CY8+DE8+DK8+DQ8+EI8+DW8+EC8</f>
        <v>12991.5191884</v>
      </c>
      <c r="T8" s="46"/>
      <c r="U8" s="46">
        <f aca="true" t="shared" si="7" ref="U8:U16">V$6*$C8</f>
        <v>0</v>
      </c>
      <c r="V8" s="47">
        <f aca="true" t="shared" si="8" ref="V8:V17">D8*0.74748/100</f>
        <v>1009.8454800000001</v>
      </c>
      <c r="W8" s="46">
        <f aca="true" t="shared" si="9" ref="W8:W17">U8+V8</f>
        <v>1009.8454800000001</v>
      </c>
      <c r="X8" s="46">
        <f aca="true" t="shared" si="10" ref="X8:X17">V$6*$F8</f>
        <v>569.4227892</v>
      </c>
      <c r="Y8" s="46">
        <f aca="true" t="shared" si="11" ref="Y8:Y17">V$6*$G8</f>
        <v>220.9999368</v>
      </c>
      <c r="Z8" s="46"/>
      <c r="AA8" s="46">
        <f aca="true" t="shared" si="12" ref="AA8:AA16">AB$6*$C8</f>
        <v>0</v>
      </c>
      <c r="AB8" s="46">
        <f aca="true" t="shared" si="13" ref="AB8:AB17">D8*0.34282/100</f>
        <v>463.14982000000003</v>
      </c>
      <c r="AC8" s="45">
        <f aca="true" t="shared" si="14" ref="AC8:AC17">AA8+AB8</f>
        <v>463.14982000000003</v>
      </c>
      <c r="AD8" s="46">
        <f aca="true" t="shared" si="15" ref="AD8:AD17">AB$6*$F8</f>
        <v>261.15684780000004</v>
      </c>
      <c r="AE8" s="46">
        <f aca="true" t="shared" si="16" ref="AE8:AE17">AB$6*$G8</f>
        <v>101.35816120000001</v>
      </c>
      <c r="AF8" s="46"/>
      <c r="AG8" s="46">
        <f aca="true" t="shared" si="17" ref="AG8:AG16">AH$6*$C8</f>
        <v>0</v>
      </c>
      <c r="AH8" s="46">
        <f aca="true" t="shared" si="18" ref="AH8:AH17">D8*0.07099/100</f>
        <v>95.90749</v>
      </c>
      <c r="AI8" s="45">
        <f aca="true" t="shared" si="19" ref="AI8:AI17">AG8+AH8</f>
        <v>95.90749</v>
      </c>
      <c r="AJ8" s="46">
        <f aca="true" t="shared" si="20" ref="AJ8:AJ17">AH$6*$F8</f>
        <v>54.0794721</v>
      </c>
      <c r="AK8" s="46">
        <f aca="true" t="shared" si="21" ref="AK8:AK17">AH$6*$G8</f>
        <v>20.988903399999998</v>
      </c>
      <c r="AL8" s="46"/>
      <c r="AM8" s="46">
        <f aca="true" t="shared" si="22" ref="AM8:AM16">AN$6*$C8</f>
        <v>0</v>
      </c>
      <c r="AN8" s="46">
        <f aca="true" t="shared" si="23" ref="AN8:AN17">D8*7.58946/100</f>
        <v>10253.36046</v>
      </c>
      <c r="AO8" s="45">
        <f aca="true" t="shared" si="24" ref="AO8:AO17">AM8+AN8</f>
        <v>10253.36046</v>
      </c>
      <c r="AP8" s="46">
        <f aca="true" t="shared" si="25" ref="AP8:AP17">AN$6*$F8</f>
        <v>5781.574733400001</v>
      </c>
      <c r="AQ8" s="46">
        <f aca="true" t="shared" si="26" ref="AQ8:AQ17">AN$6*$G8</f>
        <v>2243.8997436</v>
      </c>
      <c r="AR8" s="46"/>
      <c r="AS8" s="46">
        <f aca="true" t="shared" si="27" ref="AS8:AS16">AT$6*$C8</f>
        <v>0</v>
      </c>
      <c r="AT8" s="46">
        <f aca="true" t="shared" si="28" ref="AT8:AT17">D8*0.04174/100</f>
        <v>56.390739999999994</v>
      </c>
      <c r="AU8" s="45">
        <f aca="true" t="shared" si="29" ref="AU8:AU17">AS8+AT8</f>
        <v>56.390739999999994</v>
      </c>
      <c r="AV8" s="46">
        <f aca="true" t="shared" si="30" ref="AV8:AV17">AT$6*$F8</f>
        <v>31.7971146</v>
      </c>
      <c r="AW8" s="46">
        <f aca="true" t="shared" si="31" ref="AW8:AW17">AT$6*$G8</f>
        <v>12.3408484</v>
      </c>
      <c r="AX8" s="46"/>
      <c r="AY8" s="46">
        <f aca="true" t="shared" si="32" ref="AY8:AY16">AZ$6*$C8</f>
        <v>0</v>
      </c>
      <c r="AZ8" s="46">
        <f aca="true" t="shared" si="33" ref="AZ8:AZ17">D8*0.04407/100</f>
        <v>59.53857</v>
      </c>
      <c r="BA8" s="45">
        <f aca="true" t="shared" si="34" ref="BA8:BA17">AY8+AZ8</f>
        <v>59.53857</v>
      </c>
      <c r="BB8" s="46">
        <f aca="true" t="shared" si="35" ref="BB8:BB17">AZ$6*$F8</f>
        <v>33.5720853</v>
      </c>
      <c r="BC8" s="46">
        <f aca="true" t="shared" si="36" ref="BC8:BC17">AZ$6*$G8</f>
        <v>13.029736199999999</v>
      </c>
      <c r="BD8" s="46"/>
      <c r="BE8" s="46">
        <f aca="true" t="shared" si="37" ref="BE8:BE16">BF$6*$C8</f>
        <v>0</v>
      </c>
      <c r="BF8" s="46">
        <f aca="true" t="shared" si="38" ref="BF8:BF17">D8*0.01236/100</f>
        <v>16.69836</v>
      </c>
      <c r="BG8" s="45">
        <f aca="true" t="shared" si="39" ref="BG8:BG17">BE8+BF8</f>
        <v>16.69836</v>
      </c>
      <c r="BH8" s="46">
        <f aca="true" t="shared" si="40" ref="BH8:BH17">BF$6*$F8</f>
        <v>9.4157244</v>
      </c>
      <c r="BI8" s="46">
        <f aca="true" t="shared" si="41" ref="BI8:BI17">BF$6*$G8</f>
        <v>3.6543576</v>
      </c>
      <c r="BJ8" s="46"/>
      <c r="BK8" s="46">
        <f aca="true" t="shared" si="42" ref="BK8:BK16">BL$6*$C8</f>
        <v>0</v>
      </c>
      <c r="BL8" s="46">
        <f aca="true" t="shared" si="43" ref="BL8:BL17">D8*0.22776/100</f>
        <v>307.70376</v>
      </c>
      <c r="BM8" s="45">
        <f aca="true" t="shared" si="44" ref="BM8:BM17">BK8+BL8</f>
        <v>307.70376</v>
      </c>
      <c r="BN8" s="46">
        <f aca="true" t="shared" si="45" ref="BN8:BN17">BL$6*$F8</f>
        <v>173.50529039999998</v>
      </c>
      <c r="BO8" s="46">
        <f aca="true" t="shared" si="46" ref="BO8:BO17">BL$6*$G8</f>
        <v>67.3395216</v>
      </c>
      <c r="BP8" s="46"/>
      <c r="BQ8" s="46">
        <f aca="true" t="shared" si="47" ref="BQ8:BQ16">BR$6*$C8</f>
        <v>0</v>
      </c>
      <c r="BR8" s="46">
        <f aca="true" t="shared" si="48" ref="BR8:BR17">D8*0.3395/100</f>
        <v>458.66450000000003</v>
      </c>
      <c r="BS8" s="45">
        <f aca="true" t="shared" si="49" ref="BS8:BS17">BQ8+BR8</f>
        <v>458.66450000000003</v>
      </c>
      <c r="BT8" s="46">
        <f aca="true" t="shared" si="50" ref="BT8:BT17">BR$6*$F8</f>
        <v>258.627705</v>
      </c>
      <c r="BU8" s="46">
        <f aca="true" t="shared" si="51" ref="BU8:BU17">BR$6*$G8</f>
        <v>100.37657</v>
      </c>
      <c r="BV8" s="46"/>
      <c r="BW8" s="46">
        <f aca="true" t="shared" si="52" ref="BW8:BW16">BX$6*$C8</f>
        <v>0</v>
      </c>
      <c r="BX8" s="46">
        <f aca="true" t="shared" si="53" ref="BX8:BX17">D8*4/100</f>
        <v>5404</v>
      </c>
      <c r="BY8" s="45">
        <f aca="true" t="shared" si="54" ref="BY8:BY17">BW8+BX8</f>
        <v>5404</v>
      </c>
      <c r="BZ8" s="46">
        <f aca="true" t="shared" si="55" ref="BZ8:BZ17">BX$6*$F8</f>
        <v>3047.16</v>
      </c>
      <c r="CA8" s="46">
        <f aca="true" t="shared" si="56" ref="CA8:CA17">BX$6*$G8</f>
        <v>1182.64</v>
      </c>
      <c r="CB8" s="46"/>
      <c r="CC8" s="46">
        <f aca="true" t="shared" si="57" ref="CC8:CC16">CD$6*$C8</f>
        <v>0</v>
      </c>
      <c r="CD8" s="46">
        <f aca="true" t="shared" si="58" ref="CD8:CD17">D8*0.19842/100</f>
        <v>268.06542</v>
      </c>
      <c r="CE8" s="45">
        <f aca="true" t="shared" si="59" ref="CE8:CE17">CC8+CD8</f>
        <v>268.06542</v>
      </c>
      <c r="CF8" s="46">
        <f aca="true" t="shared" si="60" ref="CF8:CF17">CD$6*$F8</f>
        <v>151.1543718</v>
      </c>
      <c r="CG8" s="46">
        <f aca="true" t="shared" si="61" ref="CG8:CG17">CD$6*$G8</f>
        <v>58.66485720000001</v>
      </c>
      <c r="CH8" s="46"/>
      <c r="CI8" s="46">
        <f aca="true" t="shared" si="62" ref="CI8:CI16">CJ$6*$C8</f>
        <v>0</v>
      </c>
      <c r="CJ8" s="46">
        <f aca="true" t="shared" si="63" ref="CJ8:CJ17">D8*1.58629/100</f>
        <v>2143.0777900000003</v>
      </c>
      <c r="CK8" s="45">
        <f aca="true" t="shared" si="64" ref="CK8:CK17">CI8+CJ8</f>
        <v>2143.0777900000003</v>
      </c>
      <c r="CL8" s="46">
        <f aca="true" t="shared" si="65" ref="CL8:CL17">CJ$6*$F8</f>
        <v>1208.4198591</v>
      </c>
      <c r="CM8" s="46">
        <f aca="true" t="shared" si="66" ref="CM8:CM17">CJ$6*$G8</f>
        <v>469.00250139999997</v>
      </c>
      <c r="CN8" s="46"/>
      <c r="CO8" s="46">
        <f aca="true" t="shared" si="67" ref="CO8:CO16">CP$6*$C8</f>
        <v>0</v>
      </c>
      <c r="CP8" s="46">
        <f aca="true" t="shared" si="68" ref="CP8:CP17">D8*0.86838/100</f>
        <v>1173.18138</v>
      </c>
      <c r="CQ8" s="45">
        <f aca="true" t="shared" si="69" ref="CQ8:CQ17">CO8+CP8</f>
        <v>1173.18138</v>
      </c>
      <c r="CR8" s="46">
        <f aca="true" t="shared" si="70" ref="CR8:CR17">CP$6*$F8</f>
        <v>661.5232002</v>
      </c>
      <c r="CS8" s="46">
        <f aca="true" t="shared" si="71" ref="CS8:CS17">CP$6*$G8</f>
        <v>256.7452308</v>
      </c>
      <c r="CT8" s="46"/>
      <c r="CU8" s="46">
        <f aca="true" t="shared" si="72" ref="CU8:CU16">CV$6*$C8</f>
        <v>0</v>
      </c>
      <c r="CV8" s="46">
        <f aca="true" t="shared" si="73" ref="CV8:CV17">D8*0.08615/100</f>
        <v>116.38865</v>
      </c>
      <c r="CW8" s="45">
        <f aca="true" t="shared" si="74" ref="CW8:CW17">CU8+CV8</f>
        <v>116.38865</v>
      </c>
      <c r="CX8" s="46">
        <f aca="true" t="shared" si="75" ref="CX8:CX17">CV$6*$F8</f>
        <v>65.6282085</v>
      </c>
      <c r="CY8" s="46">
        <f aca="true" t="shared" si="76" ref="CY8:CY17">CV$6*$G8</f>
        <v>25.471109</v>
      </c>
      <c r="CZ8" s="46"/>
      <c r="DA8" s="46">
        <f aca="true" t="shared" si="77" ref="DA8:DA16">DB$6*$C8</f>
        <v>0</v>
      </c>
      <c r="DB8" s="46">
        <f aca="true" t="shared" si="78" ref="DB8:DB17">D8*6.1203/100</f>
        <v>8268.525300000001</v>
      </c>
      <c r="DC8" s="45">
        <f aca="true" t="shared" si="79" ref="DC8:DC17">DA8+DB8</f>
        <v>8268.525300000001</v>
      </c>
      <c r="DD8" s="46">
        <f aca="true" t="shared" si="80" ref="DD8:DD17">DB$6*$F8</f>
        <v>4662.383337</v>
      </c>
      <c r="DE8" s="46">
        <f aca="true" t="shared" si="81" ref="DE8:DE17">DB$6*$G8</f>
        <v>1809.527898</v>
      </c>
      <c r="DF8" s="46"/>
      <c r="DG8" s="46">
        <f aca="true" t="shared" si="82" ref="DG8:DG16">DH$6*$C8</f>
        <v>0</v>
      </c>
      <c r="DH8" s="46">
        <f aca="true" t="shared" si="83" ref="DH8:DH17">D8*1.44306/100</f>
        <v>1949.57406</v>
      </c>
      <c r="DI8" s="45">
        <f aca="true" t="shared" si="84" ref="DI8:DI17">DG8+DH8</f>
        <v>1949.57406</v>
      </c>
      <c r="DJ8" s="46">
        <f aca="true" t="shared" si="85" ref="DJ8:DJ17">DH$6*$F8</f>
        <v>1099.3086774</v>
      </c>
      <c r="DK8" s="46">
        <f aca="true" t="shared" si="86" ref="DK8:DK17">DH$6*$G8</f>
        <v>426.6551196</v>
      </c>
      <c r="DL8" s="45"/>
      <c r="DM8" s="46">
        <f aca="true" t="shared" si="87" ref="DM8:DM16">DN$6*$C8</f>
        <v>0</v>
      </c>
      <c r="DN8" s="45">
        <f aca="true" t="shared" si="88" ref="DN8:DN17">D8*0.24027/100</f>
        <v>324.60477000000003</v>
      </c>
      <c r="DO8" s="45">
        <f aca="true" t="shared" si="89" ref="DO8:DO17">DM8+DN8</f>
        <v>324.60477000000003</v>
      </c>
      <c r="DP8" s="46">
        <f aca="true" t="shared" si="90" ref="DP8:DP17">DN$6*$F8</f>
        <v>183.03528329999997</v>
      </c>
      <c r="DQ8" s="46">
        <f aca="true" t="shared" si="91" ref="DQ8:DQ17">DN$6*$G8</f>
        <v>71.03822819999999</v>
      </c>
      <c r="DR8" s="46"/>
      <c r="DS8" s="46">
        <f aca="true" t="shared" si="92" ref="DS8:DS16">DT$6*$C8</f>
        <v>0</v>
      </c>
      <c r="DT8" s="46">
        <f aca="true" t="shared" si="93" ref="DT8:DT17">D8*0.25862/100</f>
        <v>349.39562000000006</v>
      </c>
      <c r="DU8" s="45">
        <f aca="true" t="shared" si="94" ref="DU8:DU17">DS8+DT8</f>
        <v>349.39562000000006</v>
      </c>
      <c r="DV8" s="46">
        <f aca="true" t="shared" si="95" ref="DV8:DV17">DT$6*$F8</f>
        <v>197.01412979999998</v>
      </c>
      <c r="DW8" s="46">
        <f aca="true" t="shared" si="96" ref="DW8:DW17">DT$6*$G8</f>
        <v>76.4635892</v>
      </c>
      <c r="DX8" s="46"/>
      <c r="DY8" s="46">
        <f aca="true" t="shared" si="97" ref="DY8:DY16">DZ$6*$C8</f>
        <v>0</v>
      </c>
      <c r="DZ8" s="46">
        <f aca="true" t="shared" si="98" ref="DZ8:DZ17">D8*19.72307/100</f>
        <v>26645.867570000002</v>
      </c>
      <c r="EA8" s="45">
        <f aca="true" t="shared" si="99" ref="EA8:EA17">DY8+DZ8</f>
        <v>26645.867570000002</v>
      </c>
      <c r="EB8" s="46">
        <f aca="true" t="shared" si="100" ref="EB8:EB17">DZ$6*$F8</f>
        <v>15024.8374953</v>
      </c>
      <c r="EC8" s="46">
        <f aca="true" t="shared" si="101" ref="EC8:EC17">DZ$6*$G8</f>
        <v>5831.3228762</v>
      </c>
      <c r="ED8" s="46"/>
      <c r="EE8" s="45"/>
      <c r="EF8" s="45"/>
      <c r="EG8" s="45">
        <f aca="true" t="shared" si="102" ref="EG8:EG17">EE8+EF8</f>
        <v>0</v>
      </c>
      <c r="EH8" s="45"/>
      <c r="EI8" s="46"/>
    </row>
    <row r="9" spans="1:139" s="33" customFormat="1" ht="12.75">
      <c r="A9" s="32">
        <v>44287</v>
      </c>
      <c r="C9" s="21"/>
      <c r="D9" s="21">
        <v>135100</v>
      </c>
      <c r="E9" s="44">
        <f t="shared" si="0"/>
        <v>135100</v>
      </c>
      <c r="F9" s="44">
        <v>76179</v>
      </c>
      <c r="G9" s="44">
        <v>29566</v>
      </c>
      <c r="H9" s="46"/>
      <c r="I9" s="46">
        <f>'2012D Academic'!I9</f>
        <v>0</v>
      </c>
      <c r="J9" s="46">
        <f>'2012D Academic'!J9</f>
        <v>75736.06026</v>
      </c>
      <c r="K9" s="46">
        <f t="shared" si="1"/>
        <v>75736.06026</v>
      </c>
      <c r="L9" s="46">
        <f>'2012D Academic'!L9</f>
        <v>42705.38367540001</v>
      </c>
      <c r="M9" s="46">
        <f>'2012D Academic'!M9</f>
        <v>16574.4808116</v>
      </c>
      <c r="N9" s="46"/>
      <c r="O9" s="45"/>
      <c r="P9" s="47">
        <f t="shared" si="3"/>
        <v>59363.93974</v>
      </c>
      <c r="Q9" s="45">
        <f t="shared" si="4"/>
        <v>59363.93974</v>
      </c>
      <c r="R9" s="45">
        <f t="shared" si="5"/>
        <v>33473.6163246</v>
      </c>
      <c r="S9" s="47">
        <f t="shared" si="6"/>
        <v>12991.5191884</v>
      </c>
      <c r="T9" s="46"/>
      <c r="U9" s="46"/>
      <c r="V9" s="47">
        <f t="shared" si="8"/>
        <v>1009.8454800000001</v>
      </c>
      <c r="W9" s="46">
        <f t="shared" si="9"/>
        <v>1009.8454800000001</v>
      </c>
      <c r="X9" s="46">
        <f t="shared" si="10"/>
        <v>569.4227892</v>
      </c>
      <c r="Y9" s="46">
        <f t="shared" si="11"/>
        <v>220.9999368</v>
      </c>
      <c r="Z9" s="46"/>
      <c r="AA9" s="46"/>
      <c r="AB9" s="46">
        <f t="shared" si="13"/>
        <v>463.14982000000003</v>
      </c>
      <c r="AC9" s="45">
        <f t="shared" si="14"/>
        <v>463.14982000000003</v>
      </c>
      <c r="AD9" s="46">
        <f t="shared" si="15"/>
        <v>261.15684780000004</v>
      </c>
      <c r="AE9" s="46">
        <f t="shared" si="16"/>
        <v>101.35816120000001</v>
      </c>
      <c r="AF9" s="46"/>
      <c r="AG9" s="46"/>
      <c r="AH9" s="46">
        <f t="shared" si="18"/>
        <v>95.90749</v>
      </c>
      <c r="AI9" s="45">
        <f t="shared" si="19"/>
        <v>95.90749</v>
      </c>
      <c r="AJ9" s="46">
        <f t="shared" si="20"/>
        <v>54.0794721</v>
      </c>
      <c r="AK9" s="46">
        <f t="shared" si="21"/>
        <v>20.988903399999998</v>
      </c>
      <c r="AL9" s="46"/>
      <c r="AM9" s="46"/>
      <c r="AN9" s="46">
        <f t="shared" si="23"/>
        <v>10253.36046</v>
      </c>
      <c r="AO9" s="45">
        <f t="shared" si="24"/>
        <v>10253.36046</v>
      </c>
      <c r="AP9" s="46">
        <f t="shared" si="25"/>
        <v>5781.574733400001</v>
      </c>
      <c r="AQ9" s="46">
        <f t="shared" si="26"/>
        <v>2243.8997436</v>
      </c>
      <c r="AR9" s="46"/>
      <c r="AS9" s="46"/>
      <c r="AT9" s="46">
        <f t="shared" si="28"/>
        <v>56.390739999999994</v>
      </c>
      <c r="AU9" s="45">
        <f t="shared" si="29"/>
        <v>56.390739999999994</v>
      </c>
      <c r="AV9" s="46">
        <f t="shared" si="30"/>
        <v>31.7971146</v>
      </c>
      <c r="AW9" s="46">
        <f t="shared" si="31"/>
        <v>12.3408484</v>
      </c>
      <c r="AX9" s="46"/>
      <c r="AY9" s="46"/>
      <c r="AZ9" s="46">
        <f t="shared" si="33"/>
        <v>59.53857</v>
      </c>
      <c r="BA9" s="45">
        <f t="shared" si="34"/>
        <v>59.53857</v>
      </c>
      <c r="BB9" s="46">
        <f t="shared" si="35"/>
        <v>33.5720853</v>
      </c>
      <c r="BC9" s="46">
        <f t="shared" si="36"/>
        <v>13.029736199999999</v>
      </c>
      <c r="BD9" s="46"/>
      <c r="BE9" s="46"/>
      <c r="BF9" s="46">
        <f t="shared" si="38"/>
        <v>16.69836</v>
      </c>
      <c r="BG9" s="45">
        <f t="shared" si="39"/>
        <v>16.69836</v>
      </c>
      <c r="BH9" s="46">
        <f t="shared" si="40"/>
        <v>9.4157244</v>
      </c>
      <c r="BI9" s="46">
        <f t="shared" si="41"/>
        <v>3.6543576</v>
      </c>
      <c r="BJ9" s="46"/>
      <c r="BK9" s="46"/>
      <c r="BL9" s="46">
        <f t="shared" si="43"/>
        <v>307.70376</v>
      </c>
      <c r="BM9" s="45">
        <f t="shared" si="44"/>
        <v>307.70376</v>
      </c>
      <c r="BN9" s="46">
        <f t="shared" si="45"/>
        <v>173.50529039999998</v>
      </c>
      <c r="BO9" s="46">
        <f t="shared" si="46"/>
        <v>67.3395216</v>
      </c>
      <c r="BP9" s="46"/>
      <c r="BQ9" s="46"/>
      <c r="BR9" s="46">
        <f t="shared" si="48"/>
        <v>458.66450000000003</v>
      </c>
      <c r="BS9" s="45">
        <f t="shared" si="49"/>
        <v>458.66450000000003</v>
      </c>
      <c r="BT9" s="46">
        <f t="shared" si="50"/>
        <v>258.627705</v>
      </c>
      <c r="BU9" s="46">
        <f t="shared" si="51"/>
        <v>100.37657</v>
      </c>
      <c r="BV9" s="46"/>
      <c r="BW9" s="46"/>
      <c r="BX9" s="46">
        <f t="shared" si="53"/>
        <v>5404</v>
      </c>
      <c r="BY9" s="45">
        <f t="shared" si="54"/>
        <v>5404</v>
      </c>
      <c r="BZ9" s="46">
        <f t="shared" si="55"/>
        <v>3047.16</v>
      </c>
      <c r="CA9" s="46">
        <f t="shared" si="56"/>
        <v>1182.64</v>
      </c>
      <c r="CB9" s="46"/>
      <c r="CC9" s="46"/>
      <c r="CD9" s="46">
        <f t="shared" si="58"/>
        <v>268.06542</v>
      </c>
      <c r="CE9" s="45">
        <f t="shared" si="59"/>
        <v>268.06542</v>
      </c>
      <c r="CF9" s="46">
        <f t="shared" si="60"/>
        <v>151.1543718</v>
      </c>
      <c r="CG9" s="46">
        <f t="shared" si="61"/>
        <v>58.66485720000001</v>
      </c>
      <c r="CH9" s="46"/>
      <c r="CI9" s="46"/>
      <c r="CJ9" s="46">
        <f t="shared" si="63"/>
        <v>2143.0777900000003</v>
      </c>
      <c r="CK9" s="45">
        <f t="shared" si="64"/>
        <v>2143.0777900000003</v>
      </c>
      <c r="CL9" s="46">
        <f t="shared" si="65"/>
        <v>1208.4198591</v>
      </c>
      <c r="CM9" s="46">
        <f t="shared" si="66"/>
        <v>469.00250139999997</v>
      </c>
      <c r="CN9" s="46"/>
      <c r="CO9" s="46"/>
      <c r="CP9" s="46">
        <f t="shared" si="68"/>
        <v>1173.18138</v>
      </c>
      <c r="CQ9" s="45">
        <f t="shared" si="69"/>
        <v>1173.18138</v>
      </c>
      <c r="CR9" s="46">
        <f t="shared" si="70"/>
        <v>661.5232002</v>
      </c>
      <c r="CS9" s="46">
        <f t="shared" si="71"/>
        <v>256.7452308</v>
      </c>
      <c r="CT9" s="46"/>
      <c r="CU9" s="46"/>
      <c r="CV9" s="46">
        <f t="shared" si="73"/>
        <v>116.38865</v>
      </c>
      <c r="CW9" s="45">
        <f t="shared" si="74"/>
        <v>116.38865</v>
      </c>
      <c r="CX9" s="46">
        <f t="shared" si="75"/>
        <v>65.6282085</v>
      </c>
      <c r="CY9" s="46">
        <f t="shared" si="76"/>
        <v>25.471109</v>
      </c>
      <c r="CZ9" s="46"/>
      <c r="DA9" s="46"/>
      <c r="DB9" s="46">
        <f t="shared" si="78"/>
        <v>8268.525300000001</v>
      </c>
      <c r="DC9" s="45">
        <f t="shared" si="79"/>
        <v>8268.525300000001</v>
      </c>
      <c r="DD9" s="46">
        <f t="shared" si="80"/>
        <v>4662.383337</v>
      </c>
      <c r="DE9" s="46">
        <f t="shared" si="81"/>
        <v>1809.527898</v>
      </c>
      <c r="DF9" s="46"/>
      <c r="DG9" s="46"/>
      <c r="DH9" s="46">
        <f t="shared" si="83"/>
        <v>1949.57406</v>
      </c>
      <c r="DI9" s="45">
        <f t="shared" si="84"/>
        <v>1949.57406</v>
      </c>
      <c r="DJ9" s="46">
        <f t="shared" si="85"/>
        <v>1099.3086774</v>
      </c>
      <c r="DK9" s="46">
        <f t="shared" si="86"/>
        <v>426.6551196</v>
      </c>
      <c r="DL9" s="45"/>
      <c r="DM9" s="46"/>
      <c r="DN9" s="45">
        <f t="shared" si="88"/>
        <v>324.60477000000003</v>
      </c>
      <c r="DO9" s="45">
        <f t="shared" si="89"/>
        <v>324.60477000000003</v>
      </c>
      <c r="DP9" s="46">
        <f t="shared" si="90"/>
        <v>183.03528329999997</v>
      </c>
      <c r="DQ9" s="46">
        <f t="shared" si="91"/>
        <v>71.03822819999999</v>
      </c>
      <c r="DR9" s="46"/>
      <c r="DS9" s="46"/>
      <c r="DT9" s="46">
        <f t="shared" si="93"/>
        <v>349.39562000000006</v>
      </c>
      <c r="DU9" s="45">
        <f t="shared" si="94"/>
        <v>349.39562000000006</v>
      </c>
      <c r="DV9" s="46">
        <f t="shared" si="95"/>
        <v>197.01412979999998</v>
      </c>
      <c r="DW9" s="46">
        <f t="shared" si="96"/>
        <v>76.4635892</v>
      </c>
      <c r="DX9" s="46"/>
      <c r="DY9" s="46"/>
      <c r="DZ9" s="46">
        <f t="shared" si="98"/>
        <v>26645.867570000002</v>
      </c>
      <c r="EA9" s="45">
        <f t="shared" si="99"/>
        <v>26645.867570000002</v>
      </c>
      <c r="EB9" s="46">
        <f t="shared" si="100"/>
        <v>15024.8374953</v>
      </c>
      <c r="EC9" s="46">
        <f t="shared" si="101"/>
        <v>5831.3228762</v>
      </c>
      <c r="ED9" s="46"/>
      <c r="EE9" s="45"/>
      <c r="EF9" s="45"/>
      <c r="EG9" s="45">
        <f t="shared" si="102"/>
        <v>0</v>
      </c>
      <c r="EH9" s="45"/>
      <c r="EI9" s="46"/>
    </row>
    <row r="10" spans="1:139" s="33" customFormat="1" ht="12.75">
      <c r="A10" s="32">
        <v>44470</v>
      </c>
      <c r="C10" s="21"/>
      <c r="D10" s="21">
        <v>135100</v>
      </c>
      <c r="E10" s="44">
        <f t="shared" si="0"/>
        <v>135100</v>
      </c>
      <c r="F10" s="44">
        <v>76179</v>
      </c>
      <c r="G10" s="44">
        <v>29566</v>
      </c>
      <c r="H10" s="46"/>
      <c r="I10" s="46">
        <f>'2012D Academic'!I10</f>
        <v>0</v>
      </c>
      <c r="J10" s="46">
        <f>'2012D Academic'!J10</f>
        <v>75736.06026</v>
      </c>
      <c r="K10" s="46">
        <f t="shared" si="1"/>
        <v>75736.06026</v>
      </c>
      <c r="L10" s="46">
        <f>'2012D Academic'!L10</f>
        <v>42705.38367540001</v>
      </c>
      <c r="M10" s="46">
        <f>'2012D Academic'!M10</f>
        <v>16574.4808116</v>
      </c>
      <c r="N10" s="46"/>
      <c r="O10" s="45">
        <f t="shared" si="2"/>
        <v>0</v>
      </c>
      <c r="P10" s="47">
        <f t="shared" si="3"/>
        <v>59363.93974</v>
      </c>
      <c r="Q10" s="45">
        <f t="shared" si="4"/>
        <v>59363.93974</v>
      </c>
      <c r="R10" s="45">
        <f t="shared" si="5"/>
        <v>33473.6163246</v>
      </c>
      <c r="S10" s="47">
        <f t="shared" si="6"/>
        <v>12991.5191884</v>
      </c>
      <c r="T10" s="46"/>
      <c r="U10" s="46">
        <f t="shared" si="7"/>
        <v>0</v>
      </c>
      <c r="V10" s="47">
        <f t="shared" si="8"/>
        <v>1009.8454800000001</v>
      </c>
      <c r="W10" s="46">
        <f t="shared" si="9"/>
        <v>1009.8454800000001</v>
      </c>
      <c r="X10" s="46">
        <f t="shared" si="10"/>
        <v>569.4227892</v>
      </c>
      <c r="Y10" s="46">
        <f t="shared" si="11"/>
        <v>220.9999368</v>
      </c>
      <c r="Z10" s="46"/>
      <c r="AA10" s="46">
        <f t="shared" si="12"/>
        <v>0</v>
      </c>
      <c r="AB10" s="46">
        <f t="shared" si="13"/>
        <v>463.14982000000003</v>
      </c>
      <c r="AC10" s="45">
        <f t="shared" si="14"/>
        <v>463.14982000000003</v>
      </c>
      <c r="AD10" s="46">
        <f t="shared" si="15"/>
        <v>261.15684780000004</v>
      </c>
      <c r="AE10" s="46">
        <f t="shared" si="16"/>
        <v>101.35816120000001</v>
      </c>
      <c r="AF10" s="46"/>
      <c r="AG10" s="46">
        <f t="shared" si="17"/>
        <v>0</v>
      </c>
      <c r="AH10" s="46">
        <f t="shared" si="18"/>
        <v>95.90749</v>
      </c>
      <c r="AI10" s="45">
        <f t="shared" si="19"/>
        <v>95.90749</v>
      </c>
      <c r="AJ10" s="46">
        <f t="shared" si="20"/>
        <v>54.0794721</v>
      </c>
      <c r="AK10" s="46">
        <f t="shared" si="21"/>
        <v>20.988903399999998</v>
      </c>
      <c r="AL10" s="46"/>
      <c r="AM10" s="46">
        <f t="shared" si="22"/>
        <v>0</v>
      </c>
      <c r="AN10" s="46">
        <f t="shared" si="23"/>
        <v>10253.36046</v>
      </c>
      <c r="AO10" s="45">
        <f t="shared" si="24"/>
        <v>10253.36046</v>
      </c>
      <c r="AP10" s="46">
        <f t="shared" si="25"/>
        <v>5781.574733400001</v>
      </c>
      <c r="AQ10" s="46">
        <f t="shared" si="26"/>
        <v>2243.8997436</v>
      </c>
      <c r="AR10" s="46"/>
      <c r="AS10" s="46">
        <f t="shared" si="27"/>
        <v>0</v>
      </c>
      <c r="AT10" s="46">
        <f t="shared" si="28"/>
        <v>56.390739999999994</v>
      </c>
      <c r="AU10" s="45">
        <f t="shared" si="29"/>
        <v>56.390739999999994</v>
      </c>
      <c r="AV10" s="46">
        <f t="shared" si="30"/>
        <v>31.7971146</v>
      </c>
      <c r="AW10" s="46">
        <f t="shared" si="31"/>
        <v>12.3408484</v>
      </c>
      <c r="AX10" s="46"/>
      <c r="AY10" s="46">
        <f t="shared" si="32"/>
        <v>0</v>
      </c>
      <c r="AZ10" s="46">
        <f t="shared" si="33"/>
        <v>59.53857</v>
      </c>
      <c r="BA10" s="45">
        <f t="shared" si="34"/>
        <v>59.53857</v>
      </c>
      <c r="BB10" s="46">
        <f t="shared" si="35"/>
        <v>33.5720853</v>
      </c>
      <c r="BC10" s="46">
        <f t="shared" si="36"/>
        <v>13.029736199999999</v>
      </c>
      <c r="BD10" s="46"/>
      <c r="BE10" s="46">
        <f t="shared" si="37"/>
        <v>0</v>
      </c>
      <c r="BF10" s="46">
        <f t="shared" si="38"/>
        <v>16.69836</v>
      </c>
      <c r="BG10" s="45">
        <f t="shared" si="39"/>
        <v>16.69836</v>
      </c>
      <c r="BH10" s="46">
        <f t="shared" si="40"/>
        <v>9.4157244</v>
      </c>
      <c r="BI10" s="46">
        <f t="shared" si="41"/>
        <v>3.6543576</v>
      </c>
      <c r="BJ10" s="46"/>
      <c r="BK10" s="46">
        <f t="shared" si="42"/>
        <v>0</v>
      </c>
      <c r="BL10" s="46">
        <f t="shared" si="43"/>
        <v>307.70376</v>
      </c>
      <c r="BM10" s="45">
        <f t="shared" si="44"/>
        <v>307.70376</v>
      </c>
      <c r="BN10" s="46">
        <f t="shared" si="45"/>
        <v>173.50529039999998</v>
      </c>
      <c r="BO10" s="46">
        <f t="shared" si="46"/>
        <v>67.3395216</v>
      </c>
      <c r="BP10" s="46"/>
      <c r="BQ10" s="46">
        <f t="shared" si="47"/>
        <v>0</v>
      </c>
      <c r="BR10" s="46">
        <f t="shared" si="48"/>
        <v>458.66450000000003</v>
      </c>
      <c r="BS10" s="45">
        <f t="shared" si="49"/>
        <v>458.66450000000003</v>
      </c>
      <c r="BT10" s="46">
        <f t="shared" si="50"/>
        <v>258.627705</v>
      </c>
      <c r="BU10" s="46">
        <f t="shared" si="51"/>
        <v>100.37657</v>
      </c>
      <c r="BV10" s="46"/>
      <c r="BW10" s="46">
        <f t="shared" si="52"/>
        <v>0</v>
      </c>
      <c r="BX10" s="46">
        <f t="shared" si="53"/>
        <v>5404</v>
      </c>
      <c r="BY10" s="45">
        <f t="shared" si="54"/>
        <v>5404</v>
      </c>
      <c r="BZ10" s="46">
        <f t="shared" si="55"/>
        <v>3047.16</v>
      </c>
      <c r="CA10" s="46">
        <f t="shared" si="56"/>
        <v>1182.64</v>
      </c>
      <c r="CB10" s="46"/>
      <c r="CC10" s="46">
        <f t="shared" si="57"/>
        <v>0</v>
      </c>
      <c r="CD10" s="46">
        <f t="shared" si="58"/>
        <v>268.06542</v>
      </c>
      <c r="CE10" s="45">
        <f t="shared" si="59"/>
        <v>268.06542</v>
      </c>
      <c r="CF10" s="46">
        <f t="shared" si="60"/>
        <v>151.1543718</v>
      </c>
      <c r="CG10" s="46">
        <f t="shared" si="61"/>
        <v>58.66485720000001</v>
      </c>
      <c r="CH10" s="46"/>
      <c r="CI10" s="46">
        <f t="shared" si="62"/>
        <v>0</v>
      </c>
      <c r="CJ10" s="46">
        <f t="shared" si="63"/>
        <v>2143.0777900000003</v>
      </c>
      <c r="CK10" s="45">
        <f t="shared" si="64"/>
        <v>2143.0777900000003</v>
      </c>
      <c r="CL10" s="46">
        <f t="shared" si="65"/>
        <v>1208.4198591</v>
      </c>
      <c r="CM10" s="46">
        <f t="shared" si="66"/>
        <v>469.00250139999997</v>
      </c>
      <c r="CN10" s="46"/>
      <c r="CO10" s="46">
        <f t="shared" si="67"/>
        <v>0</v>
      </c>
      <c r="CP10" s="46">
        <f t="shared" si="68"/>
        <v>1173.18138</v>
      </c>
      <c r="CQ10" s="45">
        <f t="shared" si="69"/>
        <v>1173.18138</v>
      </c>
      <c r="CR10" s="46">
        <f t="shared" si="70"/>
        <v>661.5232002</v>
      </c>
      <c r="CS10" s="46">
        <f t="shared" si="71"/>
        <v>256.7452308</v>
      </c>
      <c r="CT10" s="46"/>
      <c r="CU10" s="46">
        <f t="shared" si="72"/>
        <v>0</v>
      </c>
      <c r="CV10" s="46">
        <f t="shared" si="73"/>
        <v>116.38865</v>
      </c>
      <c r="CW10" s="45">
        <f t="shared" si="74"/>
        <v>116.38865</v>
      </c>
      <c r="CX10" s="46">
        <f t="shared" si="75"/>
        <v>65.6282085</v>
      </c>
      <c r="CY10" s="46">
        <f t="shared" si="76"/>
        <v>25.471109</v>
      </c>
      <c r="CZ10" s="46"/>
      <c r="DA10" s="46">
        <f t="shared" si="77"/>
        <v>0</v>
      </c>
      <c r="DB10" s="46">
        <f t="shared" si="78"/>
        <v>8268.525300000001</v>
      </c>
      <c r="DC10" s="45">
        <f t="shared" si="79"/>
        <v>8268.525300000001</v>
      </c>
      <c r="DD10" s="46">
        <f t="shared" si="80"/>
        <v>4662.383337</v>
      </c>
      <c r="DE10" s="46">
        <f t="shared" si="81"/>
        <v>1809.527898</v>
      </c>
      <c r="DF10" s="46"/>
      <c r="DG10" s="46">
        <f t="shared" si="82"/>
        <v>0</v>
      </c>
      <c r="DH10" s="46">
        <f t="shared" si="83"/>
        <v>1949.57406</v>
      </c>
      <c r="DI10" s="45">
        <f t="shared" si="84"/>
        <v>1949.57406</v>
      </c>
      <c r="DJ10" s="46">
        <f t="shared" si="85"/>
        <v>1099.3086774</v>
      </c>
      <c r="DK10" s="46">
        <f t="shared" si="86"/>
        <v>426.6551196</v>
      </c>
      <c r="DL10" s="45"/>
      <c r="DM10" s="46">
        <f t="shared" si="87"/>
        <v>0</v>
      </c>
      <c r="DN10" s="45">
        <f t="shared" si="88"/>
        <v>324.60477000000003</v>
      </c>
      <c r="DO10" s="45">
        <f t="shared" si="89"/>
        <v>324.60477000000003</v>
      </c>
      <c r="DP10" s="46">
        <f t="shared" si="90"/>
        <v>183.03528329999997</v>
      </c>
      <c r="DQ10" s="46">
        <f t="shared" si="91"/>
        <v>71.03822819999999</v>
      </c>
      <c r="DR10" s="46"/>
      <c r="DS10" s="46">
        <f t="shared" si="92"/>
        <v>0</v>
      </c>
      <c r="DT10" s="46">
        <f t="shared" si="93"/>
        <v>349.39562000000006</v>
      </c>
      <c r="DU10" s="45">
        <f t="shared" si="94"/>
        <v>349.39562000000006</v>
      </c>
      <c r="DV10" s="46">
        <f t="shared" si="95"/>
        <v>197.01412979999998</v>
      </c>
      <c r="DW10" s="46">
        <f t="shared" si="96"/>
        <v>76.4635892</v>
      </c>
      <c r="DX10" s="46"/>
      <c r="DY10" s="46">
        <f t="shared" si="97"/>
        <v>0</v>
      </c>
      <c r="DZ10" s="46">
        <f t="shared" si="98"/>
        <v>26645.867570000002</v>
      </c>
      <c r="EA10" s="45">
        <f t="shared" si="99"/>
        <v>26645.867570000002</v>
      </c>
      <c r="EB10" s="46">
        <f t="shared" si="100"/>
        <v>15024.8374953</v>
      </c>
      <c r="EC10" s="46">
        <f t="shared" si="101"/>
        <v>5831.3228762</v>
      </c>
      <c r="ED10" s="46"/>
      <c r="EE10" s="45"/>
      <c r="EF10" s="45"/>
      <c r="EG10" s="45">
        <f t="shared" si="102"/>
        <v>0</v>
      </c>
      <c r="EH10" s="45"/>
      <c r="EI10" s="46"/>
    </row>
    <row r="11" spans="1:139" s="33" customFormat="1" ht="12.75">
      <c r="A11" s="32">
        <v>44652</v>
      </c>
      <c r="C11" s="21"/>
      <c r="D11" s="21">
        <v>135100</v>
      </c>
      <c r="E11" s="44">
        <f t="shared" si="0"/>
        <v>135100</v>
      </c>
      <c r="F11" s="44">
        <v>76179</v>
      </c>
      <c r="G11" s="44">
        <v>29566</v>
      </c>
      <c r="H11" s="46"/>
      <c r="I11" s="46">
        <f>'2012D Academic'!I11</f>
        <v>0</v>
      </c>
      <c r="J11" s="46">
        <f>'2012D Academic'!J11</f>
        <v>75736.06026</v>
      </c>
      <c r="K11" s="46">
        <f t="shared" si="1"/>
        <v>75736.06026</v>
      </c>
      <c r="L11" s="46">
        <f>'2012D Academic'!L11</f>
        <v>42705.38367540001</v>
      </c>
      <c r="M11" s="46">
        <f>'2012D Academic'!M11</f>
        <v>16574.4808116</v>
      </c>
      <c r="N11" s="46"/>
      <c r="O11" s="45"/>
      <c r="P11" s="47">
        <f t="shared" si="3"/>
        <v>59363.93974</v>
      </c>
      <c r="Q11" s="45">
        <f t="shared" si="4"/>
        <v>59363.93974</v>
      </c>
      <c r="R11" s="45">
        <f t="shared" si="5"/>
        <v>33473.6163246</v>
      </c>
      <c r="S11" s="47">
        <f t="shared" si="6"/>
        <v>12991.5191884</v>
      </c>
      <c r="T11" s="46"/>
      <c r="U11" s="46"/>
      <c r="V11" s="47">
        <f t="shared" si="8"/>
        <v>1009.8454800000001</v>
      </c>
      <c r="W11" s="46">
        <f t="shared" si="9"/>
        <v>1009.8454800000001</v>
      </c>
      <c r="X11" s="46">
        <f t="shared" si="10"/>
        <v>569.4227892</v>
      </c>
      <c r="Y11" s="46">
        <f t="shared" si="11"/>
        <v>220.9999368</v>
      </c>
      <c r="Z11" s="46"/>
      <c r="AA11" s="46"/>
      <c r="AB11" s="46">
        <f t="shared" si="13"/>
        <v>463.14982000000003</v>
      </c>
      <c r="AC11" s="45">
        <f t="shared" si="14"/>
        <v>463.14982000000003</v>
      </c>
      <c r="AD11" s="46">
        <f t="shared" si="15"/>
        <v>261.15684780000004</v>
      </c>
      <c r="AE11" s="46">
        <f t="shared" si="16"/>
        <v>101.35816120000001</v>
      </c>
      <c r="AF11" s="46"/>
      <c r="AG11" s="46"/>
      <c r="AH11" s="46">
        <f t="shared" si="18"/>
        <v>95.90749</v>
      </c>
      <c r="AI11" s="45">
        <f t="shared" si="19"/>
        <v>95.90749</v>
      </c>
      <c r="AJ11" s="46">
        <f t="shared" si="20"/>
        <v>54.0794721</v>
      </c>
      <c r="AK11" s="46">
        <f t="shared" si="21"/>
        <v>20.988903399999998</v>
      </c>
      <c r="AL11" s="46"/>
      <c r="AM11" s="46"/>
      <c r="AN11" s="46">
        <f t="shared" si="23"/>
        <v>10253.36046</v>
      </c>
      <c r="AO11" s="45">
        <f t="shared" si="24"/>
        <v>10253.36046</v>
      </c>
      <c r="AP11" s="46">
        <f t="shared" si="25"/>
        <v>5781.574733400001</v>
      </c>
      <c r="AQ11" s="46">
        <f t="shared" si="26"/>
        <v>2243.8997436</v>
      </c>
      <c r="AR11" s="46"/>
      <c r="AS11" s="46"/>
      <c r="AT11" s="46">
        <f t="shared" si="28"/>
        <v>56.390739999999994</v>
      </c>
      <c r="AU11" s="45">
        <f t="shared" si="29"/>
        <v>56.390739999999994</v>
      </c>
      <c r="AV11" s="46">
        <f t="shared" si="30"/>
        <v>31.7971146</v>
      </c>
      <c r="AW11" s="46">
        <f t="shared" si="31"/>
        <v>12.3408484</v>
      </c>
      <c r="AX11" s="46"/>
      <c r="AY11" s="46"/>
      <c r="AZ11" s="46">
        <f t="shared" si="33"/>
        <v>59.53857</v>
      </c>
      <c r="BA11" s="45">
        <f t="shared" si="34"/>
        <v>59.53857</v>
      </c>
      <c r="BB11" s="46">
        <f t="shared" si="35"/>
        <v>33.5720853</v>
      </c>
      <c r="BC11" s="46">
        <f t="shared" si="36"/>
        <v>13.029736199999999</v>
      </c>
      <c r="BD11" s="46"/>
      <c r="BE11" s="46"/>
      <c r="BF11" s="46">
        <f t="shared" si="38"/>
        <v>16.69836</v>
      </c>
      <c r="BG11" s="45">
        <f t="shared" si="39"/>
        <v>16.69836</v>
      </c>
      <c r="BH11" s="46">
        <f t="shared" si="40"/>
        <v>9.4157244</v>
      </c>
      <c r="BI11" s="46">
        <f t="shared" si="41"/>
        <v>3.6543576</v>
      </c>
      <c r="BJ11" s="46"/>
      <c r="BK11" s="46"/>
      <c r="BL11" s="46">
        <f t="shared" si="43"/>
        <v>307.70376</v>
      </c>
      <c r="BM11" s="45">
        <f t="shared" si="44"/>
        <v>307.70376</v>
      </c>
      <c r="BN11" s="46">
        <f t="shared" si="45"/>
        <v>173.50529039999998</v>
      </c>
      <c r="BO11" s="46">
        <f t="shared" si="46"/>
        <v>67.3395216</v>
      </c>
      <c r="BP11" s="46"/>
      <c r="BQ11" s="46"/>
      <c r="BR11" s="46">
        <f t="shared" si="48"/>
        <v>458.66450000000003</v>
      </c>
      <c r="BS11" s="45">
        <f t="shared" si="49"/>
        <v>458.66450000000003</v>
      </c>
      <c r="BT11" s="46">
        <f t="shared" si="50"/>
        <v>258.627705</v>
      </c>
      <c r="BU11" s="46">
        <f t="shared" si="51"/>
        <v>100.37657</v>
      </c>
      <c r="BV11" s="46"/>
      <c r="BW11" s="46"/>
      <c r="BX11" s="46">
        <f t="shared" si="53"/>
        <v>5404</v>
      </c>
      <c r="BY11" s="45">
        <f t="shared" si="54"/>
        <v>5404</v>
      </c>
      <c r="BZ11" s="46">
        <f t="shared" si="55"/>
        <v>3047.16</v>
      </c>
      <c r="CA11" s="46">
        <f t="shared" si="56"/>
        <v>1182.64</v>
      </c>
      <c r="CB11" s="46"/>
      <c r="CC11" s="46"/>
      <c r="CD11" s="46">
        <f t="shared" si="58"/>
        <v>268.06542</v>
      </c>
      <c r="CE11" s="45">
        <f t="shared" si="59"/>
        <v>268.06542</v>
      </c>
      <c r="CF11" s="46">
        <f t="shared" si="60"/>
        <v>151.1543718</v>
      </c>
      <c r="CG11" s="46">
        <f t="shared" si="61"/>
        <v>58.66485720000001</v>
      </c>
      <c r="CH11" s="46"/>
      <c r="CI11" s="46"/>
      <c r="CJ11" s="46">
        <f t="shared" si="63"/>
        <v>2143.0777900000003</v>
      </c>
      <c r="CK11" s="45">
        <f t="shared" si="64"/>
        <v>2143.0777900000003</v>
      </c>
      <c r="CL11" s="46">
        <f t="shared" si="65"/>
        <v>1208.4198591</v>
      </c>
      <c r="CM11" s="46">
        <f t="shared" si="66"/>
        <v>469.00250139999997</v>
      </c>
      <c r="CN11" s="46"/>
      <c r="CO11" s="46"/>
      <c r="CP11" s="46">
        <f t="shared" si="68"/>
        <v>1173.18138</v>
      </c>
      <c r="CQ11" s="45">
        <f t="shared" si="69"/>
        <v>1173.18138</v>
      </c>
      <c r="CR11" s="46">
        <f t="shared" si="70"/>
        <v>661.5232002</v>
      </c>
      <c r="CS11" s="46">
        <f t="shared" si="71"/>
        <v>256.7452308</v>
      </c>
      <c r="CT11" s="46"/>
      <c r="CU11" s="46"/>
      <c r="CV11" s="46">
        <f t="shared" si="73"/>
        <v>116.38865</v>
      </c>
      <c r="CW11" s="45">
        <f t="shared" si="74"/>
        <v>116.38865</v>
      </c>
      <c r="CX11" s="46">
        <f t="shared" si="75"/>
        <v>65.6282085</v>
      </c>
      <c r="CY11" s="46">
        <f t="shared" si="76"/>
        <v>25.471109</v>
      </c>
      <c r="CZ11" s="46"/>
      <c r="DA11" s="46"/>
      <c r="DB11" s="46">
        <f t="shared" si="78"/>
        <v>8268.525300000001</v>
      </c>
      <c r="DC11" s="45">
        <f t="shared" si="79"/>
        <v>8268.525300000001</v>
      </c>
      <c r="DD11" s="46">
        <f t="shared" si="80"/>
        <v>4662.383337</v>
      </c>
      <c r="DE11" s="46">
        <f t="shared" si="81"/>
        <v>1809.527898</v>
      </c>
      <c r="DF11" s="46"/>
      <c r="DG11" s="46"/>
      <c r="DH11" s="46">
        <f t="shared" si="83"/>
        <v>1949.57406</v>
      </c>
      <c r="DI11" s="45">
        <f t="shared" si="84"/>
        <v>1949.57406</v>
      </c>
      <c r="DJ11" s="46">
        <f t="shared" si="85"/>
        <v>1099.3086774</v>
      </c>
      <c r="DK11" s="46">
        <f t="shared" si="86"/>
        <v>426.6551196</v>
      </c>
      <c r="DL11" s="45"/>
      <c r="DM11" s="46"/>
      <c r="DN11" s="45">
        <f t="shared" si="88"/>
        <v>324.60477000000003</v>
      </c>
      <c r="DO11" s="45">
        <f t="shared" si="89"/>
        <v>324.60477000000003</v>
      </c>
      <c r="DP11" s="46">
        <f t="shared" si="90"/>
        <v>183.03528329999997</v>
      </c>
      <c r="DQ11" s="46">
        <f t="shared" si="91"/>
        <v>71.03822819999999</v>
      </c>
      <c r="DR11" s="46"/>
      <c r="DS11" s="46"/>
      <c r="DT11" s="46">
        <f t="shared" si="93"/>
        <v>349.39562000000006</v>
      </c>
      <c r="DU11" s="45">
        <f t="shared" si="94"/>
        <v>349.39562000000006</v>
      </c>
      <c r="DV11" s="46">
        <f t="shared" si="95"/>
        <v>197.01412979999998</v>
      </c>
      <c r="DW11" s="46">
        <f t="shared" si="96"/>
        <v>76.4635892</v>
      </c>
      <c r="DX11" s="46"/>
      <c r="DY11" s="46"/>
      <c r="DZ11" s="46">
        <f t="shared" si="98"/>
        <v>26645.867570000002</v>
      </c>
      <c r="EA11" s="45">
        <f t="shared" si="99"/>
        <v>26645.867570000002</v>
      </c>
      <c r="EB11" s="46">
        <f t="shared" si="100"/>
        <v>15024.8374953</v>
      </c>
      <c r="EC11" s="46">
        <f t="shared" si="101"/>
        <v>5831.3228762</v>
      </c>
      <c r="ED11" s="46"/>
      <c r="EE11" s="45"/>
      <c r="EF11" s="45"/>
      <c r="EG11" s="45">
        <f t="shared" si="102"/>
        <v>0</v>
      </c>
      <c r="EH11" s="45"/>
      <c r="EI11" s="46"/>
    </row>
    <row r="12" spans="1:139" s="33" customFormat="1" ht="12.75">
      <c r="A12" s="32">
        <v>44835</v>
      </c>
      <c r="C12" s="21"/>
      <c r="D12" s="21">
        <v>135100</v>
      </c>
      <c r="E12" s="44">
        <f t="shared" si="0"/>
        <v>135100</v>
      </c>
      <c r="F12" s="44">
        <v>76179</v>
      </c>
      <c r="G12" s="44">
        <v>29566</v>
      </c>
      <c r="H12" s="46"/>
      <c r="I12" s="46">
        <f>'2012D Academic'!I12</f>
        <v>0</v>
      </c>
      <c r="J12" s="46">
        <f>'2012D Academic'!J12</f>
        <v>75736.06026</v>
      </c>
      <c r="K12" s="46">
        <f t="shared" si="1"/>
        <v>75736.06026</v>
      </c>
      <c r="L12" s="46">
        <f>'2012D Academic'!L12</f>
        <v>42705.38367540001</v>
      </c>
      <c r="M12" s="46">
        <f>'2012D Academic'!M12</f>
        <v>16574.4808116</v>
      </c>
      <c r="N12" s="46"/>
      <c r="O12" s="45">
        <f t="shared" si="2"/>
        <v>0</v>
      </c>
      <c r="P12" s="47">
        <f t="shared" si="3"/>
        <v>59363.93974</v>
      </c>
      <c r="Q12" s="45">
        <f t="shared" si="4"/>
        <v>59363.93974</v>
      </c>
      <c r="R12" s="45">
        <f t="shared" si="5"/>
        <v>33473.6163246</v>
      </c>
      <c r="S12" s="47">
        <f t="shared" si="6"/>
        <v>12991.5191884</v>
      </c>
      <c r="T12" s="46"/>
      <c r="U12" s="46">
        <f t="shared" si="7"/>
        <v>0</v>
      </c>
      <c r="V12" s="47">
        <f t="shared" si="8"/>
        <v>1009.8454800000001</v>
      </c>
      <c r="W12" s="46">
        <f t="shared" si="9"/>
        <v>1009.8454800000001</v>
      </c>
      <c r="X12" s="46">
        <f t="shared" si="10"/>
        <v>569.4227892</v>
      </c>
      <c r="Y12" s="46">
        <f t="shared" si="11"/>
        <v>220.9999368</v>
      </c>
      <c r="Z12" s="46"/>
      <c r="AA12" s="46">
        <f t="shared" si="12"/>
        <v>0</v>
      </c>
      <c r="AB12" s="46">
        <f t="shared" si="13"/>
        <v>463.14982000000003</v>
      </c>
      <c r="AC12" s="45">
        <f t="shared" si="14"/>
        <v>463.14982000000003</v>
      </c>
      <c r="AD12" s="46">
        <f t="shared" si="15"/>
        <v>261.15684780000004</v>
      </c>
      <c r="AE12" s="46">
        <f t="shared" si="16"/>
        <v>101.35816120000001</v>
      </c>
      <c r="AF12" s="46"/>
      <c r="AG12" s="46">
        <f t="shared" si="17"/>
        <v>0</v>
      </c>
      <c r="AH12" s="46">
        <f t="shared" si="18"/>
        <v>95.90749</v>
      </c>
      <c r="AI12" s="45">
        <f t="shared" si="19"/>
        <v>95.90749</v>
      </c>
      <c r="AJ12" s="46">
        <f t="shared" si="20"/>
        <v>54.0794721</v>
      </c>
      <c r="AK12" s="46">
        <f t="shared" si="21"/>
        <v>20.988903399999998</v>
      </c>
      <c r="AL12" s="46"/>
      <c r="AM12" s="46">
        <f t="shared" si="22"/>
        <v>0</v>
      </c>
      <c r="AN12" s="46">
        <f t="shared" si="23"/>
        <v>10253.36046</v>
      </c>
      <c r="AO12" s="45">
        <f t="shared" si="24"/>
        <v>10253.36046</v>
      </c>
      <c r="AP12" s="46">
        <f t="shared" si="25"/>
        <v>5781.574733400001</v>
      </c>
      <c r="AQ12" s="46">
        <f t="shared" si="26"/>
        <v>2243.8997436</v>
      </c>
      <c r="AR12" s="46"/>
      <c r="AS12" s="46">
        <f t="shared" si="27"/>
        <v>0</v>
      </c>
      <c r="AT12" s="46">
        <f t="shared" si="28"/>
        <v>56.390739999999994</v>
      </c>
      <c r="AU12" s="45">
        <f t="shared" si="29"/>
        <v>56.390739999999994</v>
      </c>
      <c r="AV12" s="46">
        <f t="shared" si="30"/>
        <v>31.7971146</v>
      </c>
      <c r="AW12" s="46">
        <f t="shared" si="31"/>
        <v>12.3408484</v>
      </c>
      <c r="AX12" s="46"/>
      <c r="AY12" s="46">
        <f t="shared" si="32"/>
        <v>0</v>
      </c>
      <c r="AZ12" s="46">
        <f t="shared" si="33"/>
        <v>59.53857</v>
      </c>
      <c r="BA12" s="45">
        <f t="shared" si="34"/>
        <v>59.53857</v>
      </c>
      <c r="BB12" s="46">
        <f t="shared" si="35"/>
        <v>33.5720853</v>
      </c>
      <c r="BC12" s="46">
        <f t="shared" si="36"/>
        <v>13.029736199999999</v>
      </c>
      <c r="BD12" s="46"/>
      <c r="BE12" s="46">
        <f t="shared" si="37"/>
        <v>0</v>
      </c>
      <c r="BF12" s="46">
        <f t="shared" si="38"/>
        <v>16.69836</v>
      </c>
      <c r="BG12" s="45">
        <f t="shared" si="39"/>
        <v>16.69836</v>
      </c>
      <c r="BH12" s="46">
        <f t="shared" si="40"/>
        <v>9.4157244</v>
      </c>
      <c r="BI12" s="46">
        <f t="shared" si="41"/>
        <v>3.6543576</v>
      </c>
      <c r="BJ12" s="46"/>
      <c r="BK12" s="46">
        <f t="shared" si="42"/>
        <v>0</v>
      </c>
      <c r="BL12" s="46">
        <f t="shared" si="43"/>
        <v>307.70376</v>
      </c>
      <c r="BM12" s="45">
        <f t="shared" si="44"/>
        <v>307.70376</v>
      </c>
      <c r="BN12" s="46">
        <f t="shared" si="45"/>
        <v>173.50529039999998</v>
      </c>
      <c r="BO12" s="46">
        <f t="shared" si="46"/>
        <v>67.3395216</v>
      </c>
      <c r="BP12" s="46"/>
      <c r="BQ12" s="46">
        <f t="shared" si="47"/>
        <v>0</v>
      </c>
      <c r="BR12" s="46">
        <f t="shared" si="48"/>
        <v>458.66450000000003</v>
      </c>
      <c r="BS12" s="45">
        <f t="shared" si="49"/>
        <v>458.66450000000003</v>
      </c>
      <c r="BT12" s="46">
        <f t="shared" si="50"/>
        <v>258.627705</v>
      </c>
      <c r="BU12" s="46">
        <f t="shared" si="51"/>
        <v>100.37657</v>
      </c>
      <c r="BV12" s="46"/>
      <c r="BW12" s="46">
        <f t="shared" si="52"/>
        <v>0</v>
      </c>
      <c r="BX12" s="46">
        <f t="shared" si="53"/>
        <v>5404</v>
      </c>
      <c r="BY12" s="45">
        <f t="shared" si="54"/>
        <v>5404</v>
      </c>
      <c r="BZ12" s="46">
        <f t="shared" si="55"/>
        <v>3047.16</v>
      </c>
      <c r="CA12" s="46">
        <f t="shared" si="56"/>
        <v>1182.64</v>
      </c>
      <c r="CB12" s="46"/>
      <c r="CC12" s="46">
        <f t="shared" si="57"/>
        <v>0</v>
      </c>
      <c r="CD12" s="46">
        <f t="shared" si="58"/>
        <v>268.06542</v>
      </c>
      <c r="CE12" s="45">
        <f t="shared" si="59"/>
        <v>268.06542</v>
      </c>
      <c r="CF12" s="46">
        <f t="shared" si="60"/>
        <v>151.1543718</v>
      </c>
      <c r="CG12" s="46">
        <f t="shared" si="61"/>
        <v>58.66485720000001</v>
      </c>
      <c r="CH12" s="46"/>
      <c r="CI12" s="46">
        <f t="shared" si="62"/>
        <v>0</v>
      </c>
      <c r="CJ12" s="46">
        <f t="shared" si="63"/>
        <v>2143.0777900000003</v>
      </c>
      <c r="CK12" s="45">
        <f t="shared" si="64"/>
        <v>2143.0777900000003</v>
      </c>
      <c r="CL12" s="46">
        <f t="shared" si="65"/>
        <v>1208.4198591</v>
      </c>
      <c r="CM12" s="46">
        <f t="shared" si="66"/>
        <v>469.00250139999997</v>
      </c>
      <c r="CN12" s="46"/>
      <c r="CO12" s="46">
        <f t="shared" si="67"/>
        <v>0</v>
      </c>
      <c r="CP12" s="46">
        <f t="shared" si="68"/>
        <v>1173.18138</v>
      </c>
      <c r="CQ12" s="45">
        <f t="shared" si="69"/>
        <v>1173.18138</v>
      </c>
      <c r="CR12" s="46">
        <f t="shared" si="70"/>
        <v>661.5232002</v>
      </c>
      <c r="CS12" s="46">
        <f t="shared" si="71"/>
        <v>256.7452308</v>
      </c>
      <c r="CT12" s="46"/>
      <c r="CU12" s="46">
        <f t="shared" si="72"/>
        <v>0</v>
      </c>
      <c r="CV12" s="46">
        <f t="shared" si="73"/>
        <v>116.38865</v>
      </c>
      <c r="CW12" s="45">
        <f t="shared" si="74"/>
        <v>116.38865</v>
      </c>
      <c r="CX12" s="46">
        <f t="shared" si="75"/>
        <v>65.6282085</v>
      </c>
      <c r="CY12" s="46">
        <f t="shared" si="76"/>
        <v>25.471109</v>
      </c>
      <c r="CZ12" s="46"/>
      <c r="DA12" s="46">
        <f t="shared" si="77"/>
        <v>0</v>
      </c>
      <c r="DB12" s="46">
        <f t="shared" si="78"/>
        <v>8268.525300000001</v>
      </c>
      <c r="DC12" s="45">
        <f t="shared" si="79"/>
        <v>8268.525300000001</v>
      </c>
      <c r="DD12" s="46">
        <f t="shared" si="80"/>
        <v>4662.383337</v>
      </c>
      <c r="DE12" s="46">
        <f t="shared" si="81"/>
        <v>1809.527898</v>
      </c>
      <c r="DF12" s="46"/>
      <c r="DG12" s="46">
        <f t="shared" si="82"/>
        <v>0</v>
      </c>
      <c r="DH12" s="46">
        <f t="shared" si="83"/>
        <v>1949.57406</v>
      </c>
      <c r="DI12" s="45">
        <f t="shared" si="84"/>
        <v>1949.57406</v>
      </c>
      <c r="DJ12" s="46">
        <f t="shared" si="85"/>
        <v>1099.3086774</v>
      </c>
      <c r="DK12" s="46">
        <f t="shared" si="86"/>
        <v>426.6551196</v>
      </c>
      <c r="DL12" s="45"/>
      <c r="DM12" s="46">
        <f t="shared" si="87"/>
        <v>0</v>
      </c>
      <c r="DN12" s="45">
        <f t="shared" si="88"/>
        <v>324.60477000000003</v>
      </c>
      <c r="DO12" s="45">
        <f t="shared" si="89"/>
        <v>324.60477000000003</v>
      </c>
      <c r="DP12" s="46">
        <f t="shared" si="90"/>
        <v>183.03528329999997</v>
      </c>
      <c r="DQ12" s="46">
        <f t="shared" si="91"/>
        <v>71.03822819999999</v>
      </c>
      <c r="DR12" s="46"/>
      <c r="DS12" s="46">
        <f t="shared" si="92"/>
        <v>0</v>
      </c>
      <c r="DT12" s="46">
        <f t="shared" si="93"/>
        <v>349.39562000000006</v>
      </c>
      <c r="DU12" s="45">
        <f t="shared" si="94"/>
        <v>349.39562000000006</v>
      </c>
      <c r="DV12" s="46">
        <f t="shared" si="95"/>
        <v>197.01412979999998</v>
      </c>
      <c r="DW12" s="46">
        <f t="shared" si="96"/>
        <v>76.4635892</v>
      </c>
      <c r="DX12" s="46"/>
      <c r="DY12" s="46">
        <f t="shared" si="97"/>
        <v>0</v>
      </c>
      <c r="DZ12" s="46">
        <f t="shared" si="98"/>
        <v>26645.867570000002</v>
      </c>
      <c r="EA12" s="45">
        <f t="shared" si="99"/>
        <v>26645.867570000002</v>
      </c>
      <c r="EB12" s="46">
        <f t="shared" si="100"/>
        <v>15024.8374953</v>
      </c>
      <c r="EC12" s="46">
        <f t="shared" si="101"/>
        <v>5831.3228762</v>
      </c>
      <c r="ED12" s="46"/>
      <c r="EE12" s="45"/>
      <c r="EF12" s="45"/>
      <c r="EG12" s="45">
        <f t="shared" si="102"/>
        <v>0</v>
      </c>
      <c r="EH12" s="45"/>
      <c r="EI12" s="46"/>
    </row>
    <row r="13" spans="1:139" s="33" customFormat="1" ht="12.75">
      <c r="A13" s="32">
        <v>45017</v>
      </c>
      <c r="C13" s="21"/>
      <c r="D13" s="21">
        <v>135100</v>
      </c>
      <c r="E13" s="44">
        <f t="shared" si="0"/>
        <v>135100</v>
      </c>
      <c r="F13" s="44">
        <v>76179</v>
      </c>
      <c r="G13" s="44">
        <v>29566</v>
      </c>
      <c r="H13" s="46"/>
      <c r="I13" s="46">
        <f>'2012D Academic'!I13</f>
        <v>0</v>
      </c>
      <c r="J13" s="46">
        <f>'2012D Academic'!J13</f>
        <v>75736.06026</v>
      </c>
      <c r="K13" s="46">
        <f t="shared" si="1"/>
        <v>75736.06026</v>
      </c>
      <c r="L13" s="46">
        <f>'2012D Academic'!L13</f>
        <v>42705.38367540001</v>
      </c>
      <c r="M13" s="46">
        <f>'2012D Academic'!M13</f>
        <v>16574.4808116</v>
      </c>
      <c r="N13" s="46"/>
      <c r="O13" s="45"/>
      <c r="P13" s="47">
        <f t="shared" si="3"/>
        <v>59363.93974</v>
      </c>
      <c r="Q13" s="45">
        <f t="shared" si="4"/>
        <v>59363.93974</v>
      </c>
      <c r="R13" s="45">
        <f t="shared" si="5"/>
        <v>33473.6163246</v>
      </c>
      <c r="S13" s="47">
        <f t="shared" si="6"/>
        <v>12991.5191884</v>
      </c>
      <c r="T13" s="46"/>
      <c r="U13" s="46"/>
      <c r="V13" s="47">
        <f t="shared" si="8"/>
        <v>1009.8454800000001</v>
      </c>
      <c r="W13" s="46">
        <f t="shared" si="9"/>
        <v>1009.8454800000001</v>
      </c>
      <c r="X13" s="46">
        <f t="shared" si="10"/>
        <v>569.4227892</v>
      </c>
      <c r="Y13" s="46">
        <f t="shared" si="11"/>
        <v>220.9999368</v>
      </c>
      <c r="Z13" s="46"/>
      <c r="AA13" s="46"/>
      <c r="AB13" s="46">
        <f t="shared" si="13"/>
        <v>463.14982000000003</v>
      </c>
      <c r="AC13" s="45">
        <f t="shared" si="14"/>
        <v>463.14982000000003</v>
      </c>
      <c r="AD13" s="46">
        <f t="shared" si="15"/>
        <v>261.15684780000004</v>
      </c>
      <c r="AE13" s="46">
        <f t="shared" si="16"/>
        <v>101.35816120000001</v>
      </c>
      <c r="AF13" s="46"/>
      <c r="AG13" s="46"/>
      <c r="AH13" s="46">
        <f t="shared" si="18"/>
        <v>95.90749</v>
      </c>
      <c r="AI13" s="45">
        <f t="shared" si="19"/>
        <v>95.90749</v>
      </c>
      <c r="AJ13" s="46">
        <f t="shared" si="20"/>
        <v>54.0794721</v>
      </c>
      <c r="AK13" s="46">
        <f t="shared" si="21"/>
        <v>20.988903399999998</v>
      </c>
      <c r="AL13" s="46"/>
      <c r="AM13" s="46"/>
      <c r="AN13" s="46">
        <f t="shared" si="23"/>
        <v>10253.36046</v>
      </c>
      <c r="AO13" s="45">
        <f t="shared" si="24"/>
        <v>10253.36046</v>
      </c>
      <c r="AP13" s="46">
        <f t="shared" si="25"/>
        <v>5781.574733400001</v>
      </c>
      <c r="AQ13" s="46">
        <f t="shared" si="26"/>
        <v>2243.8997436</v>
      </c>
      <c r="AR13" s="46"/>
      <c r="AS13" s="46"/>
      <c r="AT13" s="46">
        <f t="shared" si="28"/>
        <v>56.390739999999994</v>
      </c>
      <c r="AU13" s="45">
        <f t="shared" si="29"/>
        <v>56.390739999999994</v>
      </c>
      <c r="AV13" s="46">
        <f t="shared" si="30"/>
        <v>31.7971146</v>
      </c>
      <c r="AW13" s="46">
        <f t="shared" si="31"/>
        <v>12.3408484</v>
      </c>
      <c r="AX13" s="46"/>
      <c r="AY13" s="46"/>
      <c r="AZ13" s="46">
        <f t="shared" si="33"/>
        <v>59.53857</v>
      </c>
      <c r="BA13" s="45">
        <f t="shared" si="34"/>
        <v>59.53857</v>
      </c>
      <c r="BB13" s="46">
        <f t="shared" si="35"/>
        <v>33.5720853</v>
      </c>
      <c r="BC13" s="46">
        <f t="shared" si="36"/>
        <v>13.029736199999999</v>
      </c>
      <c r="BD13" s="46"/>
      <c r="BE13" s="46"/>
      <c r="BF13" s="46">
        <f t="shared" si="38"/>
        <v>16.69836</v>
      </c>
      <c r="BG13" s="45">
        <f t="shared" si="39"/>
        <v>16.69836</v>
      </c>
      <c r="BH13" s="46">
        <f t="shared" si="40"/>
        <v>9.4157244</v>
      </c>
      <c r="BI13" s="46">
        <f t="shared" si="41"/>
        <v>3.6543576</v>
      </c>
      <c r="BJ13" s="46"/>
      <c r="BK13" s="46"/>
      <c r="BL13" s="46">
        <f t="shared" si="43"/>
        <v>307.70376</v>
      </c>
      <c r="BM13" s="45">
        <f t="shared" si="44"/>
        <v>307.70376</v>
      </c>
      <c r="BN13" s="46">
        <f t="shared" si="45"/>
        <v>173.50529039999998</v>
      </c>
      <c r="BO13" s="46">
        <f t="shared" si="46"/>
        <v>67.3395216</v>
      </c>
      <c r="BP13" s="46"/>
      <c r="BQ13" s="46"/>
      <c r="BR13" s="46">
        <f t="shared" si="48"/>
        <v>458.66450000000003</v>
      </c>
      <c r="BS13" s="45">
        <f t="shared" si="49"/>
        <v>458.66450000000003</v>
      </c>
      <c r="BT13" s="46">
        <f t="shared" si="50"/>
        <v>258.627705</v>
      </c>
      <c r="BU13" s="46">
        <f t="shared" si="51"/>
        <v>100.37657</v>
      </c>
      <c r="BV13" s="46"/>
      <c r="BW13" s="46"/>
      <c r="BX13" s="46">
        <f t="shared" si="53"/>
        <v>5404</v>
      </c>
      <c r="BY13" s="45">
        <f t="shared" si="54"/>
        <v>5404</v>
      </c>
      <c r="BZ13" s="46">
        <f t="shared" si="55"/>
        <v>3047.16</v>
      </c>
      <c r="CA13" s="46">
        <f t="shared" si="56"/>
        <v>1182.64</v>
      </c>
      <c r="CB13" s="46"/>
      <c r="CC13" s="46"/>
      <c r="CD13" s="46">
        <f t="shared" si="58"/>
        <v>268.06542</v>
      </c>
      <c r="CE13" s="45">
        <f t="shared" si="59"/>
        <v>268.06542</v>
      </c>
      <c r="CF13" s="46">
        <f t="shared" si="60"/>
        <v>151.1543718</v>
      </c>
      <c r="CG13" s="46">
        <f t="shared" si="61"/>
        <v>58.66485720000001</v>
      </c>
      <c r="CH13" s="46"/>
      <c r="CI13" s="46"/>
      <c r="CJ13" s="46">
        <f t="shared" si="63"/>
        <v>2143.0777900000003</v>
      </c>
      <c r="CK13" s="45">
        <f t="shared" si="64"/>
        <v>2143.0777900000003</v>
      </c>
      <c r="CL13" s="46">
        <f t="shared" si="65"/>
        <v>1208.4198591</v>
      </c>
      <c r="CM13" s="46">
        <f t="shared" si="66"/>
        <v>469.00250139999997</v>
      </c>
      <c r="CN13" s="46"/>
      <c r="CO13" s="46"/>
      <c r="CP13" s="46">
        <f t="shared" si="68"/>
        <v>1173.18138</v>
      </c>
      <c r="CQ13" s="45">
        <f t="shared" si="69"/>
        <v>1173.18138</v>
      </c>
      <c r="CR13" s="46">
        <f t="shared" si="70"/>
        <v>661.5232002</v>
      </c>
      <c r="CS13" s="46">
        <f t="shared" si="71"/>
        <v>256.7452308</v>
      </c>
      <c r="CT13" s="46"/>
      <c r="CU13" s="46"/>
      <c r="CV13" s="46">
        <f t="shared" si="73"/>
        <v>116.38865</v>
      </c>
      <c r="CW13" s="45">
        <f t="shared" si="74"/>
        <v>116.38865</v>
      </c>
      <c r="CX13" s="46">
        <f t="shared" si="75"/>
        <v>65.6282085</v>
      </c>
      <c r="CY13" s="46">
        <f t="shared" si="76"/>
        <v>25.471109</v>
      </c>
      <c r="CZ13" s="46"/>
      <c r="DA13" s="46"/>
      <c r="DB13" s="46">
        <f t="shared" si="78"/>
        <v>8268.525300000001</v>
      </c>
      <c r="DC13" s="45">
        <f t="shared" si="79"/>
        <v>8268.525300000001</v>
      </c>
      <c r="DD13" s="46">
        <f t="shared" si="80"/>
        <v>4662.383337</v>
      </c>
      <c r="DE13" s="46">
        <f t="shared" si="81"/>
        <v>1809.527898</v>
      </c>
      <c r="DF13" s="46"/>
      <c r="DG13" s="46"/>
      <c r="DH13" s="46">
        <f t="shared" si="83"/>
        <v>1949.57406</v>
      </c>
      <c r="DI13" s="45">
        <f t="shared" si="84"/>
        <v>1949.57406</v>
      </c>
      <c r="DJ13" s="46">
        <f t="shared" si="85"/>
        <v>1099.3086774</v>
      </c>
      <c r="DK13" s="46">
        <f t="shared" si="86"/>
        <v>426.6551196</v>
      </c>
      <c r="DL13" s="45"/>
      <c r="DM13" s="46"/>
      <c r="DN13" s="45">
        <f t="shared" si="88"/>
        <v>324.60477000000003</v>
      </c>
      <c r="DO13" s="45">
        <f t="shared" si="89"/>
        <v>324.60477000000003</v>
      </c>
      <c r="DP13" s="46">
        <f t="shared" si="90"/>
        <v>183.03528329999997</v>
      </c>
      <c r="DQ13" s="46">
        <f t="shared" si="91"/>
        <v>71.03822819999999</v>
      </c>
      <c r="DR13" s="46"/>
      <c r="DS13" s="46"/>
      <c r="DT13" s="46">
        <f t="shared" si="93"/>
        <v>349.39562000000006</v>
      </c>
      <c r="DU13" s="45">
        <f t="shared" si="94"/>
        <v>349.39562000000006</v>
      </c>
      <c r="DV13" s="46">
        <f t="shared" si="95"/>
        <v>197.01412979999998</v>
      </c>
      <c r="DW13" s="46">
        <f t="shared" si="96"/>
        <v>76.4635892</v>
      </c>
      <c r="DX13" s="46"/>
      <c r="DY13" s="46"/>
      <c r="DZ13" s="46">
        <f t="shared" si="98"/>
        <v>26645.867570000002</v>
      </c>
      <c r="EA13" s="45">
        <f t="shared" si="99"/>
        <v>26645.867570000002</v>
      </c>
      <c r="EB13" s="46">
        <f t="shared" si="100"/>
        <v>15024.8374953</v>
      </c>
      <c r="EC13" s="46">
        <f t="shared" si="101"/>
        <v>5831.3228762</v>
      </c>
      <c r="ED13" s="46"/>
      <c r="EE13" s="45"/>
      <c r="EF13" s="45"/>
      <c r="EG13" s="45">
        <f t="shared" si="102"/>
        <v>0</v>
      </c>
      <c r="EH13" s="45"/>
      <c r="EI13" s="46"/>
    </row>
    <row r="14" spans="1:139" s="33" customFormat="1" ht="12.75">
      <c r="A14" s="32">
        <v>45200</v>
      </c>
      <c r="C14" s="21">
        <v>3310000</v>
      </c>
      <c r="D14" s="21">
        <v>135100</v>
      </c>
      <c r="E14" s="44">
        <f t="shared" si="0"/>
        <v>3445100</v>
      </c>
      <c r="F14" s="44">
        <v>76179</v>
      </c>
      <c r="G14" s="44">
        <v>29566</v>
      </c>
      <c r="H14" s="46"/>
      <c r="I14" s="46">
        <f>'2012D Academic'!I14</f>
        <v>1855561.506</v>
      </c>
      <c r="J14" s="46">
        <f>'2012D Academic'!J14</f>
        <v>75736.06026</v>
      </c>
      <c r="K14" s="46">
        <f t="shared" si="1"/>
        <v>1931297.56626</v>
      </c>
      <c r="L14" s="46">
        <f>'2012D Academic'!L14</f>
        <v>42705.38367540001</v>
      </c>
      <c r="M14" s="46">
        <f>'2012D Academic'!M14</f>
        <v>16574.4808116</v>
      </c>
      <c r="N14" s="46"/>
      <c r="O14" s="45">
        <f t="shared" si="2"/>
        <v>1454438.494</v>
      </c>
      <c r="P14" s="47">
        <f t="shared" si="3"/>
        <v>59363.93974</v>
      </c>
      <c r="Q14" s="45">
        <f t="shared" si="4"/>
        <v>1513802.43374</v>
      </c>
      <c r="R14" s="45">
        <f t="shared" si="5"/>
        <v>33473.6163246</v>
      </c>
      <c r="S14" s="47">
        <f t="shared" si="6"/>
        <v>12991.5191884</v>
      </c>
      <c r="T14" s="46"/>
      <c r="U14" s="46">
        <f t="shared" si="7"/>
        <v>24741.588</v>
      </c>
      <c r="V14" s="47">
        <f t="shared" si="8"/>
        <v>1009.8454800000001</v>
      </c>
      <c r="W14" s="46">
        <f t="shared" si="9"/>
        <v>25751.43348</v>
      </c>
      <c r="X14" s="46">
        <f t="shared" si="10"/>
        <v>569.4227892</v>
      </c>
      <c r="Y14" s="46">
        <f t="shared" si="11"/>
        <v>220.9999368</v>
      </c>
      <c r="Z14" s="46"/>
      <c r="AA14" s="46">
        <f t="shared" si="12"/>
        <v>11347.342</v>
      </c>
      <c r="AB14" s="46">
        <f t="shared" si="13"/>
        <v>463.14982000000003</v>
      </c>
      <c r="AC14" s="45">
        <f t="shared" si="14"/>
        <v>11810.491820000001</v>
      </c>
      <c r="AD14" s="46">
        <f t="shared" si="15"/>
        <v>261.15684780000004</v>
      </c>
      <c r="AE14" s="46">
        <f t="shared" si="16"/>
        <v>101.35816120000001</v>
      </c>
      <c r="AF14" s="46"/>
      <c r="AG14" s="46">
        <f t="shared" si="17"/>
        <v>2349.769</v>
      </c>
      <c r="AH14" s="46">
        <f t="shared" si="18"/>
        <v>95.90749</v>
      </c>
      <c r="AI14" s="45">
        <f t="shared" si="19"/>
        <v>2445.67649</v>
      </c>
      <c r="AJ14" s="46">
        <f t="shared" si="20"/>
        <v>54.0794721</v>
      </c>
      <c r="AK14" s="46">
        <f t="shared" si="21"/>
        <v>20.988903399999998</v>
      </c>
      <c r="AL14" s="46"/>
      <c r="AM14" s="46">
        <f t="shared" si="22"/>
        <v>251211.12600000002</v>
      </c>
      <c r="AN14" s="46">
        <f t="shared" si="23"/>
        <v>10253.36046</v>
      </c>
      <c r="AO14" s="45">
        <f t="shared" si="24"/>
        <v>261464.48646000001</v>
      </c>
      <c r="AP14" s="46">
        <f t="shared" si="25"/>
        <v>5781.574733400001</v>
      </c>
      <c r="AQ14" s="46">
        <f t="shared" si="26"/>
        <v>2243.8997436</v>
      </c>
      <c r="AR14" s="46"/>
      <c r="AS14" s="46">
        <f t="shared" si="27"/>
        <v>1381.594</v>
      </c>
      <c r="AT14" s="46">
        <f t="shared" si="28"/>
        <v>56.390739999999994</v>
      </c>
      <c r="AU14" s="45">
        <f t="shared" si="29"/>
        <v>1437.98474</v>
      </c>
      <c r="AV14" s="46">
        <f t="shared" si="30"/>
        <v>31.7971146</v>
      </c>
      <c r="AW14" s="46">
        <f t="shared" si="31"/>
        <v>12.3408484</v>
      </c>
      <c r="AX14" s="46"/>
      <c r="AY14" s="46">
        <f t="shared" si="32"/>
        <v>1458.7169999999999</v>
      </c>
      <c r="AZ14" s="46">
        <f t="shared" si="33"/>
        <v>59.53857</v>
      </c>
      <c r="BA14" s="45">
        <f t="shared" si="34"/>
        <v>1518.2555699999998</v>
      </c>
      <c r="BB14" s="46">
        <f t="shared" si="35"/>
        <v>33.5720853</v>
      </c>
      <c r="BC14" s="46">
        <f t="shared" si="36"/>
        <v>13.029736199999999</v>
      </c>
      <c r="BD14" s="46"/>
      <c r="BE14" s="46">
        <f t="shared" si="37"/>
        <v>409.116</v>
      </c>
      <c r="BF14" s="46">
        <f t="shared" si="38"/>
        <v>16.69836</v>
      </c>
      <c r="BG14" s="45">
        <f t="shared" si="39"/>
        <v>425.81435999999997</v>
      </c>
      <c r="BH14" s="46">
        <f t="shared" si="40"/>
        <v>9.4157244</v>
      </c>
      <c r="BI14" s="46">
        <f t="shared" si="41"/>
        <v>3.6543576</v>
      </c>
      <c r="BJ14" s="46"/>
      <c r="BK14" s="46">
        <f t="shared" si="42"/>
        <v>7538.856</v>
      </c>
      <c r="BL14" s="46">
        <f t="shared" si="43"/>
        <v>307.70376</v>
      </c>
      <c r="BM14" s="45">
        <f t="shared" si="44"/>
        <v>7846.55976</v>
      </c>
      <c r="BN14" s="46">
        <f t="shared" si="45"/>
        <v>173.50529039999998</v>
      </c>
      <c r="BO14" s="46">
        <f t="shared" si="46"/>
        <v>67.3395216</v>
      </c>
      <c r="BP14" s="46"/>
      <c r="BQ14" s="46">
        <f t="shared" si="47"/>
        <v>11237.45</v>
      </c>
      <c r="BR14" s="46">
        <f t="shared" si="48"/>
        <v>458.66450000000003</v>
      </c>
      <c r="BS14" s="45">
        <f t="shared" si="49"/>
        <v>11696.114500000001</v>
      </c>
      <c r="BT14" s="46">
        <f t="shared" si="50"/>
        <v>258.627705</v>
      </c>
      <c r="BU14" s="46">
        <f t="shared" si="51"/>
        <v>100.37657</v>
      </c>
      <c r="BV14" s="46"/>
      <c r="BW14" s="46">
        <f t="shared" si="52"/>
        <v>132400</v>
      </c>
      <c r="BX14" s="46">
        <f t="shared" si="53"/>
        <v>5404</v>
      </c>
      <c r="BY14" s="45">
        <f t="shared" si="54"/>
        <v>137804</v>
      </c>
      <c r="BZ14" s="46">
        <f t="shared" si="55"/>
        <v>3047.16</v>
      </c>
      <c r="CA14" s="46">
        <f t="shared" si="56"/>
        <v>1182.64</v>
      </c>
      <c r="CB14" s="46"/>
      <c r="CC14" s="46">
        <f t="shared" si="57"/>
        <v>6567.702</v>
      </c>
      <c r="CD14" s="46">
        <f t="shared" si="58"/>
        <v>268.06542</v>
      </c>
      <c r="CE14" s="45">
        <f t="shared" si="59"/>
        <v>6835.76742</v>
      </c>
      <c r="CF14" s="46">
        <f t="shared" si="60"/>
        <v>151.1543718</v>
      </c>
      <c r="CG14" s="46">
        <f t="shared" si="61"/>
        <v>58.66485720000001</v>
      </c>
      <c r="CH14" s="46"/>
      <c r="CI14" s="46">
        <f t="shared" si="62"/>
        <v>52506.199</v>
      </c>
      <c r="CJ14" s="46">
        <f t="shared" si="63"/>
        <v>2143.0777900000003</v>
      </c>
      <c r="CK14" s="45">
        <f t="shared" si="64"/>
        <v>54649.27679</v>
      </c>
      <c r="CL14" s="46">
        <f t="shared" si="65"/>
        <v>1208.4198591</v>
      </c>
      <c r="CM14" s="46">
        <f t="shared" si="66"/>
        <v>469.00250139999997</v>
      </c>
      <c r="CN14" s="46"/>
      <c r="CO14" s="46">
        <f t="shared" si="67"/>
        <v>28743.378</v>
      </c>
      <c r="CP14" s="46">
        <f t="shared" si="68"/>
        <v>1173.18138</v>
      </c>
      <c r="CQ14" s="45">
        <f t="shared" si="69"/>
        <v>29916.55938</v>
      </c>
      <c r="CR14" s="46">
        <f t="shared" si="70"/>
        <v>661.5232002</v>
      </c>
      <c r="CS14" s="46">
        <f t="shared" si="71"/>
        <v>256.7452308</v>
      </c>
      <c r="CT14" s="46"/>
      <c r="CU14" s="46">
        <f t="shared" si="72"/>
        <v>2851.565</v>
      </c>
      <c r="CV14" s="46">
        <f t="shared" si="73"/>
        <v>116.38865</v>
      </c>
      <c r="CW14" s="45">
        <f t="shared" si="74"/>
        <v>2967.95365</v>
      </c>
      <c r="CX14" s="46">
        <f t="shared" si="75"/>
        <v>65.6282085</v>
      </c>
      <c r="CY14" s="46">
        <f t="shared" si="76"/>
        <v>25.471109</v>
      </c>
      <c r="CZ14" s="46"/>
      <c r="DA14" s="46">
        <f t="shared" si="77"/>
        <v>202581.93</v>
      </c>
      <c r="DB14" s="46">
        <f t="shared" si="78"/>
        <v>8268.525300000001</v>
      </c>
      <c r="DC14" s="45">
        <f t="shared" si="79"/>
        <v>210850.4553</v>
      </c>
      <c r="DD14" s="46">
        <f t="shared" si="80"/>
        <v>4662.383337</v>
      </c>
      <c r="DE14" s="46">
        <f t="shared" si="81"/>
        <v>1809.527898</v>
      </c>
      <c r="DF14" s="46"/>
      <c r="DG14" s="46">
        <f t="shared" si="82"/>
        <v>47765.286</v>
      </c>
      <c r="DH14" s="46">
        <f t="shared" si="83"/>
        <v>1949.57406</v>
      </c>
      <c r="DI14" s="45">
        <f t="shared" si="84"/>
        <v>49714.86006</v>
      </c>
      <c r="DJ14" s="46">
        <f t="shared" si="85"/>
        <v>1099.3086774</v>
      </c>
      <c r="DK14" s="46">
        <f t="shared" si="86"/>
        <v>426.6551196</v>
      </c>
      <c r="DL14" s="45"/>
      <c r="DM14" s="46">
        <f t="shared" si="87"/>
        <v>7952.936999999999</v>
      </c>
      <c r="DN14" s="45">
        <f t="shared" si="88"/>
        <v>324.60477000000003</v>
      </c>
      <c r="DO14" s="45">
        <f t="shared" si="89"/>
        <v>8277.54177</v>
      </c>
      <c r="DP14" s="46">
        <f t="shared" si="90"/>
        <v>183.03528329999997</v>
      </c>
      <c r="DQ14" s="46">
        <f t="shared" si="91"/>
        <v>71.03822819999999</v>
      </c>
      <c r="DR14" s="46"/>
      <c r="DS14" s="46">
        <f t="shared" si="92"/>
        <v>8560.322</v>
      </c>
      <c r="DT14" s="46">
        <f t="shared" si="93"/>
        <v>349.39562000000006</v>
      </c>
      <c r="DU14" s="45">
        <f t="shared" si="94"/>
        <v>8909.71762</v>
      </c>
      <c r="DV14" s="46">
        <f t="shared" si="95"/>
        <v>197.01412979999998</v>
      </c>
      <c r="DW14" s="46">
        <f t="shared" si="96"/>
        <v>76.4635892</v>
      </c>
      <c r="DX14" s="46"/>
      <c r="DY14" s="46">
        <f t="shared" si="97"/>
        <v>652833.6170000001</v>
      </c>
      <c r="DZ14" s="46">
        <f t="shared" si="98"/>
        <v>26645.867570000002</v>
      </c>
      <c r="EA14" s="45">
        <f t="shared" si="99"/>
        <v>679479.4845700001</v>
      </c>
      <c r="EB14" s="46">
        <f t="shared" si="100"/>
        <v>15024.8374953</v>
      </c>
      <c r="EC14" s="46">
        <f t="shared" si="101"/>
        <v>5831.3228762</v>
      </c>
      <c r="ED14" s="46"/>
      <c r="EE14" s="45"/>
      <c r="EF14" s="45"/>
      <c r="EG14" s="45">
        <f t="shared" si="102"/>
        <v>0</v>
      </c>
      <c r="EH14" s="45"/>
      <c r="EI14" s="46"/>
    </row>
    <row r="15" spans="1:139" s="33" customFormat="1" ht="12.75">
      <c r="A15" s="32">
        <v>45383</v>
      </c>
      <c r="C15" s="21"/>
      <c r="D15" s="21">
        <v>68900</v>
      </c>
      <c r="E15" s="44">
        <f t="shared" si="0"/>
        <v>68900</v>
      </c>
      <c r="F15" s="44">
        <v>76179</v>
      </c>
      <c r="G15" s="44">
        <v>29566</v>
      </c>
      <c r="H15" s="46"/>
      <c r="I15" s="46">
        <f>'2012D Academic'!I15</f>
        <v>0</v>
      </c>
      <c r="J15" s="46">
        <f>'2012D Academic'!J15</f>
        <v>38624.830140000005</v>
      </c>
      <c r="K15" s="46">
        <f t="shared" si="1"/>
        <v>38624.830140000005</v>
      </c>
      <c r="L15" s="46">
        <f>'2012D Academic'!L15</f>
        <v>42705.38367540001</v>
      </c>
      <c r="M15" s="46">
        <f>'2012D Academic'!M15</f>
        <v>16574.4808116</v>
      </c>
      <c r="N15" s="46"/>
      <c r="O15" s="45"/>
      <c r="P15" s="47">
        <f t="shared" si="3"/>
        <v>30275.16986</v>
      </c>
      <c r="Q15" s="45">
        <f t="shared" si="4"/>
        <v>30275.16986</v>
      </c>
      <c r="R15" s="45">
        <f t="shared" si="5"/>
        <v>33473.6163246</v>
      </c>
      <c r="S15" s="47">
        <f t="shared" si="6"/>
        <v>12991.5191884</v>
      </c>
      <c r="T15" s="46"/>
      <c r="U15" s="46"/>
      <c r="V15" s="47">
        <f t="shared" si="8"/>
        <v>515.01372</v>
      </c>
      <c r="W15" s="46">
        <f t="shared" si="9"/>
        <v>515.01372</v>
      </c>
      <c r="X15" s="46">
        <f t="shared" si="10"/>
        <v>569.4227892</v>
      </c>
      <c r="Y15" s="46">
        <f t="shared" si="11"/>
        <v>220.9999368</v>
      </c>
      <c r="Z15" s="46"/>
      <c r="AA15" s="46"/>
      <c r="AB15" s="46">
        <f t="shared" si="13"/>
        <v>236.20298000000003</v>
      </c>
      <c r="AC15" s="45">
        <f t="shared" si="14"/>
        <v>236.20298000000003</v>
      </c>
      <c r="AD15" s="46">
        <f t="shared" si="15"/>
        <v>261.15684780000004</v>
      </c>
      <c r="AE15" s="46">
        <f t="shared" si="16"/>
        <v>101.35816120000001</v>
      </c>
      <c r="AF15" s="46"/>
      <c r="AG15" s="46"/>
      <c r="AH15" s="46">
        <f t="shared" si="18"/>
        <v>48.912110000000006</v>
      </c>
      <c r="AI15" s="45">
        <f t="shared" si="19"/>
        <v>48.912110000000006</v>
      </c>
      <c r="AJ15" s="46">
        <f t="shared" si="20"/>
        <v>54.0794721</v>
      </c>
      <c r="AK15" s="46">
        <f t="shared" si="21"/>
        <v>20.988903399999998</v>
      </c>
      <c r="AL15" s="46"/>
      <c r="AM15" s="46"/>
      <c r="AN15" s="46">
        <f t="shared" si="23"/>
        <v>5229.13794</v>
      </c>
      <c r="AO15" s="45">
        <f t="shared" si="24"/>
        <v>5229.13794</v>
      </c>
      <c r="AP15" s="46">
        <f t="shared" si="25"/>
        <v>5781.574733400001</v>
      </c>
      <c r="AQ15" s="46">
        <f t="shared" si="26"/>
        <v>2243.8997436</v>
      </c>
      <c r="AR15" s="46"/>
      <c r="AS15" s="46"/>
      <c r="AT15" s="46">
        <f t="shared" si="28"/>
        <v>28.75886</v>
      </c>
      <c r="AU15" s="45">
        <f t="shared" si="29"/>
        <v>28.75886</v>
      </c>
      <c r="AV15" s="46">
        <f t="shared" si="30"/>
        <v>31.7971146</v>
      </c>
      <c r="AW15" s="46">
        <f t="shared" si="31"/>
        <v>12.3408484</v>
      </c>
      <c r="AX15" s="46"/>
      <c r="AY15" s="46"/>
      <c r="AZ15" s="46">
        <f t="shared" si="33"/>
        <v>30.36423</v>
      </c>
      <c r="BA15" s="45">
        <f t="shared" si="34"/>
        <v>30.36423</v>
      </c>
      <c r="BB15" s="46">
        <f t="shared" si="35"/>
        <v>33.5720853</v>
      </c>
      <c r="BC15" s="46">
        <f t="shared" si="36"/>
        <v>13.029736199999999</v>
      </c>
      <c r="BD15" s="46"/>
      <c r="BE15" s="46"/>
      <c r="BF15" s="46">
        <f t="shared" si="38"/>
        <v>8.516039999999998</v>
      </c>
      <c r="BG15" s="45">
        <f t="shared" si="39"/>
        <v>8.516039999999998</v>
      </c>
      <c r="BH15" s="46">
        <f t="shared" si="40"/>
        <v>9.4157244</v>
      </c>
      <c r="BI15" s="46">
        <f t="shared" si="41"/>
        <v>3.6543576</v>
      </c>
      <c r="BJ15" s="46"/>
      <c r="BK15" s="46"/>
      <c r="BL15" s="46">
        <f t="shared" si="43"/>
        <v>156.92664</v>
      </c>
      <c r="BM15" s="45">
        <f t="shared" si="44"/>
        <v>156.92664</v>
      </c>
      <c r="BN15" s="46">
        <f t="shared" si="45"/>
        <v>173.50529039999998</v>
      </c>
      <c r="BO15" s="46">
        <f t="shared" si="46"/>
        <v>67.3395216</v>
      </c>
      <c r="BP15" s="46"/>
      <c r="BQ15" s="46"/>
      <c r="BR15" s="46">
        <f t="shared" si="48"/>
        <v>233.91550000000004</v>
      </c>
      <c r="BS15" s="45">
        <f t="shared" si="49"/>
        <v>233.91550000000004</v>
      </c>
      <c r="BT15" s="46">
        <f t="shared" si="50"/>
        <v>258.627705</v>
      </c>
      <c r="BU15" s="46">
        <f t="shared" si="51"/>
        <v>100.37657</v>
      </c>
      <c r="BV15" s="46"/>
      <c r="BW15" s="46"/>
      <c r="BX15" s="46">
        <f t="shared" si="53"/>
        <v>2756</v>
      </c>
      <c r="BY15" s="45">
        <f t="shared" si="54"/>
        <v>2756</v>
      </c>
      <c r="BZ15" s="46">
        <f t="shared" si="55"/>
        <v>3047.16</v>
      </c>
      <c r="CA15" s="46">
        <f t="shared" si="56"/>
        <v>1182.64</v>
      </c>
      <c r="CB15" s="46"/>
      <c r="CC15" s="46"/>
      <c r="CD15" s="46">
        <f t="shared" si="58"/>
        <v>136.71138000000002</v>
      </c>
      <c r="CE15" s="45">
        <f t="shared" si="59"/>
        <v>136.71138000000002</v>
      </c>
      <c r="CF15" s="46">
        <f t="shared" si="60"/>
        <v>151.1543718</v>
      </c>
      <c r="CG15" s="46">
        <f t="shared" si="61"/>
        <v>58.66485720000001</v>
      </c>
      <c r="CH15" s="46"/>
      <c r="CI15" s="46"/>
      <c r="CJ15" s="46">
        <f t="shared" si="63"/>
        <v>1092.95381</v>
      </c>
      <c r="CK15" s="45">
        <f t="shared" si="64"/>
        <v>1092.95381</v>
      </c>
      <c r="CL15" s="46">
        <f t="shared" si="65"/>
        <v>1208.4198591</v>
      </c>
      <c r="CM15" s="46">
        <f t="shared" si="66"/>
        <v>469.00250139999997</v>
      </c>
      <c r="CN15" s="46"/>
      <c r="CO15" s="46"/>
      <c r="CP15" s="46">
        <f t="shared" si="68"/>
        <v>598.3138200000001</v>
      </c>
      <c r="CQ15" s="45">
        <f t="shared" si="69"/>
        <v>598.3138200000001</v>
      </c>
      <c r="CR15" s="46">
        <f t="shared" si="70"/>
        <v>661.5232002</v>
      </c>
      <c r="CS15" s="46">
        <f t="shared" si="71"/>
        <v>256.7452308</v>
      </c>
      <c r="CT15" s="46"/>
      <c r="CU15" s="46"/>
      <c r="CV15" s="46">
        <f t="shared" si="73"/>
        <v>59.357350000000004</v>
      </c>
      <c r="CW15" s="45">
        <f t="shared" si="74"/>
        <v>59.357350000000004</v>
      </c>
      <c r="CX15" s="46">
        <f t="shared" si="75"/>
        <v>65.6282085</v>
      </c>
      <c r="CY15" s="46">
        <f t="shared" si="76"/>
        <v>25.471109</v>
      </c>
      <c r="CZ15" s="46"/>
      <c r="DA15" s="46"/>
      <c r="DB15" s="46">
        <f t="shared" si="78"/>
        <v>4216.8867</v>
      </c>
      <c r="DC15" s="45">
        <f t="shared" si="79"/>
        <v>4216.8867</v>
      </c>
      <c r="DD15" s="46">
        <f t="shared" si="80"/>
        <v>4662.383337</v>
      </c>
      <c r="DE15" s="46">
        <f t="shared" si="81"/>
        <v>1809.527898</v>
      </c>
      <c r="DF15" s="46"/>
      <c r="DG15" s="46"/>
      <c r="DH15" s="46">
        <f t="shared" si="83"/>
        <v>994.2683400000001</v>
      </c>
      <c r="DI15" s="45">
        <f t="shared" si="84"/>
        <v>994.2683400000001</v>
      </c>
      <c r="DJ15" s="46">
        <f t="shared" si="85"/>
        <v>1099.3086774</v>
      </c>
      <c r="DK15" s="46">
        <f t="shared" si="86"/>
        <v>426.6551196</v>
      </c>
      <c r="DL15" s="45"/>
      <c r="DM15" s="46"/>
      <c r="DN15" s="45">
        <f t="shared" si="88"/>
        <v>165.54603</v>
      </c>
      <c r="DO15" s="45">
        <f t="shared" si="89"/>
        <v>165.54603</v>
      </c>
      <c r="DP15" s="46">
        <f t="shared" si="90"/>
        <v>183.03528329999997</v>
      </c>
      <c r="DQ15" s="46">
        <f t="shared" si="91"/>
        <v>71.03822819999999</v>
      </c>
      <c r="DR15" s="46"/>
      <c r="DS15" s="46"/>
      <c r="DT15" s="46">
        <f t="shared" si="93"/>
        <v>178.18918000000002</v>
      </c>
      <c r="DU15" s="45">
        <f t="shared" si="94"/>
        <v>178.18918000000002</v>
      </c>
      <c r="DV15" s="46">
        <f t="shared" si="95"/>
        <v>197.01412979999998</v>
      </c>
      <c r="DW15" s="46">
        <f t="shared" si="96"/>
        <v>76.4635892</v>
      </c>
      <c r="DX15" s="46"/>
      <c r="DY15" s="46"/>
      <c r="DZ15" s="46">
        <f t="shared" si="98"/>
        <v>13589.195230000001</v>
      </c>
      <c r="EA15" s="45">
        <f t="shared" si="99"/>
        <v>13589.195230000001</v>
      </c>
      <c r="EB15" s="46">
        <f t="shared" si="100"/>
        <v>15024.8374953</v>
      </c>
      <c r="EC15" s="46">
        <f t="shared" si="101"/>
        <v>5831.3228762</v>
      </c>
      <c r="ED15" s="46"/>
      <c r="EE15" s="45"/>
      <c r="EF15" s="45"/>
      <c r="EG15" s="45">
        <f t="shared" si="102"/>
        <v>0</v>
      </c>
      <c r="EH15" s="45"/>
      <c r="EI15" s="46"/>
    </row>
    <row r="16" spans="1:139" ht="12.75">
      <c r="A16" s="2">
        <v>45566</v>
      </c>
      <c r="C16" s="21">
        <v>3445000</v>
      </c>
      <c r="D16" s="21">
        <v>68900</v>
      </c>
      <c r="E16" s="44">
        <f t="shared" si="0"/>
        <v>3513900</v>
      </c>
      <c r="F16" s="44">
        <v>76179</v>
      </c>
      <c r="G16" s="44">
        <v>29566</v>
      </c>
      <c r="H16" s="45"/>
      <c r="I16" s="46">
        <f>'2012D Academic'!I16</f>
        <v>1931241.5070000004</v>
      </c>
      <c r="J16" s="46">
        <f>'2012D Academic'!J16</f>
        <v>38624.830140000005</v>
      </c>
      <c r="K16" s="46">
        <f t="shared" si="1"/>
        <v>1969866.3371400004</v>
      </c>
      <c r="L16" s="46">
        <f>'2012D Academic'!L16</f>
        <v>42705.38367540001</v>
      </c>
      <c r="M16" s="46">
        <f>'2012D Academic'!M16</f>
        <v>16574.4808116</v>
      </c>
      <c r="N16" s="45"/>
      <c r="O16" s="45">
        <f t="shared" si="2"/>
        <v>1513758.4930000002</v>
      </c>
      <c r="P16" s="47">
        <f t="shared" si="3"/>
        <v>30275.16986</v>
      </c>
      <c r="Q16" s="45">
        <f t="shared" si="4"/>
        <v>1544033.6628600003</v>
      </c>
      <c r="R16" s="45">
        <f t="shared" si="5"/>
        <v>33473.6163246</v>
      </c>
      <c r="S16" s="47">
        <f t="shared" si="6"/>
        <v>12991.5191884</v>
      </c>
      <c r="T16" s="45"/>
      <c r="U16" s="46">
        <f t="shared" si="7"/>
        <v>25750.686</v>
      </c>
      <c r="V16" s="47">
        <f t="shared" si="8"/>
        <v>515.01372</v>
      </c>
      <c r="W16" s="46">
        <f t="shared" si="9"/>
        <v>26265.69972</v>
      </c>
      <c r="X16" s="46">
        <f t="shared" si="10"/>
        <v>569.4227892</v>
      </c>
      <c r="Y16" s="46">
        <f t="shared" si="11"/>
        <v>220.9999368</v>
      </c>
      <c r="Z16" s="45"/>
      <c r="AA16" s="46">
        <f t="shared" si="12"/>
        <v>11810.149000000001</v>
      </c>
      <c r="AB16" s="46">
        <f t="shared" si="13"/>
        <v>236.20298000000003</v>
      </c>
      <c r="AC16" s="45">
        <f t="shared" si="14"/>
        <v>12046.351980000001</v>
      </c>
      <c r="AD16" s="46">
        <f t="shared" si="15"/>
        <v>261.15684780000004</v>
      </c>
      <c r="AE16" s="46">
        <f t="shared" si="16"/>
        <v>101.35816120000001</v>
      </c>
      <c r="AF16" s="45"/>
      <c r="AG16" s="46">
        <f t="shared" si="17"/>
        <v>2445.6054999999997</v>
      </c>
      <c r="AH16" s="46">
        <f t="shared" si="18"/>
        <v>48.912110000000006</v>
      </c>
      <c r="AI16" s="45">
        <f t="shared" si="19"/>
        <v>2494.51761</v>
      </c>
      <c r="AJ16" s="46">
        <f t="shared" si="20"/>
        <v>54.0794721</v>
      </c>
      <c r="AK16" s="46">
        <f t="shared" si="21"/>
        <v>20.988903399999998</v>
      </c>
      <c r="AL16" s="45"/>
      <c r="AM16" s="46">
        <f t="shared" si="22"/>
        <v>261456.89700000003</v>
      </c>
      <c r="AN16" s="46">
        <f t="shared" si="23"/>
        <v>5229.13794</v>
      </c>
      <c r="AO16" s="45">
        <f t="shared" si="24"/>
        <v>266686.03494000004</v>
      </c>
      <c r="AP16" s="46">
        <f t="shared" si="25"/>
        <v>5781.574733400001</v>
      </c>
      <c r="AQ16" s="46">
        <f t="shared" si="26"/>
        <v>2243.8997436</v>
      </c>
      <c r="AR16" s="45"/>
      <c r="AS16" s="46">
        <f t="shared" si="27"/>
        <v>1437.943</v>
      </c>
      <c r="AT16" s="46">
        <f t="shared" si="28"/>
        <v>28.75886</v>
      </c>
      <c r="AU16" s="45">
        <f t="shared" si="29"/>
        <v>1466.70186</v>
      </c>
      <c r="AV16" s="46">
        <f t="shared" si="30"/>
        <v>31.7971146</v>
      </c>
      <c r="AW16" s="46">
        <f t="shared" si="31"/>
        <v>12.3408484</v>
      </c>
      <c r="AX16" s="45"/>
      <c r="AY16" s="46">
        <f t="shared" si="32"/>
        <v>1518.2115</v>
      </c>
      <c r="AZ16" s="46">
        <f t="shared" si="33"/>
        <v>30.36423</v>
      </c>
      <c r="BA16" s="45">
        <f t="shared" si="34"/>
        <v>1548.5757299999998</v>
      </c>
      <c r="BB16" s="46">
        <f t="shared" si="35"/>
        <v>33.5720853</v>
      </c>
      <c r="BC16" s="46">
        <f t="shared" si="36"/>
        <v>13.029736199999999</v>
      </c>
      <c r="BD16" s="45"/>
      <c r="BE16" s="46">
        <f t="shared" si="37"/>
        <v>425.80199999999996</v>
      </c>
      <c r="BF16" s="46">
        <f t="shared" si="38"/>
        <v>8.516039999999998</v>
      </c>
      <c r="BG16" s="45">
        <f t="shared" si="39"/>
        <v>434.31803999999994</v>
      </c>
      <c r="BH16" s="46">
        <f t="shared" si="40"/>
        <v>9.4157244</v>
      </c>
      <c r="BI16" s="46">
        <f t="shared" si="41"/>
        <v>3.6543576</v>
      </c>
      <c r="BJ16" s="45"/>
      <c r="BK16" s="46">
        <f t="shared" si="42"/>
        <v>7846.331999999999</v>
      </c>
      <c r="BL16" s="46">
        <f t="shared" si="43"/>
        <v>156.92664</v>
      </c>
      <c r="BM16" s="45">
        <f t="shared" si="44"/>
        <v>8003.258639999999</v>
      </c>
      <c r="BN16" s="46">
        <f t="shared" si="45"/>
        <v>173.50529039999998</v>
      </c>
      <c r="BO16" s="46">
        <f t="shared" si="46"/>
        <v>67.3395216</v>
      </c>
      <c r="BP16" s="45"/>
      <c r="BQ16" s="46">
        <f t="shared" si="47"/>
        <v>11695.775</v>
      </c>
      <c r="BR16" s="46">
        <f t="shared" si="48"/>
        <v>233.91550000000004</v>
      </c>
      <c r="BS16" s="45">
        <f t="shared" si="49"/>
        <v>11929.690499999999</v>
      </c>
      <c r="BT16" s="46">
        <f t="shared" si="50"/>
        <v>258.627705</v>
      </c>
      <c r="BU16" s="46">
        <f t="shared" si="51"/>
        <v>100.37657</v>
      </c>
      <c r="BV16" s="45"/>
      <c r="BW16" s="46">
        <f t="shared" si="52"/>
        <v>137800</v>
      </c>
      <c r="BX16" s="46">
        <f t="shared" si="53"/>
        <v>2756</v>
      </c>
      <c r="BY16" s="45">
        <f t="shared" si="54"/>
        <v>140556</v>
      </c>
      <c r="BZ16" s="46">
        <f t="shared" si="55"/>
        <v>3047.16</v>
      </c>
      <c r="CA16" s="46">
        <f t="shared" si="56"/>
        <v>1182.64</v>
      </c>
      <c r="CB16" s="45"/>
      <c r="CC16" s="46">
        <f t="shared" si="57"/>
        <v>6835.569</v>
      </c>
      <c r="CD16" s="46">
        <f t="shared" si="58"/>
        <v>136.71138000000002</v>
      </c>
      <c r="CE16" s="45">
        <f t="shared" si="59"/>
        <v>6972.28038</v>
      </c>
      <c r="CF16" s="46">
        <f t="shared" si="60"/>
        <v>151.1543718</v>
      </c>
      <c r="CG16" s="46">
        <f t="shared" si="61"/>
        <v>58.66485720000001</v>
      </c>
      <c r="CH16" s="45"/>
      <c r="CI16" s="46">
        <f t="shared" si="62"/>
        <v>54647.6905</v>
      </c>
      <c r="CJ16" s="46">
        <f t="shared" si="63"/>
        <v>1092.95381</v>
      </c>
      <c r="CK16" s="45">
        <f t="shared" si="64"/>
        <v>55740.644309999996</v>
      </c>
      <c r="CL16" s="46">
        <f t="shared" si="65"/>
        <v>1208.4198591</v>
      </c>
      <c r="CM16" s="46">
        <f t="shared" si="66"/>
        <v>469.00250139999997</v>
      </c>
      <c r="CN16" s="45"/>
      <c r="CO16" s="46">
        <f t="shared" si="67"/>
        <v>29915.691</v>
      </c>
      <c r="CP16" s="46">
        <f t="shared" si="68"/>
        <v>598.3138200000001</v>
      </c>
      <c r="CQ16" s="45">
        <f t="shared" si="69"/>
        <v>30514.00482</v>
      </c>
      <c r="CR16" s="46">
        <f t="shared" si="70"/>
        <v>661.5232002</v>
      </c>
      <c r="CS16" s="46">
        <f t="shared" si="71"/>
        <v>256.7452308</v>
      </c>
      <c r="CT16" s="45"/>
      <c r="CU16" s="46">
        <f t="shared" si="72"/>
        <v>2967.8675</v>
      </c>
      <c r="CV16" s="46">
        <f t="shared" si="73"/>
        <v>59.357350000000004</v>
      </c>
      <c r="CW16" s="45">
        <f t="shared" si="74"/>
        <v>3027.22485</v>
      </c>
      <c r="CX16" s="46">
        <f t="shared" si="75"/>
        <v>65.6282085</v>
      </c>
      <c r="CY16" s="46">
        <f t="shared" si="76"/>
        <v>25.471109</v>
      </c>
      <c r="CZ16" s="45"/>
      <c r="DA16" s="46">
        <f t="shared" si="77"/>
        <v>210844.335</v>
      </c>
      <c r="DB16" s="46">
        <f t="shared" si="78"/>
        <v>4216.8867</v>
      </c>
      <c r="DC16" s="45">
        <f t="shared" si="79"/>
        <v>215061.2217</v>
      </c>
      <c r="DD16" s="46">
        <f t="shared" si="80"/>
        <v>4662.383337</v>
      </c>
      <c r="DE16" s="46">
        <f t="shared" si="81"/>
        <v>1809.527898</v>
      </c>
      <c r="DF16" s="45"/>
      <c r="DG16" s="46">
        <f t="shared" si="82"/>
        <v>49713.417</v>
      </c>
      <c r="DH16" s="46">
        <f t="shared" si="83"/>
        <v>994.2683400000001</v>
      </c>
      <c r="DI16" s="45">
        <f t="shared" si="84"/>
        <v>50707.68534</v>
      </c>
      <c r="DJ16" s="46">
        <f t="shared" si="85"/>
        <v>1099.3086774</v>
      </c>
      <c r="DK16" s="46">
        <f t="shared" si="86"/>
        <v>426.6551196</v>
      </c>
      <c r="DL16" s="45"/>
      <c r="DM16" s="46">
        <f t="shared" si="87"/>
        <v>8277.3015</v>
      </c>
      <c r="DN16" s="45">
        <f t="shared" si="88"/>
        <v>165.54603</v>
      </c>
      <c r="DO16" s="45">
        <f t="shared" si="89"/>
        <v>8442.84753</v>
      </c>
      <c r="DP16" s="46">
        <f t="shared" si="90"/>
        <v>183.03528329999997</v>
      </c>
      <c r="DQ16" s="46">
        <f t="shared" si="91"/>
        <v>71.03822819999999</v>
      </c>
      <c r="DR16" s="45"/>
      <c r="DS16" s="46">
        <f t="shared" si="92"/>
        <v>8909.458999999999</v>
      </c>
      <c r="DT16" s="46">
        <f t="shared" si="93"/>
        <v>178.18918000000002</v>
      </c>
      <c r="DU16" s="45">
        <f t="shared" si="94"/>
        <v>9087.648179999998</v>
      </c>
      <c r="DV16" s="46">
        <f t="shared" si="95"/>
        <v>197.01412979999998</v>
      </c>
      <c r="DW16" s="46">
        <f t="shared" si="96"/>
        <v>76.4635892</v>
      </c>
      <c r="DX16" s="45"/>
      <c r="DY16" s="46">
        <f t="shared" si="97"/>
        <v>679459.7615</v>
      </c>
      <c r="DZ16" s="46">
        <f t="shared" si="98"/>
        <v>13589.195230000001</v>
      </c>
      <c r="EA16" s="45">
        <f t="shared" si="99"/>
        <v>693048.95673</v>
      </c>
      <c r="EB16" s="46">
        <f t="shared" si="100"/>
        <v>15024.8374953</v>
      </c>
      <c r="EC16" s="46">
        <f t="shared" si="101"/>
        <v>5831.3228762</v>
      </c>
      <c r="ED16" s="45"/>
      <c r="EE16" s="45"/>
      <c r="EF16" s="45"/>
      <c r="EG16" s="45">
        <f t="shared" si="102"/>
        <v>0</v>
      </c>
      <c r="EH16" s="45"/>
      <c r="EI16" s="45"/>
    </row>
    <row r="17" spans="1:139" ht="12.75">
      <c r="A17" s="2">
        <v>45748</v>
      </c>
      <c r="C17" s="47"/>
      <c r="D17" s="47"/>
      <c r="E17" s="44">
        <f t="shared" si="0"/>
        <v>0</v>
      </c>
      <c r="F17" s="44"/>
      <c r="G17" s="44"/>
      <c r="H17" s="45"/>
      <c r="I17" s="46">
        <f>'2012D Academic'!I17</f>
        <v>0</v>
      </c>
      <c r="J17" s="46">
        <f>'2012D Academic'!J17</f>
        <v>0</v>
      </c>
      <c r="K17" s="46">
        <f t="shared" si="1"/>
        <v>0</v>
      </c>
      <c r="L17" s="46">
        <f>'2012D Academic'!L17</f>
        <v>0</v>
      </c>
      <c r="M17" s="46">
        <f>'2012D Academic'!M17</f>
        <v>0</v>
      </c>
      <c r="N17" s="45"/>
      <c r="O17" s="45"/>
      <c r="P17" s="47">
        <f t="shared" si="3"/>
        <v>0</v>
      </c>
      <c r="Q17" s="45">
        <f t="shared" si="4"/>
        <v>0</v>
      </c>
      <c r="R17" s="45">
        <f t="shared" si="5"/>
        <v>0</v>
      </c>
      <c r="S17" s="47">
        <f t="shared" si="6"/>
        <v>0</v>
      </c>
      <c r="T17" s="45"/>
      <c r="U17" s="46"/>
      <c r="V17" s="47">
        <f t="shared" si="8"/>
        <v>0</v>
      </c>
      <c r="W17" s="46">
        <f t="shared" si="9"/>
        <v>0</v>
      </c>
      <c r="X17" s="46">
        <f t="shared" si="10"/>
        <v>0</v>
      </c>
      <c r="Y17" s="46">
        <f t="shared" si="11"/>
        <v>0</v>
      </c>
      <c r="Z17" s="45"/>
      <c r="AA17" s="46">
        <f>C17*0.34282/100</f>
        <v>0</v>
      </c>
      <c r="AB17" s="46">
        <f t="shared" si="13"/>
        <v>0</v>
      </c>
      <c r="AC17" s="45">
        <f t="shared" si="14"/>
        <v>0</v>
      </c>
      <c r="AD17" s="46">
        <f t="shared" si="15"/>
        <v>0</v>
      </c>
      <c r="AE17" s="46">
        <f t="shared" si="16"/>
        <v>0</v>
      </c>
      <c r="AF17" s="45"/>
      <c r="AG17" s="46"/>
      <c r="AH17" s="46">
        <f t="shared" si="18"/>
        <v>0</v>
      </c>
      <c r="AI17" s="45">
        <f t="shared" si="19"/>
        <v>0</v>
      </c>
      <c r="AJ17" s="46">
        <f t="shared" si="20"/>
        <v>0</v>
      </c>
      <c r="AK17" s="46">
        <f t="shared" si="21"/>
        <v>0</v>
      </c>
      <c r="AL17" s="45"/>
      <c r="AM17" s="46"/>
      <c r="AN17" s="46">
        <f t="shared" si="23"/>
        <v>0</v>
      </c>
      <c r="AO17" s="45">
        <f t="shared" si="24"/>
        <v>0</v>
      </c>
      <c r="AP17" s="46">
        <f t="shared" si="25"/>
        <v>0</v>
      </c>
      <c r="AQ17" s="46">
        <f t="shared" si="26"/>
        <v>0</v>
      </c>
      <c r="AR17" s="45"/>
      <c r="AS17" s="46"/>
      <c r="AT17" s="46">
        <f t="shared" si="28"/>
        <v>0</v>
      </c>
      <c r="AU17" s="45">
        <f t="shared" si="29"/>
        <v>0</v>
      </c>
      <c r="AV17" s="46">
        <f t="shared" si="30"/>
        <v>0</v>
      </c>
      <c r="AW17" s="46">
        <f t="shared" si="31"/>
        <v>0</v>
      </c>
      <c r="AX17" s="45"/>
      <c r="AY17" s="46"/>
      <c r="AZ17" s="46">
        <f t="shared" si="33"/>
        <v>0</v>
      </c>
      <c r="BA17" s="45">
        <f t="shared" si="34"/>
        <v>0</v>
      </c>
      <c r="BB17" s="46">
        <f t="shared" si="35"/>
        <v>0</v>
      </c>
      <c r="BC17" s="46">
        <f t="shared" si="36"/>
        <v>0</v>
      </c>
      <c r="BD17" s="45"/>
      <c r="BE17" s="46"/>
      <c r="BF17" s="46">
        <f t="shared" si="38"/>
        <v>0</v>
      </c>
      <c r="BG17" s="45">
        <f t="shared" si="39"/>
        <v>0</v>
      </c>
      <c r="BH17" s="46">
        <f t="shared" si="40"/>
        <v>0</v>
      </c>
      <c r="BI17" s="46">
        <f t="shared" si="41"/>
        <v>0</v>
      </c>
      <c r="BJ17" s="45"/>
      <c r="BK17" s="46"/>
      <c r="BL17" s="46">
        <f t="shared" si="43"/>
        <v>0</v>
      </c>
      <c r="BM17" s="45">
        <f t="shared" si="44"/>
        <v>0</v>
      </c>
      <c r="BN17" s="46">
        <f t="shared" si="45"/>
        <v>0</v>
      </c>
      <c r="BO17" s="46">
        <f t="shared" si="46"/>
        <v>0</v>
      </c>
      <c r="BP17" s="45"/>
      <c r="BQ17" s="46"/>
      <c r="BR17" s="46">
        <f t="shared" si="48"/>
        <v>0</v>
      </c>
      <c r="BS17" s="45">
        <f t="shared" si="49"/>
        <v>0</v>
      </c>
      <c r="BT17" s="46">
        <f t="shared" si="50"/>
        <v>0</v>
      </c>
      <c r="BU17" s="46">
        <f t="shared" si="51"/>
        <v>0</v>
      </c>
      <c r="BV17" s="45"/>
      <c r="BW17" s="46"/>
      <c r="BX17" s="46">
        <f t="shared" si="53"/>
        <v>0</v>
      </c>
      <c r="BY17" s="45">
        <f t="shared" si="54"/>
        <v>0</v>
      </c>
      <c r="BZ17" s="46">
        <f t="shared" si="55"/>
        <v>0</v>
      </c>
      <c r="CA17" s="46">
        <f t="shared" si="56"/>
        <v>0</v>
      </c>
      <c r="CB17" s="45"/>
      <c r="CC17" s="46"/>
      <c r="CD17" s="46">
        <f t="shared" si="58"/>
        <v>0</v>
      </c>
      <c r="CE17" s="45">
        <f t="shared" si="59"/>
        <v>0</v>
      </c>
      <c r="CF17" s="46">
        <f t="shared" si="60"/>
        <v>0</v>
      </c>
      <c r="CG17" s="46">
        <f t="shared" si="61"/>
        <v>0</v>
      </c>
      <c r="CH17" s="45"/>
      <c r="CI17" s="46"/>
      <c r="CJ17" s="46">
        <f t="shared" si="63"/>
        <v>0</v>
      </c>
      <c r="CK17" s="45">
        <f t="shared" si="64"/>
        <v>0</v>
      </c>
      <c r="CL17" s="46">
        <f t="shared" si="65"/>
        <v>0</v>
      </c>
      <c r="CM17" s="46">
        <f t="shared" si="66"/>
        <v>0</v>
      </c>
      <c r="CN17" s="45"/>
      <c r="CO17" s="46"/>
      <c r="CP17" s="46">
        <f t="shared" si="68"/>
        <v>0</v>
      </c>
      <c r="CQ17" s="45">
        <f t="shared" si="69"/>
        <v>0</v>
      </c>
      <c r="CR17" s="46">
        <f t="shared" si="70"/>
        <v>0</v>
      </c>
      <c r="CS17" s="46">
        <f t="shared" si="71"/>
        <v>0</v>
      </c>
      <c r="CT17" s="45"/>
      <c r="CU17" s="46"/>
      <c r="CV17" s="46">
        <f t="shared" si="73"/>
        <v>0</v>
      </c>
      <c r="CW17" s="45">
        <f t="shared" si="74"/>
        <v>0</v>
      </c>
      <c r="CX17" s="46">
        <f t="shared" si="75"/>
        <v>0</v>
      </c>
      <c r="CY17" s="46">
        <f t="shared" si="76"/>
        <v>0</v>
      </c>
      <c r="CZ17" s="45"/>
      <c r="DA17" s="46"/>
      <c r="DB17" s="46">
        <f t="shared" si="78"/>
        <v>0</v>
      </c>
      <c r="DC17" s="45">
        <f t="shared" si="79"/>
        <v>0</v>
      </c>
      <c r="DD17" s="46">
        <f t="shared" si="80"/>
        <v>0</v>
      </c>
      <c r="DE17" s="46">
        <f t="shared" si="81"/>
        <v>0</v>
      </c>
      <c r="DF17" s="45"/>
      <c r="DG17" s="46"/>
      <c r="DH17" s="46">
        <f t="shared" si="83"/>
        <v>0</v>
      </c>
      <c r="DI17" s="45">
        <f t="shared" si="84"/>
        <v>0</v>
      </c>
      <c r="DJ17" s="46">
        <f t="shared" si="85"/>
        <v>0</v>
      </c>
      <c r="DK17" s="46">
        <f t="shared" si="86"/>
        <v>0</v>
      </c>
      <c r="DL17" s="45"/>
      <c r="DM17" s="46"/>
      <c r="DN17" s="45">
        <f t="shared" si="88"/>
        <v>0</v>
      </c>
      <c r="DO17" s="45">
        <f t="shared" si="89"/>
        <v>0</v>
      </c>
      <c r="DP17" s="46">
        <f t="shared" si="90"/>
        <v>0</v>
      </c>
      <c r="DQ17" s="46">
        <f t="shared" si="91"/>
        <v>0</v>
      </c>
      <c r="DR17" s="45"/>
      <c r="DS17" s="46"/>
      <c r="DT17" s="46">
        <f t="shared" si="93"/>
        <v>0</v>
      </c>
      <c r="DU17" s="45">
        <f t="shared" si="94"/>
        <v>0</v>
      </c>
      <c r="DV17" s="46">
        <f t="shared" si="95"/>
        <v>0</v>
      </c>
      <c r="DW17" s="46">
        <f t="shared" si="96"/>
        <v>0</v>
      </c>
      <c r="DX17" s="45"/>
      <c r="DY17" s="46"/>
      <c r="DZ17" s="46">
        <f t="shared" si="98"/>
        <v>0</v>
      </c>
      <c r="EA17" s="45">
        <f t="shared" si="99"/>
        <v>0</v>
      </c>
      <c r="EB17" s="46">
        <f t="shared" si="100"/>
        <v>0</v>
      </c>
      <c r="EC17" s="46">
        <f t="shared" si="101"/>
        <v>0</v>
      </c>
      <c r="ED17" s="45"/>
      <c r="EE17" s="45"/>
      <c r="EF17" s="45"/>
      <c r="EG17" s="45">
        <f t="shared" si="102"/>
        <v>0</v>
      </c>
      <c r="EH17" s="45"/>
      <c r="EI17" s="45"/>
    </row>
    <row r="18" spans="3:139" ht="12.75">
      <c r="C18" s="47"/>
      <c r="D18" s="47"/>
      <c r="E18" s="47"/>
      <c r="F18" s="47"/>
      <c r="G18" s="47"/>
      <c r="H18" s="45"/>
      <c r="I18" s="45"/>
      <c r="J18" s="46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</row>
    <row r="19" spans="1:139" ht="13.5" thickBot="1">
      <c r="A19" s="12" t="s">
        <v>0</v>
      </c>
      <c r="C19" s="48">
        <f>SUM(C8:C18)</f>
        <v>6755000</v>
      </c>
      <c r="D19" s="48">
        <f>SUM(D8:D18)</f>
        <v>1083500</v>
      </c>
      <c r="E19" s="48">
        <f>SUM(E8:E18)</f>
        <v>7838500</v>
      </c>
      <c r="F19" s="48">
        <f>SUM(F8:F18)</f>
        <v>685611</v>
      </c>
      <c r="G19" s="48">
        <f>SUM(G8:G18)</f>
        <v>266094</v>
      </c>
      <c r="H19" s="45"/>
      <c r="I19" s="48">
        <f>SUM(I8:I18)</f>
        <v>3786803.0130000003</v>
      </c>
      <c r="J19" s="48">
        <f>SUM(J8:J18)</f>
        <v>607402.0821</v>
      </c>
      <c r="K19" s="48">
        <f>SUM(K8:K18)</f>
        <v>4394205.0951000005</v>
      </c>
      <c r="L19" s="48">
        <f>SUM(L8:L18)</f>
        <v>384348.4530786</v>
      </c>
      <c r="M19" s="48">
        <f>SUM(M8:M18)</f>
        <v>149170.32730439995</v>
      </c>
      <c r="N19" s="45"/>
      <c r="O19" s="48">
        <f>SUM(O8:O18)</f>
        <v>2968196.987</v>
      </c>
      <c r="P19" s="48">
        <f>SUM(P8:P18)</f>
        <v>476097.91790000006</v>
      </c>
      <c r="Q19" s="48">
        <f>SUM(Q8:Q18)</f>
        <v>3444294.9049000004</v>
      </c>
      <c r="R19" s="48">
        <f>SUM(R8:R18)</f>
        <v>301262.5469214</v>
      </c>
      <c r="S19" s="48">
        <f>SUM(S8:S18)</f>
        <v>116923.67269559998</v>
      </c>
      <c r="T19" s="45"/>
      <c r="U19" s="48">
        <f>SUM(U8:U18)</f>
        <v>50492.274000000005</v>
      </c>
      <c r="V19" s="48">
        <f>SUM(V8:V18)</f>
        <v>8098.9458</v>
      </c>
      <c r="W19" s="48">
        <f>SUM(W8:W18)</f>
        <v>58591.2198</v>
      </c>
      <c r="X19" s="48">
        <f>SUM(X8:X18)</f>
        <v>5124.8051028</v>
      </c>
      <c r="Y19" s="48">
        <f>SUM(Y8:Y18)</f>
        <v>1988.9994311999994</v>
      </c>
      <c r="Z19" s="45"/>
      <c r="AA19" s="48">
        <f>SUM(AA8:AA18)</f>
        <v>23157.491</v>
      </c>
      <c r="AB19" s="48">
        <f>SUM(AB8:AB18)</f>
        <v>3714.4547000000002</v>
      </c>
      <c r="AC19" s="48">
        <f>SUM(AC8:AC18)</f>
        <v>26871.945700000004</v>
      </c>
      <c r="AD19" s="48">
        <f>SUM(AD8:AD18)</f>
        <v>2350.4116301999998</v>
      </c>
      <c r="AE19" s="48">
        <f>SUM(AE8:AE18)</f>
        <v>912.2234508000003</v>
      </c>
      <c r="AF19" s="45"/>
      <c r="AG19" s="48">
        <f>SUM(AG8:AG18)</f>
        <v>4795.3745</v>
      </c>
      <c r="AH19" s="48">
        <f>SUM(AH8:AH18)</f>
        <v>769.1766499999999</v>
      </c>
      <c r="AI19" s="48">
        <f>SUM(AI8:AI18)</f>
        <v>5564.551149999999</v>
      </c>
      <c r="AJ19" s="48">
        <f>SUM(AJ8:AJ18)</f>
        <v>486.7152488999999</v>
      </c>
      <c r="AK19" s="48">
        <f>SUM(AK8:AK18)</f>
        <v>188.90013059999998</v>
      </c>
      <c r="AL19" s="45"/>
      <c r="AM19" s="48">
        <f>SUM(AM8:AM18)</f>
        <v>512668.02300000004</v>
      </c>
      <c r="AN19" s="48">
        <f>SUM(AN8:AN18)</f>
        <v>82231.79909999999</v>
      </c>
      <c r="AO19" s="48">
        <f>SUM(AO8:AO18)</f>
        <v>594899.8221</v>
      </c>
      <c r="AP19" s="48">
        <f>SUM(AP8:AP18)</f>
        <v>52034.17260060001</v>
      </c>
      <c r="AQ19" s="48">
        <f>SUM(AQ8:AQ18)</f>
        <v>20195.097692399995</v>
      </c>
      <c r="AR19" s="45"/>
      <c r="AS19" s="48">
        <f>SUM(AS8:AS18)</f>
        <v>2819.5370000000003</v>
      </c>
      <c r="AT19" s="48">
        <f>SUM(AT8:AT18)</f>
        <v>452.25289999999995</v>
      </c>
      <c r="AU19" s="48">
        <f>SUM(AU8:AU18)</f>
        <v>3271.7898999999998</v>
      </c>
      <c r="AV19" s="48">
        <f>SUM(AV8:AV18)</f>
        <v>286.17403139999993</v>
      </c>
      <c r="AW19" s="48">
        <f>SUM(AW8:AW18)</f>
        <v>111.0676356</v>
      </c>
      <c r="AX19" s="45"/>
      <c r="AY19" s="48">
        <f>SUM(AY8:AY18)</f>
        <v>2976.9285</v>
      </c>
      <c r="AZ19" s="48">
        <f>SUM(AZ8:AZ18)</f>
        <v>477.49845000000005</v>
      </c>
      <c r="BA19" s="48">
        <f>SUM(BA8:BA18)</f>
        <v>3454.4269499999996</v>
      </c>
      <c r="BB19" s="48">
        <f>SUM(BB8:BB18)</f>
        <v>302.1487677</v>
      </c>
      <c r="BC19" s="48">
        <f>SUM(BC8:BC18)</f>
        <v>117.2676258</v>
      </c>
      <c r="BD19" s="45"/>
      <c r="BE19" s="48">
        <f>SUM(BE8:BE18)</f>
        <v>834.9179999999999</v>
      </c>
      <c r="BF19" s="48">
        <f>SUM(BF8:BF18)</f>
        <v>133.92060000000004</v>
      </c>
      <c r="BG19" s="48">
        <f>SUM(BG8:BG18)</f>
        <v>968.8385999999998</v>
      </c>
      <c r="BH19" s="48">
        <f>SUM(BH8:BH18)</f>
        <v>84.7415196</v>
      </c>
      <c r="BI19" s="48">
        <f>SUM(BI8:BI18)</f>
        <v>32.889218400000004</v>
      </c>
      <c r="BJ19" s="45"/>
      <c r="BK19" s="48">
        <f>SUM(BK8:BK18)</f>
        <v>15385.187999999998</v>
      </c>
      <c r="BL19" s="48">
        <f>SUM(BL8:BL18)</f>
        <v>2467.7796</v>
      </c>
      <c r="BM19" s="48">
        <f>SUM(BM8:BM18)</f>
        <v>17852.9676</v>
      </c>
      <c r="BN19" s="48">
        <f>SUM(BN8:BN18)</f>
        <v>1561.5476135999995</v>
      </c>
      <c r="BO19" s="48">
        <f>SUM(BO8:BO18)</f>
        <v>606.0556944</v>
      </c>
      <c r="BP19" s="45"/>
      <c r="BQ19" s="48">
        <f>SUM(BQ8:BQ18)</f>
        <v>22933.225</v>
      </c>
      <c r="BR19" s="48">
        <f>SUM(BR8:BR18)</f>
        <v>3678.4825</v>
      </c>
      <c r="BS19" s="48">
        <f>SUM(BS8:BS18)</f>
        <v>26611.707499999997</v>
      </c>
      <c r="BT19" s="48">
        <f>SUM(BT8:BT18)</f>
        <v>2327.6493449999994</v>
      </c>
      <c r="BU19" s="48">
        <f>SUM(BU8:BU18)</f>
        <v>903.38913</v>
      </c>
      <c r="BV19" s="45"/>
      <c r="BW19" s="48">
        <f>SUM(BW8:BW18)</f>
        <v>270200</v>
      </c>
      <c r="BX19" s="48">
        <f>SUM(BX8:BX18)</f>
        <v>43340</v>
      </c>
      <c r="BY19" s="48">
        <f>SUM(BY8:BY18)</f>
        <v>313540</v>
      </c>
      <c r="BZ19" s="48">
        <f>SUM(BZ8:BZ18)</f>
        <v>27424.44</v>
      </c>
      <c r="CA19" s="48">
        <f>SUM(CA8:CA18)</f>
        <v>10643.76</v>
      </c>
      <c r="CB19" s="45"/>
      <c r="CC19" s="48">
        <f>SUM(CC8:CC18)</f>
        <v>13403.271</v>
      </c>
      <c r="CD19" s="48">
        <f>SUM(CD8:CD18)</f>
        <v>2149.8806999999997</v>
      </c>
      <c r="CE19" s="48">
        <f>SUM(CE8:CE18)</f>
        <v>15553.1517</v>
      </c>
      <c r="CF19" s="48">
        <f>SUM(CF8:CF18)</f>
        <v>1360.3893462</v>
      </c>
      <c r="CG19" s="48">
        <f>SUM(CG8:CG18)</f>
        <v>527.9837148000001</v>
      </c>
      <c r="CH19" s="45"/>
      <c r="CI19" s="48">
        <f>SUM(CI8:CI18)</f>
        <v>107153.88949999999</v>
      </c>
      <c r="CJ19" s="48">
        <f>SUM(CJ8:CJ18)</f>
        <v>17187.452149999997</v>
      </c>
      <c r="CK19" s="48">
        <f>SUM(CK8:CK18)</f>
        <v>124341.34165000002</v>
      </c>
      <c r="CL19" s="48">
        <f>SUM(CL8:CL18)</f>
        <v>10875.778731900002</v>
      </c>
      <c r="CM19" s="48">
        <f>SUM(CM8:CM18)</f>
        <v>4221.0225126</v>
      </c>
      <c r="CN19" s="45"/>
      <c r="CO19" s="48">
        <f>SUM(CO8:CO18)</f>
        <v>58659.069</v>
      </c>
      <c r="CP19" s="48">
        <f>SUM(CP8:CP18)</f>
        <v>9408.897299999999</v>
      </c>
      <c r="CQ19" s="48">
        <f>SUM(CQ8:CQ18)</f>
        <v>68067.9663</v>
      </c>
      <c r="CR19" s="48">
        <f>SUM(CR8:CR18)</f>
        <v>5953.708801800001</v>
      </c>
      <c r="CS19" s="48">
        <f>SUM(CS8:CS18)</f>
        <v>2310.7070772</v>
      </c>
      <c r="CT19" s="45"/>
      <c r="CU19" s="48">
        <f>SUM(CU8:CU18)</f>
        <v>5819.4325</v>
      </c>
      <c r="CV19" s="48">
        <f>SUM(CV8:CV18)</f>
        <v>933.43525</v>
      </c>
      <c r="CW19" s="48">
        <f>SUM(CW8:CW18)</f>
        <v>6752.86775</v>
      </c>
      <c r="CX19" s="48">
        <f>SUM(CX8:CX18)</f>
        <v>590.6538765000001</v>
      </c>
      <c r="CY19" s="48">
        <f>SUM(CY8:CY18)</f>
        <v>229.239981</v>
      </c>
      <c r="CZ19" s="45"/>
      <c r="DA19" s="48">
        <f>SUM(DA8:DA18)</f>
        <v>413426.265</v>
      </c>
      <c r="DB19" s="48">
        <f>SUM(DB8:DB18)</f>
        <v>66313.4505</v>
      </c>
      <c r="DC19" s="48">
        <f>SUM(DC8:DC18)</f>
        <v>479739.7155</v>
      </c>
      <c r="DD19" s="48">
        <f>SUM(DD8:DD18)</f>
        <v>41961.450033</v>
      </c>
      <c r="DE19" s="48">
        <f>SUM(DE8:DE18)</f>
        <v>16285.751082</v>
      </c>
      <c r="DF19" s="45"/>
      <c r="DG19" s="48">
        <f>SUM(DG8:DG18)</f>
        <v>97478.70300000001</v>
      </c>
      <c r="DH19" s="48">
        <f>SUM(DH8:DH18)</f>
        <v>15635.555099999998</v>
      </c>
      <c r="DI19" s="48">
        <f>SUM(DI8:DI18)</f>
        <v>113114.2581</v>
      </c>
      <c r="DJ19" s="48">
        <f>SUM(DJ8:DJ18)</f>
        <v>9893.778096600001</v>
      </c>
      <c r="DK19" s="48">
        <f>SUM(DK8:DK18)</f>
        <v>3839.8960764</v>
      </c>
      <c r="DL19" s="47"/>
      <c r="DM19" s="48">
        <f>SUM(DM8:DM18)</f>
        <v>16230.2385</v>
      </c>
      <c r="DN19" s="48">
        <f>SUM(DN8:DN18)</f>
        <v>2603.32545</v>
      </c>
      <c r="DO19" s="48">
        <f>SUM(DO8:DO18)</f>
        <v>18833.563949999996</v>
      </c>
      <c r="DP19" s="48">
        <f>SUM(DP8:DP18)</f>
        <v>1647.3175496999997</v>
      </c>
      <c r="DQ19" s="48">
        <f>SUM(DQ8:DQ18)</f>
        <v>639.3440538</v>
      </c>
      <c r="DR19" s="45"/>
      <c r="DS19" s="48">
        <f>SUM(DS8:DS18)</f>
        <v>17469.781</v>
      </c>
      <c r="DT19" s="48">
        <f>SUM(DT8:DT18)</f>
        <v>2802.1477000000004</v>
      </c>
      <c r="DU19" s="48">
        <f>SUM(DU8:DU18)</f>
        <v>20271.928699999997</v>
      </c>
      <c r="DV19" s="48">
        <f>SUM(DV8:DV18)</f>
        <v>1773.1271681999997</v>
      </c>
      <c r="DW19" s="48">
        <f>SUM(DW8:DW18)</f>
        <v>688.1723028</v>
      </c>
      <c r="DX19" s="45"/>
      <c r="DY19" s="48">
        <f>SUM(DY8:DY18)</f>
        <v>1332293.3785</v>
      </c>
      <c r="DZ19" s="48">
        <f>SUM(DZ8:DZ18)</f>
        <v>213699.46345000004</v>
      </c>
      <c r="EA19" s="48">
        <f>SUM(EA8:EA18)</f>
        <v>1545992.84195</v>
      </c>
      <c r="EB19" s="48">
        <f>SUM(EB8:EB18)</f>
        <v>135223.5374577</v>
      </c>
      <c r="EC19" s="48">
        <f>SUM(EC8:EC18)</f>
        <v>52481.9058858</v>
      </c>
      <c r="ED19" s="45"/>
      <c r="EE19" s="48">
        <f>SUM(EE8:EE18)</f>
        <v>0</v>
      </c>
      <c r="EF19" s="48">
        <f>SUM(EF8:EF18)</f>
        <v>0</v>
      </c>
      <c r="EG19" s="48">
        <f>SUM(EG8:EG18)</f>
        <v>0</v>
      </c>
      <c r="EH19" s="47"/>
      <c r="EI19" s="45"/>
    </row>
    <row r="20" spans="33:43" ht="13.5" thickTop="1">
      <c r="AG20" s="14"/>
      <c r="AH20" s="14"/>
      <c r="AI20" s="14"/>
      <c r="AJ20" s="14"/>
      <c r="AK20" s="14"/>
      <c r="AM20" s="3"/>
      <c r="AN20" s="3"/>
      <c r="AO20" s="3"/>
      <c r="AP20" s="3"/>
      <c r="AQ20" s="3"/>
    </row>
    <row r="21" spans="3:43" ht="12.75">
      <c r="C21" s="14">
        <f>I19+O19</f>
        <v>6755000</v>
      </c>
      <c r="D21" s="14">
        <f>J19+P19</f>
        <v>1083500</v>
      </c>
      <c r="F21" s="14">
        <f>L19+R19</f>
        <v>685611</v>
      </c>
      <c r="G21" s="14">
        <f>M19+S19</f>
        <v>266093.99999999994</v>
      </c>
      <c r="P21" s="14"/>
      <c r="AG21" s="14"/>
      <c r="AH21" s="14"/>
      <c r="AI21" s="14"/>
      <c r="AJ21" s="14"/>
      <c r="AK21" s="14"/>
      <c r="AM21" s="3"/>
      <c r="AN21" s="3"/>
      <c r="AO21" s="3"/>
      <c r="AP21" s="3"/>
      <c r="AQ21" s="3"/>
    </row>
    <row r="22" spans="33:43" ht="12.75">
      <c r="AG22" s="14"/>
      <c r="AH22" s="14"/>
      <c r="AI22" s="14"/>
      <c r="AJ22" s="14"/>
      <c r="AK22" s="14"/>
      <c r="AM22" s="3"/>
      <c r="AN22" s="3"/>
      <c r="AO22" s="3"/>
      <c r="AP22" s="3"/>
      <c r="AQ22" s="3"/>
    </row>
    <row r="23" spans="33:43" ht="12.75">
      <c r="AG23" s="14"/>
      <c r="AH23" s="14"/>
      <c r="AI23" s="14"/>
      <c r="AJ23" s="14"/>
      <c r="AK23" s="14"/>
      <c r="AM23" s="3"/>
      <c r="AN23" s="3"/>
      <c r="AO23" s="3"/>
      <c r="AP23" s="3"/>
      <c r="AQ23" s="3"/>
    </row>
    <row r="24" spans="33:43" ht="12.75">
      <c r="AG24" s="14"/>
      <c r="AH24" s="14"/>
      <c r="AI24" s="14"/>
      <c r="AJ24" s="14"/>
      <c r="AK24" s="14"/>
      <c r="AM24" s="3"/>
      <c r="AN24" s="3"/>
      <c r="AO24" s="3"/>
      <c r="AP24" s="3"/>
      <c r="AQ24" s="3"/>
    </row>
    <row r="25" spans="33:43" ht="12.75">
      <c r="AG25" s="14"/>
      <c r="AH25" s="14"/>
      <c r="AI25" s="14"/>
      <c r="AJ25" s="14"/>
      <c r="AK25" s="14"/>
      <c r="AM25" s="3"/>
      <c r="AN25" s="3"/>
      <c r="AO25" s="3"/>
      <c r="AP25" s="3"/>
      <c r="AQ25" s="3"/>
    </row>
    <row r="26" spans="33:43" ht="12.75">
      <c r="AG26" s="14"/>
      <c r="AH26" s="14"/>
      <c r="AI26" s="14"/>
      <c r="AJ26" s="14"/>
      <c r="AK26" s="14"/>
      <c r="AM26" s="3"/>
      <c r="AN26" s="3"/>
      <c r="AO26" s="3"/>
      <c r="AP26" s="3"/>
      <c r="AQ26" s="3"/>
    </row>
    <row r="27" spans="33:43" ht="12.75">
      <c r="AG27" s="14"/>
      <c r="AH27" s="14"/>
      <c r="AI27" s="14"/>
      <c r="AJ27" s="14"/>
      <c r="AK27" s="14"/>
      <c r="AM27" s="3"/>
      <c r="AN27" s="3"/>
      <c r="AO27" s="3"/>
      <c r="AP27" s="3"/>
      <c r="AQ27" s="3"/>
    </row>
    <row r="28" spans="33:43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</row>
    <row r="29" spans="33:138" ht="12.75">
      <c r="AG29" s="14"/>
      <c r="AH29" s="14"/>
      <c r="AI29" s="14"/>
      <c r="AJ29" s="14"/>
      <c r="AK29" s="14"/>
      <c r="AM29" s="3"/>
      <c r="AN29" s="3"/>
      <c r="AO29" s="3"/>
      <c r="AP29" s="3"/>
      <c r="AQ29" s="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</row>
    <row r="30" spans="33:138" ht="12.75">
      <c r="AG30" s="14"/>
      <c r="AH30" s="14"/>
      <c r="AI30" s="14"/>
      <c r="AJ30" s="14"/>
      <c r="AK30" s="14"/>
      <c r="AM30" s="3"/>
      <c r="AN30" s="3"/>
      <c r="AO30" s="3"/>
      <c r="AP30" s="3"/>
      <c r="AQ30" s="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</row>
    <row r="31" spans="33:138" ht="12.75">
      <c r="AG31" s="14"/>
      <c r="AH31" s="14"/>
      <c r="AI31" s="14"/>
      <c r="AJ31" s="14"/>
      <c r="AK31" s="14"/>
      <c r="AM31" s="3"/>
      <c r="AN31" s="3"/>
      <c r="AO31" s="3"/>
      <c r="AP31" s="3"/>
      <c r="AQ31" s="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</row>
    <row r="32" spans="33:138" ht="12.75">
      <c r="AG32" s="14"/>
      <c r="AH32" s="14"/>
      <c r="AI32" s="14"/>
      <c r="AJ32" s="14"/>
      <c r="AK32" s="14"/>
      <c r="AM32" s="3"/>
      <c r="AN32" s="3"/>
      <c r="AO32" s="3"/>
      <c r="AP32" s="3"/>
      <c r="AQ32" s="3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</row>
    <row r="33" spans="1:138" ht="12.75">
      <c r="A33"/>
      <c r="C33"/>
      <c r="D33"/>
      <c r="E33"/>
      <c r="F33"/>
      <c r="G33"/>
      <c r="H33"/>
      <c r="I33"/>
      <c r="J33"/>
      <c r="K33"/>
      <c r="L33"/>
      <c r="M33"/>
      <c r="N33"/>
      <c r="T33"/>
      <c r="AG33" s="14"/>
      <c r="AH33" s="14"/>
      <c r="AI33" s="14"/>
      <c r="AJ33" s="14"/>
      <c r="AK33" s="14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1:138" ht="12.75">
      <c r="A34"/>
      <c r="C34"/>
      <c r="D34"/>
      <c r="E34"/>
      <c r="F34"/>
      <c r="G34"/>
      <c r="H34"/>
      <c r="I34"/>
      <c r="J34"/>
      <c r="K34"/>
      <c r="L34"/>
      <c r="M34"/>
      <c r="N34"/>
      <c r="T34"/>
      <c r="AG34" s="14"/>
      <c r="AH34" s="14"/>
      <c r="AI34" s="14"/>
      <c r="AJ34" s="14"/>
      <c r="AK34" s="14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1:138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1:138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1:13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1:13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</sheetData>
  <sheetProtection/>
  <printOptions/>
  <pageMargins left="0.75" right="0.75" top="1" bottom="1" header="0.5" footer="0.5"/>
  <pageSetup orientation="landscape" scale="75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F59"/>
  <sheetViews>
    <sheetView zoomScale="150" zoomScaleNormal="150" zoomScalePageLayoutView="0" workbookViewId="0" topLeftCell="A1">
      <selection activeCell="I8" sqref="I8:I9"/>
    </sheetView>
  </sheetViews>
  <sheetFormatPr defaultColWidth="8.7109375" defaultRowHeight="12.75"/>
  <cols>
    <col min="1" max="1" width="9.7109375" style="2" customWidth="1"/>
    <col min="2" max="2" width="3.7109375" style="0" hidden="1" customWidth="1"/>
    <col min="3" max="6" width="13.7109375" style="14" hidden="1" customWidth="1"/>
    <col min="7" max="7" width="17.7109375" style="14" hidden="1" customWidth="1"/>
    <col min="8" max="8" width="3.7109375" style="14" customWidth="1"/>
    <col min="9" max="10" width="11.7109375" style="14" customWidth="1"/>
    <col min="11" max="12" width="12.140625" style="14" customWidth="1"/>
    <col min="13" max="13" width="15.140625" style="14" customWidth="1"/>
    <col min="14" max="14" width="3.7109375" style="14" customWidth="1"/>
    <col min="15" max="18" width="13.7109375" style="14" customWidth="1"/>
    <col min="19" max="19" width="18.4218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</cols>
  <sheetData>
    <row r="1" spans="1:188" ht="12.75">
      <c r="A1" s="23"/>
      <c r="B1" s="11"/>
      <c r="C1" s="22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24" t="s">
        <v>6</v>
      </c>
      <c r="AM1" s="24" t="s">
        <v>6</v>
      </c>
      <c r="BH1" s="24" t="s">
        <v>6</v>
      </c>
      <c r="BI1" s="24"/>
      <c r="BT1" s="24"/>
      <c r="BU1" s="24"/>
      <c r="BV1"/>
      <c r="BW1"/>
      <c r="BX1"/>
      <c r="BZ1" s="24" t="s">
        <v>6</v>
      </c>
      <c r="CA1" s="24"/>
      <c r="CB1"/>
      <c r="CC1"/>
      <c r="CD1"/>
      <c r="CE1"/>
      <c r="CF1"/>
      <c r="CG1"/>
      <c r="CH1"/>
      <c r="CI1"/>
      <c r="CJ1"/>
      <c r="CK1"/>
      <c r="CL1" s="24"/>
      <c r="CM1" s="24"/>
      <c r="CN1"/>
      <c r="CO1"/>
      <c r="CP1"/>
      <c r="CQ1"/>
      <c r="CR1" s="24" t="s">
        <v>6</v>
      </c>
      <c r="CS1" s="24"/>
      <c r="CT1"/>
      <c r="CU1"/>
      <c r="CV1"/>
      <c r="CW1" s="3"/>
      <c r="CX1" s="3"/>
      <c r="CY1" s="3"/>
      <c r="CZ1" s="3"/>
      <c r="DA1" s="3"/>
      <c r="DB1" s="3"/>
      <c r="DC1" s="3"/>
      <c r="DD1" s="24"/>
      <c r="DE1" s="24"/>
      <c r="DF1" s="3"/>
      <c r="DG1" s="3"/>
      <c r="DH1" s="3"/>
      <c r="DI1" s="3"/>
      <c r="DJ1" s="24" t="s">
        <v>6</v>
      </c>
      <c r="DK1" s="24"/>
      <c r="DL1" s="3"/>
      <c r="DM1" s="3"/>
      <c r="DN1" s="3"/>
      <c r="DO1" s="3"/>
      <c r="DP1" s="3"/>
      <c r="DQ1" s="3"/>
      <c r="DR1" s="3"/>
      <c r="DS1" s="3"/>
      <c r="DT1" s="3"/>
      <c r="DU1" s="3"/>
      <c r="DV1" s="24"/>
      <c r="DW1" s="24"/>
      <c r="DX1" s="3"/>
      <c r="DY1" s="3"/>
      <c r="DZ1" s="3"/>
      <c r="EA1" s="3"/>
      <c r="EB1" s="24" t="s">
        <v>6</v>
      </c>
      <c r="EC1" s="24"/>
      <c r="ED1" s="3"/>
      <c r="EE1" s="3"/>
      <c r="EF1" s="3"/>
      <c r="EG1" s="3"/>
      <c r="EH1" s="3"/>
      <c r="EI1" s="3"/>
      <c r="EJ1" s="3"/>
      <c r="EK1" s="3"/>
      <c r="EL1" s="3"/>
      <c r="EM1" s="24"/>
      <c r="EN1" s="3"/>
      <c r="EO1" s="3"/>
      <c r="EP1" s="3"/>
      <c r="EQ1" s="3"/>
      <c r="ER1" s="24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4"/>
      <c r="FC1" s="3"/>
      <c r="FD1" s="3"/>
      <c r="FE1" s="3"/>
      <c r="FF1" s="3"/>
      <c r="FG1" s="24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4"/>
      <c r="FR1" s="3"/>
      <c r="FS1" s="3"/>
      <c r="FT1" s="3"/>
      <c r="FU1" s="3"/>
      <c r="FV1" s="24" t="s">
        <v>6</v>
      </c>
      <c r="FW1" s="3"/>
      <c r="FX1" s="3"/>
      <c r="FY1" s="3"/>
      <c r="FZ1" s="3"/>
      <c r="GA1" s="3"/>
      <c r="GB1" s="3"/>
      <c r="GC1" s="3"/>
      <c r="GD1" s="3"/>
      <c r="GF1" s="24"/>
    </row>
    <row r="2" spans="1:188" ht="12.75">
      <c r="A2" s="23"/>
      <c r="B2" s="11"/>
      <c r="C2" s="22"/>
      <c r="D2" s="2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24" t="s">
        <v>5</v>
      </c>
      <c r="AM2" s="24" t="s">
        <v>5</v>
      </c>
      <c r="BH2" s="24" t="s">
        <v>5</v>
      </c>
      <c r="BI2" s="24"/>
      <c r="BT2" s="24"/>
      <c r="BU2" s="24"/>
      <c r="BV2"/>
      <c r="BW2"/>
      <c r="BX2"/>
      <c r="BZ2" s="24" t="s">
        <v>5</v>
      </c>
      <c r="CA2" s="24"/>
      <c r="CB2"/>
      <c r="CC2"/>
      <c r="CD2"/>
      <c r="CE2"/>
      <c r="CF2"/>
      <c r="CG2"/>
      <c r="CH2"/>
      <c r="CI2"/>
      <c r="CJ2"/>
      <c r="CK2"/>
      <c r="CL2" s="24"/>
      <c r="CM2" s="24"/>
      <c r="CN2"/>
      <c r="CO2"/>
      <c r="CP2"/>
      <c r="CQ2"/>
      <c r="CR2" s="24" t="s">
        <v>5</v>
      </c>
      <c r="CS2" s="24"/>
      <c r="CT2"/>
      <c r="CU2"/>
      <c r="CV2"/>
      <c r="CW2" s="3"/>
      <c r="CX2" s="3"/>
      <c r="CY2" s="3"/>
      <c r="CZ2" s="3"/>
      <c r="DA2" s="3"/>
      <c r="DB2" s="3"/>
      <c r="DC2" s="3"/>
      <c r="DD2" s="24"/>
      <c r="DE2" s="24"/>
      <c r="DF2" s="3"/>
      <c r="DG2" s="3"/>
      <c r="DH2" s="3"/>
      <c r="DI2" s="3"/>
      <c r="DJ2" s="24" t="s">
        <v>5</v>
      </c>
      <c r="DK2" s="24"/>
      <c r="DL2" s="3"/>
      <c r="DM2" s="3"/>
      <c r="DN2" s="3"/>
      <c r="DO2" s="3"/>
      <c r="DP2" s="3"/>
      <c r="DQ2" s="3"/>
      <c r="DR2" s="3"/>
      <c r="DS2" s="3"/>
      <c r="DT2" s="3"/>
      <c r="DU2" s="3"/>
      <c r="DV2" s="24"/>
      <c r="DW2" s="24"/>
      <c r="DX2" s="3"/>
      <c r="DY2" s="3"/>
      <c r="DZ2" s="3"/>
      <c r="EA2" s="3"/>
      <c r="EB2" s="24" t="s">
        <v>5</v>
      </c>
      <c r="EC2" s="24"/>
      <c r="ED2" s="3"/>
      <c r="EE2" s="3"/>
      <c r="EF2" s="3"/>
      <c r="EG2" s="3"/>
      <c r="EH2" s="3"/>
      <c r="EI2" s="3"/>
      <c r="EJ2" s="3"/>
      <c r="EK2" s="3"/>
      <c r="EL2" s="3"/>
      <c r="EM2" s="24"/>
      <c r="EN2" s="3"/>
      <c r="EO2" s="3"/>
      <c r="EP2" s="3"/>
      <c r="EQ2" s="3"/>
      <c r="ER2" s="24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4"/>
      <c r="FC2" s="3"/>
      <c r="FD2" s="3"/>
      <c r="FE2" s="3"/>
      <c r="FF2" s="3"/>
      <c r="FG2" s="24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4"/>
      <c r="FR2" s="3"/>
      <c r="FS2" s="3"/>
      <c r="FT2" s="3"/>
      <c r="FU2" s="3"/>
      <c r="FV2" s="24" t="s">
        <v>5</v>
      </c>
      <c r="FW2" s="3"/>
      <c r="FX2" s="3"/>
      <c r="FY2" s="3"/>
      <c r="FZ2" s="3"/>
      <c r="GA2" s="3"/>
      <c r="GB2" s="3"/>
      <c r="GC2" s="3"/>
      <c r="GD2" s="3"/>
      <c r="GF2" s="24"/>
    </row>
    <row r="3" spans="1:188" ht="12.75">
      <c r="A3" s="23"/>
      <c r="B3" s="11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24" t="s">
        <v>69</v>
      </c>
      <c r="AM3" s="24" t="str">
        <f>Q3</f>
        <v>2005 Series A Bond Funded Projects after 2012D</v>
      </c>
      <c r="BH3" s="24" t="str">
        <f>AM3</f>
        <v>2005 Series A Bond Funded Projects after 2012D</v>
      </c>
      <c r="BI3" s="24"/>
      <c r="BT3" s="24"/>
      <c r="BU3" s="24"/>
      <c r="BV3" s="1"/>
      <c r="BW3"/>
      <c r="BX3"/>
      <c r="BZ3" s="24" t="str">
        <f>BH3</f>
        <v>2005 Series A Bond Funded Projects after 2012D</v>
      </c>
      <c r="CA3" s="24"/>
      <c r="CB3"/>
      <c r="CC3"/>
      <c r="CD3"/>
      <c r="CE3"/>
      <c r="CF3"/>
      <c r="CG3"/>
      <c r="CH3"/>
      <c r="CI3"/>
      <c r="CJ3"/>
      <c r="CK3"/>
      <c r="CL3" s="24"/>
      <c r="CM3" s="24"/>
      <c r="CN3"/>
      <c r="CO3"/>
      <c r="CP3"/>
      <c r="CQ3"/>
      <c r="CR3" s="24" t="str">
        <f>BZ3</f>
        <v>2005 Series A Bond Funded Projects after 2012D</v>
      </c>
      <c r="CS3" s="24"/>
      <c r="CT3"/>
      <c r="CU3"/>
      <c r="CV3"/>
      <c r="CW3" s="3"/>
      <c r="CX3" s="3"/>
      <c r="CY3" s="3"/>
      <c r="CZ3" s="3"/>
      <c r="DA3" s="3"/>
      <c r="DB3" s="3"/>
      <c r="DC3" s="3"/>
      <c r="DD3" s="24"/>
      <c r="DE3" s="24"/>
      <c r="DF3" s="3"/>
      <c r="DG3" s="3"/>
      <c r="DH3" s="3"/>
      <c r="DI3" s="3"/>
      <c r="DJ3" s="24" t="str">
        <f>CR3</f>
        <v>2005 Series A Bond Funded Projects after 2012D</v>
      </c>
      <c r="DK3" s="24"/>
      <c r="DL3" s="3"/>
      <c r="DM3" s="3"/>
      <c r="DN3" s="3"/>
      <c r="DO3" s="3"/>
      <c r="DP3" s="3"/>
      <c r="DQ3" s="3"/>
      <c r="DR3" s="3"/>
      <c r="DS3" s="3"/>
      <c r="DT3" s="3"/>
      <c r="DU3" s="3"/>
      <c r="DV3" s="24"/>
      <c r="DW3" s="24"/>
      <c r="DX3" s="3"/>
      <c r="DY3" s="3"/>
      <c r="DZ3" s="3"/>
      <c r="EA3" s="3"/>
      <c r="EB3" s="24" t="str">
        <f>DJ3</f>
        <v>2005 Series A Bond Funded Projects after 2012D</v>
      </c>
      <c r="EC3" s="24"/>
      <c r="ED3" s="3"/>
      <c r="EE3" s="3"/>
      <c r="EF3" s="3"/>
      <c r="EG3" s="3"/>
      <c r="EH3" s="3"/>
      <c r="EI3" s="3"/>
      <c r="EJ3" s="3"/>
      <c r="EK3" s="3"/>
      <c r="EL3" s="3"/>
      <c r="EM3" s="24"/>
      <c r="EN3" s="3"/>
      <c r="EO3" s="43"/>
      <c r="EP3" s="3"/>
      <c r="EQ3" s="3"/>
      <c r="ER3" s="24" t="str">
        <f>EB3</f>
        <v>2005 Series A Bond Funded Projects after 2012D</v>
      </c>
      <c r="ES3" s="3"/>
      <c r="ET3" s="3"/>
      <c r="EU3" s="3"/>
      <c r="EV3" s="3"/>
      <c r="EW3" s="3"/>
      <c r="EX3" s="3"/>
      <c r="EY3" s="3"/>
      <c r="EZ3" s="3"/>
      <c r="FA3" s="3"/>
      <c r="FB3" s="24"/>
      <c r="FC3" s="3"/>
      <c r="FD3" s="3"/>
      <c r="FE3" s="3"/>
      <c r="FF3" s="3"/>
      <c r="FG3" s="24" t="str">
        <f>ER3</f>
        <v>2005 Series A Bond Funded Projects after 2012D</v>
      </c>
      <c r="FH3" s="3"/>
      <c r="FI3" s="3"/>
      <c r="FJ3" s="3"/>
      <c r="FK3" s="3"/>
      <c r="FL3" s="3"/>
      <c r="FM3" s="3"/>
      <c r="FN3" s="3"/>
      <c r="FO3" s="3"/>
      <c r="FP3" s="3"/>
      <c r="FQ3" s="24"/>
      <c r="FR3" s="3"/>
      <c r="FS3" s="3"/>
      <c r="FT3" s="3"/>
      <c r="FU3" s="3"/>
      <c r="FV3" s="24" t="str">
        <f>FG3</f>
        <v>2005 Series A Bond Funded Projects after 2012D</v>
      </c>
      <c r="FW3" s="3"/>
      <c r="FX3" s="3"/>
      <c r="FY3" s="3"/>
      <c r="FZ3" s="3"/>
      <c r="GA3" s="3"/>
      <c r="GB3" s="3"/>
      <c r="GC3" s="3"/>
      <c r="GD3" s="3"/>
      <c r="GF3" s="24"/>
    </row>
    <row r="4" spans="1:2" ht="12.75">
      <c r="A4" s="23"/>
      <c r="B4" s="11"/>
    </row>
    <row r="5" spans="1:133" ht="12.75">
      <c r="A5" s="4" t="s">
        <v>1</v>
      </c>
      <c r="C5" s="49" t="s">
        <v>68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8</v>
      </c>
      <c r="P5" s="17"/>
      <c r="Q5" s="18"/>
      <c r="R5" s="20"/>
      <c r="S5" s="20"/>
      <c r="U5" s="16" t="s">
        <v>30</v>
      </c>
      <c r="V5" s="17"/>
      <c r="W5" s="18"/>
      <c r="X5" s="20"/>
      <c r="Y5" s="20"/>
      <c r="AA5" s="37" t="s">
        <v>31</v>
      </c>
      <c r="AB5" s="17"/>
      <c r="AC5" s="18"/>
      <c r="AD5" s="20"/>
      <c r="AE5" s="20"/>
      <c r="AG5" s="37" t="s">
        <v>32</v>
      </c>
      <c r="AH5" s="17"/>
      <c r="AI5" s="18"/>
      <c r="AJ5" s="20"/>
      <c r="AK5" s="20"/>
      <c r="AM5" s="16" t="s">
        <v>14</v>
      </c>
      <c r="AN5" s="17"/>
      <c r="AO5" s="18"/>
      <c r="AP5" s="20"/>
      <c r="AQ5" s="20"/>
      <c r="AR5" s="38"/>
      <c r="AS5" s="16" t="s">
        <v>9</v>
      </c>
      <c r="AT5" s="17"/>
      <c r="AU5" s="18"/>
      <c r="AV5" s="20"/>
      <c r="AW5" s="20"/>
      <c r="AY5" s="16" t="s">
        <v>33</v>
      </c>
      <c r="AZ5" s="17"/>
      <c r="BA5" s="18"/>
      <c r="BB5" s="20"/>
      <c r="BC5" s="20"/>
      <c r="BE5" s="16" t="s">
        <v>34</v>
      </c>
      <c r="BF5" s="17"/>
      <c r="BG5" s="18"/>
      <c r="BH5" s="20"/>
      <c r="BI5" s="20"/>
      <c r="BK5" s="16" t="s">
        <v>10</v>
      </c>
      <c r="BL5" s="17"/>
      <c r="BM5" s="18"/>
      <c r="BN5" s="20"/>
      <c r="BO5" s="20"/>
      <c r="BQ5" s="16" t="s">
        <v>35</v>
      </c>
      <c r="BR5" s="17"/>
      <c r="BS5" s="18"/>
      <c r="BT5" s="20"/>
      <c r="BU5" s="20"/>
      <c r="BW5" s="16" t="s">
        <v>36</v>
      </c>
      <c r="BX5" s="17"/>
      <c r="BY5" s="18"/>
      <c r="BZ5" s="20"/>
      <c r="CA5" s="20"/>
      <c r="CB5" s="38"/>
      <c r="CC5" s="16" t="s">
        <v>54</v>
      </c>
      <c r="CD5" s="17"/>
      <c r="CE5" s="18"/>
      <c r="CF5" s="20"/>
      <c r="CG5" s="20"/>
      <c r="CI5" s="16" t="s">
        <v>37</v>
      </c>
      <c r="CJ5" s="17"/>
      <c r="CK5" s="18"/>
      <c r="CL5" s="20"/>
      <c r="CM5" s="20"/>
      <c r="CO5" s="16" t="s">
        <v>15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17</v>
      </c>
      <c r="DB5" s="17"/>
      <c r="DC5" s="18"/>
      <c r="DD5" s="20"/>
      <c r="DE5" s="20"/>
      <c r="DG5" s="16" t="s">
        <v>18</v>
      </c>
      <c r="DH5" s="17"/>
      <c r="DI5" s="18"/>
      <c r="DJ5" s="20"/>
      <c r="DK5" s="20"/>
      <c r="DM5" s="16" t="s">
        <v>38</v>
      </c>
      <c r="DN5" s="17"/>
      <c r="DO5" s="18"/>
      <c r="DP5" s="20"/>
      <c r="DQ5" s="20"/>
      <c r="DS5" s="16" t="s">
        <v>19</v>
      </c>
      <c r="DT5" s="17"/>
      <c r="DU5" s="18"/>
      <c r="DV5" s="20"/>
      <c r="DW5" s="20"/>
      <c r="DY5" s="16" t="s">
        <v>39</v>
      </c>
      <c r="DZ5" s="17"/>
      <c r="EA5" s="18"/>
      <c r="EB5" s="20"/>
      <c r="EC5" s="20"/>
    </row>
    <row r="6" spans="1:134" s="1" customFormat="1" ht="12.75">
      <c r="A6" s="25" t="s">
        <v>2</v>
      </c>
      <c r="C6" s="37" t="s">
        <v>70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v>0.0902238</v>
      </c>
      <c r="Q6" s="18"/>
      <c r="R6" s="20" t="s">
        <v>55</v>
      </c>
      <c r="S6" s="20" t="s">
        <v>55</v>
      </c>
      <c r="T6" s="14"/>
      <c r="U6" s="19"/>
      <c r="V6" s="34">
        <v>0.0008478</v>
      </c>
      <c r="W6" s="18"/>
      <c r="X6" s="20" t="s">
        <v>55</v>
      </c>
      <c r="Y6" s="20" t="s">
        <v>55</v>
      </c>
      <c r="Z6" s="14"/>
      <c r="AA6" s="19"/>
      <c r="AB6" s="34">
        <v>0.0271514</v>
      </c>
      <c r="AC6" s="18"/>
      <c r="AD6" s="20" t="s">
        <v>55</v>
      </c>
      <c r="AE6" s="20" t="s">
        <v>55</v>
      </c>
      <c r="AF6" s="14"/>
      <c r="AG6" s="19"/>
      <c r="AH6" s="34">
        <v>0.2273895</v>
      </c>
      <c r="AI6" s="18"/>
      <c r="AJ6" s="20" t="s">
        <v>55</v>
      </c>
      <c r="AK6" s="20" t="s">
        <v>55</v>
      </c>
      <c r="AL6" s="14"/>
      <c r="AM6" s="19"/>
      <c r="AN6" s="34">
        <v>0.0588551</v>
      </c>
      <c r="AO6" s="18"/>
      <c r="AP6" s="20" t="s">
        <v>55</v>
      </c>
      <c r="AQ6" s="20" t="s">
        <v>55</v>
      </c>
      <c r="AR6" s="38"/>
      <c r="AS6" s="19"/>
      <c r="AT6" s="34">
        <v>0.0398496</v>
      </c>
      <c r="AU6" s="18"/>
      <c r="AV6" s="20" t="s">
        <v>55</v>
      </c>
      <c r="AW6" s="20" t="s">
        <v>55</v>
      </c>
      <c r="AX6" s="14"/>
      <c r="AY6" s="19"/>
      <c r="AZ6" s="34">
        <v>0.0061294</v>
      </c>
      <c r="BA6" s="18"/>
      <c r="BB6" s="20" t="s">
        <v>55</v>
      </c>
      <c r="BC6" s="20" t="s">
        <v>55</v>
      </c>
      <c r="BD6" s="14"/>
      <c r="BE6" s="19"/>
      <c r="BF6" s="34">
        <v>0.014032</v>
      </c>
      <c r="BG6" s="18"/>
      <c r="BH6" s="20" t="s">
        <v>55</v>
      </c>
      <c r="BI6" s="20" t="s">
        <v>55</v>
      </c>
      <c r="BJ6" s="14"/>
      <c r="BK6" s="19"/>
      <c r="BL6" s="34">
        <v>0.0023527</v>
      </c>
      <c r="BM6" s="18"/>
      <c r="BN6" s="20" t="s">
        <v>55</v>
      </c>
      <c r="BO6" s="20" t="s">
        <v>55</v>
      </c>
      <c r="BP6" s="14"/>
      <c r="BQ6" s="19"/>
      <c r="BR6" s="34">
        <v>0.0025449</v>
      </c>
      <c r="BS6" s="18"/>
      <c r="BT6" s="20" t="s">
        <v>55</v>
      </c>
      <c r="BU6" s="20" t="s">
        <v>55</v>
      </c>
      <c r="BV6" s="14"/>
      <c r="BW6" s="19"/>
      <c r="BX6" s="34">
        <v>0.0048599</v>
      </c>
      <c r="BY6" s="18"/>
      <c r="BZ6" s="20" t="s">
        <v>55</v>
      </c>
      <c r="CA6" s="20" t="s">
        <v>55</v>
      </c>
      <c r="CB6" s="38"/>
      <c r="CC6" s="19"/>
      <c r="CD6" s="34">
        <v>0.0008071</v>
      </c>
      <c r="CE6" s="18"/>
      <c r="CF6" s="20" t="s">
        <v>55</v>
      </c>
      <c r="CG6" s="20" t="s">
        <v>55</v>
      </c>
      <c r="CH6" s="14"/>
      <c r="CI6" s="19"/>
      <c r="CJ6" s="34">
        <v>1.4E-05</v>
      </c>
      <c r="CK6" s="18"/>
      <c r="CL6" s="20" t="s">
        <v>55</v>
      </c>
      <c r="CM6" s="20" t="s">
        <v>55</v>
      </c>
      <c r="CN6" s="14"/>
      <c r="CO6" s="19"/>
      <c r="CP6" s="34">
        <v>0.0051373</v>
      </c>
      <c r="CQ6" s="18"/>
      <c r="CR6" s="20" t="s">
        <v>55</v>
      </c>
      <c r="CS6" s="20" t="s">
        <v>55</v>
      </c>
      <c r="CT6" s="14"/>
      <c r="CU6" s="19"/>
      <c r="CV6" s="34">
        <v>0.0074436</v>
      </c>
      <c r="CW6" s="18"/>
      <c r="CX6" s="20" t="s">
        <v>55</v>
      </c>
      <c r="CY6" s="20" t="s">
        <v>55</v>
      </c>
      <c r="CZ6" s="14"/>
      <c r="DA6" s="19"/>
      <c r="DB6" s="34">
        <v>0.0094183</v>
      </c>
      <c r="DC6" s="18"/>
      <c r="DD6" s="20" t="s">
        <v>55</v>
      </c>
      <c r="DE6" s="20" t="s">
        <v>55</v>
      </c>
      <c r="DF6" s="14"/>
      <c r="DG6" s="19"/>
      <c r="DH6" s="34">
        <v>0.000876</v>
      </c>
      <c r="DI6" s="18"/>
      <c r="DJ6" s="20" t="s">
        <v>55</v>
      </c>
      <c r="DK6" s="20" t="s">
        <v>55</v>
      </c>
      <c r="DL6" s="14"/>
      <c r="DM6" s="19"/>
      <c r="DN6" s="34">
        <v>0.0165525</v>
      </c>
      <c r="DO6" s="18"/>
      <c r="DP6" s="20" t="s">
        <v>55</v>
      </c>
      <c r="DQ6" s="20" t="s">
        <v>55</v>
      </c>
      <c r="DR6" s="14"/>
      <c r="DS6" s="19"/>
      <c r="DT6" s="34">
        <v>0.0429442</v>
      </c>
      <c r="DU6" s="18"/>
      <c r="DV6" s="20" t="s">
        <v>55</v>
      </c>
      <c r="DW6" s="20" t="s">
        <v>55</v>
      </c>
      <c r="DX6" s="14"/>
      <c r="DY6" s="19"/>
      <c r="DZ6" s="34">
        <v>0.0031635</v>
      </c>
      <c r="EA6" s="18"/>
      <c r="EB6" s="20" t="s">
        <v>55</v>
      </c>
      <c r="EC6" s="20" t="s">
        <v>55</v>
      </c>
      <c r="ED6" s="14"/>
    </row>
    <row r="7" spans="1:133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20" t="s">
        <v>3</v>
      </c>
      <c r="V7" s="20" t="s">
        <v>4</v>
      </c>
      <c r="W7" s="20" t="s">
        <v>0</v>
      </c>
      <c r="X7" s="20" t="s">
        <v>56</v>
      </c>
      <c r="Y7" s="20" t="s">
        <v>60</v>
      </c>
      <c r="AA7" s="20" t="s">
        <v>3</v>
      </c>
      <c r="AB7" s="20" t="s">
        <v>4</v>
      </c>
      <c r="AC7" s="20" t="s">
        <v>0</v>
      </c>
      <c r="AD7" s="20" t="s">
        <v>56</v>
      </c>
      <c r="AE7" s="20" t="s">
        <v>60</v>
      </c>
      <c r="AG7" s="20" t="s">
        <v>3</v>
      </c>
      <c r="AH7" s="20" t="s">
        <v>4</v>
      </c>
      <c r="AI7" s="20" t="s">
        <v>0</v>
      </c>
      <c r="AJ7" s="20" t="s">
        <v>56</v>
      </c>
      <c r="AK7" s="20" t="s">
        <v>60</v>
      </c>
      <c r="AM7" s="20" t="s">
        <v>3</v>
      </c>
      <c r="AN7" s="20" t="s">
        <v>4</v>
      </c>
      <c r="AO7" s="20" t="s">
        <v>0</v>
      </c>
      <c r="AP7" s="20" t="s">
        <v>56</v>
      </c>
      <c r="AQ7" s="20" t="s">
        <v>60</v>
      </c>
      <c r="AR7" s="39"/>
      <c r="AS7" s="20" t="s">
        <v>3</v>
      </c>
      <c r="AT7" s="20" t="s">
        <v>4</v>
      </c>
      <c r="AU7" s="20" t="s">
        <v>0</v>
      </c>
      <c r="AV7" s="20" t="s">
        <v>56</v>
      </c>
      <c r="AW7" s="20" t="s">
        <v>60</v>
      </c>
      <c r="AY7" s="20" t="s">
        <v>3</v>
      </c>
      <c r="AZ7" s="20" t="s">
        <v>4</v>
      </c>
      <c r="BA7" s="20" t="s">
        <v>0</v>
      </c>
      <c r="BB7" s="20" t="s">
        <v>56</v>
      </c>
      <c r="BC7" s="20" t="s">
        <v>60</v>
      </c>
      <c r="BE7" s="20" t="s">
        <v>3</v>
      </c>
      <c r="BF7" s="20" t="s">
        <v>4</v>
      </c>
      <c r="BG7" s="20" t="s">
        <v>0</v>
      </c>
      <c r="BH7" s="20" t="s">
        <v>56</v>
      </c>
      <c r="BI7" s="20" t="s">
        <v>60</v>
      </c>
      <c r="BK7" s="20" t="s">
        <v>3</v>
      </c>
      <c r="BL7" s="20" t="s">
        <v>4</v>
      </c>
      <c r="BM7" s="20" t="s">
        <v>0</v>
      </c>
      <c r="BN7" s="20" t="s">
        <v>56</v>
      </c>
      <c r="BO7" s="20" t="s">
        <v>60</v>
      </c>
      <c r="BQ7" s="20" t="s">
        <v>3</v>
      </c>
      <c r="BR7" s="20" t="s">
        <v>4</v>
      </c>
      <c r="BS7" s="20" t="s">
        <v>0</v>
      </c>
      <c r="BT7" s="20" t="s">
        <v>56</v>
      </c>
      <c r="BU7" s="20" t="s">
        <v>60</v>
      </c>
      <c r="BW7" s="20" t="s">
        <v>3</v>
      </c>
      <c r="BX7" s="20" t="s">
        <v>4</v>
      </c>
      <c r="BY7" s="20" t="s">
        <v>0</v>
      </c>
      <c r="BZ7" s="20" t="s">
        <v>56</v>
      </c>
      <c r="CA7" s="20" t="s">
        <v>60</v>
      </c>
      <c r="CB7" s="39"/>
      <c r="CC7" s="20" t="s">
        <v>3</v>
      </c>
      <c r="CD7" s="20" t="s">
        <v>4</v>
      </c>
      <c r="CE7" s="20" t="s">
        <v>0</v>
      </c>
      <c r="CF7" s="20" t="s">
        <v>56</v>
      </c>
      <c r="CG7" s="20" t="s">
        <v>60</v>
      </c>
      <c r="CI7" s="20" t="s">
        <v>3</v>
      </c>
      <c r="CJ7" s="20" t="s">
        <v>4</v>
      </c>
      <c r="CK7" s="20" t="s">
        <v>0</v>
      </c>
      <c r="CL7" s="20" t="s">
        <v>56</v>
      </c>
      <c r="CM7" s="20" t="s">
        <v>60</v>
      </c>
      <c r="CO7" s="20" t="s">
        <v>3</v>
      </c>
      <c r="CP7" s="20" t="s">
        <v>4</v>
      </c>
      <c r="CQ7" s="20" t="s">
        <v>0</v>
      </c>
      <c r="CR7" s="20" t="s">
        <v>56</v>
      </c>
      <c r="CS7" s="20" t="s">
        <v>60</v>
      </c>
      <c r="CU7" s="20" t="s">
        <v>3</v>
      </c>
      <c r="CV7" s="20" t="s">
        <v>4</v>
      </c>
      <c r="CW7" s="20" t="s">
        <v>0</v>
      </c>
      <c r="CX7" s="20" t="s">
        <v>56</v>
      </c>
      <c r="CY7" s="20" t="s">
        <v>60</v>
      </c>
      <c r="DA7" s="20" t="s">
        <v>3</v>
      </c>
      <c r="DB7" s="20" t="s">
        <v>4</v>
      </c>
      <c r="DC7" s="20" t="s">
        <v>0</v>
      </c>
      <c r="DD7" s="20" t="s">
        <v>56</v>
      </c>
      <c r="DE7" s="20" t="s">
        <v>60</v>
      </c>
      <c r="DG7" s="20" t="s">
        <v>3</v>
      </c>
      <c r="DH7" s="20" t="s">
        <v>4</v>
      </c>
      <c r="DI7" s="20" t="s">
        <v>0</v>
      </c>
      <c r="DJ7" s="20" t="s">
        <v>56</v>
      </c>
      <c r="DK7" s="20" t="s">
        <v>60</v>
      </c>
      <c r="DM7" s="20" t="s">
        <v>3</v>
      </c>
      <c r="DN7" s="20" t="s">
        <v>4</v>
      </c>
      <c r="DO7" s="20" t="s">
        <v>0</v>
      </c>
      <c r="DP7" s="20" t="s">
        <v>56</v>
      </c>
      <c r="DQ7" s="20" t="s">
        <v>60</v>
      </c>
      <c r="DS7" s="20" t="s">
        <v>3</v>
      </c>
      <c r="DT7" s="20" t="s">
        <v>4</v>
      </c>
      <c r="DU7" s="20" t="s">
        <v>0</v>
      </c>
      <c r="DV7" s="20" t="s">
        <v>56</v>
      </c>
      <c r="DW7" s="20" t="s">
        <v>60</v>
      </c>
      <c r="DY7" s="20" t="s">
        <v>3</v>
      </c>
      <c r="DZ7" s="20" t="s">
        <v>4</v>
      </c>
      <c r="EA7" s="20" t="s">
        <v>0</v>
      </c>
      <c r="EB7" s="20" t="s">
        <v>56</v>
      </c>
      <c r="EC7" s="20" t="s">
        <v>60</v>
      </c>
    </row>
    <row r="8" spans="1:134" s="33" customFormat="1" ht="12.75">
      <c r="A8" s="32">
        <v>44105</v>
      </c>
      <c r="C8" s="15">
        <f>'2012D'!C8</f>
        <v>0</v>
      </c>
      <c r="D8" s="15">
        <f>'2012D'!D8</f>
        <v>135100</v>
      </c>
      <c r="E8" s="15">
        <f aca="true" t="shared" si="0" ref="E8:E17">C8+D8</f>
        <v>135100</v>
      </c>
      <c r="F8" s="15">
        <f>'2012D'!F8</f>
        <v>76179</v>
      </c>
      <c r="G8" s="15">
        <f>'2012D'!G8</f>
        <v>29566</v>
      </c>
      <c r="H8" s="31"/>
      <c r="I8" s="46">
        <f aca="true" t="shared" si="1" ref="I8:J17">O8+U8+AA8+AG8+AM8+AS8+AY8+BE8+BK8+BQ8+BW8+CC8+CI8+CO8+CU8+DA8+DG8+DM8+DS8+DY8</f>
        <v>0</v>
      </c>
      <c r="J8" s="46">
        <f t="shared" si="1"/>
        <v>75736.06026</v>
      </c>
      <c r="K8" s="46">
        <f aca="true" t="shared" si="2" ref="K8:K17">I8+J8</f>
        <v>75736.06026</v>
      </c>
      <c r="L8" s="46">
        <f aca="true" t="shared" si="3" ref="L8:M17">R8+X8+AD8+AJ8+AP8+AV8+BB8+BH8+BN8+BT8+BZ8+CF8+CL8+CR8+CX8+DD8+DJ8+DP8+DV8+EB8</f>
        <v>42705.38367540001</v>
      </c>
      <c r="M8" s="46">
        <f t="shared" si="3"/>
        <v>16574.4808116</v>
      </c>
      <c r="N8" s="31"/>
      <c r="O8" s="14">
        <f aca="true" t="shared" si="4" ref="O8:O16">P$6*$C8</f>
        <v>0</v>
      </c>
      <c r="P8" s="31">
        <f aca="true" t="shared" si="5" ref="P8:P17">D8*9.02238/100</f>
        <v>12189.23538</v>
      </c>
      <c r="Q8" s="31">
        <f aca="true" t="shared" si="6" ref="Q8:Q17">O8+P8</f>
        <v>12189.23538</v>
      </c>
      <c r="R8" s="31">
        <f aca="true" t="shared" si="7" ref="R8:R17">P$6*$F8</f>
        <v>6873.1588602</v>
      </c>
      <c r="S8" s="31">
        <f aca="true" t="shared" si="8" ref="S8:S17">P$6*$G8</f>
        <v>2667.5568708</v>
      </c>
      <c r="T8" s="31"/>
      <c r="U8" s="14">
        <f aca="true" t="shared" si="9" ref="U8:U16">V$6*$C8</f>
        <v>0</v>
      </c>
      <c r="V8" s="14">
        <f aca="true" t="shared" si="10" ref="V8:V17">D8*0.08478/100</f>
        <v>114.53777999999998</v>
      </c>
      <c r="W8" s="14">
        <f aca="true" t="shared" si="11" ref="W8:W17">U8+V8</f>
        <v>114.53777999999998</v>
      </c>
      <c r="X8" s="31">
        <f aca="true" t="shared" si="12" ref="X8:X17">V$6*$F8</f>
        <v>64.5845562</v>
      </c>
      <c r="Y8" s="31">
        <f aca="true" t="shared" si="13" ref="Y8:Y17">V$6*$G8</f>
        <v>25.0660548</v>
      </c>
      <c r="Z8" s="31"/>
      <c r="AA8" s="14">
        <f aca="true" t="shared" si="14" ref="AA8:AA16">AB$6*$C8</f>
        <v>0</v>
      </c>
      <c r="AB8" s="14">
        <f aca="true" t="shared" si="15" ref="AB8:AB17">D8*2.71514/100</f>
        <v>3668.15414</v>
      </c>
      <c r="AC8" s="14">
        <f aca="true" t="shared" si="16" ref="AC8:AC17">AA8+AB8</f>
        <v>3668.15414</v>
      </c>
      <c r="AD8" s="31">
        <f aca="true" t="shared" si="17" ref="AD8:AD17">AB$6*$F8</f>
        <v>2068.3665006</v>
      </c>
      <c r="AE8" s="31">
        <f aca="true" t="shared" si="18" ref="AE8:AE17">AB$6*$G8</f>
        <v>802.7582924</v>
      </c>
      <c r="AF8" s="31"/>
      <c r="AG8" s="14">
        <f aca="true" t="shared" si="19" ref="AG8:AG16">AH$6*$C8</f>
        <v>0</v>
      </c>
      <c r="AH8" s="14">
        <f aca="true" t="shared" si="20" ref="AH8:AH17">D8*22.73895/100</f>
        <v>30720.32145</v>
      </c>
      <c r="AI8" s="14">
        <f aca="true" t="shared" si="21" ref="AI8:AI17">AG8+AH8</f>
        <v>30720.32145</v>
      </c>
      <c r="AJ8" s="31">
        <f aca="true" t="shared" si="22" ref="AJ8:AJ17">AH$6*$F8</f>
        <v>17322.3047205</v>
      </c>
      <c r="AK8" s="31">
        <f aca="true" t="shared" si="23" ref="AK8:AK17">AH$6*$G8</f>
        <v>6722.997957</v>
      </c>
      <c r="AL8" s="31"/>
      <c r="AM8" s="14">
        <f aca="true" t="shared" si="24" ref="AM8:AM16">AN$6*$C8</f>
        <v>0</v>
      </c>
      <c r="AN8" s="14">
        <f aca="true" t="shared" si="25" ref="AN8:AN17">D8*5.88551/100</f>
        <v>7951.324009999999</v>
      </c>
      <c r="AO8" s="14">
        <f aca="true" t="shared" si="26" ref="AO8:AO17">AM8+AN8</f>
        <v>7951.324009999999</v>
      </c>
      <c r="AP8" s="31">
        <f aca="true" t="shared" si="27" ref="AP8:AP17">AN$6*$F8</f>
        <v>4483.5226629</v>
      </c>
      <c r="AQ8" s="31">
        <f aca="true" t="shared" si="28" ref="AQ8:AQ17">AN$6*$G8</f>
        <v>1740.1098866</v>
      </c>
      <c r="AR8" s="14"/>
      <c r="AS8" s="14">
        <f aca="true" t="shared" si="29" ref="AS8:AS16">AT$6*$C8</f>
        <v>0</v>
      </c>
      <c r="AT8" s="14">
        <f aca="true" t="shared" si="30" ref="AT8:AT17">D8*3.98496/100</f>
        <v>5383.680960000001</v>
      </c>
      <c r="AU8" s="14">
        <f aca="true" t="shared" si="31" ref="AU8:AU17">AS8+AT8</f>
        <v>5383.680960000001</v>
      </c>
      <c r="AV8" s="31">
        <f aca="true" t="shared" si="32" ref="AV8:AV17">AT$6*$F8</f>
        <v>3035.7026784</v>
      </c>
      <c r="AW8" s="31">
        <f aca="true" t="shared" si="33" ref="AW8:AW17">AT$6*$G8</f>
        <v>1178.1932735999999</v>
      </c>
      <c r="AX8" s="31"/>
      <c r="AY8" s="14">
        <f aca="true" t="shared" si="34" ref="AY8:AY16">AZ$6*$C8</f>
        <v>0</v>
      </c>
      <c r="AZ8" s="14">
        <f aca="true" t="shared" si="35" ref="AZ8:AZ17">D8*0.61294/100</f>
        <v>828.08194</v>
      </c>
      <c r="BA8" s="14">
        <f aca="true" t="shared" si="36" ref="BA8:BA17">AY8+AZ8</f>
        <v>828.08194</v>
      </c>
      <c r="BB8" s="31">
        <f aca="true" t="shared" si="37" ref="BB8:BB17">AZ$6*$F8</f>
        <v>466.9315626</v>
      </c>
      <c r="BC8" s="31">
        <f aca="true" t="shared" si="38" ref="BC8:BC17">AZ$6*$G8</f>
        <v>181.2218404</v>
      </c>
      <c r="BD8" s="31"/>
      <c r="BE8" s="14">
        <f aca="true" t="shared" si="39" ref="BE8:BE16">BF$6*$C8</f>
        <v>0</v>
      </c>
      <c r="BF8" s="14">
        <f aca="true" t="shared" si="40" ref="BF8:BF17">D8*1.4032/100</f>
        <v>1895.7232000000001</v>
      </c>
      <c r="BG8" s="14">
        <f aca="true" t="shared" si="41" ref="BG8:BG17">BE8+BF8</f>
        <v>1895.7232000000001</v>
      </c>
      <c r="BH8" s="31">
        <f aca="true" t="shared" si="42" ref="BH8:BH17">BF$6*$F8</f>
        <v>1068.943728</v>
      </c>
      <c r="BI8" s="31">
        <f aca="true" t="shared" si="43" ref="BI8:BI17">BF$6*$G8</f>
        <v>414.870112</v>
      </c>
      <c r="BJ8" s="31"/>
      <c r="BK8" s="14">
        <f aca="true" t="shared" si="44" ref="BK8:BK16">BL$6*$C8</f>
        <v>0</v>
      </c>
      <c r="BL8" s="14">
        <f aca="true" t="shared" si="45" ref="BL8:BL17">D8*0.23527/100</f>
        <v>317.84977000000003</v>
      </c>
      <c r="BM8" s="14">
        <f aca="true" t="shared" si="46" ref="BM8:BM17">BK8+BL8</f>
        <v>317.84977000000003</v>
      </c>
      <c r="BN8" s="31">
        <f aca="true" t="shared" si="47" ref="BN8:BN17">BL$6*$F8</f>
        <v>179.22633330000002</v>
      </c>
      <c r="BO8" s="31">
        <f aca="true" t="shared" si="48" ref="BO8:BO17">BL$6*$G8</f>
        <v>69.5599282</v>
      </c>
      <c r="BP8" s="31"/>
      <c r="BQ8" s="14">
        <f aca="true" t="shared" si="49" ref="BQ8:BQ16">BR$6*$C8</f>
        <v>0</v>
      </c>
      <c r="BR8" s="14">
        <f aca="true" t="shared" si="50" ref="BR8:BR17">D8*0.25449/100</f>
        <v>343.81599</v>
      </c>
      <c r="BS8" s="14">
        <f aca="true" t="shared" si="51" ref="BS8:BS17">BQ8+BR8</f>
        <v>343.81599</v>
      </c>
      <c r="BT8" s="31">
        <f aca="true" t="shared" si="52" ref="BT8:BT17">BR$6*$F8</f>
        <v>193.8679371</v>
      </c>
      <c r="BU8" s="31">
        <f aca="true" t="shared" si="53" ref="BU8:BU17">BR$6*$G8</f>
        <v>75.2425134</v>
      </c>
      <c r="BV8" s="31"/>
      <c r="BW8" s="14">
        <f aca="true" t="shared" si="54" ref="BW8:BW16">BX$6*$C8</f>
        <v>0</v>
      </c>
      <c r="BX8" s="14">
        <f aca="true" t="shared" si="55" ref="BX8:BX17">D8*0.48599/100</f>
        <v>656.57249</v>
      </c>
      <c r="BY8" s="14">
        <f aca="true" t="shared" si="56" ref="BY8:BY17">BW8+BX8</f>
        <v>656.57249</v>
      </c>
      <c r="BZ8" s="31">
        <f aca="true" t="shared" si="57" ref="BZ8:BZ17">BX$6*$F8</f>
        <v>370.22232210000004</v>
      </c>
      <c r="CA8" s="31">
        <f aca="true" t="shared" si="58" ref="CA8:CA17">BX$6*$G8</f>
        <v>143.6878034</v>
      </c>
      <c r="CB8" s="14"/>
      <c r="CC8" s="14">
        <f aca="true" t="shared" si="59" ref="CC8:CC16">CD$6*$C8</f>
        <v>0</v>
      </c>
      <c r="CD8" s="14">
        <f aca="true" t="shared" si="60" ref="CD8:CD17">D8*0.08071/100</f>
        <v>109.03921</v>
      </c>
      <c r="CE8" s="14">
        <f aca="true" t="shared" si="61" ref="CE8:CE17">CC8+CD8</f>
        <v>109.03921</v>
      </c>
      <c r="CF8" s="31">
        <f aca="true" t="shared" si="62" ref="CF8:CF17">CD$6*$F8</f>
        <v>61.484070900000006</v>
      </c>
      <c r="CG8" s="31">
        <f aca="true" t="shared" si="63" ref="CG8:CG17">CD$6*$G8</f>
        <v>23.8627186</v>
      </c>
      <c r="CH8" s="31"/>
      <c r="CI8" s="14">
        <f aca="true" t="shared" si="64" ref="CI8:CI16">CJ$6*$C8</f>
        <v>0</v>
      </c>
      <c r="CJ8" s="14">
        <f aca="true" t="shared" si="65" ref="CJ8:CJ17">D8*0.0014/100</f>
        <v>1.8914</v>
      </c>
      <c r="CK8" s="14">
        <f aca="true" t="shared" si="66" ref="CK8:CK17">CI8+CJ8</f>
        <v>1.8914</v>
      </c>
      <c r="CL8" s="31">
        <f aca="true" t="shared" si="67" ref="CL8:CL17">CJ$6*$F8</f>
        <v>1.066506</v>
      </c>
      <c r="CM8" s="31">
        <f aca="true" t="shared" si="68" ref="CM8:CM17">CJ$6*$G8</f>
        <v>0.413924</v>
      </c>
      <c r="CN8" s="31"/>
      <c r="CO8" s="14">
        <f aca="true" t="shared" si="69" ref="CO8:CO16">CP$6*$C8</f>
        <v>0</v>
      </c>
      <c r="CP8" s="14">
        <f aca="true" t="shared" si="70" ref="CP8:CP17">D8*0.51373/100</f>
        <v>694.0492300000001</v>
      </c>
      <c r="CQ8" s="14">
        <f aca="true" t="shared" si="71" ref="CQ8:CQ17">CO8+CP8</f>
        <v>694.0492300000001</v>
      </c>
      <c r="CR8" s="31">
        <f aca="true" t="shared" si="72" ref="CR8:CR17">CP$6*$F8</f>
        <v>391.3543767</v>
      </c>
      <c r="CS8" s="31">
        <f aca="true" t="shared" si="73" ref="CS8:CS17">CP$6*$G8</f>
        <v>151.8894118</v>
      </c>
      <c r="CT8" s="31"/>
      <c r="CU8" s="14">
        <f aca="true" t="shared" si="74" ref="CU8:CU16">CV$6*$C8</f>
        <v>0</v>
      </c>
      <c r="CV8" s="14">
        <f aca="true" t="shared" si="75" ref="CV8:CV17">D8*0.74436/100</f>
        <v>1005.6303600000001</v>
      </c>
      <c r="CW8" s="14">
        <f aca="true" t="shared" si="76" ref="CW8:CW17">CU8+CV8</f>
        <v>1005.6303600000001</v>
      </c>
      <c r="CX8" s="31">
        <f aca="true" t="shared" si="77" ref="CX8:CX17">CV$6*$F8</f>
        <v>567.0460044</v>
      </c>
      <c r="CY8" s="31">
        <f aca="true" t="shared" si="78" ref="CY8:CY17">CV$6*$G8</f>
        <v>220.0774776</v>
      </c>
      <c r="CZ8" s="31"/>
      <c r="DA8" s="14">
        <f aca="true" t="shared" si="79" ref="DA8:DA16">DB$6*$C8</f>
        <v>0</v>
      </c>
      <c r="DB8" s="14">
        <f aca="true" t="shared" si="80" ref="DB8:DB17">D8*0.94183/100</f>
        <v>1272.4123299999999</v>
      </c>
      <c r="DC8" s="14">
        <f aca="true" t="shared" si="81" ref="DC8:DC17">DA8+DB8</f>
        <v>1272.4123299999999</v>
      </c>
      <c r="DD8" s="31">
        <f aca="true" t="shared" si="82" ref="DD8:DD17">DB$6*$F8</f>
        <v>717.4766757</v>
      </c>
      <c r="DE8" s="31">
        <f aca="true" t="shared" si="83" ref="DE8:DE17">DB$6*$G8</f>
        <v>278.4614578</v>
      </c>
      <c r="DF8" s="31"/>
      <c r="DG8" s="14">
        <f aca="true" t="shared" si="84" ref="DG8:DG16">DH$6*$C8</f>
        <v>0</v>
      </c>
      <c r="DH8" s="14">
        <f aca="true" t="shared" si="85" ref="DH8:DH17">D8*0.0876/100</f>
        <v>118.3476</v>
      </c>
      <c r="DI8" s="14">
        <f aca="true" t="shared" si="86" ref="DI8:DI17">DG8+DH8</f>
        <v>118.3476</v>
      </c>
      <c r="DJ8" s="31">
        <f aca="true" t="shared" si="87" ref="DJ8:DJ17">DH$6*$F8</f>
        <v>66.732804</v>
      </c>
      <c r="DK8" s="31">
        <f aca="true" t="shared" si="88" ref="DK8:DK17">DH$6*$G8</f>
        <v>25.899816</v>
      </c>
      <c r="DL8" s="31"/>
      <c r="DM8" s="14">
        <f aca="true" t="shared" si="89" ref="DM8:DM16">DN$6*$C8</f>
        <v>0</v>
      </c>
      <c r="DN8" s="31">
        <f aca="true" t="shared" si="90" ref="DN8:DN17">D8*1.65525/100</f>
        <v>2236.2427500000003</v>
      </c>
      <c r="DO8" s="14">
        <f aca="true" t="shared" si="91" ref="DO8:DO17">DM8+DN8</f>
        <v>2236.2427500000003</v>
      </c>
      <c r="DP8" s="31">
        <f aca="true" t="shared" si="92" ref="DP8:DP17">DN$6*$F8</f>
        <v>1260.9528975</v>
      </c>
      <c r="DQ8" s="31">
        <f aca="true" t="shared" si="93" ref="DQ8:DQ17">DN$6*$G8</f>
        <v>489.39121500000005</v>
      </c>
      <c r="DR8" s="31"/>
      <c r="DS8" s="14">
        <f aca="true" t="shared" si="94" ref="DS8:DS16">DT$6*$C8</f>
        <v>0</v>
      </c>
      <c r="DT8" s="14">
        <f aca="true" t="shared" si="95" ref="DT8:DT17">D8*4.29442/100</f>
        <v>5801.76142</v>
      </c>
      <c r="DU8" s="14">
        <f aca="true" t="shared" si="96" ref="DU8:DU17">DS8+DT8</f>
        <v>5801.76142</v>
      </c>
      <c r="DV8" s="31">
        <f aca="true" t="shared" si="97" ref="DV8:DV17">DT$6*$F8</f>
        <v>3271.4462118</v>
      </c>
      <c r="DW8" s="31">
        <f aca="true" t="shared" si="98" ref="DW8:DW17">DT$6*$G8</f>
        <v>1269.6882172</v>
      </c>
      <c r="DX8" s="31"/>
      <c r="DY8" s="14">
        <f aca="true" t="shared" si="99" ref="DY8:DY16">DZ$6*$C8</f>
        <v>0</v>
      </c>
      <c r="DZ8" s="14">
        <f aca="true" t="shared" si="100" ref="DZ8:DZ17">D8*0.31635/100</f>
        <v>427.38885000000005</v>
      </c>
      <c r="EA8" s="14">
        <f aca="true" t="shared" si="101" ref="EA8:EA17">DY8+DZ8</f>
        <v>427.38885000000005</v>
      </c>
      <c r="EB8" s="31">
        <f aca="true" t="shared" si="102" ref="EB8:EB17">DZ$6*$F8</f>
        <v>240.9922665</v>
      </c>
      <c r="EC8" s="31">
        <f aca="true" t="shared" si="103" ref="EC8:EC17">DZ$6*$G8</f>
        <v>93.532041</v>
      </c>
      <c r="ED8" s="31"/>
    </row>
    <row r="9" spans="1:134" s="33" customFormat="1" ht="12.75">
      <c r="A9" s="32">
        <v>44287</v>
      </c>
      <c r="C9" s="15">
        <f>'2012D'!C9</f>
        <v>0</v>
      </c>
      <c r="D9" s="15">
        <f>'2012D'!D9</f>
        <v>135100</v>
      </c>
      <c r="E9" s="15">
        <f t="shared" si="0"/>
        <v>135100</v>
      </c>
      <c r="F9" s="15">
        <f>'2012D'!F9</f>
        <v>76179</v>
      </c>
      <c r="G9" s="15">
        <f>'2012D'!G9</f>
        <v>29566</v>
      </c>
      <c r="H9" s="31"/>
      <c r="I9" s="46">
        <f t="shared" si="1"/>
        <v>0</v>
      </c>
      <c r="J9" s="46">
        <f t="shared" si="1"/>
        <v>75736.06026</v>
      </c>
      <c r="K9" s="46">
        <f t="shared" si="2"/>
        <v>75736.06026</v>
      </c>
      <c r="L9" s="46">
        <f t="shared" si="3"/>
        <v>42705.38367540001</v>
      </c>
      <c r="M9" s="46">
        <f t="shared" si="3"/>
        <v>16574.4808116</v>
      </c>
      <c r="N9" s="31"/>
      <c r="O9" s="14"/>
      <c r="P9" s="31">
        <f t="shared" si="5"/>
        <v>12189.23538</v>
      </c>
      <c r="Q9" s="31">
        <f t="shared" si="6"/>
        <v>12189.23538</v>
      </c>
      <c r="R9" s="31">
        <f t="shared" si="7"/>
        <v>6873.1588602</v>
      </c>
      <c r="S9" s="31">
        <f t="shared" si="8"/>
        <v>2667.5568708</v>
      </c>
      <c r="T9" s="31"/>
      <c r="U9" s="14"/>
      <c r="V9" s="14">
        <f t="shared" si="10"/>
        <v>114.53777999999998</v>
      </c>
      <c r="W9" s="14">
        <f t="shared" si="11"/>
        <v>114.53777999999998</v>
      </c>
      <c r="X9" s="31">
        <f t="shared" si="12"/>
        <v>64.5845562</v>
      </c>
      <c r="Y9" s="31">
        <f t="shared" si="13"/>
        <v>25.0660548</v>
      </c>
      <c r="Z9" s="31"/>
      <c r="AA9" s="14"/>
      <c r="AB9" s="14">
        <f t="shared" si="15"/>
        <v>3668.15414</v>
      </c>
      <c r="AC9" s="14">
        <f t="shared" si="16"/>
        <v>3668.15414</v>
      </c>
      <c r="AD9" s="31">
        <f t="shared" si="17"/>
        <v>2068.3665006</v>
      </c>
      <c r="AE9" s="31">
        <f t="shared" si="18"/>
        <v>802.7582924</v>
      </c>
      <c r="AF9" s="31"/>
      <c r="AG9" s="14"/>
      <c r="AH9" s="14">
        <f t="shared" si="20"/>
        <v>30720.32145</v>
      </c>
      <c r="AI9" s="14">
        <f t="shared" si="21"/>
        <v>30720.32145</v>
      </c>
      <c r="AJ9" s="31">
        <f t="shared" si="22"/>
        <v>17322.3047205</v>
      </c>
      <c r="AK9" s="31">
        <f t="shared" si="23"/>
        <v>6722.997957</v>
      </c>
      <c r="AL9" s="31"/>
      <c r="AM9" s="14"/>
      <c r="AN9" s="14">
        <f t="shared" si="25"/>
        <v>7951.324009999999</v>
      </c>
      <c r="AO9" s="14">
        <f t="shared" si="26"/>
        <v>7951.324009999999</v>
      </c>
      <c r="AP9" s="31">
        <f t="shared" si="27"/>
        <v>4483.5226629</v>
      </c>
      <c r="AQ9" s="31">
        <f t="shared" si="28"/>
        <v>1740.1098866</v>
      </c>
      <c r="AR9" s="14"/>
      <c r="AS9" s="14"/>
      <c r="AT9" s="14">
        <f t="shared" si="30"/>
        <v>5383.680960000001</v>
      </c>
      <c r="AU9" s="14">
        <f t="shared" si="31"/>
        <v>5383.680960000001</v>
      </c>
      <c r="AV9" s="31">
        <f t="shared" si="32"/>
        <v>3035.7026784</v>
      </c>
      <c r="AW9" s="31">
        <f t="shared" si="33"/>
        <v>1178.1932735999999</v>
      </c>
      <c r="AX9" s="31"/>
      <c r="AY9" s="14"/>
      <c r="AZ9" s="14">
        <f t="shared" si="35"/>
        <v>828.08194</v>
      </c>
      <c r="BA9" s="14">
        <f t="shared" si="36"/>
        <v>828.08194</v>
      </c>
      <c r="BB9" s="31">
        <f t="shared" si="37"/>
        <v>466.9315626</v>
      </c>
      <c r="BC9" s="31">
        <f t="shared" si="38"/>
        <v>181.2218404</v>
      </c>
      <c r="BD9" s="31"/>
      <c r="BE9" s="14"/>
      <c r="BF9" s="14">
        <f t="shared" si="40"/>
        <v>1895.7232000000001</v>
      </c>
      <c r="BG9" s="14">
        <f t="shared" si="41"/>
        <v>1895.7232000000001</v>
      </c>
      <c r="BH9" s="31">
        <f t="shared" si="42"/>
        <v>1068.943728</v>
      </c>
      <c r="BI9" s="31">
        <f t="shared" si="43"/>
        <v>414.870112</v>
      </c>
      <c r="BJ9" s="31"/>
      <c r="BK9" s="14"/>
      <c r="BL9" s="14">
        <f t="shared" si="45"/>
        <v>317.84977000000003</v>
      </c>
      <c r="BM9" s="14">
        <f t="shared" si="46"/>
        <v>317.84977000000003</v>
      </c>
      <c r="BN9" s="31">
        <f t="shared" si="47"/>
        <v>179.22633330000002</v>
      </c>
      <c r="BO9" s="31">
        <f t="shared" si="48"/>
        <v>69.5599282</v>
      </c>
      <c r="BP9" s="31"/>
      <c r="BQ9" s="14"/>
      <c r="BR9" s="14">
        <f t="shared" si="50"/>
        <v>343.81599</v>
      </c>
      <c r="BS9" s="14">
        <f t="shared" si="51"/>
        <v>343.81599</v>
      </c>
      <c r="BT9" s="31">
        <f t="shared" si="52"/>
        <v>193.8679371</v>
      </c>
      <c r="BU9" s="31">
        <f t="shared" si="53"/>
        <v>75.2425134</v>
      </c>
      <c r="BV9" s="31"/>
      <c r="BW9" s="14"/>
      <c r="BX9" s="14">
        <f t="shared" si="55"/>
        <v>656.57249</v>
      </c>
      <c r="BY9" s="14">
        <f t="shared" si="56"/>
        <v>656.57249</v>
      </c>
      <c r="BZ9" s="31">
        <f t="shared" si="57"/>
        <v>370.22232210000004</v>
      </c>
      <c r="CA9" s="31">
        <f t="shared" si="58"/>
        <v>143.6878034</v>
      </c>
      <c r="CB9" s="14"/>
      <c r="CC9" s="14"/>
      <c r="CD9" s="14">
        <f t="shared" si="60"/>
        <v>109.03921</v>
      </c>
      <c r="CE9" s="14">
        <f t="shared" si="61"/>
        <v>109.03921</v>
      </c>
      <c r="CF9" s="31">
        <f t="shared" si="62"/>
        <v>61.484070900000006</v>
      </c>
      <c r="CG9" s="31">
        <f t="shared" si="63"/>
        <v>23.8627186</v>
      </c>
      <c r="CH9" s="31"/>
      <c r="CI9" s="14"/>
      <c r="CJ9" s="14">
        <f t="shared" si="65"/>
        <v>1.8914</v>
      </c>
      <c r="CK9" s="14">
        <f t="shared" si="66"/>
        <v>1.8914</v>
      </c>
      <c r="CL9" s="31">
        <f t="shared" si="67"/>
        <v>1.066506</v>
      </c>
      <c r="CM9" s="31">
        <f t="shared" si="68"/>
        <v>0.413924</v>
      </c>
      <c r="CN9" s="31"/>
      <c r="CO9" s="14"/>
      <c r="CP9" s="14">
        <f t="shared" si="70"/>
        <v>694.0492300000001</v>
      </c>
      <c r="CQ9" s="14">
        <f t="shared" si="71"/>
        <v>694.0492300000001</v>
      </c>
      <c r="CR9" s="31">
        <f t="shared" si="72"/>
        <v>391.3543767</v>
      </c>
      <c r="CS9" s="31">
        <f t="shared" si="73"/>
        <v>151.8894118</v>
      </c>
      <c r="CT9" s="31"/>
      <c r="CU9" s="14"/>
      <c r="CV9" s="14">
        <f t="shared" si="75"/>
        <v>1005.6303600000001</v>
      </c>
      <c r="CW9" s="14">
        <f t="shared" si="76"/>
        <v>1005.6303600000001</v>
      </c>
      <c r="CX9" s="31">
        <f t="shared" si="77"/>
        <v>567.0460044</v>
      </c>
      <c r="CY9" s="31">
        <f t="shared" si="78"/>
        <v>220.0774776</v>
      </c>
      <c r="CZ9" s="31"/>
      <c r="DA9" s="14"/>
      <c r="DB9" s="14">
        <f t="shared" si="80"/>
        <v>1272.4123299999999</v>
      </c>
      <c r="DC9" s="14">
        <f t="shared" si="81"/>
        <v>1272.4123299999999</v>
      </c>
      <c r="DD9" s="31">
        <f t="shared" si="82"/>
        <v>717.4766757</v>
      </c>
      <c r="DE9" s="31">
        <f t="shared" si="83"/>
        <v>278.4614578</v>
      </c>
      <c r="DF9" s="31"/>
      <c r="DG9" s="14"/>
      <c r="DH9" s="14">
        <f t="shared" si="85"/>
        <v>118.3476</v>
      </c>
      <c r="DI9" s="14">
        <f t="shared" si="86"/>
        <v>118.3476</v>
      </c>
      <c r="DJ9" s="31">
        <f t="shared" si="87"/>
        <v>66.732804</v>
      </c>
      <c r="DK9" s="31">
        <f t="shared" si="88"/>
        <v>25.899816</v>
      </c>
      <c r="DL9" s="31"/>
      <c r="DM9" s="14"/>
      <c r="DN9" s="31">
        <f t="shared" si="90"/>
        <v>2236.2427500000003</v>
      </c>
      <c r="DO9" s="14">
        <f t="shared" si="91"/>
        <v>2236.2427500000003</v>
      </c>
      <c r="DP9" s="31">
        <f t="shared" si="92"/>
        <v>1260.9528975</v>
      </c>
      <c r="DQ9" s="31">
        <f t="shared" si="93"/>
        <v>489.39121500000005</v>
      </c>
      <c r="DR9" s="31"/>
      <c r="DS9" s="14"/>
      <c r="DT9" s="14">
        <f t="shared" si="95"/>
        <v>5801.76142</v>
      </c>
      <c r="DU9" s="14">
        <f t="shared" si="96"/>
        <v>5801.76142</v>
      </c>
      <c r="DV9" s="31">
        <f t="shared" si="97"/>
        <v>3271.4462118</v>
      </c>
      <c r="DW9" s="31">
        <f t="shared" si="98"/>
        <v>1269.6882172</v>
      </c>
      <c r="DX9" s="31"/>
      <c r="DY9" s="14"/>
      <c r="DZ9" s="14">
        <f t="shared" si="100"/>
        <v>427.38885000000005</v>
      </c>
      <c r="EA9" s="14">
        <f t="shared" si="101"/>
        <v>427.38885000000005</v>
      </c>
      <c r="EB9" s="31">
        <f t="shared" si="102"/>
        <v>240.9922665</v>
      </c>
      <c r="EC9" s="31">
        <f t="shared" si="103"/>
        <v>93.532041</v>
      </c>
      <c r="ED9" s="31"/>
    </row>
    <row r="10" spans="1:134" s="33" customFormat="1" ht="12.75">
      <c r="A10" s="32">
        <v>44470</v>
      </c>
      <c r="C10" s="15">
        <f>'2012D'!C10</f>
        <v>0</v>
      </c>
      <c r="D10" s="15">
        <f>'2012D'!D10</f>
        <v>135100</v>
      </c>
      <c r="E10" s="15">
        <f t="shared" si="0"/>
        <v>135100</v>
      </c>
      <c r="F10" s="15">
        <f>'2012D'!F10</f>
        <v>76179</v>
      </c>
      <c r="G10" s="15">
        <f>'2012D'!G10</f>
        <v>29566</v>
      </c>
      <c r="H10" s="31"/>
      <c r="I10" s="46">
        <f t="shared" si="1"/>
        <v>0</v>
      </c>
      <c r="J10" s="46">
        <f t="shared" si="1"/>
        <v>75736.06026</v>
      </c>
      <c r="K10" s="46">
        <f t="shared" si="2"/>
        <v>75736.06026</v>
      </c>
      <c r="L10" s="46">
        <f t="shared" si="3"/>
        <v>42705.38367540001</v>
      </c>
      <c r="M10" s="46">
        <f t="shared" si="3"/>
        <v>16574.4808116</v>
      </c>
      <c r="N10" s="31"/>
      <c r="O10" s="14">
        <f t="shared" si="4"/>
        <v>0</v>
      </c>
      <c r="P10" s="31">
        <f t="shared" si="5"/>
        <v>12189.23538</v>
      </c>
      <c r="Q10" s="31">
        <f t="shared" si="6"/>
        <v>12189.23538</v>
      </c>
      <c r="R10" s="31">
        <f t="shared" si="7"/>
        <v>6873.1588602</v>
      </c>
      <c r="S10" s="31">
        <f t="shared" si="8"/>
        <v>2667.5568708</v>
      </c>
      <c r="T10" s="31"/>
      <c r="U10" s="14">
        <f t="shared" si="9"/>
        <v>0</v>
      </c>
      <c r="V10" s="14">
        <f t="shared" si="10"/>
        <v>114.53777999999998</v>
      </c>
      <c r="W10" s="14">
        <f t="shared" si="11"/>
        <v>114.53777999999998</v>
      </c>
      <c r="X10" s="31">
        <f t="shared" si="12"/>
        <v>64.5845562</v>
      </c>
      <c r="Y10" s="31">
        <f t="shared" si="13"/>
        <v>25.0660548</v>
      </c>
      <c r="Z10" s="31"/>
      <c r="AA10" s="14">
        <f t="shared" si="14"/>
        <v>0</v>
      </c>
      <c r="AB10" s="14">
        <f t="shared" si="15"/>
        <v>3668.15414</v>
      </c>
      <c r="AC10" s="14">
        <f t="shared" si="16"/>
        <v>3668.15414</v>
      </c>
      <c r="AD10" s="31">
        <f t="shared" si="17"/>
        <v>2068.3665006</v>
      </c>
      <c r="AE10" s="31">
        <f t="shared" si="18"/>
        <v>802.7582924</v>
      </c>
      <c r="AF10" s="31"/>
      <c r="AG10" s="14">
        <f t="shared" si="19"/>
        <v>0</v>
      </c>
      <c r="AH10" s="14">
        <f t="shared" si="20"/>
        <v>30720.32145</v>
      </c>
      <c r="AI10" s="14">
        <f t="shared" si="21"/>
        <v>30720.32145</v>
      </c>
      <c r="AJ10" s="31">
        <f t="shared" si="22"/>
        <v>17322.3047205</v>
      </c>
      <c r="AK10" s="31">
        <f t="shared" si="23"/>
        <v>6722.997957</v>
      </c>
      <c r="AL10" s="31"/>
      <c r="AM10" s="14">
        <f t="shared" si="24"/>
        <v>0</v>
      </c>
      <c r="AN10" s="14">
        <f t="shared" si="25"/>
        <v>7951.324009999999</v>
      </c>
      <c r="AO10" s="14">
        <f t="shared" si="26"/>
        <v>7951.324009999999</v>
      </c>
      <c r="AP10" s="31">
        <f t="shared" si="27"/>
        <v>4483.5226629</v>
      </c>
      <c r="AQ10" s="31">
        <f t="shared" si="28"/>
        <v>1740.1098866</v>
      </c>
      <c r="AR10" s="14"/>
      <c r="AS10" s="14">
        <f t="shared" si="29"/>
        <v>0</v>
      </c>
      <c r="AT10" s="14">
        <f t="shared" si="30"/>
        <v>5383.680960000001</v>
      </c>
      <c r="AU10" s="14">
        <f t="shared" si="31"/>
        <v>5383.680960000001</v>
      </c>
      <c r="AV10" s="31">
        <f t="shared" si="32"/>
        <v>3035.7026784</v>
      </c>
      <c r="AW10" s="31">
        <f t="shared" si="33"/>
        <v>1178.1932735999999</v>
      </c>
      <c r="AX10" s="31"/>
      <c r="AY10" s="14">
        <f t="shared" si="34"/>
        <v>0</v>
      </c>
      <c r="AZ10" s="14">
        <f t="shared" si="35"/>
        <v>828.08194</v>
      </c>
      <c r="BA10" s="14">
        <f t="shared" si="36"/>
        <v>828.08194</v>
      </c>
      <c r="BB10" s="31">
        <f t="shared" si="37"/>
        <v>466.9315626</v>
      </c>
      <c r="BC10" s="31">
        <f t="shared" si="38"/>
        <v>181.2218404</v>
      </c>
      <c r="BD10" s="31"/>
      <c r="BE10" s="14">
        <f t="shared" si="39"/>
        <v>0</v>
      </c>
      <c r="BF10" s="14">
        <f t="shared" si="40"/>
        <v>1895.7232000000001</v>
      </c>
      <c r="BG10" s="14">
        <f t="shared" si="41"/>
        <v>1895.7232000000001</v>
      </c>
      <c r="BH10" s="31">
        <f t="shared" si="42"/>
        <v>1068.943728</v>
      </c>
      <c r="BI10" s="31">
        <f t="shared" si="43"/>
        <v>414.870112</v>
      </c>
      <c r="BJ10" s="31"/>
      <c r="BK10" s="14">
        <f t="shared" si="44"/>
        <v>0</v>
      </c>
      <c r="BL10" s="14">
        <f t="shared" si="45"/>
        <v>317.84977000000003</v>
      </c>
      <c r="BM10" s="14">
        <f t="shared" si="46"/>
        <v>317.84977000000003</v>
      </c>
      <c r="BN10" s="31">
        <f t="shared" si="47"/>
        <v>179.22633330000002</v>
      </c>
      <c r="BO10" s="31">
        <f t="shared" si="48"/>
        <v>69.5599282</v>
      </c>
      <c r="BP10" s="31"/>
      <c r="BQ10" s="14">
        <f t="shared" si="49"/>
        <v>0</v>
      </c>
      <c r="BR10" s="14">
        <f t="shared" si="50"/>
        <v>343.81599</v>
      </c>
      <c r="BS10" s="14">
        <f t="shared" si="51"/>
        <v>343.81599</v>
      </c>
      <c r="BT10" s="31">
        <f t="shared" si="52"/>
        <v>193.8679371</v>
      </c>
      <c r="BU10" s="31">
        <f t="shared" si="53"/>
        <v>75.2425134</v>
      </c>
      <c r="BV10" s="31"/>
      <c r="BW10" s="14">
        <f t="shared" si="54"/>
        <v>0</v>
      </c>
      <c r="BX10" s="14">
        <f t="shared" si="55"/>
        <v>656.57249</v>
      </c>
      <c r="BY10" s="14">
        <f t="shared" si="56"/>
        <v>656.57249</v>
      </c>
      <c r="BZ10" s="31">
        <f t="shared" si="57"/>
        <v>370.22232210000004</v>
      </c>
      <c r="CA10" s="31">
        <f t="shared" si="58"/>
        <v>143.6878034</v>
      </c>
      <c r="CB10" s="14"/>
      <c r="CC10" s="14">
        <f t="shared" si="59"/>
        <v>0</v>
      </c>
      <c r="CD10" s="14">
        <f t="shared" si="60"/>
        <v>109.03921</v>
      </c>
      <c r="CE10" s="14">
        <f t="shared" si="61"/>
        <v>109.03921</v>
      </c>
      <c r="CF10" s="31">
        <f t="shared" si="62"/>
        <v>61.484070900000006</v>
      </c>
      <c r="CG10" s="31">
        <f t="shared" si="63"/>
        <v>23.8627186</v>
      </c>
      <c r="CH10" s="31"/>
      <c r="CI10" s="14">
        <f t="shared" si="64"/>
        <v>0</v>
      </c>
      <c r="CJ10" s="14">
        <f t="shared" si="65"/>
        <v>1.8914</v>
      </c>
      <c r="CK10" s="14">
        <f t="shared" si="66"/>
        <v>1.8914</v>
      </c>
      <c r="CL10" s="31">
        <f t="shared" si="67"/>
        <v>1.066506</v>
      </c>
      <c r="CM10" s="31">
        <f t="shared" si="68"/>
        <v>0.413924</v>
      </c>
      <c r="CN10" s="31"/>
      <c r="CO10" s="14">
        <f t="shared" si="69"/>
        <v>0</v>
      </c>
      <c r="CP10" s="14">
        <f t="shared" si="70"/>
        <v>694.0492300000001</v>
      </c>
      <c r="CQ10" s="14">
        <f t="shared" si="71"/>
        <v>694.0492300000001</v>
      </c>
      <c r="CR10" s="31">
        <f t="shared" si="72"/>
        <v>391.3543767</v>
      </c>
      <c r="CS10" s="31">
        <f t="shared" si="73"/>
        <v>151.8894118</v>
      </c>
      <c r="CT10" s="31"/>
      <c r="CU10" s="14">
        <f t="shared" si="74"/>
        <v>0</v>
      </c>
      <c r="CV10" s="14">
        <f t="shared" si="75"/>
        <v>1005.6303600000001</v>
      </c>
      <c r="CW10" s="14">
        <f t="shared" si="76"/>
        <v>1005.6303600000001</v>
      </c>
      <c r="CX10" s="31">
        <f t="shared" si="77"/>
        <v>567.0460044</v>
      </c>
      <c r="CY10" s="31">
        <f t="shared" si="78"/>
        <v>220.0774776</v>
      </c>
      <c r="CZ10" s="31"/>
      <c r="DA10" s="14">
        <f t="shared" si="79"/>
        <v>0</v>
      </c>
      <c r="DB10" s="14">
        <f t="shared" si="80"/>
        <v>1272.4123299999999</v>
      </c>
      <c r="DC10" s="14">
        <f t="shared" si="81"/>
        <v>1272.4123299999999</v>
      </c>
      <c r="DD10" s="31">
        <f t="shared" si="82"/>
        <v>717.4766757</v>
      </c>
      <c r="DE10" s="31">
        <f t="shared" si="83"/>
        <v>278.4614578</v>
      </c>
      <c r="DF10" s="31"/>
      <c r="DG10" s="14">
        <f t="shared" si="84"/>
        <v>0</v>
      </c>
      <c r="DH10" s="14">
        <f t="shared" si="85"/>
        <v>118.3476</v>
      </c>
      <c r="DI10" s="14">
        <f t="shared" si="86"/>
        <v>118.3476</v>
      </c>
      <c r="DJ10" s="31">
        <f t="shared" si="87"/>
        <v>66.732804</v>
      </c>
      <c r="DK10" s="31">
        <f t="shared" si="88"/>
        <v>25.899816</v>
      </c>
      <c r="DL10" s="31"/>
      <c r="DM10" s="14">
        <f t="shared" si="89"/>
        <v>0</v>
      </c>
      <c r="DN10" s="31">
        <f t="shared" si="90"/>
        <v>2236.2427500000003</v>
      </c>
      <c r="DO10" s="14">
        <f t="shared" si="91"/>
        <v>2236.2427500000003</v>
      </c>
      <c r="DP10" s="31">
        <f t="shared" si="92"/>
        <v>1260.9528975</v>
      </c>
      <c r="DQ10" s="31">
        <f t="shared" si="93"/>
        <v>489.39121500000005</v>
      </c>
      <c r="DR10" s="31"/>
      <c r="DS10" s="14">
        <f t="shared" si="94"/>
        <v>0</v>
      </c>
      <c r="DT10" s="14">
        <f t="shared" si="95"/>
        <v>5801.76142</v>
      </c>
      <c r="DU10" s="14">
        <f t="shared" si="96"/>
        <v>5801.76142</v>
      </c>
      <c r="DV10" s="31">
        <f t="shared" si="97"/>
        <v>3271.4462118</v>
      </c>
      <c r="DW10" s="31">
        <f t="shared" si="98"/>
        <v>1269.6882172</v>
      </c>
      <c r="DX10" s="31"/>
      <c r="DY10" s="14">
        <f t="shared" si="99"/>
        <v>0</v>
      </c>
      <c r="DZ10" s="14">
        <f t="shared" si="100"/>
        <v>427.38885000000005</v>
      </c>
      <c r="EA10" s="14">
        <f t="shared" si="101"/>
        <v>427.38885000000005</v>
      </c>
      <c r="EB10" s="31">
        <f t="shared" si="102"/>
        <v>240.9922665</v>
      </c>
      <c r="EC10" s="31">
        <f t="shared" si="103"/>
        <v>93.532041</v>
      </c>
      <c r="ED10" s="31"/>
    </row>
    <row r="11" spans="1:134" s="33" customFormat="1" ht="12.75">
      <c r="A11" s="32">
        <v>44652</v>
      </c>
      <c r="C11" s="15">
        <f>'2012D'!C11</f>
        <v>0</v>
      </c>
      <c r="D11" s="15">
        <f>'2012D'!D11</f>
        <v>135100</v>
      </c>
      <c r="E11" s="15">
        <f t="shared" si="0"/>
        <v>135100</v>
      </c>
      <c r="F11" s="15">
        <f>'2012D'!F11</f>
        <v>76179</v>
      </c>
      <c r="G11" s="15">
        <f>'2012D'!G11</f>
        <v>29566</v>
      </c>
      <c r="H11" s="31"/>
      <c r="I11" s="46">
        <f t="shared" si="1"/>
        <v>0</v>
      </c>
      <c r="J11" s="46">
        <f t="shared" si="1"/>
        <v>75736.06026</v>
      </c>
      <c r="K11" s="46">
        <f t="shared" si="2"/>
        <v>75736.06026</v>
      </c>
      <c r="L11" s="46">
        <f t="shared" si="3"/>
        <v>42705.38367540001</v>
      </c>
      <c r="M11" s="46">
        <f t="shared" si="3"/>
        <v>16574.4808116</v>
      </c>
      <c r="N11" s="31"/>
      <c r="O11" s="14"/>
      <c r="P11" s="31">
        <f t="shared" si="5"/>
        <v>12189.23538</v>
      </c>
      <c r="Q11" s="31">
        <f t="shared" si="6"/>
        <v>12189.23538</v>
      </c>
      <c r="R11" s="31">
        <f t="shared" si="7"/>
        <v>6873.1588602</v>
      </c>
      <c r="S11" s="31">
        <f t="shared" si="8"/>
        <v>2667.5568708</v>
      </c>
      <c r="T11" s="31"/>
      <c r="U11" s="14"/>
      <c r="V11" s="14">
        <f t="shared" si="10"/>
        <v>114.53777999999998</v>
      </c>
      <c r="W11" s="14">
        <f t="shared" si="11"/>
        <v>114.53777999999998</v>
      </c>
      <c r="X11" s="31">
        <f t="shared" si="12"/>
        <v>64.5845562</v>
      </c>
      <c r="Y11" s="31">
        <f t="shared" si="13"/>
        <v>25.0660548</v>
      </c>
      <c r="Z11" s="31"/>
      <c r="AA11" s="14"/>
      <c r="AB11" s="14">
        <f t="shared" si="15"/>
        <v>3668.15414</v>
      </c>
      <c r="AC11" s="14">
        <f t="shared" si="16"/>
        <v>3668.15414</v>
      </c>
      <c r="AD11" s="31">
        <f t="shared" si="17"/>
        <v>2068.3665006</v>
      </c>
      <c r="AE11" s="31">
        <f t="shared" si="18"/>
        <v>802.7582924</v>
      </c>
      <c r="AF11" s="31"/>
      <c r="AG11" s="14"/>
      <c r="AH11" s="14">
        <f t="shared" si="20"/>
        <v>30720.32145</v>
      </c>
      <c r="AI11" s="14">
        <f t="shared" si="21"/>
        <v>30720.32145</v>
      </c>
      <c r="AJ11" s="31">
        <f t="shared" si="22"/>
        <v>17322.3047205</v>
      </c>
      <c r="AK11" s="31">
        <f t="shared" si="23"/>
        <v>6722.997957</v>
      </c>
      <c r="AL11" s="31"/>
      <c r="AM11" s="14"/>
      <c r="AN11" s="14">
        <f t="shared" si="25"/>
        <v>7951.324009999999</v>
      </c>
      <c r="AO11" s="14">
        <f t="shared" si="26"/>
        <v>7951.324009999999</v>
      </c>
      <c r="AP11" s="31">
        <f t="shared" si="27"/>
        <v>4483.5226629</v>
      </c>
      <c r="AQ11" s="31">
        <f t="shared" si="28"/>
        <v>1740.1098866</v>
      </c>
      <c r="AR11" s="14"/>
      <c r="AS11" s="14"/>
      <c r="AT11" s="14">
        <f t="shared" si="30"/>
        <v>5383.680960000001</v>
      </c>
      <c r="AU11" s="14">
        <f t="shared" si="31"/>
        <v>5383.680960000001</v>
      </c>
      <c r="AV11" s="31">
        <f t="shared" si="32"/>
        <v>3035.7026784</v>
      </c>
      <c r="AW11" s="31">
        <f t="shared" si="33"/>
        <v>1178.1932735999999</v>
      </c>
      <c r="AX11" s="31"/>
      <c r="AY11" s="14"/>
      <c r="AZ11" s="14">
        <f t="shared" si="35"/>
        <v>828.08194</v>
      </c>
      <c r="BA11" s="14">
        <f t="shared" si="36"/>
        <v>828.08194</v>
      </c>
      <c r="BB11" s="31">
        <f t="shared" si="37"/>
        <v>466.9315626</v>
      </c>
      <c r="BC11" s="31">
        <f t="shared" si="38"/>
        <v>181.2218404</v>
      </c>
      <c r="BD11" s="31"/>
      <c r="BE11" s="14"/>
      <c r="BF11" s="14">
        <f t="shared" si="40"/>
        <v>1895.7232000000001</v>
      </c>
      <c r="BG11" s="14">
        <f t="shared" si="41"/>
        <v>1895.7232000000001</v>
      </c>
      <c r="BH11" s="31">
        <f t="shared" si="42"/>
        <v>1068.943728</v>
      </c>
      <c r="BI11" s="31">
        <f t="shared" si="43"/>
        <v>414.870112</v>
      </c>
      <c r="BJ11" s="31"/>
      <c r="BK11" s="14"/>
      <c r="BL11" s="14">
        <f t="shared" si="45"/>
        <v>317.84977000000003</v>
      </c>
      <c r="BM11" s="14">
        <f t="shared" si="46"/>
        <v>317.84977000000003</v>
      </c>
      <c r="BN11" s="31">
        <f t="shared" si="47"/>
        <v>179.22633330000002</v>
      </c>
      <c r="BO11" s="31">
        <f t="shared" si="48"/>
        <v>69.5599282</v>
      </c>
      <c r="BP11" s="31"/>
      <c r="BQ11" s="14"/>
      <c r="BR11" s="14">
        <f t="shared" si="50"/>
        <v>343.81599</v>
      </c>
      <c r="BS11" s="14">
        <f t="shared" si="51"/>
        <v>343.81599</v>
      </c>
      <c r="BT11" s="31">
        <f t="shared" si="52"/>
        <v>193.8679371</v>
      </c>
      <c r="BU11" s="31">
        <f t="shared" si="53"/>
        <v>75.2425134</v>
      </c>
      <c r="BV11" s="31"/>
      <c r="BW11" s="14"/>
      <c r="BX11" s="14">
        <f t="shared" si="55"/>
        <v>656.57249</v>
      </c>
      <c r="BY11" s="14">
        <f t="shared" si="56"/>
        <v>656.57249</v>
      </c>
      <c r="BZ11" s="31">
        <f t="shared" si="57"/>
        <v>370.22232210000004</v>
      </c>
      <c r="CA11" s="31">
        <f t="shared" si="58"/>
        <v>143.6878034</v>
      </c>
      <c r="CB11" s="14"/>
      <c r="CC11" s="14"/>
      <c r="CD11" s="14">
        <f t="shared" si="60"/>
        <v>109.03921</v>
      </c>
      <c r="CE11" s="14">
        <f t="shared" si="61"/>
        <v>109.03921</v>
      </c>
      <c r="CF11" s="31">
        <f t="shared" si="62"/>
        <v>61.484070900000006</v>
      </c>
      <c r="CG11" s="31">
        <f t="shared" si="63"/>
        <v>23.8627186</v>
      </c>
      <c r="CH11" s="31"/>
      <c r="CI11" s="14"/>
      <c r="CJ11" s="14">
        <f t="shared" si="65"/>
        <v>1.8914</v>
      </c>
      <c r="CK11" s="14">
        <f t="shared" si="66"/>
        <v>1.8914</v>
      </c>
      <c r="CL11" s="31">
        <f t="shared" si="67"/>
        <v>1.066506</v>
      </c>
      <c r="CM11" s="31">
        <f t="shared" si="68"/>
        <v>0.413924</v>
      </c>
      <c r="CN11" s="31"/>
      <c r="CO11" s="14"/>
      <c r="CP11" s="14">
        <f t="shared" si="70"/>
        <v>694.0492300000001</v>
      </c>
      <c r="CQ11" s="14">
        <f t="shared" si="71"/>
        <v>694.0492300000001</v>
      </c>
      <c r="CR11" s="31">
        <f t="shared" si="72"/>
        <v>391.3543767</v>
      </c>
      <c r="CS11" s="31">
        <f t="shared" si="73"/>
        <v>151.8894118</v>
      </c>
      <c r="CT11" s="31"/>
      <c r="CU11" s="14"/>
      <c r="CV11" s="14">
        <f t="shared" si="75"/>
        <v>1005.6303600000001</v>
      </c>
      <c r="CW11" s="14">
        <f t="shared" si="76"/>
        <v>1005.6303600000001</v>
      </c>
      <c r="CX11" s="31">
        <f t="shared" si="77"/>
        <v>567.0460044</v>
      </c>
      <c r="CY11" s="31">
        <f t="shared" si="78"/>
        <v>220.0774776</v>
      </c>
      <c r="CZ11" s="31"/>
      <c r="DA11" s="14"/>
      <c r="DB11" s="14">
        <f t="shared" si="80"/>
        <v>1272.4123299999999</v>
      </c>
      <c r="DC11" s="14">
        <f t="shared" si="81"/>
        <v>1272.4123299999999</v>
      </c>
      <c r="DD11" s="31">
        <f t="shared" si="82"/>
        <v>717.4766757</v>
      </c>
      <c r="DE11" s="31">
        <f t="shared" si="83"/>
        <v>278.4614578</v>
      </c>
      <c r="DF11" s="31"/>
      <c r="DG11" s="14"/>
      <c r="DH11" s="14">
        <f t="shared" si="85"/>
        <v>118.3476</v>
      </c>
      <c r="DI11" s="14">
        <f t="shared" si="86"/>
        <v>118.3476</v>
      </c>
      <c r="DJ11" s="31">
        <f t="shared" si="87"/>
        <v>66.732804</v>
      </c>
      <c r="DK11" s="31">
        <f t="shared" si="88"/>
        <v>25.899816</v>
      </c>
      <c r="DL11" s="31"/>
      <c r="DM11" s="14"/>
      <c r="DN11" s="31">
        <f t="shared" si="90"/>
        <v>2236.2427500000003</v>
      </c>
      <c r="DO11" s="14">
        <f t="shared" si="91"/>
        <v>2236.2427500000003</v>
      </c>
      <c r="DP11" s="31">
        <f t="shared" si="92"/>
        <v>1260.9528975</v>
      </c>
      <c r="DQ11" s="31">
        <f t="shared" si="93"/>
        <v>489.39121500000005</v>
      </c>
      <c r="DR11" s="31"/>
      <c r="DS11" s="14"/>
      <c r="DT11" s="14">
        <f t="shared" si="95"/>
        <v>5801.76142</v>
      </c>
      <c r="DU11" s="14">
        <f t="shared" si="96"/>
        <v>5801.76142</v>
      </c>
      <c r="DV11" s="31">
        <f t="shared" si="97"/>
        <v>3271.4462118</v>
      </c>
      <c r="DW11" s="31">
        <f t="shared" si="98"/>
        <v>1269.6882172</v>
      </c>
      <c r="DX11" s="31"/>
      <c r="DY11" s="14"/>
      <c r="DZ11" s="14">
        <f t="shared" si="100"/>
        <v>427.38885000000005</v>
      </c>
      <c r="EA11" s="14">
        <f t="shared" si="101"/>
        <v>427.38885000000005</v>
      </c>
      <c r="EB11" s="31">
        <f t="shared" si="102"/>
        <v>240.9922665</v>
      </c>
      <c r="EC11" s="31">
        <f t="shared" si="103"/>
        <v>93.532041</v>
      </c>
      <c r="ED11" s="31"/>
    </row>
    <row r="12" spans="1:134" s="33" customFormat="1" ht="12.75">
      <c r="A12" s="32">
        <v>44835</v>
      </c>
      <c r="C12" s="15">
        <f>'2012D'!C12</f>
        <v>0</v>
      </c>
      <c r="D12" s="15">
        <f>'2012D'!D12</f>
        <v>135100</v>
      </c>
      <c r="E12" s="15">
        <f t="shared" si="0"/>
        <v>135100</v>
      </c>
      <c r="F12" s="15">
        <f>'2012D'!F12</f>
        <v>76179</v>
      </c>
      <c r="G12" s="15">
        <f>'2012D'!G12</f>
        <v>29566</v>
      </c>
      <c r="H12" s="31"/>
      <c r="I12" s="46">
        <f t="shared" si="1"/>
        <v>0</v>
      </c>
      <c r="J12" s="46">
        <f t="shared" si="1"/>
        <v>75736.06026</v>
      </c>
      <c r="K12" s="46">
        <f t="shared" si="2"/>
        <v>75736.06026</v>
      </c>
      <c r="L12" s="46">
        <f t="shared" si="3"/>
        <v>42705.38367540001</v>
      </c>
      <c r="M12" s="46">
        <f t="shared" si="3"/>
        <v>16574.4808116</v>
      </c>
      <c r="N12" s="31"/>
      <c r="O12" s="14">
        <f t="shared" si="4"/>
        <v>0</v>
      </c>
      <c r="P12" s="31">
        <f t="shared" si="5"/>
        <v>12189.23538</v>
      </c>
      <c r="Q12" s="31">
        <f t="shared" si="6"/>
        <v>12189.23538</v>
      </c>
      <c r="R12" s="31">
        <f t="shared" si="7"/>
        <v>6873.1588602</v>
      </c>
      <c r="S12" s="31">
        <f t="shared" si="8"/>
        <v>2667.5568708</v>
      </c>
      <c r="T12" s="31"/>
      <c r="U12" s="14">
        <f t="shared" si="9"/>
        <v>0</v>
      </c>
      <c r="V12" s="14">
        <f t="shared" si="10"/>
        <v>114.53777999999998</v>
      </c>
      <c r="W12" s="14">
        <f t="shared" si="11"/>
        <v>114.53777999999998</v>
      </c>
      <c r="X12" s="31">
        <f t="shared" si="12"/>
        <v>64.5845562</v>
      </c>
      <c r="Y12" s="31">
        <f t="shared" si="13"/>
        <v>25.0660548</v>
      </c>
      <c r="Z12" s="31"/>
      <c r="AA12" s="14">
        <f t="shared" si="14"/>
        <v>0</v>
      </c>
      <c r="AB12" s="14">
        <f t="shared" si="15"/>
        <v>3668.15414</v>
      </c>
      <c r="AC12" s="14">
        <f t="shared" si="16"/>
        <v>3668.15414</v>
      </c>
      <c r="AD12" s="31">
        <f t="shared" si="17"/>
        <v>2068.3665006</v>
      </c>
      <c r="AE12" s="31">
        <f t="shared" si="18"/>
        <v>802.7582924</v>
      </c>
      <c r="AF12" s="31"/>
      <c r="AG12" s="14">
        <f t="shared" si="19"/>
        <v>0</v>
      </c>
      <c r="AH12" s="14">
        <f t="shared" si="20"/>
        <v>30720.32145</v>
      </c>
      <c r="AI12" s="14">
        <f t="shared" si="21"/>
        <v>30720.32145</v>
      </c>
      <c r="AJ12" s="31">
        <f t="shared" si="22"/>
        <v>17322.3047205</v>
      </c>
      <c r="AK12" s="31">
        <f t="shared" si="23"/>
        <v>6722.997957</v>
      </c>
      <c r="AL12" s="31"/>
      <c r="AM12" s="14">
        <f t="shared" si="24"/>
        <v>0</v>
      </c>
      <c r="AN12" s="14">
        <f t="shared" si="25"/>
        <v>7951.324009999999</v>
      </c>
      <c r="AO12" s="14">
        <f t="shared" si="26"/>
        <v>7951.324009999999</v>
      </c>
      <c r="AP12" s="31">
        <f t="shared" si="27"/>
        <v>4483.5226629</v>
      </c>
      <c r="AQ12" s="31">
        <f t="shared" si="28"/>
        <v>1740.1098866</v>
      </c>
      <c r="AR12" s="14"/>
      <c r="AS12" s="14">
        <f t="shared" si="29"/>
        <v>0</v>
      </c>
      <c r="AT12" s="14">
        <f t="shared" si="30"/>
        <v>5383.680960000001</v>
      </c>
      <c r="AU12" s="14">
        <f t="shared" si="31"/>
        <v>5383.680960000001</v>
      </c>
      <c r="AV12" s="31">
        <f t="shared" si="32"/>
        <v>3035.7026784</v>
      </c>
      <c r="AW12" s="31">
        <f t="shared" si="33"/>
        <v>1178.1932735999999</v>
      </c>
      <c r="AX12" s="31"/>
      <c r="AY12" s="14">
        <f t="shared" si="34"/>
        <v>0</v>
      </c>
      <c r="AZ12" s="14">
        <f t="shared" si="35"/>
        <v>828.08194</v>
      </c>
      <c r="BA12" s="14">
        <f t="shared" si="36"/>
        <v>828.08194</v>
      </c>
      <c r="BB12" s="31">
        <f t="shared" si="37"/>
        <v>466.9315626</v>
      </c>
      <c r="BC12" s="31">
        <f t="shared" si="38"/>
        <v>181.2218404</v>
      </c>
      <c r="BD12" s="31"/>
      <c r="BE12" s="14">
        <f t="shared" si="39"/>
        <v>0</v>
      </c>
      <c r="BF12" s="14">
        <f t="shared" si="40"/>
        <v>1895.7232000000001</v>
      </c>
      <c r="BG12" s="14">
        <f t="shared" si="41"/>
        <v>1895.7232000000001</v>
      </c>
      <c r="BH12" s="31">
        <f t="shared" si="42"/>
        <v>1068.943728</v>
      </c>
      <c r="BI12" s="31">
        <f t="shared" si="43"/>
        <v>414.870112</v>
      </c>
      <c r="BJ12" s="31"/>
      <c r="BK12" s="14">
        <f t="shared" si="44"/>
        <v>0</v>
      </c>
      <c r="BL12" s="14">
        <f t="shared" si="45"/>
        <v>317.84977000000003</v>
      </c>
      <c r="BM12" s="14">
        <f t="shared" si="46"/>
        <v>317.84977000000003</v>
      </c>
      <c r="BN12" s="31">
        <f t="shared" si="47"/>
        <v>179.22633330000002</v>
      </c>
      <c r="BO12" s="31">
        <f t="shared" si="48"/>
        <v>69.5599282</v>
      </c>
      <c r="BP12" s="31"/>
      <c r="BQ12" s="14">
        <f t="shared" si="49"/>
        <v>0</v>
      </c>
      <c r="BR12" s="14">
        <f t="shared" si="50"/>
        <v>343.81599</v>
      </c>
      <c r="BS12" s="14">
        <f t="shared" si="51"/>
        <v>343.81599</v>
      </c>
      <c r="BT12" s="31">
        <f t="shared" si="52"/>
        <v>193.8679371</v>
      </c>
      <c r="BU12" s="31">
        <f t="shared" si="53"/>
        <v>75.2425134</v>
      </c>
      <c r="BV12" s="31"/>
      <c r="BW12" s="14">
        <f t="shared" si="54"/>
        <v>0</v>
      </c>
      <c r="BX12" s="14">
        <f t="shared" si="55"/>
        <v>656.57249</v>
      </c>
      <c r="BY12" s="14">
        <f t="shared" si="56"/>
        <v>656.57249</v>
      </c>
      <c r="BZ12" s="31">
        <f t="shared" si="57"/>
        <v>370.22232210000004</v>
      </c>
      <c r="CA12" s="31">
        <f t="shared" si="58"/>
        <v>143.6878034</v>
      </c>
      <c r="CB12" s="14"/>
      <c r="CC12" s="14">
        <f t="shared" si="59"/>
        <v>0</v>
      </c>
      <c r="CD12" s="14">
        <f t="shared" si="60"/>
        <v>109.03921</v>
      </c>
      <c r="CE12" s="14">
        <f t="shared" si="61"/>
        <v>109.03921</v>
      </c>
      <c r="CF12" s="31">
        <f t="shared" si="62"/>
        <v>61.484070900000006</v>
      </c>
      <c r="CG12" s="31">
        <f t="shared" si="63"/>
        <v>23.8627186</v>
      </c>
      <c r="CH12" s="31"/>
      <c r="CI12" s="14">
        <f t="shared" si="64"/>
        <v>0</v>
      </c>
      <c r="CJ12" s="14">
        <f t="shared" si="65"/>
        <v>1.8914</v>
      </c>
      <c r="CK12" s="14">
        <f t="shared" si="66"/>
        <v>1.8914</v>
      </c>
      <c r="CL12" s="31">
        <f t="shared" si="67"/>
        <v>1.066506</v>
      </c>
      <c r="CM12" s="31">
        <f t="shared" si="68"/>
        <v>0.413924</v>
      </c>
      <c r="CN12" s="31"/>
      <c r="CO12" s="14">
        <f t="shared" si="69"/>
        <v>0</v>
      </c>
      <c r="CP12" s="14">
        <f t="shared" si="70"/>
        <v>694.0492300000001</v>
      </c>
      <c r="CQ12" s="14">
        <f t="shared" si="71"/>
        <v>694.0492300000001</v>
      </c>
      <c r="CR12" s="31">
        <f t="shared" si="72"/>
        <v>391.3543767</v>
      </c>
      <c r="CS12" s="31">
        <f t="shared" si="73"/>
        <v>151.8894118</v>
      </c>
      <c r="CT12" s="31"/>
      <c r="CU12" s="14">
        <f t="shared" si="74"/>
        <v>0</v>
      </c>
      <c r="CV12" s="14">
        <f t="shared" si="75"/>
        <v>1005.6303600000001</v>
      </c>
      <c r="CW12" s="14">
        <f t="shared" si="76"/>
        <v>1005.6303600000001</v>
      </c>
      <c r="CX12" s="31">
        <f t="shared" si="77"/>
        <v>567.0460044</v>
      </c>
      <c r="CY12" s="31">
        <f t="shared" si="78"/>
        <v>220.0774776</v>
      </c>
      <c r="CZ12" s="31"/>
      <c r="DA12" s="14">
        <f t="shared" si="79"/>
        <v>0</v>
      </c>
      <c r="DB12" s="14">
        <f t="shared" si="80"/>
        <v>1272.4123299999999</v>
      </c>
      <c r="DC12" s="14">
        <f t="shared" si="81"/>
        <v>1272.4123299999999</v>
      </c>
      <c r="DD12" s="31">
        <f t="shared" si="82"/>
        <v>717.4766757</v>
      </c>
      <c r="DE12" s="31">
        <f t="shared" si="83"/>
        <v>278.4614578</v>
      </c>
      <c r="DF12" s="31"/>
      <c r="DG12" s="14">
        <f t="shared" si="84"/>
        <v>0</v>
      </c>
      <c r="DH12" s="14">
        <f t="shared" si="85"/>
        <v>118.3476</v>
      </c>
      <c r="DI12" s="14">
        <f t="shared" si="86"/>
        <v>118.3476</v>
      </c>
      <c r="DJ12" s="31">
        <f t="shared" si="87"/>
        <v>66.732804</v>
      </c>
      <c r="DK12" s="31">
        <f t="shared" si="88"/>
        <v>25.899816</v>
      </c>
      <c r="DL12" s="31"/>
      <c r="DM12" s="14">
        <f t="shared" si="89"/>
        <v>0</v>
      </c>
      <c r="DN12" s="31">
        <f t="shared" si="90"/>
        <v>2236.2427500000003</v>
      </c>
      <c r="DO12" s="14">
        <f t="shared" si="91"/>
        <v>2236.2427500000003</v>
      </c>
      <c r="DP12" s="31">
        <f t="shared" si="92"/>
        <v>1260.9528975</v>
      </c>
      <c r="DQ12" s="31">
        <f t="shared" si="93"/>
        <v>489.39121500000005</v>
      </c>
      <c r="DR12" s="31"/>
      <c r="DS12" s="14">
        <f t="shared" si="94"/>
        <v>0</v>
      </c>
      <c r="DT12" s="14">
        <f t="shared" si="95"/>
        <v>5801.76142</v>
      </c>
      <c r="DU12" s="14">
        <f t="shared" si="96"/>
        <v>5801.76142</v>
      </c>
      <c r="DV12" s="31">
        <f t="shared" si="97"/>
        <v>3271.4462118</v>
      </c>
      <c r="DW12" s="31">
        <f t="shared" si="98"/>
        <v>1269.6882172</v>
      </c>
      <c r="DX12" s="31"/>
      <c r="DY12" s="14">
        <f t="shared" si="99"/>
        <v>0</v>
      </c>
      <c r="DZ12" s="14">
        <f t="shared" si="100"/>
        <v>427.38885000000005</v>
      </c>
      <c r="EA12" s="14">
        <f t="shared" si="101"/>
        <v>427.38885000000005</v>
      </c>
      <c r="EB12" s="31">
        <f t="shared" si="102"/>
        <v>240.9922665</v>
      </c>
      <c r="EC12" s="31">
        <f t="shared" si="103"/>
        <v>93.532041</v>
      </c>
      <c r="ED12" s="31"/>
    </row>
    <row r="13" spans="1:134" s="33" customFormat="1" ht="12.75">
      <c r="A13" s="32">
        <v>45017</v>
      </c>
      <c r="C13" s="15">
        <f>'2012D'!C13</f>
        <v>0</v>
      </c>
      <c r="D13" s="15">
        <f>'2012D'!D13</f>
        <v>135100</v>
      </c>
      <c r="E13" s="15">
        <f t="shared" si="0"/>
        <v>135100</v>
      </c>
      <c r="F13" s="15">
        <f>'2012D'!F13</f>
        <v>76179</v>
      </c>
      <c r="G13" s="15">
        <f>'2012D'!G13</f>
        <v>29566</v>
      </c>
      <c r="H13" s="31"/>
      <c r="I13" s="46">
        <f t="shared" si="1"/>
        <v>0</v>
      </c>
      <c r="J13" s="46">
        <f t="shared" si="1"/>
        <v>75736.06026</v>
      </c>
      <c r="K13" s="46">
        <f t="shared" si="2"/>
        <v>75736.06026</v>
      </c>
      <c r="L13" s="46">
        <f t="shared" si="3"/>
        <v>42705.38367540001</v>
      </c>
      <c r="M13" s="46">
        <f t="shared" si="3"/>
        <v>16574.4808116</v>
      </c>
      <c r="N13" s="31"/>
      <c r="O13" s="14"/>
      <c r="P13" s="31">
        <f t="shared" si="5"/>
        <v>12189.23538</v>
      </c>
      <c r="Q13" s="31">
        <f t="shared" si="6"/>
        <v>12189.23538</v>
      </c>
      <c r="R13" s="31">
        <f t="shared" si="7"/>
        <v>6873.1588602</v>
      </c>
      <c r="S13" s="31">
        <f t="shared" si="8"/>
        <v>2667.5568708</v>
      </c>
      <c r="T13" s="31"/>
      <c r="U13" s="14"/>
      <c r="V13" s="14">
        <f t="shared" si="10"/>
        <v>114.53777999999998</v>
      </c>
      <c r="W13" s="14">
        <f t="shared" si="11"/>
        <v>114.53777999999998</v>
      </c>
      <c r="X13" s="31">
        <f t="shared" si="12"/>
        <v>64.5845562</v>
      </c>
      <c r="Y13" s="31">
        <f t="shared" si="13"/>
        <v>25.0660548</v>
      </c>
      <c r="Z13" s="31"/>
      <c r="AA13" s="14"/>
      <c r="AB13" s="14">
        <f t="shared" si="15"/>
        <v>3668.15414</v>
      </c>
      <c r="AC13" s="14">
        <f t="shared" si="16"/>
        <v>3668.15414</v>
      </c>
      <c r="AD13" s="31">
        <f t="shared" si="17"/>
        <v>2068.3665006</v>
      </c>
      <c r="AE13" s="31">
        <f t="shared" si="18"/>
        <v>802.7582924</v>
      </c>
      <c r="AF13" s="31"/>
      <c r="AG13" s="14"/>
      <c r="AH13" s="14">
        <f t="shared" si="20"/>
        <v>30720.32145</v>
      </c>
      <c r="AI13" s="14">
        <f t="shared" si="21"/>
        <v>30720.32145</v>
      </c>
      <c r="AJ13" s="31">
        <f t="shared" si="22"/>
        <v>17322.3047205</v>
      </c>
      <c r="AK13" s="31">
        <f t="shared" si="23"/>
        <v>6722.997957</v>
      </c>
      <c r="AL13" s="31"/>
      <c r="AM13" s="14"/>
      <c r="AN13" s="14">
        <f t="shared" si="25"/>
        <v>7951.324009999999</v>
      </c>
      <c r="AO13" s="14">
        <f t="shared" si="26"/>
        <v>7951.324009999999</v>
      </c>
      <c r="AP13" s="31">
        <f t="shared" si="27"/>
        <v>4483.5226629</v>
      </c>
      <c r="AQ13" s="31">
        <f t="shared" si="28"/>
        <v>1740.1098866</v>
      </c>
      <c r="AR13" s="14"/>
      <c r="AS13" s="14"/>
      <c r="AT13" s="14">
        <f t="shared" si="30"/>
        <v>5383.680960000001</v>
      </c>
      <c r="AU13" s="14">
        <f t="shared" si="31"/>
        <v>5383.680960000001</v>
      </c>
      <c r="AV13" s="31">
        <f t="shared" si="32"/>
        <v>3035.7026784</v>
      </c>
      <c r="AW13" s="31">
        <f t="shared" si="33"/>
        <v>1178.1932735999999</v>
      </c>
      <c r="AX13" s="31"/>
      <c r="AY13" s="14"/>
      <c r="AZ13" s="14">
        <f t="shared" si="35"/>
        <v>828.08194</v>
      </c>
      <c r="BA13" s="14">
        <f t="shared" si="36"/>
        <v>828.08194</v>
      </c>
      <c r="BB13" s="31">
        <f t="shared" si="37"/>
        <v>466.9315626</v>
      </c>
      <c r="BC13" s="31">
        <f t="shared" si="38"/>
        <v>181.2218404</v>
      </c>
      <c r="BD13" s="31"/>
      <c r="BE13" s="14"/>
      <c r="BF13" s="14">
        <f t="shared" si="40"/>
        <v>1895.7232000000001</v>
      </c>
      <c r="BG13" s="14">
        <f t="shared" si="41"/>
        <v>1895.7232000000001</v>
      </c>
      <c r="BH13" s="31">
        <f t="shared" si="42"/>
        <v>1068.943728</v>
      </c>
      <c r="BI13" s="31">
        <f t="shared" si="43"/>
        <v>414.870112</v>
      </c>
      <c r="BJ13" s="31"/>
      <c r="BK13" s="14"/>
      <c r="BL13" s="14">
        <f t="shared" si="45"/>
        <v>317.84977000000003</v>
      </c>
      <c r="BM13" s="14">
        <f t="shared" si="46"/>
        <v>317.84977000000003</v>
      </c>
      <c r="BN13" s="31">
        <f t="shared" si="47"/>
        <v>179.22633330000002</v>
      </c>
      <c r="BO13" s="31">
        <f t="shared" si="48"/>
        <v>69.5599282</v>
      </c>
      <c r="BP13" s="31"/>
      <c r="BQ13" s="14"/>
      <c r="BR13" s="14">
        <f t="shared" si="50"/>
        <v>343.81599</v>
      </c>
      <c r="BS13" s="14">
        <f t="shared" si="51"/>
        <v>343.81599</v>
      </c>
      <c r="BT13" s="31">
        <f t="shared" si="52"/>
        <v>193.8679371</v>
      </c>
      <c r="BU13" s="31">
        <f t="shared" si="53"/>
        <v>75.2425134</v>
      </c>
      <c r="BV13" s="31"/>
      <c r="BW13" s="14"/>
      <c r="BX13" s="14">
        <f t="shared" si="55"/>
        <v>656.57249</v>
      </c>
      <c r="BY13" s="14">
        <f t="shared" si="56"/>
        <v>656.57249</v>
      </c>
      <c r="BZ13" s="31">
        <f t="shared" si="57"/>
        <v>370.22232210000004</v>
      </c>
      <c r="CA13" s="31">
        <f t="shared" si="58"/>
        <v>143.6878034</v>
      </c>
      <c r="CB13" s="14"/>
      <c r="CC13" s="14"/>
      <c r="CD13" s="14">
        <f t="shared" si="60"/>
        <v>109.03921</v>
      </c>
      <c r="CE13" s="14">
        <f t="shared" si="61"/>
        <v>109.03921</v>
      </c>
      <c r="CF13" s="31">
        <f t="shared" si="62"/>
        <v>61.484070900000006</v>
      </c>
      <c r="CG13" s="31">
        <f t="shared" si="63"/>
        <v>23.8627186</v>
      </c>
      <c r="CH13" s="31"/>
      <c r="CI13" s="14"/>
      <c r="CJ13" s="14">
        <f t="shared" si="65"/>
        <v>1.8914</v>
      </c>
      <c r="CK13" s="14">
        <f t="shared" si="66"/>
        <v>1.8914</v>
      </c>
      <c r="CL13" s="31">
        <f t="shared" si="67"/>
        <v>1.066506</v>
      </c>
      <c r="CM13" s="31">
        <f t="shared" si="68"/>
        <v>0.413924</v>
      </c>
      <c r="CN13" s="31"/>
      <c r="CO13" s="14"/>
      <c r="CP13" s="14">
        <f t="shared" si="70"/>
        <v>694.0492300000001</v>
      </c>
      <c r="CQ13" s="14">
        <f t="shared" si="71"/>
        <v>694.0492300000001</v>
      </c>
      <c r="CR13" s="31">
        <f t="shared" si="72"/>
        <v>391.3543767</v>
      </c>
      <c r="CS13" s="31">
        <f t="shared" si="73"/>
        <v>151.8894118</v>
      </c>
      <c r="CT13" s="31"/>
      <c r="CU13" s="14"/>
      <c r="CV13" s="14">
        <f t="shared" si="75"/>
        <v>1005.6303600000001</v>
      </c>
      <c r="CW13" s="14">
        <f t="shared" si="76"/>
        <v>1005.6303600000001</v>
      </c>
      <c r="CX13" s="31">
        <f t="shared" si="77"/>
        <v>567.0460044</v>
      </c>
      <c r="CY13" s="31">
        <f t="shared" si="78"/>
        <v>220.0774776</v>
      </c>
      <c r="CZ13" s="31"/>
      <c r="DA13" s="14"/>
      <c r="DB13" s="14">
        <f t="shared" si="80"/>
        <v>1272.4123299999999</v>
      </c>
      <c r="DC13" s="14">
        <f t="shared" si="81"/>
        <v>1272.4123299999999</v>
      </c>
      <c r="DD13" s="31">
        <f t="shared" si="82"/>
        <v>717.4766757</v>
      </c>
      <c r="DE13" s="31">
        <f t="shared" si="83"/>
        <v>278.4614578</v>
      </c>
      <c r="DF13" s="31"/>
      <c r="DG13" s="14"/>
      <c r="DH13" s="14">
        <f t="shared" si="85"/>
        <v>118.3476</v>
      </c>
      <c r="DI13" s="14">
        <f t="shared" si="86"/>
        <v>118.3476</v>
      </c>
      <c r="DJ13" s="31">
        <f t="shared" si="87"/>
        <v>66.732804</v>
      </c>
      <c r="DK13" s="31">
        <f t="shared" si="88"/>
        <v>25.899816</v>
      </c>
      <c r="DL13" s="31"/>
      <c r="DM13" s="14"/>
      <c r="DN13" s="31">
        <f t="shared" si="90"/>
        <v>2236.2427500000003</v>
      </c>
      <c r="DO13" s="14">
        <f t="shared" si="91"/>
        <v>2236.2427500000003</v>
      </c>
      <c r="DP13" s="31">
        <f t="shared" si="92"/>
        <v>1260.9528975</v>
      </c>
      <c r="DQ13" s="31">
        <f t="shared" si="93"/>
        <v>489.39121500000005</v>
      </c>
      <c r="DR13" s="31"/>
      <c r="DS13" s="14"/>
      <c r="DT13" s="14">
        <f t="shared" si="95"/>
        <v>5801.76142</v>
      </c>
      <c r="DU13" s="14">
        <f t="shared" si="96"/>
        <v>5801.76142</v>
      </c>
      <c r="DV13" s="31">
        <f t="shared" si="97"/>
        <v>3271.4462118</v>
      </c>
      <c r="DW13" s="31">
        <f t="shared" si="98"/>
        <v>1269.6882172</v>
      </c>
      <c r="DX13" s="31"/>
      <c r="DY13" s="14"/>
      <c r="DZ13" s="14">
        <f t="shared" si="100"/>
        <v>427.38885000000005</v>
      </c>
      <c r="EA13" s="14">
        <f t="shared" si="101"/>
        <v>427.38885000000005</v>
      </c>
      <c r="EB13" s="31">
        <f t="shared" si="102"/>
        <v>240.9922665</v>
      </c>
      <c r="EC13" s="31">
        <f t="shared" si="103"/>
        <v>93.532041</v>
      </c>
      <c r="ED13" s="31"/>
    </row>
    <row r="14" spans="1:134" s="33" customFormat="1" ht="12.75">
      <c r="A14" s="32">
        <v>45200</v>
      </c>
      <c r="C14" s="15">
        <f>'2012D'!C14</f>
        <v>3310000</v>
      </c>
      <c r="D14" s="15">
        <f>'2012D'!D14</f>
        <v>135100</v>
      </c>
      <c r="E14" s="15">
        <f t="shared" si="0"/>
        <v>3445100</v>
      </c>
      <c r="F14" s="15">
        <f>'2012D'!F14</f>
        <v>76179</v>
      </c>
      <c r="G14" s="15">
        <f>'2012D'!G14</f>
        <v>29566</v>
      </c>
      <c r="H14" s="31"/>
      <c r="I14" s="46">
        <f t="shared" si="1"/>
        <v>1855561.506</v>
      </c>
      <c r="J14" s="46">
        <f t="shared" si="1"/>
        <v>75736.06026</v>
      </c>
      <c r="K14" s="46">
        <f t="shared" si="2"/>
        <v>1931297.56626</v>
      </c>
      <c r="L14" s="46">
        <f t="shared" si="3"/>
        <v>42705.38367540001</v>
      </c>
      <c r="M14" s="46">
        <f t="shared" si="3"/>
        <v>16574.4808116</v>
      </c>
      <c r="N14" s="31"/>
      <c r="O14" s="14">
        <f t="shared" si="4"/>
        <v>298640.77800000005</v>
      </c>
      <c r="P14" s="31">
        <f t="shared" si="5"/>
        <v>12189.23538</v>
      </c>
      <c r="Q14" s="31">
        <f t="shared" si="6"/>
        <v>310830.0133800001</v>
      </c>
      <c r="R14" s="31">
        <f t="shared" si="7"/>
        <v>6873.1588602</v>
      </c>
      <c r="S14" s="31">
        <f t="shared" si="8"/>
        <v>2667.5568708</v>
      </c>
      <c r="T14" s="31"/>
      <c r="U14" s="14">
        <f t="shared" si="9"/>
        <v>2806.218</v>
      </c>
      <c r="V14" s="14">
        <f t="shared" si="10"/>
        <v>114.53777999999998</v>
      </c>
      <c r="W14" s="14">
        <f t="shared" si="11"/>
        <v>2920.75578</v>
      </c>
      <c r="X14" s="31">
        <f t="shared" si="12"/>
        <v>64.5845562</v>
      </c>
      <c r="Y14" s="31">
        <f t="shared" si="13"/>
        <v>25.0660548</v>
      </c>
      <c r="Z14" s="31"/>
      <c r="AA14" s="14">
        <f t="shared" si="14"/>
        <v>89871.13399999999</v>
      </c>
      <c r="AB14" s="14">
        <f t="shared" si="15"/>
        <v>3668.15414</v>
      </c>
      <c r="AC14" s="14">
        <f t="shared" si="16"/>
        <v>93539.28813999999</v>
      </c>
      <c r="AD14" s="31">
        <f t="shared" si="17"/>
        <v>2068.3665006</v>
      </c>
      <c r="AE14" s="31">
        <f t="shared" si="18"/>
        <v>802.7582924</v>
      </c>
      <c r="AF14" s="31"/>
      <c r="AG14" s="14">
        <f t="shared" si="19"/>
        <v>752659.245</v>
      </c>
      <c r="AH14" s="14">
        <f t="shared" si="20"/>
        <v>30720.32145</v>
      </c>
      <c r="AI14" s="14">
        <f t="shared" si="21"/>
        <v>783379.56645</v>
      </c>
      <c r="AJ14" s="31">
        <f t="shared" si="22"/>
        <v>17322.3047205</v>
      </c>
      <c r="AK14" s="31">
        <f t="shared" si="23"/>
        <v>6722.997957</v>
      </c>
      <c r="AL14" s="31"/>
      <c r="AM14" s="14">
        <f t="shared" si="24"/>
        <v>194810.381</v>
      </c>
      <c r="AN14" s="14">
        <f t="shared" si="25"/>
        <v>7951.324009999999</v>
      </c>
      <c r="AO14" s="14">
        <f t="shared" si="26"/>
        <v>202761.70501</v>
      </c>
      <c r="AP14" s="31">
        <f t="shared" si="27"/>
        <v>4483.5226629</v>
      </c>
      <c r="AQ14" s="31">
        <f t="shared" si="28"/>
        <v>1740.1098866</v>
      </c>
      <c r="AR14" s="14"/>
      <c r="AS14" s="14">
        <f t="shared" si="29"/>
        <v>131902.176</v>
      </c>
      <c r="AT14" s="14">
        <f t="shared" si="30"/>
        <v>5383.680960000001</v>
      </c>
      <c r="AU14" s="14">
        <f t="shared" si="31"/>
        <v>137285.85696</v>
      </c>
      <c r="AV14" s="31">
        <f t="shared" si="32"/>
        <v>3035.7026784</v>
      </c>
      <c r="AW14" s="31">
        <f t="shared" si="33"/>
        <v>1178.1932735999999</v>
      </c>
      <c r="AX14" s="31"/>
      <c r="AY14" s="14">
        <f t="shared" si="34"/>
        <v>20288.314000000002</v>
      </c>
      <c r="AZ14" s="14">
        <f t="shared" si="35"/>
        <v>828.08194</v>
      </c>
      <c r="BA14" s="14">
        <f t="shared" si="36"/>
        <v>21116.395940000002</v>
      </c>
      <c r="BB14" s="31">
        <f t="shared" si="37"/>
        <v>466.9315626</v>
      </c>
      <c r="BC14" s="31">
        <f t="shared" si="38"/>
        <v>181.2218404</v>
      </c>
      <c r="BD14" s="31"/>
      <c r="BE14" s="14">
        <f t="shared" si="39"/>
        <v>46445.92</v>
      </c>
      <c r="BF14" s="14">
        <f t="shared" si="40"/>
        <v>1895.7232000000001</v>
      </c>
      <c r="BG14" s="14">
        <f t="shared" si="41"/>
        <v>48341.6432</v>
      </c>
      <c r="BH14" s="31">
        <f t="shared" si="42"/>
        <v>1068.943728</v>
      </c>
      <c r="BI14" s="31">
        <f t="shared" si="43"/>
        <v>414.870112</v>
      </c>
      <c r="BJ14" s="31"/>
      <c r="BK14" s="14">
        <f t="shared" si="44"/>
        <v>7787.437</v>
      </c>
      <c r="BL14" s="14">
        <f t="shared" si="45"/>
        <v>317.84977000000003</v>
      </c>
      <c r="BM14" s="14">
        <f t="shared" si="46"/>
        <v>8105.28677</v>
      </c>
      <c r="BN14" s="31">
        <f t="shared" si="47"/>
        <v>179.22633330000002</v>
      </c>
      <c r="BO14" s="31">
        <f t="shared" si="48"/>
        <v>69.5599282</v>
      </c>
      <c r="BP14" s="31"/>
      <c r="BQ14" s="14">
        <f t="shared" si="49"/>
        <v>8423.619</v>
      </c>
      <c r="BR14" s="14">
        <f t="shared" si="50"/>
        <v>343.81599</v>
      </c>
      <c r="BS14" s="14">
        <f t="shared" si="51"/>
        <v>8767.43499</v>
      </c>
      <c r="BT14" s="31">
        <f t="shared" si="52"/>
        <v>193.8679371</v>
      </c>
      <c r="BU14" s="31">
        <f t="shared" si="53"/>
        <v>75.2425134</v>
      </c>
      <c r="BV14" s="31"/>
      <c r="BW14" s="14">
        <f t="shared" si="54"/>
        <v>16086.269</v>
      </c>
      <c r="BX14" s="14">
        <f t="shared" si="55"/>
        <v>656.57249</v>
      </c>
      <c r="BY14" s="14">
        <f t="shared" si="56"/>
        <v>16742.84149</v>
      </c>
      <c r="BZ14" s="31">
        <f t="shared" si="57"/>
        <v>370.22232210000004</v>
      </c>
      <c r="CA14" s="31">
        <f t="shared" si="58"/>
        <v>143.6878034</v>
      </c>
      <c r="CB14" s="14"/>
      <c r="CC14" s="14">
        <f t="shared" si="59"/>
        <v>2671.501</v>
      </c>
      <c r="CD14" s="14">
        <f t="shared" si="60"/>
        <v>109.03921</v>
      </c>
      <c r="CE14" s="14">
        <f t="shared" si="61"/>
        <v>2780.54021</v>
      </c>
      <c r="CF14" s="31">
        <f t="shared" si="62"/>
        <v>61.484070900000006</v>
      </c>
      <c r="CG14" s="31">
        <f t="shared" si="63"/>
        <v>23.8627186</v>
      </c>
      <c r="CH14" s="31"/>
      <c r="CI14" s="14">
        <f t="shared" si="64"/>
        <v>46.339999999999996</v>
      </c>
      <c r="CJ14" s="14">
        <f t="shared" si="65"/>
        <v>1.8914</v>
      </c>
      <c r="CK14" s="14">
        <f t="shared" si="66"/>
        <v>48.231399999999994</v>
      </c>
      <c r="CL14" s="31">
        <f t="shared" si="67"/>
        <v>1.066506</v>
      </c>
      <c r="CM14" s="31">
        <f t="shared" si="68"/>
        <v>0.413924</v>
      </c>
      <c r="CN14" s="31"/>
      <c r="CO14" s="14">
        <f t="shared" si="69"/>
        <v>17004.463</v>
      </c>
      <c r="CP14" s="14">
        <f t="shared" si="70"/>
        <v>694.0492300000001</v>
      </c>
      <c r="CQ14" s="14">
        <f t="shared" si="71"/>
        <v>17698.51223</v>
      </c>
      <c r="CR14" s="31">
        <f t="shared" si="72"/>
        <v>391.3543767</v>
      </c>
      <c r="CS14" s="31">
        <f t="shared" si="73"/>
        <v>151.8894118</v>
      </c>
      <c r="CT14" s="31"/>
      <c r="CU14" s="14">
        <f t="shared" si="74"/>
        <v>24638.316</v>
      </c>
      <c r="CV14" s="14">
        <f t="shared" si="75"/>
        <v>1005.6303600000001</v>
      </c>
      <c r="CW14" s="14">
        <f t="shared" si="76"/>
        <v>25643.946359999998</v>
      </c>
      <c r="CX14" s="31">
        <f t="shared" si="77"/>
        <v>567.0460044</v>
      </c>
      <c r="CY14" s="31">
        <f t="shared" si="78"/>
        <v>220.0774776</v>
      </c>
      <c r="CZ14" s="31"/>
      <c r="DA14" s="14">
        <f t="shared" si="79"/>
        <v>31174.572999999997</v>
      </c>
      <c r="DB14" s="14">
        <f t="shared" si="80"/>
        <v>1272.4123299999999</v>
      </c>
      <c r="DC14" s="14">
        <f t="shared" si="81"/>
        <v>32446.985329999996</v>
      </c>
      <c r="DD14" s="31">
        <f t="shared" si="82"/>
        <v>717.4766757</v>
      </c>
      <c r="DE14" s="31">
        <f t="shared" si="83"/>
        <v>278.4614578</v>
      </c>
      <c r="DF14" s="31"/>
      <c r="DG14" s="14">
        <f t="shared" si="84"/>
        <v>2899.56</v>
      </c>
      <c r="DH14" s="14">
        <f t="shared" si="85"/>
        <v>118.3476</v>
      </c>
      <c r="DI14" s="14">
        <f t="shared" si="86"/>
        <v>3017.9076</v>
      </c>
      <c r="DJ14" s="31">
        <f t="shared" si="87"/>
        <v>66.732804</v>
      </c>
      <c r="DK14" s="31">
        <f t="shared" si="88"/>
        <v>25.899816</v>
      </c>
      <c r="DL14" s="31"/>
      <c r="DM14" s="14">
        <f t="shared" si="89"/>
        <v>54788.775</v>
      </c>
      <c r="DN14" s="31">
        <f t="shared" si="90"/>
        <v>2236.2427500000003</v>
      </c>
      <c r="DO14" s="14">
        <f t="shared" si="91"/>
        <v>57025.01775</v>
      </c>
      <c r="DP14" s="31">
        <f t="shared" si="92"/>
        <v>1260.9528975</v>
      </c>
      <c r="DQ14" s="31">
        <f t="shared" si="93"/>
        <v>489.39121500000005</v>
      </c>
      <c r="DR14" s="31"/>
      <c r="DS14" s="14">
        <f t="shared" si="94"/>
        <v>142145.302</v>
      </c>
      <c r="DT14" s="14">
        <f t="shared" si="95"/>
        <v>5801.76142</v>
      </c>
      <c r="DU14" s="14">
        <f t="shared" si="96"/>
        <v>147947.06342</v>
      </c>
      <c r="DV14" s="31">
        <f t="shared" si="97"/>
        <v>3271.4462118</v>
      </c>
      <c r="DW14" s="31">
        <f t="shared" si="98"/>
        <v>1269.6882172</v>
      </c>
      <c r="DX14" s="31"/>
      <c r="DY14" s="14">
        <f t="shared" si="99"/>
        <v>10471.185</v>
      </c>
      <c r="DZ14" s="14">
        <f t="shared" si="100"/>
        <v>427.38885000000005</v>
      </c>
      <c r="EA14" s="14">
        <f t="shared" si="101"/>
        <v>10898.573849999999</v>
      </c>
      <c r="EB14" s="31">
        <f t="shared" si="102"/>
        <v>240.9922665</v>
      </c>
      <c r="EC14" s="31">
        <f t="shared" si="103"/>
        <v>93.532041</v>
      </c>
      <c r="ED14" s="31"/>
    </row>
    <row r="15" spans="1:134" s="33" customFormat="1" ht="12.75">
      <c r="A15" s="32">
        <v>45383</v>
      </c>
      <c r="C15" s="15">
        <f>'2012D'!C15</f>
        <v>0</v>
      </c>
      <c r="D15" s="15">
        <f>'2012D'!D15</f>
        <v>68900</v>
      </c>
      <c r="E15" s="15">
        <f t="shared" si="0"/>
        <v>68900</v>
      </c>
      <c r="F15" s="15">
        <f>'2012D'!F15</f>
        <v>76179</v>
      </c>
      <c r="G15" s="15">
        <f>'2012D'!G15</f>
        <v>29566</v>
      </c>
      <c r="H15" s="31"/>
      <c r="I15" s="46">
        <f t="shared" si="1"/>
        <v>0</v>
      </c>
      <c r="J15" s="46">
        <f t="shared" si="1"/>
        <v>38624.830140000005</v>
      </c>
      <c r="K15" s="46">
        <f t="shared" si="2"/>
        <v>38624.830140000005</v>
      </c>
      <c r="L15" s="46">
        <f t="shared" si="3"/>
        <v>42705.38367540001</v>
      </c>
      <c r="M15" s="46">
        <f t="shared" si="3"/>
        <v>16574.4808116</v>
      </c>
      <c r="N15" s="31"/>
      <c r="O15" s="14"/>
      <c r="P15" s="31">
        <f t="shared" si="5"/>
        <v>6216.419819999999</v>
      </c>
      <c r="Q15" s="31">
        <f t="shared" si="6"/>
        <v>6216.419819999999</v>
      </c>
      <c r="R15" s="31">
        <f t="shared" si="7"/>
        <v>6873.1588602</v>
      </c>
      <c r="S15" s="31">
        <f t="shared" si="8"/>
        <v>2667.5568708</v>
      </c>
      <c r="T15" s="31"/>
      <c r="U15" s="14"/>
      <c r="V15" s="14">
        <f t="shared" si="10"/>
        <v>58.413419999999995</v>
      </c>
      <c r="W15" s="14">
        <f t="shared" si="11"/>
        <v>58.413419999999995</v>
      </c>
      <c r="X15" s="31">
        <f t="shared" si="12"/>
        <v>64.5845562</v>
      </c>
      <c r="Y15" s="31">
        <f t="shared" si="13"/>
        <v>25.0660548</v>
      </c>
      <c r="Z15" s="31"/>
      <c r="AA15" s="14"/>
      <c r="AB15" s="14">
        <f t="shared" si="15"/>
        <v>1870.7314599999997</v>
      </c>
      <c r="AC15" s="14">
        <f t="shared" si="16"/>
        <v>1870.7314599999997</v>
      </c>
      <c r="AD15" s="31">
        <f t="shared" si="17"/>
        <v>2068.3665006</v>
      </c>
      <c r="AE15" s="31">
        <f t="shared" si="18"/>
        <v>802.7582924</v>
      </c>
      <c r="AF15" s="31"/>
      <c r="AG15" s="14"/>
      <c r="AH15" s="14">
        <f t="shared" si="20"/>
        <v>15667.136550000001</v>
      </c>
      <c r="AI15" s="14">
        <f t="shared" si="21"/>
        <v>15667.136550000001</v>
      </c>
      <c r="AJ15" s="31">
        <f t="shared" si="22"/>
        <v>17322.3047205</v>
      </c>
      <c r="AK15" s="31">
        <f t="shared" si="23"/>
        <v>6722.997957</v>
      </c>
      <c r="AL15" s="31"/>
      <c r="AM15" s="14"/>
      <c r="AN15" s="14">
        <f t="shared" si="25"/>
        <v>4055.11639</v>
      </c>
      <c r="AO15" s="14">
        <f t="shared" si="26"/>
        <v>4055.11639</v>
      </c>
      <c r="AP15" s="31">
        <f t="shared" si="27"/>
        <v>4483.5226629</v>
      </c>
      <c r="AQ15" s="31">
        <f t="shared" si="28"/>
        <v>1740.1098866</v>
      </c>
      <c r="AR15" s="14"/>
      <c r="AS15" s="14"/>
      <c r="AT15" s="14">
        <f t="shared" si="30"/>
        <v>2745.63744</v>
      </c>
      <c r="AU15" s="14">
        <f t="shared" si="31"/>
        <v>2745.63744</v>
      </c>
      <c r="AV15" s="31">
        <f t="shared" si="32"/>
        <v>3035.7026784</v>
      </c>
      <c r="AW15" s="31">
        <f t="shared" si="33"/>
        <v>1178.1932735999999</v>
      </c>
      <c r="AX15" s="31"/>
      <c r="AY15" s="14"/>
      <c r="AZ15" s="14">
        <f t="shared" si="35"/>
        <v>422.31566000000004</v>
      </c>
      <c r="BA15" s="14">
        <f t="shared" si="36"/>
        <v>422.31566000000004</v>
      </c>
      <c r="BB15" s="31">
        <f t="shared" si="37"/>
        <v>466.9315626</v>
      </c>
      <c r="BC15" s="31">
        <f t="shared" si="38"/>
        <v>181.2218404</v>
      </c>
      <c r="BD15" s="31"/>
      <c r="BE15" s="14"/>
      <c r="BF15" s="14">
        <f t="shared" si="40"/>
        <v>966.8048</v>
      </c>
      <c r="BG15" s="14">
        <f t="shared" si="41"/>
        <v>966.8048</v>
      </c>
      <c r="BH15" s="31">
        <f t="shared" si="42"/>
        <v>1068.943728</v>
      </c>
      <c r="BI15" s="31">
        <f t="shared" si="43"/>
        <v>414.870112</v>
      </c>
      <c r="BJ15" s="31"/>
      <c r="BK15" s="14"/>
      <c r="BL15" s="14">
        <f t="shared" si="45"/>
        <v>162.10103</v>
      </c>
      <c r="BM15" s="14">
        <f t="shared" si="46"/>
        <v>162.10103</v>
      </c>
      <c r="BN15" s="31">
        <f t="shared" si="47"/>
        <v>179.22633330000002</v>
      </c>
      <c r="BO15" s="31">
        <f t="shared" si="48"/>
        <v>69.5599282</v>
      </c>
      <c r="BP15" s="31"/>
      <c r="BQ15" s="14"/>
      <c r="BR15" s="14">
        <f t="shared" si="50"/>
        <v>175.34361</v>
      </c>
      <c r="BS15" s="14">
        <f t="shared" si="51"/>
        <v>175.34361</v>
      </c>
      <c r="BT15" s="31">
        <f t="shared" si="52"/>
        <v>193.8679371</v>
      </c>
      <c r="BU15" s="31">
        <f t="shared" si="53"/>
        <v>75.2425134</v>
      </c>
      <c r="BV15" s="31"/>
      <c r="BW15" s="14"/>
      <c r="BX15" s="14">
        <f t="shared" si="55"/>
        <v>334.84710999999993</v>
      </c>
      <c r="BY15" s="14">
        <f t="shared" si="56"/>
        <v>334.84710999999993</v>
      </c>
      <c r="BZ15" s="31">
        <f t="shared" si="57"/>
        <v>370.22232210000004</v>
      </c>
      <c r="CA15" s="31">
        <f t="shared" si="58"/>
        <v>143.6878034</v>
      </c>
      <c r="CB15" s="14"/>
      <c r="CC15" s="14"/>
      <c r="CD15" s="14">
        <f t="shared" si="60"/>
        <v>55.60919</v>
      </c>
      <c r="CE15" s="14">
        <f t="shared" si="61"/>
        <v>55.60919</v>
      </c>
      <c r="CF15" s="31">
        <f t="shared" si="62"/>
        <v>61.484070900000006</v>
      </c>
      <c r="CG15" s="31">
        <f t="shared" si="63"/>
        <v>23.8627186</v>
      </c>
      <c r="CH15" s="31"/>
      <c r="CI15" s="14"/>
      <c r="CJ15" s="14">
        <f t="shared" si="65"/>
        <v>0.9645999999999999</v>
      </c>
      <c r="CK15" s="14">
        <f t="shared" si="66"/>
        <v>0.9645999999999999</v>
      </c>
      <c r="CL15" s="31">
        <f t="shared" si="67"/>
        <v>1.066506</v>
      </c>
      <c r="CM15" s="31">
        <f t="shared" si="68"/>
        <v>0.413924</v>
      </c>
      <c r="CN15" s="31"/>
      <c r="CO15" s="14"/>
      <c r="CP15" s="14">
        <f t="shared" si="70"/>
        <v>353.95997000000006</v>
      </c>
      <c r="CQ15" s="14">
        <f t="shared" si="71"/>
        <v>353.95997000000006</v>
      </c>
      <c r="CR15" s="31">
        <f t="shared" si="72"/>
        <v>391.3543767</v>
      </c>
      <c r="CS15" s="31">
        <f t="shared" si="73"/>
        <v>151.8894118</v>
      </c>
      <c r="CT15" s="31"/>
      <c r="CU15" s="14"/>
      <c r="CV15" s="14">
        <f t="shared" si="75"/>
        <v>512.86404</v>
      </c>
      <c r="CW15" s="14">
        <f t="shared" si="76"/>
        <v>512.86404</v>
      </c>
      <c r="CX15" s="31">
        <f t="shared" si="77"/>
        <v>567.0460044</v>
      </c>
      <c r="CY15" s="31">
        <f t="shared" si="78"/>
        <v>220.0774776</v>
      </c>
      <c r="CZ15" s="31"/>
      <c r="DA15" s="14"/>
      <c r="DB15" s="14">
        <f t="shared" si="80"/>
        <v>648.92087</v>
      </c>
      <c r="DC15" s="14">
        <f t="shared" si="81"/>
        <v>648.92087</v>
      </c>
      <c r="DD15" s="31">
        <f t="shared" si="82"/>
        <v>717.4766757</v>
      </c>
      <c r="DE15" s="31">
        <f t="shared" si="83"/>
        <v>278.4614578</v>
      </c>
      <c r="DF15" s="31"/>
      <c r="DG15" s="14"/>
      <c r="DH15" s="14">
        <f t="shared" si="85"/>
        <v>60.356399999999994</v>
      </c>
      <c r="DI15" s="14">
        <f t="shared" si="86"/>
        <v>60.356399999999994</v>
      </c>
      <c r="DJ15" s="31">
        <f t="shared" si="87"/>
        <v>66.732804</v>
      </c>
      <c r="DK15" s="31">
        <f t="shared" si="88"/>
        <v>25.899816</v>
      </c>
      <c r="DL15" s="31"/>
      <c r="DM15" s="14"/>
      <c r="DN15" s="31">
        <f t="shared" si="90"/>
        <v>1140.4672500000001</v>
      </c>
      <c r="DO15" s="14">
        <f t="shared" si="91"/>
        <v>1140.4672500000001</v>
      </c>
      <c r="DP15" s="31">
        <f t="shared" si="92"/>
        <v>1260.9528975</v>
      </c>
      <c r="DQ15" s="31">
        <f t="shared" si="93"/>
        <v>489.39121500000005</v>
      </c>
      <c r="DR15" s="31"/>
      <c r="DS15" s="14"/>
      <c r="DT15" s="14">
        <f t="shared" si="95"/>
        <v>2958.85538</v>
      </c>
      <c r="DU15" s="14">
        <f t="shared" si="96"/>
        <v>2958.85538</v>
      </c>
      <c r="DV15" s="31">
        <f t="shared" si="97"/>
        <v>3271.4462118</v>
      </c>
      <c r="DW15" s="31">
        <f t="shared" si="98"/>
        <v>1269.6882172</v>
      </c>
      <c r="DX15" s="31"/>
      <c r="DY15" s="14"/>
      <c r="DZ15" s="14">
        <f t="shared" si="100"/>
        <v>217.96515000000002</v>
      </c>
      <c r="EA15" s="14">
        <f t="shared" si="101"/>
        <v>217.96515000000002</v>
      </c>
      <c r="EB15" s="31">
        <f t="shared" si="102"/>
        <v>240.9922665</v>
      </c>
      <c r="EC15" s="31">
        <f t="shared" si="103"/>
        <v>93.532041</v>
      </c>
      <c r="ED15" s="31"/>
    </row>
    <row r="16" spans="1:134" s="33" customFormat="1" ht="12.75">
      <c r="A16" s="2">
        <v>45566</v>
      </c>
      <c r="B16"/>
      <c r="C16" s="15">
        <f>'2012D'!C16</f>
        <v>3445000</v>
      </c>
      <c r="D16" s="15">
        <f>'2012D'!D16</f>
        <v>68900</v>
      </c>
      <c r="E16" s="15">
        <f t="shared" si="0"/>
        <v>3513900</v>
      </c>
      <c r="F16" s="15">
        <f>'2012D'!F16</f>
        <v>76179</v>
      </c>
      <c r="G16" s="15">
        <f>'2012D'!G16</f>
        <v>29566</v>
      </c>
      <c r="H16" s="31"/>
      <c r="I16" s="46">
        <f t="shared" si="1"/>
        <v>1931241.5070000004</v>
      </c>
      <c r="J16" s="46">
        <f t="shared" si="1"/>
        <v>38624.830140000005</v>
      </c>
      <c r="K16" s="46">
        <f t="shared" si="2"/>
        <v>1969866.3371400004</v>
      </c>
      <c r="L16" s="46">
        <f t="shared" si="3"/>
        <v>42705.38367540001</v>
      </c>
      <c r="M16" s="46">
        <f t="shared" si="3"/>
        <v>16574.4808116</v>
      </c>
      <c r="N16" s="31"/>
      <c r="O16" s="14">
        <f t="shared" si="4"/>
        <v>310820.99100000004</v>
      </c>
      <c r="P16" s="31">
        <f t="shared" si="5"/>
        <v>6216.419819999999</v>
      </c>
      <c r="Q16" s="31">
        <f t="shared" si="6"/>
        <v>317037.41082000005</v>
      </c>
      <c r="R16" s="31">
        <f t="shared" si="7"/>
        <v>6873.1588602</v>
      </c>
      <c r="S16" s="31">
        <f t="shared" si="8"/>
        <v>2667.5568708</v>
      </c>
      <c r="T16" s="31"/>
      <c r="U16" s="14">
        <f t="shared" si="9"/>
        <v>2920.671</v>
      </c>
      <c r="V16" s="14">
        <f t="shared" si="10"/>
        <v>58.413419999999995</v>
      </c>
      <c r="W16" s="14">
        <f t="shared" si="11"/>
        <v>2979.0844199999997</v>
      </c>
      <c r="X16" s="31">
        <f t="shared" si="12"/>
        <v>64.5845562</v>
      </c>
      <c r="Y16" s="31">
        <f t="shared" si="13"/>
        <v>25.0660548</v>
      </c>
      <c r="Z16" s="31"/>
      <c r="AA16" s="14">
        <f t="shared" si="14"/>
        <v>93536.573</v>
      </c>
      <c r="AB16" s="14">
        <f t="shared" si="15"/>
        <v>1870.7314599999997</v>
      </c>
      <c r="AC16" s="14">
        <f t="shared" si="16"/>
        <v>95407.30446</v>
      </c>
      <c r="AD16" s="31">
        <f t="shared" si="17"/>
        <v>2068.3665006</v>
      </c>
      <c r="AE16" s="31">
        <f t="shared" si="18"/>
        <v>802.7582924</v>
      </c>
      <c r="AF16" s="31"/>
      <c r="AG16" s="14">
        <f t="shared" si="19"/>
        <v>783356.8275</v>
      </c>
      <c r="AH16" s="14">
        <f t="shared" si="20"/>
        <v>15667.136550000001</v>
      </c>
      <c r="AI16" s="14">
        <f t="shared" si="21"/>
        <v>799023.9640500001</v>
      </c>
      <c r="AJ16" s="31">
        <f t="shared" si="22"/>
        <v>17322.3047205</v>
      </c>
      <c r="AK16" s="31">
        <f t="shared" si="23"/>
        <v>6722.997957</v>
      </c>
      <c r="AL16" s="31"/>
      <c r="AM16" s="14">
        <f t="shared" si="24"/>
        <v>202755.8195</v>
      </c>
      <c r="AN16" s="14">
        <f t="shared" si="25"/>
        <v>4055.11639</v>
      </c>
      <c r="AO16" s="14">
        <f t="shared" si="26"/>
        <v>206810.93589000002</v>
      </c>
      <c r="AP16" s="31">
        <f t="shared" si="27"/>
        <v>4483.5226629</v>
      </c>
      <c r="AQ16" s="31">
        <f t="shared" si="28"/>
        <v>1740.1098866</v>
      </c>
      <c r="AR16" s="14"/>
      <c r="AS16" s="14">
        <f t="shared" si="29"/>
        <v>137281.872</v>
      </c>
      <c r="AT16" s="14">
        <f t="shared" si="30"/>
        <v>2745.63744</v>
      </c>
      <c r="AU16" s="14">
        <f t="shared" si="31"/>
        <v>140027.50944</v>
      </c>
      <c r="AV16" s="31">
        <f t="shared" si="32"/>
        <v>3035.7026784</v>
      </c>
      <c r="AW16" s="31">
        <f t="shared" si="33"/>
        <v>1178.1932735999999</v>
      </c>
      <c r="AX16" s="31"/>
      <c r="AY16" s="14">
        <f t="shared" si="34"/>
        <v>21115.783</v>
      </c>
      <c r="AZ16" s="14">
        <f t="shared" si="35"/>
        <v>422.31566000000004</v>
      </c>
      <c r="BA16" s="14">
        <f t="shared" si="36"/>
        <v>21538.09866</v>
      </c>
      <c r="BB16" s="31">
        <f t="shared" si="37"/>
        <v>466.9315626</v>
      </c>
      <c r="BC16" s="31">
        <f t="shared" si="38"/>
        <v>181.2218404</v>
      </c>
      <c r="BD16" s="31"/>
      <c r="BE16" s="14">
        <f t="shared" si="39"/>
        <v>48340.24</v>
      </c>
      <c r="BF16" s="14">
        <f t="shared" si="40"/>
        <v>966.8048</v>
      </c>
      <c r="BG16" s="14">
        <f t="shared" si="41"/>
        <v>49307.044799999996</v>
      </c>
      <c r="BH16" s="31">
        <f t="shared" si="42"/>
        <v>1068.943728</v>
      </c>
      <c r="BI16" s="31">
        <f t="shared" si="43"/>
        <v>414.870112</v>
      </c>
      <c r="BJ16" s="31"/>
      <c r="BK16" s="14">
        <f t="shared" si="44"/>
        <v>8105.0515000000005</v>
      </c>
      <c r="BL16" s="14">
        <f t="shared" si="45"/>
        <v>162.10103</v>
      </c>
      <c r="BM16" s="14">
        <f t="shared" si="46"/>
        <v>8267.152530000001</v>
      </c>
      <c r="BN16" s="31">
        <f t="shared" si="47"/>
        <v>179.22633330000002</v>
      </c>
      <c r="BO16" s="31">
        <f t="shared" si="48"/>
        <v>69.5599282</v>
      </c>
      <c r="BP16" s="31"/>
      <c r="BQ16" s="14">
        <f t="shared" si="49"/>
        <v>8767.1805</v>
      </c>
      <c r="BR16" s="14">
        <f t="shared" si="50"/>
        <v>175.34361</v>
      </c>
      <c r="BS16" s="14">
        <f t="shared" si="51"/>
        <v>8942.52411</v>
      </c>
      <c r="BT16" s="31">
        <f t="shared" si="52"/>
        <v>193.8679371</v>
      </c>
      <c r="BU16" s="31">
        <f t="shared" si="53"/>
        <v>75.2425134</v>
      </c>
      <c r="BV16" s="31"/>
      <c r="BW16" s="14">
        <f t="shared" si="54"/>
        <v>16742.3555</v>
      </c>
      <c r="BX16" s="14">
        <f t="shared" si="55"/>
        <v>334.84710999999993</v>
      </c>
      <c r="BY16" s="14">
        <f t="shared" si="56"/>
        <v>17077.20261</v>
      </c>
      <c r="BZ16" s="31">
        <f t="shared" si="57"/>
        <v>370.22232210000004</v>
      </c>
      <c r="CA16" s="31">
        <f t="shared" si="58"/>
        <v>143.6878034</v>
      </c>
      <c r="CB16" s="14"/>
      <c r="CC16" s="14">
        <f t="shared" si="59"/>
        <v>2780.4595000000004</v>
      </c>
      <c r="CD16" s="14">
        <f t="shared" si="60"/>
        <v>55.60919</v>
      </c>
      <c r="CE16" s="14">
        <f t="shared" si="61"/>
        <v>2836.0686900000005</v>
      </c>
      <c r="CF16" s="31">
        <f t="shared" si="62"/>
        <v>61.484070900000006</v>
      </c>
      <c r="CG16" s="31">
        <f t="shared" si="63"/>
        <v>23.8627186</v>
      </c>
      <c r="CH16" s="31"/>
      <c r="CI16" s="14">
        <f t="shared" si="64"/>
        <v>48.23</v>
      </c>
      <c r="CJ16" s="14">
        <f t="shared" si="65"/>
        <v>0.9645999999999999</v>
      </c>
      <c r="CK16" s="14">
        <f t="shared" si="66"/>
        <v>49.194599999999994</v>
      </c>
      <c r="CL16" s="31">
        <f t="shared" si="67"/>
        <v>1.066506</v>
      </c>
      <c r="CM16" s="31">
        <f t="shared" si="68"/>
        <v>0.413924</v>
      </c>
      <c r="CN16" s="31"/>
      <c r="CO16" s="14">
        <f t="shared" si="69"/>
        <v>17697.9985</v>
      </c>
      <c r="CP16" s="14">
        <f t="shared" si="70"/>
        <v>353.95997000000006</v>
      </c>
      <c r="CQ16" s="14">
        <f t="shared" si="71"/>
        <v>18051.95847</v>
      </c>
      <c r="CR16" s="31">
        <f t="shared" si="72"/>
        <v>391.3543767</v>
      </c>
      <c r="CS16" s="31">
        <f t="shared" si="73"/>
        <v>151.8894118</v>
      </c>
      <c r="CT16" s="31"/>
      <c r="CU16" s="14">
        <f t="shared" si="74"/>
        <v>25643.202</v>
      </c>
      <c r="CV16" s="14">
        <f t="shared" si="75"/>
        <v>512.86404</v>
      </c>
      <c r="CW16" s="14">
        <f t="shared" si="76"/>
        <v>26156.06604</v>
      </c>
      <c r="CX16" s="31">
        <f t="shared" si="77"/>
        <v>567.0460044</v>
      </c>
      <c r="CY16" s="31">
        <f t="shared" si="78"/>
        <v>220.0774776</v>
      </c>
      <c r="CZ16" s="31"/>
      <c r="DA16" s="14">
        <f t="shared" si="79"/>
        <v>32446.043499999996</v>
      </c>
      <c r="DB16" s="14">
        <f t="shared" si="80"/>
        <v>648.92087</v>
      </c>
      <c r="DC16" s="14">
        <f t="shared" si="81"/>
        <v>33094.964369999994</v>
      </c>
      <c r="DD16" s="31">
        <f t="shared" si="82"/>
        <v>717.4766757</v>
      </c>
      <c r="DE16" s="31">
        <f t="shared" si="83"/>
        <v>278.4614578</v>
      </c>
      <c r="DF16" s="31"/>
      <c r="DG16" s="14">
        <f t="shared" si="84"/>
        <v>3017.82</v>
      </c>
      <c r="DH16" s="14">
        <f t="shared" si="85"/>
        <v>60.356399999999994</v>
      </c>
      <c r="DI16" s="14">
        <f t="shared" si="86"/>
        <v>3078.1764000000003</v>
      </c>
      <c r="DJ16" s="31">
        <f t="shared" si="87"/>
        <v>66.732804</v>
      </c>
      <c r="DK16" s="31">
        <f t="shared" si="88"/>
        <v>25.899816</v>
      </c>
      <c r="DL16" s="31"/>
      <c r="DM16" s="14">
        <f t="shared" si="89"/>
        <v>57023.3625</v>
      </c>
      <c r="DN16" s="31">
        <f t="shared" si="90"/>
        <v>1140.4672500000001</v>
      </c>
      <c r="DO16" s="14">
        <f t="shared" si="91"/>
        <v>58163.829750000004</v>
      </c>
      <c r="DP16" s="31">
        <f t="shared" si="92"/>
        <v>1260.9528975</v>
      </c>
      <c r="DQ16" s="31">
        <f t="shared" si="93"/>
        <v>489.39121500000005</v>
      </c>
      <c r="DR16" s="31"/>
      <c r="DS16" s="14">
        <f t="shared" si="94"/>
        <v>147942.769</v>
      </c>
      <c r="DT16" s="14">
        <f t="shared" si="95"/>
        <v>2958.85538</v>
      </c>
      <c r="DU16" s="14">
        <f t="shared" si="96"/>
        <v>150901.62438</v>
      </c>
      <c r="DV16" s="31">
        <f t="shared" si="97"/>
        <v>3271.4462118</v>
      </c>
      <c r="DW16" s="31">
        <f t="shared" si="98"/>
        <v>1269.6882172</v>
      </c>
      <c r="DX16" s="31"/>
      <c r="DY16" s="14">
        <f t="shared" si="99"/>
        <v>10898.2575</v>
      </c>
      <c r="DZ16" s="14">
        <f t="shared" si="100"/>
        <v>217.96515000000002</v>
      </c>
      <c r="EA16" s="14">
        <f t="shared" si="101"/>
        <v>11116.22265</v>
      </c>
      <c r="EB16" s="31">
        <f t="shared" si="102"/>
        <v>240.9922665</v>
      </c>
      <c r="EC16" s="31">
        <f t="shared" si="103"/>
        <v>93.532041</v>
      </c>
      <c r="ED16" s="31"/>
    </row>
    <row r="17" spans="1:134" s="33" customFormat="1" ht="12.75">
      <c r="A17" s="2">
        <v>45748</v>
      </c>
      <c r="B17"/>
      <c r="C17" s="15">
        <f>'2012D'!C17</f>
        <v>0</v>
      </c>
      <c r="D17" s="15">
        <f>'2012D'!D17</f>
        <v>0</v>
      </c>
      <c r="E17" s="15">
        <f t="shared" si="0"/>
        <v>0</v>
      </c>
      <c r="F17" s="15">
        <f>'2012D'!F17</f>
        <v>0</v>
      </c>
      <c r="G17" s="15">
        <f>'2012D'!G17</f>
        <v>0</v>
      </c>
      <c r="H17" s="31"/>
      <c r="I17" s="46">
        <f t="shared" si="1"/>
        <v>0</v>
      </c>
      <c r="J17" s="46">
        <f t="shared" si="1"/>
        <v>0</v>
      </c>
      <c r="K17" s="46">
        <f t="shared" si="2"/>
        <v>0</v>
      </c>
      <c r="L17" s="46">
        <f t="shared" si="3"/>
        <v>0</v>
      </c>
      <c r="M17" s="46">
        <f t="shared" si="3"/>
        <v>0</v>
      </c>
      <c r="N17" s="31"/>
      <c r="O17" s="14"/>
      <c r="P17" s="31">
        <f t="shared" si="5"/>
        <v>0</v>
      </c>
      <c r="Q17" s="31">
        <f t="shared" si="6"/>
        <v>0</v>
      </c>
      <c r="R17" s="31">
        <f t="shared" si="7"/>
        <v>0</v>
      </c>
      <c r="S17" s="31">
        <f t="shared" si="8"/>
        <v>0</v>
      </c>
      <c r="T17" s="31"/>
      <c r="U17" s="14"/>
      <c r="V17" s="14">
        <f t="shared" si="10"/>
        <v>0</v>
      </c>
      <c r="W17" s="14">
        <f t="shared" si="11"/>
        <v>0</v>
      </c>
      <c r="X17" s="31">
        <f t="shared" si="12"/>
        <v>0</v>
      </c>
      <c r="Y17" s="31">
        <f t="shared" si="13"/>
        <v>0</v>
      </c>
      <c r="Z17" s="31"/>
      <c r="AA17" s="14"/>
      <c r="AB17" s="14">
        <f t="shared" si="15"/>
        <v>0</v>
      </c>
      <c r="AC17" s="14">
        <f t="shared" si="16"/>
        <v>0</v>
      </c>
      <c r="AD17" s="31">
        <f t="shared" si="17"/>
        <v>0</v>
      </c>
      <c r="AE17" s="31">
        <f t="shared" si="18"/>
        <v>0</v>
      </c>
      <c r="AF17" s="31"/>
      <c r="AG17" s="14"/>
      <c r="AH17" s="14">
        <f t="shared" si="20"/>
        <v>0</v>
      </c>
      <c r="AI17" s="14">
        <f t="shared" si="21"/>
        <v>0</v>
      </c>
      <c r="AJ17" s="31">
        <f t="shared" si="22"/>
        <v>0</v>
      </c>
      <c r="AK17" s="31">
        <f t="shared" si="23"/>
        <v>0</v>
      </c>
      <c r="AL17" s="31"/>
      <c r="AM17" s="14"/>
      <c r="AN17" s="14">
        <f t="shared" si="25"/>
        <v>0</v>
      </c>
      <c r="AO17" s="14">
        <f t="shared" si="26"/>
        <v>0</v>
      </c>
      <c r="AP17" s="31">
        <f t="shared" si="27"/>
        <v>0</v>
      </c>
      <c r="AQ17" s="31">
        <f t="shared" si="28"/>
        <v>0</v>
      </c>
      <c r="AR17" s="14"/>
      <c r="AS17" s="14"/>
      <c r="AT17" s="14">
        <f t="shared" si="30"/>
        <v>0</v>
      </c>
      <c r="AU17" s="14">
        <f t="shared" si="31"/>
        <v>0</v>
      </c>
      <c r="AV17" s="31">
        <f t="shared" si="32"/>
        <v>0</v>
      </c>
      <c r="AW17" s="31">
        <f t="shared" si="33"/>
        <v>0</v>
      </c>
      <c r="AX17" s="31"/>
      <c r="AY17" s="14"/>
      <c r="AZ17" s="14">
        <f t="shared" si="35"/>
        <v>0</v>
      </c>
      <c r="BA17" s="14">
        <f t="shared" si="36"/>
        <v>0</v>
      </c>
      <c r="BB17" s="31">
        <f t="shared" si="37"/>
        <v>0</v>
      </c>
      <c r="BC17" s="31">
        <f t="shared" si="38"/>
        <v>0</v>
      </c>
      <c r="BD17" s="31"/>
      <c r="BE17" s="14"/>
      <c r="BF17" s="14">
        <f t="shared" si="40"/>
        <v>0</v>
      </c>
      <c r="BG17" s="14">
        <f t="shared" si="41"/>
        <v>0</v>
      </c>
      <c r="BH17" s="31">
        <f t="shared" si="42"/>
        <v>0</v>
      </c>
      <c r="BI17" s="31">
        <f t="shared" si="43"/>
        <v>0</v>
      </c>
      <c r="BJ17" s="31"/>
      <c r="BK17" s="14"/>
      <c r="BL17" s="14">
        <f t="shared" si="45"/>
        <v>0</v>
      </c>
      <c r="BM17" s="14">
        <f t="shared" si="46"/>
        <v>0</v>
      </c>
      <c r="BN17" s="31">
        <f t="shared" si="47"/>
        <v>0</v>
      </c>
      <c r="BO17" s="31">
        <f t="shared" si="48"/>
        <v>0</v>
      </c>
      <c r="BP17" s="31"/>
      <c r="BQ17" s="14"/>
      <c r="BR17" s="14">
        <f t="shared" si="50"/>
        <v>0</v>
      </c>
      <c r="BS17" s="14">
        <f t="shared" si="51"/>
        <v>0</v>
      </c>
      <c r="BT17" s="31">
        <f t="shared" si="52"/>
        <v>0</v>
      </c>
      <c r="BU17" s="31">
        <f t="shared" si="53"/>
        <v>0</v>
      </c>
      <c r="BV17" s="31"/>
      <c r="BW17" s="14"/>
      <c r="BX17" s="14">
        <f t="shared" si="55"/>
        <v>0</v>
      </c>
      <c r="BY17" s="14">
        <f t="shared" si="56"/>
        <v>0</v>
      </c>
      <c r="BZ17" s="31">
        <f t="shared" si="57"/>
        <v>0</v>
      </c>
      <c r="CA17" s="31">
        <f t="shared" si="58"/>
        <v>0</v>
      </c>
      <c r="CB17" s="14"/>
      <c r="CC17" s="14"/>
      <c r="CD17" s="14">
        <f t="shared" si="60"/>
        <v>0</v>
      </c>
      <c r="CE17" s="14">
        <f t="shared" si="61"/>
        <v>0</v>
      </c>
      <c r="CF17" s="31">
        <f t="shared" si="62"/>
        <v>0</v>
      </c>
      <c r="CG17" s="31">
        <f t="shared" si="63"/>
        <v>0</v>
      </c>
      <c r="CH17" s="31"/>
      <c r="CI17" s="14"/>
      <c r="CJ17" s="14">
        <f t="shared" si="65"/>
        <v>0</v>
      </c>
      <c r="CK17" s="14">
        <f t="shared" si="66"/>
        <v>0</v>
      </c>
      <c r="CL17" s="31">
        <f t="shared" si="67"/>
        <v>0</v>
      </c>
      <c r="CM17" s="31">
        <f t="shared" si="68"/>
        <v>0</v>
      </c>
      <c r="CN17" s="31"/>
      <c r="CO17" s="14"/>
      <c r="CP17" s="14">
        <f t="shared" si="70"/>
        <v>0</v>
      </c>
      <c r="CQ17" s="14">
        <f t="shared" si="71"/>
        <v>0</v>
      </c>
      <c r="CR17" s="31">
        <f t="shared" si="72"/>
        <v>0</v>
      </c>
      <c r="CS17" s="31">
        <f t="shared" si="73"/>
        <v>0</v>
      </c>
      <c r="CT17" s="31"/>
      <c r="CU17" s="14"/>
      <c r="CV17" s="14">
        <f t="shared" si="75"/>
        <v>0</v>
      </c>
      <c r="CW17" s="14">
        <f t="shared" si="76"/>
        <v>0</v>
      </c>
      <c r="CX17" s="31">
        <f t="shared" si="77"/>
        <v>0</v>
      </c>
      <c r="CY17" s="31">
        <f t="shared" si="78"/>
        <v>0</v>
      </c>
      <c r="CZ17" s="31"/>
      <c r="DA17" s="14"/>
      <c r="DB17" s="14">
        <f t="shared" si="80"/>
        <v>0</v>
      </c>
      <c r="DC17" s="14">
        <f t="shared" si="81"/>
        <v>0</v>
      </c>
      <c r="DD17" s="31">
        <f t="shared" si="82"/>
        <v>0</v>
      </c>
      <c r="DE17" s="31">
        <f t="shared" si="83"/>
        <v>0</v>
      </c>
      <c r="DF17" s="31"/>
      <c r="DG17" s="14"/>
      <c r="DH17" s="14">
        <f t="shared" si="85"/>
        <v>0</v>
      </c>
      <c r="DI17" s="14">
        <f t="shared" si="86"/>
        <v>0</v>
      </c>
      <c r="DJ17" s="31">
        <f t="shared" si="87"/>
        <v>0</v>
      </c>
      <c r="DK17" s="31">
        <f t="shared" si="88"/>
        <v>0</v>
      </c>
      <c r="DL17" s="31"/>
      <c r="DM17" s="14"/>
      <c r="DN17" s="31">
        <f t="shared" si="90"/>
        <v>0</v>
      </c>
      <c r="DO17" s="14">
        <f t="shared" si="91"/>
        <v>0</v>
      </c>
      <c r="DP17" s="31">
        <f t="shared" si="92"/>
        <v>0</v>
      </c>
      <c r="DQ17" s="31">
        <f t="shared" si="93"/>
        <v>0</v>
      </c>
      <c r="DR17" s="31"/>
      <c r="DS17" s="14"/>
      <c r="DT17" s="14">
        <f t="shared" si="95"/>
        <v>0</v>
      </c>
      <c r="DU17" s="14">
        <f t="shared" si="96"/>
        <v>0</v>
      </c>
      <c r="DV17" s="31">
        <f t="shared" si="97"/>
        <v>0</v>
      </c>
      <c r="DW17" s="31">
        <f t="shared" si="98"/>
        <v>0</v>
      </c>
      <c r="DX17" s="31"/>
      <c r="DY17" s="14"/>
      <c r="DZ17" s="14">
        <f t="shared" si="100"/>
        <v>0</v>
      </c>
      <c r="EA17" s="14">
        <f t="shared" si="101"/>
        <v>0</v>
      </c>
      <c r="EB17" s="31">
        <f t="shared" si="102"/>
        <v>0</v>
      </c>
      <c r="EC17" s="31">
        <f t="shared" si="103"/>
        <v>0</v>
      </c>
      <c r="ED17" s="31"/>
    </row>
    <row r="18" spans="3:27" ht="12.75">
      <c r="C18" s="21"/>
      <c r="D18" s="21"/>
      <c r="E18" s="21"/>
      <c r="F18" s="21"/>
      <c r="G18" s="21"/>
      <c r="I18" s="45"/>
      <c r="J18" s="46"/>
      <c r="K18" s="45"/>
      <c r="L18" s="45"/>
      <c r="M18" s="45"/>
      <c r="AA18" s="31"/>
    </row>
    <row r="19" spans="1:133" ht="13.5" thickBot="1">
      <c r="A19" s="12" t="s">
        <v>0</v>
      </c>
      <c r="C19" s="30">
        <f>SUM(C8:C18)</f>
        <v>6755000</v>
      </c>
      <c r="D19" s="30">
        <f>SUM(D8:D18)</f>
        <v>1083500</v>
      </c>
      <c r="E19" s="30">
        <f>SUM(E8:E18)</f>
        <v>7838500</v>
      </c>
      <c r="F19" s="30">
        <f>SUM(F8:F18)</f>
        <v>685611</v>
      </c>
      <c r="G19" s="30">
        <f>SUM(G8:G18)</f>
        <v>266094</v>
      </c>
      <c r="I19" s="48">
        <f>SUM(I8:I18)</f>
        <v>3786803.0130000003</v>
      </c>
      <c r="J19" s="48">
        <f>SUM(J8:J18)</f>
        <v>607402.0821</v>
      </c>
      <c r="K19" s="48">
        <f>SUM(K8:K18)</f>
        <v>4394205.0951000005</v>
      </c>
      <c r="L19" s="48">
        <f>SUM(L8:L18)</f>
        <v>384348.4530786</v>
      </c>
      <c r="M19" s="48">
        <f>SUM(M8:M18)</f>
        <v>149170.32730439995</v>
      </c>
      <c r="O19" s="30">
        <f>SUM(O8:O18)</f>
        <v>609461.7690000001</v>
      </c>
      <c r="P19" s="30">
        <f>SUM(P8:P18)</f>
        <v>97757.4873</v>
      </c>
      <c r="Q19" s="30">
        <f>SUM(Q8:Q18)</f>
        <v>707219.2563000001</v>
      </c>
      <c r="R19" s="30">
        <f>SUM(R8:R18)</f>
        <v>61858.42974179999</v>
      </c>
      <c r="S19" s="30">
        <f>SUM(S8:S18)</f>
        <v>24008.011837199996</v>
      </c>
      <c r="U19" s="30">
        <f>SUM(U8:U18)</f>
        <v>5726.888999999999</v>
      </c>
      <c r="V19" s="30">
        <f>SUM(V8:V18)</f>
        <v>918.5912999999998</v>
      </c>
      <c r="W19" s="30">
        <f>SUM(W8:W18)</f>
        <v>6645.480299999999</v>
      </c>
      <c r="X19" s="30">
        <f>SUM(X8:X18)</f>
        <v>581.2610057999999</v>
      </c>
      <c r="Y19" s="30">
        <f>SUM(Y8:Y18)</f>
        <v>225.59449319999996</v>
      </c>
      <c r="AA19" s="30">
        <f>SUM(AA8:AA18)</f>
        <v>183407.707</v>
      </c>
      <c r="AB19" s="30">
        <f>SUM(AB8:AB18)</f>
        <v>29418.541899999997</v>
      </c>
      <c r="AC19" s="30">
        <f>SUM(AC8:AC18)</f>
        <v>212826.24889999998</v>
      </c>
      <c r="AD19" s="30">
        <f>SUM(AD8:AD18)</f>
        <v>18615.298505400006</v>
      </c>
      <c r="AE19" s="30">
        <f>SUM(AE8:AE18)</f>
        <v>7224.8246315999995</v>
      </c>
      <c r="AG19" s="30">
        <f>SUM(AG8:AG18)</f>
        <v>1536016.0725</v>
      </c>
      <c r="AH19" s="30">
        <f>SUM(AH8:AH18)</f>
        <v>246376.52324999997</v>
      </c>
      <c r="AI19" s="30">
        <f>SUM(AI8:AI18)</f>
        <v>1782392.5957500003</v>
      </c>
      <c r="AJ19" s="30">
        <f>SUM(AJ8:AJ18)</f>
        <v>155900.7424845</v>
      </c>
      <c r="AK19" s="30">
        <f>SUM(AK8:AK18)</f>
        <v>60506.981612999996</v>
      </c>
      <c r="AM19" s="30">
        <f>SUM(AM8:AM18)</f>
        <v>397566.20050000004</v>
      </c>
      <c r="AN19" s="30">
        <f>SUM(AN8:AN18)</f>
        <v>63769.50085</v>
      </c>
      <c r="AO19" s="30">
        <f>SUM(AO8:AO18)</f>
        <v>461335.70135</v>
      </c>
      <c r="AP19" s="30">
        <f>SUM(AP8:AP18)</f>
        <v>40351.7039661</v>
      </c>
      <c r="AQ19" s="30">
        <f>SUM(AQ8:AQ18)</f>
        <v>15660.988979399997</v>
      </c>
      <c r="AR19" s="30"/>
      <c r="AS19" s="30">
        <f>SUM(AS8:AS18)</f>
        <v>269184.048</v>
      </c>
      <c r="AT19" s="30">
        <f>SUM(AT8:AT18)</f>
        <v>43177.041600000004</v>
      </c>
      <c r="AU19" s="30">
        <f>SUM(AU8:AU18)</f>
        <v>312361.0896</v>
      </c>
      <c r="AV19" s="30">
        <f>SUM(AV8:AV18)</f>
        <v>27321.324105600004</v>
      </c>
      <c r="AW19" s="30">
        <f>SUM(AW8:AW18)</f>
        <v>10603.739462399999</v>
      </c>
      <c r="AY19" s="30">
        <f>SUM(AY8:AY18)</f>
        <v>41404.097</v>
      </c>
      <c r="AZ19" s="30">
        <f>SUM(AZ8:AZ18)</f>
        <v>6641.204900000001</v>
      </c>
      <c r="BA19" s="30">
        <f>SUM(BA8:BA18)</f>
        <v>48045.301900000006</v>
      </c>
      <c r="BB19" s="30">
        <f>SUM(BB8:BB18)</f>
        <v>4202.384063399999</v>
      </c>
      <c r="BC19" s="30">
        <f>SUM(BC8:BC18)</f>
        <v>1630.9965636</v>
      </c>
      <c r="BE19" s="30">
        <f>SUM(BE8:BE18)</f>
        <v>94786.16</v>
      </c>
      <c r="BF19" s="30">
        <f>SUM(BF8:BF18)</f>
        <v>15203.672</v>
      </c>
      <c r="BG19" s="30">
        <f>SUM(BG8:BG18)</f>
        <v>109989.832</v>
      </c>
      <c r="BH19" s="30">
        <f>SUM(BH8:BH18)</f>
        <v>9620.493552</v>
      </c>
      <c r="BI19" s="30">
        <f>SUM(BI8:BI18)</f>
        <v>3733.831008</v>
      </c>
      <c r="BK19" s="30">
        <f>SUM(BK8:BK18)</f>
        <v>15892.4885</v>
      </c>
      <c r="BL19" s="30">
        <f>SUM(BL8:BL18)</f>
        <v>2549.15045</v>
      </c>
      <c r="BM19" s="30">
        <f>SUM(BM8:BM18)</f>
        <v>18441.63895</v>
      </c>
      <c r="BN19" s="30">
        <f>SUM(BN8:BN18)</f>
        <v>1613.0369997000005</v>
      </c>
      <c r="BO19" s="30">
        <f>SUM(BO8:BO18)</f>
        <v>626.0393538000001</v>
      </c>
      <c r="BQ19" s="30">
        <f>SUM(BQ8:BQ18)</f>
        <v>17190.7995</v>
      </c>
      <c r="BR19" s="30">
        <f>SUM(BR8:BR18)</f>
        <v>2757.3991499999997</v>
      </c>
      <c r="BS19" s="30">
        <f>SUM(BS8:BS18)</f>
        <v>19948.19865</v>
      </c>
      <c r="BT19" s="30">
        <f>SUM(BT8:BT18)</f>
        <v>1744.8114339000003</v>
      </c>
      <c r="BU19" s="30">
        <f>SUM(BU8:BU18)</f>
        <v>677.1826206000001</v>
      </c>
      <c r="BW19" s="30">
        <f>SUM(BW8:BW18)</f>
        <v>32828.624500000005</v>
      </c>
      <c r="BX19" s="30">
        <f>SUM(BX8:BX18)</f>
        <v>5265.701649999999</v>
      </c>
      <c r="BY19" s="30">
        <f>SUM(BY8:BY18)</f>
        <v>38094.32614999999</v>
      </c>
      <c r="BZ19" s="30">
        <f>SUM(BZ8:BZ18)</f>
        <v>3332.0008989</v>
      </c>
      <c r="CA19" s="30">
        <f>SUM(CA8:CA18)</f>
        <v>1293.1902306000002</v>
      </c>
      <c r="CB19" s="21"/>
      <c r="CC19" s="30">
        <f>SUM(CC8:CC18)</f>
        <v>5451.960500000001</v>
      </c>
      <c r="CD19" s="30">
        <f>SUM(CD8:CD18)</f>
        <v>874.4928500000001</v>
      </c>
      <c r="CE19" s="30">
        <f>SUM(CE8:CE18)</f>
        <v>6326.453350000001</v>
      </c>
      <c r="CF19" s="30">
        <f>SUM(CF8:CF18)</f>
        <v>553.3566381</v>
      </c>
      <c r="CG19" s="30">
        <f>SUM(CG8:CG18)</f>
        <v>214.76446739999997</v>
      </c>
      <c r="CI19" s="30">
        <f>SUM(CI8:CI18)</f>
        <v>94.57</v>
      </c>
      <c r="CJ19" s="30">
        <f>SUM(CJ8:CJ18)</f>
        <v>15.169000000000004</v>
      </c>
      <c r="CK19" s="30">
        <f>SUM(CK8:CK18)</f>
        <v>109.73899999999998</v>
      </c>
      <c r="CL19" s="30">
        <f>SUM(CL8:CL18)</f>
        <v>9.598554000000002</v>
      </c>
      <c r="CM19" s="30">
        <f>SUM(CM8:CM18)</f>
        <v>3.7253160000000007</v>
      </c>
      <c r="CO19" s="30">
        <f>SUM(CO8:CO18)</f>
        <v>34702.461500000005</v>
      </c>
      <c r="CP19" s="30">
        <f>SUM(CP8:CP18)</f>
        <v>5566.26455</v>
      </c>
      <c r="CQ19" s="30">
        <f>SUM(CQ8:CQ18)</f>
        <v>40268.72605</v>
      </c>
      <c r="CR19" s="30">
        <f>SUM(CR8:CR18)</f>
        <v>3522.1893903000005</v>
      </c>
      <c r="CS19" s="30">
        <f>SUM(CS8:CS18)</f>
        <v>1367.0047062000003</v>
      </c>
      <c r="CU19" s="30">
        <f>SUM(CU8:CU18)</f>
        <v>50281.518</v>
      </c>
      <c r="CV19" s="30">
        <f>SUM(CV8:CV18)</f>
        <v>8065.1406000000015</v>
      </c>
      <c r="CW19" s="30">
        <f>SUM(CW8:CW18)</f>
        <v>58346.658599999995</v>
      </c>
      <c r="CX19" s="30">
        <f>SUM(CX8:CX18)</f>
        <v>5103.4140396</v>
      </c>
      <c r="CY19" s="30">
        <f>SUM(CY8:CY18)</f>
        <v>1980.6972984000004</v>
      </c>
      <c r="DA19" s="30">
        <f>SUM(DA8:DA18)</f>
        <v>63620.61649999999</v>
      </c>
      <c r="DB19" s="30">
        <f>SUM(DB8:DB18)</f>
        <v>10204.72805</v>
      </c>
      <c r="DC19" s="30">
        <f>SUM(DC8:DC18)</f>
        <v>73825.34455</v>
      </c>
      <c r="DD19" s="30">
        <f>SUM(DD8:DD18)</f>
        <v>6457.290081299999</v>
      </c>
      <c r="DE19" s="30">
        <f>SUM(DE8:DE18)</f>
        <v>2506.1531202</v>
      </c>
      <c r="DG19" s="30">
        <f>SUM(DG8:DG18)</f>
        <v>5917.38</v>
      </c>
      <c r="DH19" s="30">
        <f>SUM(DH8:DH18)</f>
        <v>949.1460000000002</v>
      </c>
      <c r="DI19" s="30">
        <f>SUM(DI8:DI18)</f>
        <v>6866.526</v>
      </c>
      <c r="DJ19" s="30">
        <f>SUM(DJ8:DJ18)</f>
        <v>600.595236</v>
      </c>
      <c r="DK19" s="30">
        <f>SUM(DK8:DK18)</f>
        <v>233.09834399999994</v>
      </c>
      <c r="DM19" s="30">
        <f>SUM(DM8:DM18)</f>
        <v>111812.13750000001</v>
      </c>
      <c r="DN19" s="30">
        <f>SUM(DN8:DN18)</f>
        <v>17934.633750000008</v>
      </c>
      <c r="DO19" s="30">
        <f>SUM(DO8:DO18)</f>
        <v>129746.77125</v>
      </c>
      <c r="DP19" s="30">
        <f>SUM(DP8:DP18)</f>
        <v>11348.5760775</v>
      </c>
      <c r="DQ19" s="30">
        <f>SUM(DQ8:DQ18)</f>
        <v>4404.5209350000005</v>
      </c>
      <c r="DS19" s="30">
        <f>SUM(DS8:DS18)</f>
        <v>290088.071</v>
      </c>
      <c r="DT19" s="30">
        <f>SUM(DT8:DT18)</f>
        <v>46530.040700000005</v>
      </c>
      <c r="DU19" s="30">
        <f>SUM(DU8:DU18)</f>
        <v>336618.1117</v>
      </c>
      <c r="DV19" s="30">
        <f>SUM(DV8:DV18)</f>
        <v>29443.015906200006</v>
      </c>
      <c r="DW19" s="30">
        <f>SUM(DW8:DW18)</f>
        <v>11427.193954800003</v>
      </c>
      <c r="DY19" s="30">
        <f>SUM(DY8:DY18)</f>
        <v>21369.442499999997</v>
      </c>
      <c r="DZ19" s="30">
        <f>SUM(DZ8:DZ18)</f>
        <v>3427.652250000001</v>
      </c>
      <c r="EA19" s="30">
        <f>SUM(EA8:EA18)</f>
        <v>24797.09475</v>
      </c>
      <c r="EB19" s="30">
        <f>SUM(EB8:EB18)</f>
        <v>2168.9303984999997</v>
      </c>
      <c r="EC19" s="30">
        <f>SUM(EC8:EC18)</f>
        <v>841.7883690000002</v>
      </c>
    </row>
    <row r="20" ht="13.5" thickTop="1"/>
    <row r="33" spans="1:134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</row>
    <row r="34" spans="1:134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spans="1:134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spans="1:134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spans="1:134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1:134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1:1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1:1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1:1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1:1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1:1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1:1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1:1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1:1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1:1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1:1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1:1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1:1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1:1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1:13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1:13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1:13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1:13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</sheetData>
  <sheetProtection/>
  <printOptions/>
  <pageMargins left="0.75" right="0.75" top="1" bottom="1" header="0.5" footer="0.5"/>
  <pageSetup orientation="landscape" scale="69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U59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6" sqref="F16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6.7109375" style="15" customWidth="1"/>
    <col min="8" max="8" width="3.7109375" style="14" customWidth="1"/>
    <col min="9" max="13" width="13.7109375" style="14" hidden="1" customWidth="1"/>
    <col min="14" max="14" width="3.7109375" style="14" hidden="1" customWidth="1"/>
    <col min="15" max="18" width="13.7109375" style="14" hidden="1" customWidth="1"/>
    <col min="19" max="19" width="15.7109375" style="14" hidden="1" customWidth="1"/>
    <col min="20" max="20" width="3.7109375" style="14" hidden="1" customWidth="1"/>
    <col min="21" max="24" width="13.7109375" style="14" customWidth="1"/>
    <col min="25" max="25" width="16.421875" style="14" customWidth="1"/>
    <col min="26" max="26" width="3.7109375" style="14" customWidth="1"/>
    <col min="27" max="30" width="13.7109375" style="14" customWidth="1"/>
    <col min="31" max="31" width="16.00390625" style="14" customWidth="1"/>
    <col min="32" max="32" width="3.7109375" style="14" customWidth="1"/>
    <col min="33" max="36" width="13.7109375" style="14" customWidth="1"/>
    <col min="37" max="37" width="16.140625" style="14" customWidth="1"/>
    <col min="38" max="38" width="3.7109375" style="14" customWidth="1"/>
    <col min="39" max="42" width="13.7109375" style="14" customWidth="1"/>
    <col min="43" max="43" width="14.7109375" style="14" customWidth="1"/>
    <col min="44" max="44" width="3.7109375" style="14" customWidth="1"/>
    <col min="45" max="48" width="13.7109375" style="14" customWidth="1"/>
    <col min="49" max="49" width="14.421875" style="14" customWidth="1"/>
    <col min="50" max="50" width="3.7109375" style="14" customWidth="1"/>
    <col min="51" max="55" width="13.7109375" style="0" customWidth="1"/>
    <col min="56" max="56" width="3.7109375" style="14" customWidth="1"/>
    <col min="57" max="61" width="13.7109375" style="0" customWidth="1"/>
    <col min="62" max="62" width="3.7109375" style="0" customWidth="1"/>
    <col min="63" max="67" width="13.7109375" style="0" customWidth="1"/>
    <col min="68" max="68" width="3.7109375" style="0" customWidth="1"/>
    <col min="69" max="73" width="13.7109375" style="0" customWidth="1"/>
    <col min="74" max="74" width="3.7109375" style="0" customWidth="1"/>
    <col min="75" max="79" width="13.7109375" style="0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3" width="13.7109375" style="3" customWidth="1"/>
    <col min="164" max="164" width="3.7109375" style="3" customWidth="1"/>
    <col min="165" max="169" width="13.7109375" style="3" customWidth="1"/>
    <col min="170" max="170" width="3.7109375" style="3" customWidth="1"/>
    <col min="171" max="175" width="13.7109375" style="3" customWidth="1"/>
    <col min="176" max="176" width="3.7109375" style="0" customWidth="1"/>
  </cols>
  <sheetData>
    <row r="1" spans="1:177" ht="12.75">
      <c r="A1" s="23"/>
      <c r="B1" s="11"/>
      <c r="C1" s="22"/>
      <c r="D1" s="24"/>
      <c r="I1" s="24" t="s">
        <v>6</v>
      </c>
      <c r="AA1" s="24" t="s">
        <v>6</v>
      </c>
      <c r="AM1" s="24" t="s">
        <v>6</v>
      </c>
      <c r="AY1" s="24"/>
      <c r="BE1" s="24" t="s">
        <v>6</v>
      </c>
      <c r="BQ1" s="24"/>
      <c r="BW1" s="24" t="s">
        <v>6</v>
      </c>
      <c r="CI1" s="24"/>
      <c r="CO1" s="24" t="s">
        <v>6</v>
      </c>
      <c r="DA1" s="24"/>
      <c r="DG1" s="24" t="s">
        <v>6</v>
      </c>
      <c r="DS1" s="24"/>
      <c r="DY1" s="24" t="s">
        <v>6</v>
      </c>
      <c r="EK1" s="24"/>
      <c r="EQ1" s="24" t="s">
        <v>6</v>
      </c>
      <c r="FC1" s="24"/>
      <c r="FI1" s="24" t="s">
        <v>6</v>
      </c>
      <c r="FU1" s="24"/>
    </row>
    <row r="2" spans="1:177" ht="12.75">
      <c r="A2" s="23"/>
      <c r="B2" s="11"/>
      <c r="C2" s="22"/>
      <c r="D2" s="24"/>
      <c r="I2" s="24" t="s">
        <v>5</v>
      </c>
      <c r="AA2" s="24" t="s">
        <v>5</v>
      </c>
      <c r="AM2" s="24" t="s">
        <v>5</v>
      </c>
      <c r="AY2" s="24"/>
      <c r="BE2" s="24" t="s">
        <v>5</v>
      </c>
      <c r="BQ2" s="24"/>
      <c r="BW2" s="24" t="s">
        <v>5</v>
      </c>
      <c r="CI2" s="24"/>
      <c r="CO2" s="24" t="s">
        <v>5</v>
      </c>
      <c r="DA2" s="24"/>
      <c r="DG2" s="24" t="s">
        <v>5</v>
      </c>
      <c r="DS2" s="24"/>
      <c r="DY2" s="24" t="s">
        <v>5</v>
      </c>
      <c r="EK2" s="24"/>
      <c r="EQ2" s="24" t="s">
        <v>5</v>
      </c>
      <c r="FC2" s="24"/>
      <c r="FI2" s="24" t="s">
        <v>5</v>
      </c>
      <c r="FU2" s="24"/>
    </row>
    <row r="3" spans="1:177" ht="12.75">
      <c r="A3" s="23"/>
      <c r="B3" s="11"/>
      <c r="C3" s="22"/>
      <c r="D3" s="22"/>
      <c r="I3" s="24" t="s">
        <v>29</v>
      </c>
      <c r="AA3" s="24" t="s">
        <v>72</v>
      </c>
      <c r="AM3" s="24" t="str">
        <f>AA3</f>
        <v>2005 Series A Bond Funded Projects after 2015A</v>
      </c>
      <c r="AY3" s="24"/>
      <c r="AZ3" s="1"/>
      <c r="BE3" s="24" t="str">
        <f>AM3</f>
        <v>2005 Series A Bond Funded Projects after 2015A</v>
      </c>
      <c r="BQ3" s="24"/>
      <c r="BW3" s="24" t="str">
        <f>BE3</f>
        <v>2005 Series A Bond Funded Projects after 2015A</v>
      </c>
      <c r="CI3" s="24"/>
      <c r="CO3" s="24" t="str">
        <f>BW3</f>
        <v>2005 Series A Bond Funded Projects after 2015A</v>
      </c>
      <c r="DA3" s="24"/>
      <c r="DG3" s="24" t="str">
        <f>CO3</f>
        <v>2005 Series A Bond Funded Projects after 2015A</v>
      </c>
      <c r="DS3" s="24"/>
      <c r="DU3" s="43"/>
      <c r="DY3" s="24" t="str">
        <f>DG3</f>
        <v>2005 Series A Bond Funded Projects after 2015A</v>
      </c>
      <c r="EK3" s="24"/>
      <c r="EQ3" s="24" t="str">
        <f>DY3</f>
        <v>2005 Series A Bond Funded Projects after 2015A</v>
      </c>
      <c r="FC3" s="24"/>
      <c r="FI3" s="24" t="str">
        <f>EQ3</f>
        <v>2005 Series A Bond Funded Projects after 2015A</v>
      </c>
      <c r="FU3" s="24"/>
    </row>
    <row r="4" spans="1:4" ht="12.75">
      <c r="A4" s="23"/>
      <c r="B4" s="11"/>
      <c r="C4" s="22"/>
      <c r="D4" s="24"/>
    </row>
    <row r="5" spans="1:175" ht="12.75">
      <c r="A5" s="4" t="s">
        <v>1</v>
      </c>
      <c r="C5" s="49" t="s">
        <v>71</v>
      </c>
      <c r="D5" s="28"/>
      <c r="E5" s="29"/>
      <c r="F5" s="20"/>
      <c r="G5" s="20"/>
      <c r="I5" s="16" t="s">
        <v>22</v>
      </c>
      <c r="J5" s="17"/>
      <c r="K5" s="18"/>
      <c r="L5" s="20"/>
      <c r="M5" s="20"/>
      <c r="O5" s="16" t="s">
        <v>25</v>
      </c>
      <c r="P5" s="17"/>
      <c r="Q5" s="18"/>
      <c r="R5" s="20"/>
      <c r="S5" s="20"/>
      <c r="U5" s="16" t="s">
        <v>26</v>
      </c>
      <c r="V5" s="17"/>
      <c r="W5" s="18"/>
      <c r="X5" s="20"/>
      <c r="Y5" s="20"/>
      <c r="AA5" s="16" t="s">
        <v>27</v>
      </c>
      <c r="AB5" s="17"/>
      <c r="AC5" s="18"/>
      <c r="AD5" s="20"/>
      <c r="AE5" s="20"/>
      <c r="AG5" s="16" t="s">
        <v>28</v>
      </c>
      <c r="AH5" s="17"/>
      <c r="AI5" s="18"/>
      <c r="AJ5" s="20"/>
      <c r="AK5" s="20"/>
      <c r="AM5" s="16" t="s">
        <v>75</v>
      </c>
      <c r="AN5" s="17"/>
      <c r="AO5" s="18"/>
      <c r="AP5" s="20"/>
      <c r="AQ5" s="20"/>
      <c r="AS5" s="16" t="s">
        <v>23</v>
      </c>
      <c r="AT5" s="17"/>
      <c r="AU5" s="18"/>
      <c r="AV5" s="20"/>
      <c r="AW5" s="20"/>
      <c r="AY5" s="16" t="s">
        <v>24</v>
      </c>
      <c r="AZ5" s="17"/>
      <c r="BA5" s="18"/>
      <c r="BB5" s="20"/>
      <c r="BC5" s="20"/>
      <c r="BE5" s="5" t="s">
        <v>11</v>
      </c>
      <c r="BF5" s="6"/>
      <c r="BG5" s="7"/>
      <c r="BH5" s="20"/>
      <c r="BI5" s="20"/>
      <c r="BK5" s="5" t="s">
        <v>13</v>
      </c>
      <c r="BL5" s="6"/>
      <c r="BM5" s="7"/>
      <c r="BN5" s="20"/>
      <c r="BO5" s="20"/>
      <c r="BQ5" s="5" t="s">
        <v>12</v>
      </c>
      <c r="BR5" s="6"/>
      <c r="BS5" s="7"/>
      <c r="BT5" s="20"/>
      <c r="BU5" s="20"/>
      <c r="BW5" s="5" t="s">
        <v>40</v>
      </c>
      <c r="BX5" s="6"/>
      <c r="BY5" s="7"/>
      <c r="BZ5" s="20"/>
      <c r="CA5" s="20"/>
      <c r="CC5" s="5" t="s">
        <v>41</v>
      </c>
      <c r="CD5" s="6"/>
      <c r="CE5" s="7"/>
      <c r="CF5" s="20"/>
      <c r="CG5" s="20"/>
      <c r="CI5" s="5" t="s">
        <v>42</v>
      </c>
      <c r="CJ5" s="6"/>
      <c r="CK5" s="7"/>
      <c r="CL5" s="20"/>
      <c r="CM5" s="20"/>
      <c r="CO5" s="5" t="s">
        <v>43</v>
      </c>
      <c r="CP5" s="6"/>
      <c r="CQ5" s="7"/>
      <c r="CR5" s="20"/>
      <c r="CS5" s="20"/>
      <c r="CU5" s="5" t="s">
        <v>44</v>
      </c>
      <c r="CV5" s="6"/>
      <c r="CW5" s="7"/>
      <c r="CX5" s="20"/>
      <c r="CY5" s="20"/>
      <c r="DA5" s="5" t="s">
        <v>45</v>
      </c>
      <c r="DB5" s="6"/>
      <c r="DC5" s="7"/>
      <c r="DD5" s="20"/>
      <c r="DE5" s="20"/>
      <c r="DG5" s="5" t="s">
        <v>46</v>
      </c>
      <c r="DH5" s="6"/>
      <c r="DI5" s="7"/>
      <c r="DJ5" s="20"/>
      <c r="DK5" s="20"/>
      <c r="DM5" s="35" t="s">
        <v>47</v>
      </c>
      <c r="DN5" s="6"/>
      <c r="DO5" s="7"/>
      <c r="DP5" s="20"/>
      <c r="DQ5" s="20"/>
      <c r="DS5" s="5" t="s">
        <v>48</v>
      </c>
      <c r="DT5" s="6"/>
      <c r="DU5" s="7"/>
      <c r="DV5" s="20"/>
      <c r="DW5" s="20"/>
      <c r="DY5" s="5" t="s">
        <v>49</v>
      </c>
      <c r="DZ5" s="6"/>
      <c r="EA5" s="7"/>
      <c r="EB5" s="20"/>
      <c r="EC5" s="20"/>
      <c r="EE5" s="35" t="s">
        <v>50</v>
      </c>
      <c r="EF5" s="6"/>
      <c r="EG5" s="7"/>
      <c r="EH5" s="20"/>
      <c r="EI5" s="20"/>
      <c r="EK5" s="5" t="s">
        <v>20</v>
      </c>
      <c r="EL5" s="6"/>
      <c r="EM5" s="7"/>
      <c r="EN5" s="20"/>
      <c r="EO5" s="20"/>
      <c r="EQ5" s="5" t="s">
        <v>52</v>
      </c>
      <c r="ER5" s="6"/>
      <c r="ES5" s="7"/>
      <c r="ET5" s="20"/>
      <c r="EU5" s="20"/>
      <c r="EV5" s="41"/>
      <c r="EW5" s="5" t="s">
        <v>53</v>
      </c>
      <c r="EX5" s="6"/>
      <c r="EY5" s="7"/>
      <c r="EZ5" s="20"/>
      <c r="FA5" s="20"/>
      <c r="FC5" s="5" t="s">
        <v>51</v>
      </c>
      <c r="FD5" s="6"/>
      <c r="FE5" s="7"/>
      <c r="FF5" s="20"/>
      <c r="FG5" s="20"/>
      <c r="FI5" s="5" t="s">
        <v>21</v>
      </c>
      <c r="FJ5" s="6"/>
      <c r="FK5" s="7"/>
      <c r="FL5" s="20"/>
      <c r="FM5" s="20"/>
      <c r="FO5" s="35" t="s">
        <v>7</v>
      </c>
      <c r="FP5" s="6"/>
      <c r="FQ5" s="7"/>
      <c r="FR5" s="20"/>
      <c r="FS5" s="20"/>
    </row>
    <row r="6" spans="1:175" s="1" customFormat="1" ht="12.75">
      <c r="A6" s="25" t="s">
        <v>2</v>
      </c>
      <c r="C6" s="37" t="s">
        <v>73</v>
      </c>
      <c r="D6" s="17"/>
      <c r="E6" s="18"/>
      <c r="F6" s="20" t="s">
        <v>55</v>
      </c>
      <c r="G6" s="20" t="s">
        <v>55</v>
      </c>
      <c r="H6" s="14"/>
      <c r="I6" s="19"/>
      <c r="J6" s="17"/>
      <c r="K6" s="18"/>
      <c r="L6" s="20" t="s">
        <v>55</v>
      </c>
      <c r="M6" s="20" t="s">
        <v>55</v>
      </c>
      <c r="N6" s="14"/>
      <c r="O6" s="19"/>
      <c r="P6" s="17"/>
      <c r="Q6" s="18"/>
      <c r="R6" s="20" t="s">
        <v>55</v>
      </c>
      <c r="S6" s="20" t="s">
        <v>55</v>
      </c>
      <c r="T6" s="14"/>
      <c r="U6" s="19"/>
      <c r="V6" s="17"/>
      <c r="W6" s="18"/>
      <c r="X6" s="20" t="s">
        <v>55</v>
      </c>
      <c r="Y6" s="20" t="s">
        <v>55</v>
      </c>
      <c r="Z6" s="14"/>
      <c r="AA6" s="19"/>
      <c r="AB6" s="17"/>
      <c r="AC6" s="18"/>
      <c r="AD6" s="20" t="s">
        <v>55</v>
      </c>
      <c r="AE6" s="20" t="s">
        <v>55</v>
      </c>
      <c r="AF6" s="14"/>
      <c r="AG6" s="19"/>
      <c r="AH6" s="17"/>
      <c r="AI6" s="18"/>
      <c r="AJ6" s="20" t="s">
        <v>55</v>
      </c>
      <c r="AK6" s="20" t="s">
        <v>55</v>
      </c>
      <c r="AL6" s="14"/>
      <c r="AM6" s="19"/>
      <c r="AN6" s="36"/>
      <c r="AO6" s="18"/>
      <c r="AP6" s="20" t="s">
        <v>55</v>
      </c>
      <c r="AQ6" s="20" t="s">
        <v>55</v>
      </c>
      <c r="AR6" s="14"/>
      <c r="AS6" s="19"/>
      <c r="AT6" s="40">
        <v>0.5605926</v>
      </c>
      <c r="AU6" s="18"/>
      <c r="AV6" s="20" t="s">
        <v>55</v>
      </c>
      <c r="AW6" s="20" t="s">
        <v>55</v>
      </c>
      <c r="AX6" s="14"/>
      <c r="AY6" s="19"/>
      <c r="AZ6" s="34">
        <f>BF6+BL6+BR6+BX6+CD6+CJ6+CP6+CV6+DB6+DH6+DN6+DT6+DZ6+EF6+EL6+ER6+EX6+FP6+FD6+FJ6</f>
        <v>0.4394074</v>
      </c>
      <c r="BA6" s="18"/>
      <c r="BB6" s="20" t="s">
        <v>55</v>
      </c>
      <c r="BC6" s="20" t="s">
        <v>55</v>
      </c>
      <c r="BD6" s="14"/>
      <c r="BE6" s="26"/>
      <c r="BF6" s="13">
        <v>0.0074748</v>
      </c>
      <c r="BG6" s="27"/>
      <c r="BH6" s="20" t="s">
        <v>55</v>
      </c>
      <c r="BI6" s="20" t="s">
        <v>55</v>
      </c>
      <c r="BK6" s="26"/>
      <c r="BL6" s="13">
        <v>0.0034282</v>
      </c>
      <c r="BM6" s="27"/>
      <c r="BN6" s="20" t="s">
        <v>55</v>
      </c>
      <c r="BO6" s="20" t="s">
        <v>55</v>
      </c>
      <c r="BQ6" s="26"/>
      <c r="BR6" s="13">
        <v>0.0007099</v>
      </c>
      <c r="BS6" s="27"/>
      <c r="BT6" s="20" t="s">
        <v>55</v>
      </c>
      <c r="BU6" s="20" t="s">
        <v>55</v>
      </c>
      <c r="BW6" s="26"/>
      <c r="BX6" s="13">
        <v>0.0758946</v>
      </c>
      <c r="BY6" s="27"/>
      <c r="BZ6" s="20" t="s">
        <v>55</v>
      </c>
      <c r="CA6" s="20" t="s">
        <v>55</v>
      </c>
      <c r="CC6" s="26"/>
      <c r="CD6" s="13">
        <v>0.0004174</v>
      </c>
      <c r="CE6" s="27"/>
      <c r="CF6" s="20" t="s">
        <v>55</v>
      </c>
      <c r="CG6" s="20" t="s">
        <v>55</v>
      </c>
      <c r="CI6" s="26"/>
      <c r="CJ6" s="13">
        <v>0.0004407</v>
      </c>
      <c r="CK6" s="27"/>
      <c r="CL6" s="20" t="s">
        <v>55</v>
      </c>
      <c r="CM6" s="20" t="s">
        <v>55</v>
      </c>
      <c r="CO6" s="26"/>
      <c r="CP6" s="13">
        <v>0.0001236</v>
      </c>
      <c r="CQ6" s="27"/>
      <c r="CR6" s="20" t="s">
        <v>55</v>
      </c>
      <c r="CS6" s="20" t="s">
        <v>55</v>
      </c>
      <c r="CU6" s="26"/>
      <c r="CV6" s="13">
        <v>0.0022776</v>
      </c>
      <c r="CW6" s="27"/>
      <c r="CX6" s="20" t="s">
        <v>55</v>
      </c>
      <c r="CY6" s="20" t="s">
        <v>55</v>
      </c>
      <c r="DA6" s="26"/>
      <c r="DB6" s="13">
        <v>0.003395</v>
      </c>
      <c r="DC6" s="27"/>
      <c r="DD6" s="20" t="s">
        <v>55</v>
      </c>
      <c r="DE6" s="20" t="s">
        <v>55</v>
      </c>
      <c r="DG6" s="26"/>
      <c r="DH6" s="13">
        <v>0.04</v>
      </c>
      <c r="DI6" s="27"/>
      <c r="DJ6" s="20" t="s">
        <v>55</v>
      </c>
      <c r="DK6" s="20" t="s">
        <v>55</v>
      </c>
      <c r="DM6" s="26"/>
      <c r="DN6" s="13">
        <v>0.0019842</v>
      </c>
      <c r="DO6" s="27"/>
      <c r="DP6" s="20" t="s">
        <v>55</v>
      </c>
      <c r="DQ6" s="20" t="s">
        <v>55</v>
      </c>
      <c r="DS6" s="26"/>
      <c r="DT6" s="13">
        <v>0.0158629</v>
      </c>
      <c r="DU6" s="27"/>
      <c r="DV6" s="20" t="s">
        <v>55</v>
      </c>
      <c r="DW6" s="20" t="s">
        <v>55</v>
      </c>
      <c r="DY6" s="26"/>
      <c r="DZ6" s="13">
        <v>0.0086838</v>
      </c>
      <c r="EA6" s="27"/>
      <c r="EB6" s="20" t="s">
        <v>55</v>
      </c>
      <c r="EC6" s="20" t="s">
        <v>55</v>
      </c>
      <c r="EE6" s="26"/>
      <c r="EF6" s="13">
        <v>0.0008615</v>
      </c>
      <c r="EG6" s="27"/>
      <c r="EH6" s="20" t="s">
        <v>55</v>
      </c>
      <c r="EI6" s="20" t="s">
        <v>55</v>
      </c>
      <c r="EK6" s="26"/>
      <c r="EL6" s="13">
        <v>0.061203</v>
      </c>
      <c r="EM6" s="27"/>
      <c r="EN6" s="20" t="s">
        <v>55</v>
      </c>
      <c r="EO6" s="20" t="s">
        <v>55</v>
      </c>
      <c r="EQ6" s="26"/>
      <c r="ER6" s="13">
        <v>0.0144306</v>
      </c>
      <c r="ES6" s="27"/>
      <c r="ET6" s="20" t="s">
        <v>55</v>
      </c>
      <c r="EU6" s="20" t="s">
        <v>55</v>
      </c>
      <c r="EV6" s="10"/>
      <c r="EW6" s="26"/>
      <c r="EX6" s="13">
        <v>0.0024027</v>
      </c>
      <c r="EY6" s="27"/>
      <c r="EZ6" s="20" t="s">
        <v>55</v>
      </c>
      <c r="FA6" s="20" t="s">
        <v>55</v>
      </c>
      <c r="FC6" s="26"/>
      <c r="FD6" s="13">
        <v>0.0025862</v>
      </c>
      <c r="FE6" s="27"/>
      <c r="FF6" s="20" t="s">
        <v>55</v>
      </c>
      <c r="FG6" s="20" t="s">
        <v>55</v>
      </c>
      <c r="FI6" s="26"/>
      <c r="FJ6" s="13">
        <v>0.1972307</v>
      </c>
      <c r="FK6" s="27"/>
      <c r="FL6" s="20" t="s">
        <v>55</v>
      </c>
      <c r="FM6" s="20" t="s">
        <v>55</v>
      </c>
      <c r="FO6" s="26"/>
      <c r="FP6" s="13"/>
      <c r="FQ6" s="27"/>
      <c r="FR6" s="20" t="s">
        <v>55</v>
      </c>
      <c r="FS6" s="20" t="s">
        <v>55</v>
      </c>
    </row>
    <row r="7" spans="1:175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57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57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57</v>
      </c>
      <c r="U7" s="20" t="s">
        <v>3</v>
      </c>
      <c r="V7" s="20" t="s">
        <v>4</v>
      </c>
      <c r="W7" s="20" t="s">
        <v>0</v>
      </c>
      <c r="X7" s="20" t="s">
        <v>56</v>
      </c>
      <c r="Y7" s="20" t="s">
        <v>57</v>
      </c>
      <c r="AA7" s="20" t="s">
        <v>3</v>
      </c>
      <c r="AB7" s="20" t="s">
        <v>4</v>
      </c>
      <c r="AC7" s="20" t="s">
        <v>0</v>
      </c>
      <c r="AD7" s="20" t="s">
        <v>56</v>
      </c>
      <c r="AE7" s="20" t="s">
        <v>57</v>
      </c>
      <c r="AG7" s="20" t="s">
        <v>3</v>
      </c>
      <c r="AH7" s="20" t="s">
        <v>4</v>
      </c>
      <c r="AI7" s="20" t="s">
        <v>0</v>
      </c>
      <c r="AJ7" s="20" t="s">
        <v>56</v>
      </c>
      <c r="AK7" s="20" t="s">
        <v>57</v>
      </c>
      <c r="AM7" s="20" t="s">
        <v>3</v>
      </c>
      <c r="AN7" s="20" t="s">
        <v>4</v>
      </c>
      <c r="AO7" s="20" t="s">
        <v>0</v>
      </c>
      <c r="AP7" s="20" t="s">
        <v>56</v>
      </c>
      <c r="AQ7" s="50" t="s">
        <v>74</v>
      </c>
      <c r="AS7" s="20" t="s">
        <v>3</v>
      </c>
      <c r="AT7" s="20" t="s">
        <v>4</v>
      </c>
      <c r="AU7" s="20" t="s">
        <v>0</v>
      </c>
      <c r="AV7" s="20" t="s">
        <v>56</v>
      </c>
      <c r="AW7" s="50" t="s">
        <v>74</v>
      </c>
      <c r="AY7" s="20" t="s">
        <v>3</v>
      </c>
      <c r="AZ7" s="20" t="s">
        <v>4</v>
      </c>
      <c r="BA7" s="20" t="s">
        <v>0</v>
      </c>
      <c r="BB7" s="20" t="s">
        <v>56</v>
      </c>
      <c r="BC7" s="50" t="s">
        <v>74</v>
      </c>
      <c r="BE7" s="9" t="s">
        <v>3</v>
      </c>
      <c r="BF7" s="9" t="s">
        <v>4</v>
      </c>
      <c r="BG7" s="9" t="s">
        <v>0</v>
      </c>
      <c r="BH7" s="20" t="s">
        <v>56</v>
      </c>
      <c r="BI7" s="50" t="s">
        <v>74</v>
      </c>
      <c r="BK7" s="9" t="s">
        <v>3</v>
      </c>
      <c r="BL7" s="9" t="s">
        <v>4</v>
      </c>
      <c r="BM7" s="9" t="s">
        <v>0</v>
      </c>
      <c r="BN7" s="20" t="s">
        <v>56</v>
      </c>
      <c r="BO7" s="50" t="s">
        <v>74</v>
      </c>
      <c r="BQ7" s="9" t="s">
        <v>3</v>
      </c>
      <c r="BR7" s="9" t="s">
        <v>4</v>
      </c>
      <c r="BS7" s="9" t="s">
        <v>0</v>
      </c>
      <c r="BT7" s="20" t="s">
        <v>56</v>
      </c>
      <c r="BU7" s="50" t="s">
        <v>74</v>
      </c>
      <c r="BW7" s="9" t="s">
        <v>3</v>
      </c>
      <c r="BX7" s="9" t="s">
        <v>4</v>
      </c>
      <c r="BY7" s="9" t="s">
        <v>0</v>
      </c>
      <c r="BZ7" s="20" t="s">
        <v>56</v>
      </c>
      <c r="CA7" s="50" t="s">
        <v>74</v>
      </c>
      <c r="CC7" s="9" t="s">
        <v>3</v>
      </c>
      <c r="CD7" s="9" t="s">
        <v>4</v>
      </c>
      <c r="CE7" s="9" t="s">
        <v>0</v>
      </c>
      <c r="CF7" s="20" t="s">
        <v>56</v>
      </c>
      <c r="CG7" s="50" t="s">
        <v>74</v>
      </c>
      <c r="CI7" s="9" t="s">
        <v>3</v>
      </c>
      <c r="CJ7" s="9" t="s">
        <v>4</v>
      </c>
      <c r="CK7" s="9" t="s">
        <v>0</v>
      </c>
      <c r="CL7" s="20" t="s">
        <v>56</v>
      </c>
      <c r="CM7" s="50" t="s">
        <v>74</v>
      </c>
      <c r="CO7" s="9" t="s">
        <v>3</v>
      </c>
      <c r="CP7" s="9" t="s">
        <v>4</v>
      </c>
      <c r="CQ7" s="9" t="s">
        <v>0</v>
      </c>
      <c r="CR7" s="20" t="s">
        <v>56</v>
      </c>
      <c r="CS7" s="50" t="s">
        <v>74</v>
      </c>
      <c r="CU7" s="9" t="s">
        <v>3</v>
      </c>
      <c r="CV7" s="9" t="s">
        <v>4</v>
      </c>
      <c r="CW7" s="9" t="s">
        <v>0</v>
      </c>
      <c r="CX7" s="20" t="s">
        <v>56</v>
      </c>
      <c r="CY7" s="50" t="s">
        <v>74</v>
      </c>
      <c r="DA7" s="9" t="s">
        <v>3</v>
      </c>
      <c r="DB7" s="9" t="s">
        <v>4</v>
      </c>
      <c r="DC7" s="9" t="s">
        <v>0</v>
      </c>
      <c r="DD7" s="20" t="s">
        <v>56</v>
      </c>
      <c r="DE7" s="50" t="s">
        <v>74</v>
      </c>
      <c r="DG7" s="9" t="s">
        <v>3</v>
      </c>
      <c r="DH7" s="9" t="s">
        <v>4</v>
      </c>
      <c r="DI7" s="9" t="s">
        <v>0</v>
      </c>
      <c r="DJ7" s="20" t="s">
        <v>56</v>
      </c>
      <c r="DK7" s="50" t="s">
        <v>74</v>
      </c>
      <c r="DM7" s="9" t="s">
        <v>3</v>
      </c>
      <c r="DN7" s="9" t="s">
        <v>4</v>
      </c>
      <c r="DO7" s="9" t="s">
        <v>0</v>
      </c>
      <c r="DP7" s="20" t="s">
        <v>56</v>
      </c>
      <c r="DQ7" s="50" t="s">
        <v>74</v>
      </c>
      <c r="DS7" s="9" t="s">
        <v>3</v>
      </c>
      <c r="DT7" s="9" t="s">
        <v>4</v>
      </c>
      <c r="DU7" s="9" t="s">
        <v>0</v>
      </c>
      <c r="DV7" s="20" t="s">
        <v>56</v>
      </c>
      <c r="DW7" s="50" t="s">
        <v>74</v>
      </c>
      <c r="DY7" s="9" t="s">
        <v>3</v>
      </c>
      <c r="DZ7" s="9" t="s">
        <v>4</v>
      </c>
      <c r="EA7" s="9" t="s">
        <v>0</v>
      </c>
      <c r="EB7" s="20" t="s">
        <v>56</v>
      </c>
      <c r="EC7" s="50" t="s">
        <v>74</v>
      </c>
      <c r="EE7" s="9" t="s">
        <v>3</v>
      </c>
      <c r="EF7" s="9" t="s">
        <v>4</v>
      </c>
      <c r="EG7" s="9" t="s">
        <v>0</v>
      </c>
      <c r="EH7" s="20" t="s">
        <v>56</v>
      </c>
      <c r="EI7" s="50" t="s">
        <v>74</v>
      </c>
      <c r="EK7" s="9" t="s">
        <v>3</v>
      </c>
      <c r="EL7" s="9" t="s">
        <v>4</v>
      </c>
      <c r="EM7" s="9" t="s">
        <v>0</v>
      </c>
      <c r="EN7" s="20" t="s">
        <v>56</v>
      </c>
      <c r="EO7" s="50" t="s">
        <v>74</v>
      </c>
      <c r="EQ7" s="9" t="s">
        <v>3</v>
      </c>
      <c r="ER7" s="9" t="s">
        <v>4</v>
      </c>
      <c r="ES7" s="9" t="s">
        <v>0</v>
      </c>
      <c r="ET7" s="20" t="s">
        <v>56</v>
      </c>
      <c r="EU7" s="50" t="s">
        <v>74</v>
      </c>
      <c r="EV7" s="42"/>
      <c r="EW7" s="9" t="s">
        <v>3</v>
      </c>
      <c r="EX7" s="9" t="s">
        <v>4</v>
      </c>
      <c r="EY7" s="9" t="s">
        <v>0</v>
      </c>
      <c r="EZ7" s="20" t="s">
        <v>56</v>
      </c>
      <c r="FA7" s="50" t="s">
        <v>74</v>
      </c>
      <c r="FC7" s="9" t="s">
        <v>3</v>
      </c>
      <c r="FD7" s="9" t="s">
        <v>4</v>
      </c>
      <c r="FE7" s="9" t="s">
        <v>0</v>
      </c>
      <c r="FF7" s="20" t="s">
        <v>56</v>
      </c>
      <c r="FG7" s="50" t="s">
        <v>74</v>
      </c>
      <c r="FI7" s="9" t="s">
        <v>3</v>
      </c>
      <c r="FJ7" s="9" t="s">
        <v>4</v>
      </c>
      <c r="FK7" s="9" t="s">
        <v>0</v>
      </c>
      <c r="FL7" s="20" t="s">
        <v>56</v>
      </c>
      <c r="FM7" s="50" t="s">
        <v>74</v>
      </c>
      <c r="FO7" s="9" t="s">
        <v>3</v>
      </c>
      <c r="FP7" s="9" t="s">
        <v>4</v>
      </c>
      <c r="FQ7" s="9" t="s">
        <v>0</v>
      </c>
      <c r="FR7" s="20" t="s">
        <v>56</v>
      </c>
      <c r="FS7" s="50" t="s">
        <v>74</v>
      </c>
    </row>
    <row r="8" spans="1:176" s="33" customFormat="1" ht="12.75">
      <c r="A8" s="32">
        <v>44105</v>
      </c>
      <c r="C8" s="21"/>
      <c r="D8" s="21">
        <v>151125</v>
      </c>
      <c r="E8" s="44">
        <f aca="true" t="shared" si="0" ref="E8:E17">C8+D8</f>
        <v>151125</v>
      </c>
      <c r="F8" s="44">
        <f aca="true" t="shared" si="1" ref="F8:F17">X8+AD8+AJ8+AP8</f>
        <v>247497</v>
      </c>
      <c r="G8" s="44">
        <f aca="true" t="shared" si="2" ref="G8:G17">Y8+AE8+AK8-AQ8</f>
        <v>73968</v>
      </c>
      <c r="H8" s="46"/>
      <c r="I8" s="47"/>
      <c r="J8" s="47"/>
      <c r="K8" s="44"/>
      <c r="L8" s="44"/>
      <c r="M8" s="44"/>
      <c r="N8" s="46"/>
      <c r="O8" s="46"/>
      <c r="P8" s="46"/>
      <c r="Q8" s="46"/>
      <c r="R8" s="46"/>
      <c r="S8" s="46"/>
      <c r="T8" s="46"/>
      <c r="U8" s="46"/>
      <c r="V8" s="46"/>
      <c r="W8" s="45"/>
      <c r="X8" s="45"/>
      <c r="Y8" s="45"/>
      <c r="Z8" s="46"/>
      <c r="AA8" s="46"/>
      <c r="AB8" s="46"/>
      <c r="AC8" s="46"/>
      <c r="AD8" s="46"/>
      <c r="AE8" s="46"/>
      <c r="AF8" s="46"/>
      <c r="AG8" s="21"/>
      <c r="AH8" s="21">
        <v>151125</v>
      </c>
      <c r="AI8" s="15">
        <f>AG8+AH8</f>
        <v>151125</v>
      </c>
      <c r="AJ8" s="15">
        <v>247497</v>
      </c>
      <c r="AK8" s="15">
        <f>73968</f>
        <v>73968</v>
      </c>
      <c r="AL8" s="46"/>
      <c r="AM8" s="44">
        <f aca="true" t="shared" si="3" ref="AM8:AM17">C8-U8-AA8-AG8</f>
        <v>0</v>
      </c>
      <c r="AN8" s="44">
        <f aca="true" t="shared" si="4" ref="AN8:AN17">D8-V8-AB8-AH8</f>
        <v>0</v>
      </c>
      <c r="AO8" s="44">
        <f aca="true" t="shared" si="5" ref="AO8:AO17">AM8+AN8</f>
        <v>0</v>
      </c>
      <c r="AP8" s="44"/>
      <c r="AQ8" s="44"/>
      <c r="AR8" s="46"/>
      <c r="AS8" s="46"/>
      <c r="AT8" s="46" t="e">
        <f>#REF!+#REF!+#REF!+#REF!+#REF!+#REF!+#REF!+#REF!+#REF!+#REF!+#REF!+#REF!+#REF!+#REF!+#REF!+#REF!+#REF!+#REF!+#REF!+#REF!</f>
        <v>#REF!</v>
      </c>
      <c r="AU8" s="46" t="e">
        <f aca="true" t="shared" si="6" ref="AU8:AU17">AS8+AT8</f>
        <v>#REF!</v>
      </c>
      <c r="AV8" s="46" t="e">
        <f>#REF!+#REF!+#REF!+#REF!+#REF!+#REF!+#REF!+#REF!+#REF!+#REF!+#REF!+#REF!+#REF!+#REF!+#REF!+#REF!+#REF!+#REF!+#REF!+#REF!</f>
        <v>#REF!</v>
      </c>
      <c r="AW8" s="46" t="e">
        <f>#REF!+#REF!+#REF!+#REF!+#REF!+#REF!+#REF!+#REF!+#REF!+#REF!+#REF!+#REF!+#REF!+#REF!+#REF!+#REF!+#REF!+#REF!+#REF!+#REF!</f>
        <v>#REF!</v>
      </c>
      <c r="AX8" s="46"/>
      <c r="AY8" s="45"/>
      <c r="AZ8" s="47">
        <f aca="true" t="shared" si="7" ref="AZ8:AZ17">BF8+BL8+BR8+BX8+CD8+CJ8+CP8+CV8+DB8+DH8+DN8+DT8+DZ8+EF8+EL8+ER8+EX8+FP8+FD8+FJ8</f>
        <v>0</v>
      </c>
      <c r="BA8" s="45">
        <f aca="true" t="shared" si="8" ref="BA8:BA17">AY8+AZ8</f>
        <v>0</v>
      </c>
      <c r="BB8" s="45">
        <f aca="true" t="shared" si="9" ref="BB8:BC17">BH8+BN8+BT8+BZ8+CF8+CL8+CR8+CX8+DD8+DJ8+DP8+DV8+EB8+EH8+EN8+ET8+EZ8+FF8+FL8+FR8</f>
        <v>0</v>
      </c>
      <c r="BC8" s="45">
        <f t="shared" si="9"/>
        <v>0</v>
      </c>
      <c r="BD8" s="46"/>
      <c r="BE8" s="46"/>
      <c r="BF8" s="47">
        <f aca="true" t="shared" si="10" ref="BF8:BF17">BF$6*$AN8</f>
        <v>0</v>
      </c>
      <c r="BG8" s="46">
        <f aca="true" t="shared" si="11" ref="BG8:BG17">BE8+BF8</f>
        <v>0</v>
      </c>
      <c r="BH8" s="46">
        <f aca="true" t="shared" si="12" ref="BH8:BH17">BF$6*$AP8</f>
        <v>0</v>
      </c>
      <c r="BI8" s="46">
        <f aca="true" t="shared" si="13" ref="BI8:BI17">BF$6*$AQ8</f>
        <v>0</v>
      </c>
      <c r="BJ8" s="46"/>
      <c r="BK8" s="46"/>
      <c r="BL8" s="47">
        <f aca="true" t="shared" si="14" ref="BL8:BL17">BL$6*$AN8</f>
        <v>0</v>
      </c>
      <c r="BM8" s="46">
        <f aca="true" t="shared" si="15" ref="BM8:BM17">BK8+BL8</f>
        <v>0</v>
      </c>
      <c r="BN8" s="46">
        <f aca="true" t="shared" si="16" ref="BN8:BN17">BL$6*$AP8</f>
        <v>0</v>
      </c>
      <c r="BO8" s="46">
        <f aca="true" t="shared" si="17" ref="BO8:BO17">BL$6*$AQ8</f>
        <v>0</v>
      </c>
      <c r="BP8" s="46"/>
      <c r="BQ8" s="46"/>
      <c r="BR8" s="47">
        <f aca="true" t="shared" si="18" ref="BR8:BR17">BR$6*$AN8</f>
        <v>0</v>
      </c>
      <c r="BS8" s="46">
        <f aca="true" t="shared" si="19" ref="BS8:BS17">BQ8+BR8</f>
        <v>0</v>
      </c>
      <c r="BT8" s="46">
        <f aca="true" t="shared" si="20" ref="BT8:BT17">BR$6*$AP8</f>
        <v>0</v>
      </c>
      <c r="BU8" s="46">
        <f aca="true" t="shared" si="21" ref="BU8:BU17">BR$6*$AQ8</f>
        <v>0</v>
      </c>
      <c r="BV8" s="46"/>
      <c r="BW8" s="46"/>
      <c r="BX8" s="47">
        <f aca="true" t="shared" si="22" ref="BX8:BX17">BX$6*$AN8</f>
        <v>0</v>
      </c>
      <c r="BY8" s="46">
        <f aca="true" t="shared" si="23" ref="BY8:BY17">BW8+BX8</f>
        <v>0</v>
      </c>
      <c r="BZ8" s="46">
        <f aca="true" t="shared" si="24" ref="BZ8:BZ17">BX$6*$AP8</f>
        <v>0</v>
      </c>
      <c r="CA8" s="46">
        <f aca="true" t="shared" si="25" ref="CA8:CA17">BX$6*$AQ8</f>
        <v>0</v>
      </c>
      <c r="CB8" s="46"/>
      <c r="CC8" s="46"/>
      <c r="CD8" s="47">
        <f aca="true" t="shared" si="26" ref="CD8:CD17">CD$6*$AN8</f>
        <v>0</v>
      </c>
      <c r="CE8" s="46">
        <f aca="true" t="shared" si="27" ref="CE8:CE17">CC8+CD8</f>
        <v>0</v>
      </c>
      <c r="CF8" s="46">
        <f aca="true" t="shared" si="28" ref="CF8:CF17">CD$6*$AP8</f>
        <v>0</v>
      </c>
      <c r="CG8" s="46">
        <f aca="true" t="shared" si="29" ref="CG8:CG17">CD$6*$AQ8</f>
        <v>0</v>
      </c>
      <c r="CH8" s="46"/>
      <c r="CI8" s="46"/>
      <c r="CJ8" s="47">
        <f aca="true" t="shared" si="30" ref="CJ8:CJ17">CJ$6*$AN8</f>
        <v>0</v>
      </c>
      <c r="CK8" s="46">
        <f aca="true" t="shared" si="31" ref="CK8:CK17">CI8+CJ8</f>
        <v>0</v>
      </c>
      <c r="CL8" s="46">
        <f aca="true" t="shared" si="32" ref="CL8:CL17">CJ$6*$AP8</f>
        <v>0</v>
      </c>
      <c r="CM8" s="46">
        <f aca="true" t="shared" si="33" ref="CM8:CM17">CJ$6*$AQ8</f>
        <v>0</v>
      </c>
      <c r="CN8" s="46"/>
      <c r="CO8" s="46"/>
      <c r="CP8" s="47">
        <f aca="true" t="shared" si="34" ref="CP8:CP17">CP$6*$AN8</f>
        <v>0</v>
      </c>
      <c r="CQ8" s="46">
        <f aca="true" t="shared" si="35" ref="CQ8:CQ17">CO8+CP8</f>
        <v>0</v>
      </c>
      <c r="CR8" s="46">
        <f aca="true" t="shared" si="36" ref="CR8:CR17">CP$6*$AP8</f>
        <v>0</v>
      </c>
      <c r="CS8" s="46">
        <f aca="true" t="shared" si="37" ref="CS8:CS17">CP$6*$AQ8</f>
        <v>0</v>
      </c>
      <c r="CT8" s="46"/>
      <c r="CU8" s="46"/>
      <c r="CV8" s="47">
        <f aca="true" t="shared" si="38" ref="CV8:CV17">CV$6*$AN8</f>
        <v>0</v>
      </c>
      <c r="CW8" s="46">
        <f aca="true" t="shared" si="39" ref="CW8:CW17">CU8+CV8</f>
        <v>0</v>
      </c>
      <c r="CX8" s="46">
        <f aca="true" t="shared" si="40" ref="CX8:CX17">CV$6*$AP8</f>
        <v>0</v>
      </c>
      <c r="CY8" s="46">
        <f aca="true" t="shared" si="41" ref="CY8:CY17">CV$6*$AQ8</f>
        <v>0</v>
      </c>
      <c r="CZ8" s="46"/>
      <c r="DA8" s="46"/>
      <c r="DB8" s="47">
        <f aca="true" t="shared" si="42" ref="DB8:DB17">DB$6*$AN8</f>
        <v>0</v>
      </c>
      <c r="DC8" s="46">
        <f aca="true" t="shared" si="43" ref="DC8:DC17">DA8+DB8</f>
        <v>0</v>
      </c>
      <c r="DD8" s="46">
        <f aca="true" t="shared" si="44" ref="DD8:DD17">DB$6*$AP8</f>
        <v>0</v>
      </c>
      <c r="DE8" s="46">
        <f aca="true" t="shared" si="45" ref="DE8:DE17">DB$6*$AQ8</f>
        <v>0</v>
      </c>
      <c r="DF8" s="46"/>
      <c r="DG8" s="46"/>
      <c r="DH8" s="47">
        <f aca="true" t="shared" si="46" ref="DH8:DH17">DH$6*$AN8</f>
        <v>0</v>
      </c>
      <c r="DI8" s="46">
        <f aca="true" t="shared" si="47" ref="DI8:DI17">DG8+DH8</f>
        <v>0</v>
      </c>
      <c r="DJ8" s="46">
        <f aca="true" t="shared" si="48" ref="DJ8:DJ17">DH$6*$AP8</f>
        <v>0</v>
      </c>
      <c r="DK8" s="46">
        <f aca="true" t="shared" si="49" ref="DK8:DK17">DH$6*$AQ8</f>
        <v>0</v>
      </c>
      <c r="DL8" s="46"/>
      <c r="DM8" s="46"/>
      <c r="DN8" s="47">
        <f aca="true" t="shared" si="50" ref="DN8:DN17">DN$6*$AN8</f>
        <v>0</v>
      </c>
      <c r="DO8" s="46">
        <f aca="true" t="shared" si="51" ref="DO8:DO17">DM8+DN8</f>
        <v>0</v>
      </c>
      <c r="DP8" s="46">
        <f aca="true" t="shared" si="52" ref="DP8:DP17">DN$6*$AP8</f>
        <v>0</v>
      </c>
      <c r="DQ8" s="46">
        <f aca="true" t="shared" si="53" ref="DQ8:DQ17">DN$6*$AQ8</f>
        <v>0</v>
      </c>
      <c r="DR8" s="46"/>
      <c r="DS8" s="46"/>
      <c r="DT8" s="47">
        <f aca="true" t="shared" si="54" ref="DT8:DT17">DT$6*$AN8</f>
        <v>0</v>
      </c>
      <c r="DU8" s="46">
        <f aca="true" t="shared" si="55" ref="DU8:DU17">DS8+DT8</f>
        <v>0</v>
      </c>
      <c r="DV8" s="46">
        <f aca="true" t="shared" si="56" ref="DV8:DV17">DT$6*$AP8</f>
        <v>0</v>
      </c>
      <c r="DW8" s="46">
        <f aca="true" t="shared" si="57" ref="DW8:DW17">DT$6*$AQ8</f>
        <v>0</v>
      </c>
      <c r="DX8" s="46"/>
      <c r="DY8" s="46"/>
      <c r="DZ8" s="47">
        <f aca="true" t="shared" si="58" ref="DZ8:DZ17">DZ$6*$AN8</f>
        <v>0</v>
      </c>
      <c r="EA8" s="46">
        <f aca="true" t="shared" si="59" ref="EA8:EA17">DY8+DZ8</f>
        <v>0</v>
      </c>
      <c r="EB8" s="46">
        <f aca="true" t="shared" si="60" ref="EB8:EB17">DZ$6*$AP8</f>
        <v>0</v>
      </c>
      <c r="EC8" s="46">
        <f aca="true" t="shared" si="61" ref="EC8:EC17">DZ$6*$AQ8</f>
        <v>0</v>
      </c>
      <c r="ED8" s="46"/>
      <c r="EE8" s="46"/>
      <c r="EF8" s="47">
        <f aca="true" t="shared" si="62" ref="EF8:EF17">EF$6*$AN8</f>
        <v>0</v>
      </c>
      <c r="EG8" s="46">
        <f aca="true" t="shared" si="63" ref="EG8:EG17">EE8+EF8</f>
        <v>0</v>
      </c>
      <c r="EH8" s="46">
        <f aca="true" t="shared" si="64" ref="EH8:EH17">EF$6*$AP8</f>
        <v>0</v>
      </c>
      <c r="EI8" s="46">
        <f aca="true" t="shared" si="65" ref="EI8:EI17">EF$6*$AQ8</f>
        <v>0</v>
      </c>
      <c r="EJ8" s="46"/>
      <c r="EK8" s="46"/>
      <c r="EL8" s="47">
        <f aca="true" t="shared" si="66" ref="EL8:EL17">EL$6*$AN8</f>
        <v>0</v>
      </c>
      <c r="EM8" s="46">
        <f aca="true" t="shared" si="67" ref="EM8:EM17">EK8+EL8</f>
        <v>0</v>
      </c>
      <c r="EN8" s="46">
        <f aca="true" t="shared" si="68" ref="EN8:EN17">EL$6*$AP8</f>
        <v>0</v>
      </c>
      <c r="EO8" s="46">
        <f aca="true" t="shared" si="69" ref="EO8:EO17">EL$6*$AQ8</f>
        <v>0</v>
      </c>
      <c r="EP8" s="46"/>
      <c r="EQ8" s="46"/>
      <c r="ER8" s="47">
        <f aca="true" t="shared" si="70" ref="ER8:ER17">ER$6*$AN8</f>
        <v>0</v>
      </c>
      <c r="ES8" s="46">
        <f aca="true" t="shared" si="71" ref="ES8:ES17">EQ8+ER8</f>
        <v>0</v>
      </c>
      <c r="ET8" s="46">
        <f aca="true" t="shared" si="72" ref="ET8:ET17">ER$6*$AP8</f>
        <v>0</v>
      </c>
      <c r="EU8" s="46">
        <f aca="true" t="shared" si="73" ref="EU8:EU17">ER$6*$AQ8</f>
        <v>0</v>
      </c>
      <c r="EV8" s="45"/>
      <c r="EW8" s="46"/>
      <c r="EX8" s="47">
        <f aca="true" t="shared" si="74" ref="EX8:EX17">EX$6*$AN8</f>
        <v>0</v>
      </c>
      <c r="EY8" s="46">
        <f aca="true" t="shared" si="75" ref="EY8:EY17">EW8+EX8</f>
        <v>0</v>
      </c>
      <c r="EZ8" s="46">
        <f aca="true" t="shared" si="76" ref="EZ8:EZ17">EX$6*$AP8</f>
        <v>0</v>
      </c>
      <c r="FA8" s="46">
        <f aca="true" t="shared" si="77" ref="FA8:FA17">EX$6*$AQ8</f>
        <v>0</v>
      </c>
      <c r="FB8" s="46"/>
      <c r="FC8" s="46"/>
      <c r="FD8" s="47">
        <f aca="true" t="shared" si="78" ref="FD8:FD17">FD$6*$AN8</f>
        <v>0</v>
      </c>
      <c r="FE8" s="46">
        <f aca="true" t="shared" si="79" ref="FE8:FE17">FC8+FD8</f>
        <v>0</v>
      </c>
      <c r="FF8" s="46">
        <f aca="true" t="shared" si="80" ref="FF8:FF17">FD$6*$AP8</f>
        <v>0</v>
      </c>
      <c r="FG8" s="46">
        <f aca="true" t="shared" si="81" ref="FG8:FG17">FD$6*$AQ8</f>
        <v>0</v>
      </c>
      <c r="FH8" s="46"/>
      <c r="FI8" s="46"/>
      <c r="FJ8" s="47">
        <f aca="true" t="shared" si="82" ref="FJ8:FJ17">FJ$6*$AN8</f>
        <v>0</v>
      </c>
      <c r="FK8" s="46">
        <f aca="true" t="shared" si="83" ref="FK8:FK17">FI8+FJ8</f>
        <v>0</v>
      </c>
      <c r="FL8" s="46">
        <f aca="true" t="shared" si="84" ref="FL8:FL17">FJ$6*$AP8</f>
        <v>0</v>
      </c>
      <c r="FM8" s="46">
        <f aca="true" t="shared" si="85" ref="FM8:FM17">FJ$6*$AQ8</f>
        <v>0</v>
      </c>
      <c r="FN8" s="46"/>
      <c r="FO8" s="46"/>
      <c r="FP8" s="47">
        <f aca="true" t="shared" si="86" ref="FP8:FP17">FP$6*$AN8</f>
        <v>0</v>
      </c>
      <c r="FQ8" s="46">
        <f aca="true" t="shared" si="87" ref="FQ8:FQ17">FO8+FP8</f>
        <v>0</v>
      </c>
      <c r="FR8" s="46">
        <f aca="true" t="shared" si="88" ref="FR8:FR17">FP$6*$AP8</f>
        <v>0</v>
      </c>
      <c r="FS8" s="46">
        <f aca="true" t="shared" si="89" ref="FS8:FS17">FP$6*$AQ8</f>
        <v>0</v>
      </c>
      <c r="FT8" s="46"/>
    </row>
    <row r="9" spans="1:176" s="33" customFormat="1" ht="12.75">
      <c r="A9" s="32">
        <v>44287</v>
      </c>
      <c r="C9" s="21">
        <v>6045000</v>
      </c>
      <c r="D9" s="21">
        <v>151125</v>
      </c>
      <c r="E9" s="44">
        <f t="shared" si="0"/>
        <v>6196125</v>
      </c>
      <c r="F9" s="44">
        <f t="shared" si="1"/>
        <v>247497</v>
      </c>
      <c r="G9" s="44">
        <f t="shared" si="2"/>
        <v>73968</v>
      </c>
      <c r="H9" s="46"/>
      <c r="I9" s="47"/>
      <c r="J9" s="47"/>
      <c r="K9" s="44"/>
      <c r="L9" s="44"/>
      <c r="M9" s="44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21">
        <v>6045000</v>
      </c>
      <c r="AH9" s="21">
        <v>151125</v>
      </c>
      <c r="AI9" s="15">
        <f>AG9+AH9</f>
        <v>6196125</v>
      </c>
      <c r="AJ9" s="15">
        <v>247497</v>
      </c>
      <c r="AK9" s="15">
        <f>73968</f>
        <v>73968</v>
      </c>
      <c r="AL9" s="46"/>
      <c r="AM9" s="44">
        <f t="shared" si="3"/>
        <v>0</v>
      </c>
      <c r="AN9" s="44">
        <f t="shared" si="4"/>
        <v>0</v>
      </c>
      <c r="AO9" s="44">
        <f t="shared" si="5"/>
        <v>0</v>
      </c>
      <c r="AP9" s="44"/>
      <c r="AQ9" s="44"/>
      <c r="AR9" s="46"/>
      <c r="AS9" s="46" t="e">
        <f>#REF!+#REF!+#REF!+#REF!+#REF!+#REF!+#REF!+#REF!+#REF!+#REF!+#REF!+#REF!+#REF!+#REF!+#REF!+#REF!+#REF!+#REF!+#REF!+#REF!</f>
        <v>#REF!</v>
      </c>
      <c r="AT9" s="46" t="e">
        <f>#REF!+#REF!+#REF!+#REF!+#REF!+#REF!+#REF!+#REF!+#REF!+#REF!+#REF!+#REF!+#REF!+#REF!+#REF!+#REF!+#REF!+#REF!+#REF!+#REF!</f>
        <v>#REF!</v>
      </c>
      <c r="AU9" s="46" t="e">
        <f t="shared" si="6"/>
        <v>#REF!</v>
      </c>
      <c r="AV9" s="46" t="e">
        <f>#REF!+#REF!+#REF!+#REF!+#REF!+#REF!+#REF!+#REF!+#REF!+#REF!+#REF!+#REF!+#REF!+#REF!+#REF!+#REF!+#REF!+#REF!+#REF!+#REF!</f>
        <v>#REF!</v>
      </c>
      <c r="AW9" s="46" t="e">
        <f>#REF!+#REF!+#REF!+#REF!+#REF!+#REF!+#REF!+#REF!+#REF!+#REF!+#REF!+#REF!+#REF!+#REF!+#REF!+#REF!+#REF!+#REF!+#REF!+#REF!</f>
        <v>#REF!</v>
      </c>
      <c r="AX9" s="46"/>
      <c r="AY9" s="45">
        <f aca="true" t="shared" si="90" ref="AY9:AY17">BE9+BK9+BQ9+BW9+CC9+CI9+CO9+CU9+DA9+DG9+DM9+DS9+DY9+EE9+EK9+EQ9+EW9+FO9+FC9+FI9</f>
        <v>0</v>
      </c>
      <c r="AZ9" s="47">
        <f t="shared" si="7"/>
        <v>0</v>
      </c>
      <c r="BA9" s="45">
        <f t="shared" si="8"/>
        <v>0</v>
      </c>
      <c r="BB9" s="45">
        <f t="shared" si="9"/>
        <v>0</v>
      </c>
      <c r="BC9" s="45">
        <f t="shared" si="9"/>
        <v>0</v>
      </c>
      <c r="BD9" s="46"/>
      <c r="BE9" s="46">
        <f aca="true" t="shared" si="91" ref="BE9:BE17">BF$6*$AM9</f>
        <v>0</v>
      </c>
      <c r="BF9" s="47">
        <f t="shared" si="10"/>
        <v>0</v>
      </c>
      <c r="BG9" s="46">
        <f t="shared" si="11"/>
        <v>0</v>
      </c>
      <c r="BH9" s="46">
        <f t="shared" si="12"/>
        <v>0</v>
      </c>
      <c r="BI9" s="46">
        <f t="shared" si="13"/>
        <v>0</v>
      </c>
      <c r="BJ9" s="46"/>
      <c r="BK9" s="46">
        <f aca="true" t="shared" si="92" ref="BK9:BK17">BL$6*$AM9</f>
        <v>0</v>
      </c>
      <c r="BL9" s="47">
        <f t="shared" si="14"/>
        <v>0</v>
      </c>
      <c r="BM9" s="46">
        <f t="shared" si="15"/>
        <v>0</v>
      </c>
      <c r="BN9" s="46">
        <f t="shared" si="16"/>
        <v>0</v>
      </c>
      <c r="BO9" s="46">
        <f t="shared" si="17"/>
        <v>0</v>
      </c>
      <c r="BP9" s="46"/>
      <c r="BQ9" s="46">
        <f aca="true" t="shared" si="93" ref="BQ9:BQ17">BR$6*$AM9</f>
        <v>0</v>
      </c>
      <c r="BR9" s="47">
        <f t="shared" si="18"/>
        <v>0</v>
      </c>
      <c r="BS9" s="46">
        <f t="shared" si="19"/>
        <v>0</v>
      </c>
      <c r="BT9" s="46">
        <f t="shared" si="20"/>
        <v>0</v>
      </c>
      <c r="BU9" s="46">
        <f t="shared" si="21"/>
        <v>0</v>
      </c>
      <c r="BV9" s="46"/>
      <c r="BW9" s="46">
        <f aca="true" t="shared" si="94" ref="BW9:BW17">BX$6*$AM9</f>
        <v>0</v>
      </c>
      <c r="BX9" s="47">
        <f t="shared" si="22"/>
        <v>0</v>
      </c>
      <c r="BY9" s="46">
        <f t="shared" si="23"/>
        <v>0</v>
      </c>
      <c r="BZ9" s="46">
        <f t="shared" si="24"/>
        <v>0</v>
      </c>
      <c r="CA9" s="46">
        <f t="shared" si="25"/>
        <v>0</v>
      </c>
      <c r="CB9" s="46"/>
      <c r="CC9" s="46">
        <f aca="true" t="shared" si="95" ref="CC9:CC17">CD$6*$AM9</f>
        <v>0</v>
      </c>
      <c r="CD9" s="47">
        <f t="shared" si="26"/>
        <v>0</v>
      </c>
      <c r="CE9" s="46">
        <f t="shared" si="27"/>
        <v>0</v>
      </c>
      <c r="CF9" s="46">
        <f t="shared" si="28"/>
        <v>0</v>
      </c>
      <c r="CG9" s="46">
        <f t="shared" si="29"/>
        <v>0</v>
      </c>
      <c r="CH9" s="46"/>
      <c r="CI9" s="46">
        <f aca="true" t="shared" si="96" ref="CI9:CI17">CJ$6*$AM9</f>
        <v>0</v>
      </c>
      <c r="CJ9" s="47">
        <f t="shared" si="30"/>
        <v>0</v>
      </c>
      <c r="CK9" s="46">
        <f t="shared" si="31"/>
        <v>0</v>
      </c>
      <c r="CL9" s="46">
        <f t="shared" si="32"/>
        <v>0</v>
      </c>
      <c r="CM9" s="46">
        <f t="shared" si="33"/>
        <v>0</v>
      </c>
      <c r="CN9" s="46"/>
      <c r="CO9" s="46">
        <f aca="true" t="shared" si="97" ref="CO9:CO17">CP$6*$AM9</f>
        <v>0</v>
      </c>
      <c r="CP9" s="47">
        <f t="shared" si="34"/>
        <v>0</v>
      </c>
      <c r="CQ9" s="46">
        <f t="shared" si="35"/>
        <v>0</v>
      </c>
      <c r="CR9" s="46">
        <f t="shared" si="36"/>
        <v>0</v>
      </c>
      <c r="CS9" s="46">
        <f t="shared" si="37"/>
        <v>0</v>
      </c>
      <c r="CT9" s="46"/>
      <c r="CU9" s="46">
        <f aca="true" t="shared" si="98" ref="CU9:CU17">CV$6*$AM9</f>
        <v>0</v>
      </c>
      <c r="CV9" s="47">
        <f t="shared" si="38"/>
        <v>0</v>
      </c>
      <c r="CW9" s="46">
        <f t="shared" si="39"/>
        <v>0</v>
      </c>
      <c r="CX9" s="46">
        <f t="shared" si="40"/>
        <v>0</v>
      </c>
      <c r="CY9" s="46">
        <f t="shared" si="41"/>
        <v>0</v>
      </c>
      <c r="CZ9" s="46"/>
      <c r="DA9" s="46">
        <f aca="true" t="shared" si="99" ref="DA9:DA17">DB$6*$AM9</f>
        <v>0</v>
      </c>
      <c r="DB9" s="47">
        <f t="shared" si="42"/>
        <v>0</v>
      </c>
      <c r="DC9" s="46">
        <f t="shared" si="43"/>
        <v>0</v>
      </c>
      <c r="DD9" s="46">
        <f t="shared" si="44"/>
        <v>0</v>
      </c>
      <c r="DE9" s="46">
        <f t="shared" si="45"/>
        <v>0</v>
      </c>
      <c r="DF9" s="46"/>
      <c r="DG9" s="46">
        <f aca="true" t="shared" si="100" ref="DG9:DG17">DH$6*$AM9</f>
        <v>0</v>
      </c>
      <c r="DH9" s="47">
        <f t="shared" si="46"/>
        <v>0</v>
      </c>
      <c r="DI9" s="46">
        <f t="shared" si="47"/>
        <v>0</v>
      </c>
      <c r="DJ9" s="46">
        <f t="shared" si="48"/>
        <v>0</v>
      </c>
      <c r="DK9" s="46">
        <f t="shared" si="49"/>
        <v>0</v>
      </c>
      <c r="DL9" s="46"/>
      <c r="DM9" s="46">
        <f aca="true" t="shared" si="101" ref="DM9:DM17">DN$6*$AM9</f>
        <v>0</v>
      </c>
      <c r="DN9" s="47">
        <f t="shared" si="50"/>
        <v>0</v>
      </c>
      <c r="DO9" s="46">
        <f t="shared" si="51"/>
        <v>0</v>
      </c>
      <c r="DP9" s="46">
        <f t="shared" si="52"/>
        <v>0</v>
      </c>
      <c r="DQ9" s="46">
        <f t="shared" si="53"/>
        <v>0</v>
      </c>
      <c r="DR9" s="46"/>
      <c r="DS9" s="46">
        <f aca="true" t="shared" si="102" ref="DS9:DS17">DT$6*$AM9</f>
        <v>0</v>
      </c>
      <c r="DT9" s="47">
        <f t="shared" si="54"/>
        <v>0</v>
      </c>
      <c r="DU9" s="46">
        <f t="shared" si="55"/>
        <v>0</v>
      </c>
      <c r="DV9" s="46">
        <f t="shared" si="56"/>
        <v>0</v>
      </c>
      <c r="DW9" s="46">
        <f t="shared" si="57"/>
        <v>0</v>
      </c>
      <c r="DX9" s="46"/>
      <c r="DY9" s="46">
        <f aca="true" t="shared" si="103" ref="DY9:DY17">DZ$6*$AM9</f>
        <v>0</v>
      </c>
      <c r="DZ9" s="47">
        <f t="shared" si="58"/>
        <v>0</v>
      </c>
      <c r="EA9" s="46">
        <f t="shared" si="59"/>
        <v>0</v>
      </c>
      <c r="EB9" s="46">
        <f t="shared" si="60"/>
        <v>0</v>
      </c>
      <c r="EC9" s="46">
        <f t="shared" si="61"/>
        <v>0</v>
      </c>
      <c r="ED9" s="46"/>
      <c r="EE9" s="46">
        <f aca="true" t="shared" si="104" ref="EE9:EE17">EF$6*$AM9</f>
        <v>0</v>
      </c>
      <c r="EF9" s="47">
        <f t="shared" si="62"/>
        <v>0</v>
      </c>
      <c r="EG9" s="46">
        <f t="shared" si="63"/>
        <v>0</v>
      </c>
      <c r="EH9" s="46">
        <f t="shared" si="64"/>
        <v>0</v>
      </c>
      <c r="EI9" s="46">
        <f t="shared" si="65"/>
        <v>0</v>
      </c>
      <c r="EJ9" s="46"/>
      <c r="EK9" s="46">
        <f aca="true" t="shared" si="105" ref="EK9:EK17">EL$6*$AM9</f>
        <v>0</v>
      </c>
      <c r="EL9" s="47">
        <f t="shared" si="66"/>
        <v>0</v>
      </c>
      <c r="EM9" s="46">
        <f t="shared" si="67"/>
        <v>0</v>
      </c>
      <c r="EN9" s="46">
        <f t="shared" si="68"/>
        <v>0</v>
      </c>
      <c r="EO9" s="46">
        <f t="shared" si="69"/>
        <v>0</v>
      </c>
      <c r="EP9" s="46"/>
      <c r="EQ9" s="46">
        <f aca="true" t="shared" si="106" ref="EQ9:EQ17">ER$6*$AM9</f>
        <v>0</v>
      </c>
      <c r="ER9" s="47">
        <f t="shared" si="70"/>
        <v>0</v>
      </c>
      <c r="ES9" s="46">
        <f t="shared" si="71"/>
        <v>0</v>
      </c>
      <c r="ET9" s="46">
        <f t="shared" si="72"/>
        <v>0</v>
      </c>
      <c r="EU9" s="46">
        <f t="shared" si="73"/>
        <v>0</v>
      </c>
      <c r="EV9" s="45"/>
      <c r="EW9" s="46">
        <f aca="true" t="shared" si="107" ref="EW9:EW17">EX$6*$AM9</f>
        <v>0</v>
      </c>
      <c r="EX9" s="47">
        <f t="shared" si="74"/>
        <v>0</v>
      </c>
      <c r="EY9" s="46">
        <f t="shared" si="75"/>
        <v>0</v>
      </c>
      <c r="EZ9" s="46">
        <f t="shared" si="76"/>
        <v>0</v>
      </c>
      <c r="FA9" s="46">
        <f t="shared" si="77"/>
        <v>0</v>
      </c>
      <c r="FB9" s="46"/>
      <c r="FC9" s="46">
        <f aca="true" t="shared" si="108" ref="FC9:FC17">FD$6*$AM9</f>
        <v>0</v>
      </c>
      <c r="FD9" s="47">
        <f t="shared" si="78"/>
        <v>0</v>
      </c>
      <c r="FE9" s="46">
        <f t="shared" si="79"/>
        <v>0</v>
      </c>
      <c r="FF9" s="46">
        <f t="shared" si="80"/>
        <v>0</v>
      </c>
      <c r="FG9" s="46">
        <f t="shared" si="81"/>
        <v>0</v>
      </c>
      <c r="FH9" s="46"/>
      <c r="FI9" s="46">
        <f aca="true" t="shared" si="109" ref="FI9:FI17">FJ$6*$AM9</f>
        <v>0</v>
      </c>
      <c r="FJ9" s="47">
        <f t="shared" si="82"/>
        <v>0</v>
      </c>
      <c r="FK9" s="46">
        <f t="shared" si="83"/>
        <v>0</v>
      </c>
      <c r="FL9" s="46">
        <f t="shared" si="84"/>
        <v>0</v>
      </c>
      <c r="FM9" s="46">
        <f t="shared" si="85"/>
        <v>0</v>
      </c>
      <c r="FN9" s="46"/>
      <c r="FO9" s="46">
        <f aca="true" t="shared" si="110" ref="FO9:FO17">FP$6*$AM9</f>
        <v>0</v>
      </c>
      <c r="FP9" s="47">
        <f t="shared" si="86"/>
        <v>0</v>
      </c>
      <c r="FQ9" s="46">
        <f t="shared" si="87"/>
        <v>0</v>
      </c>
      <c r="FR9" s="46">
        <f t="shared" si="88"/>
        <v>0</v>
      </c>
      <c r="FS9" s="46">
        <f t="shared" si="89"/>
        <v>0</v>
      </c>
      <c r="FT9" s="46"/>
    </row>
    <row r="10" spans="1:176" s="33" customFormat="1" ht="12.75">
      <c r="A10" s="32">
        <v>44470</v>
      </c>
      <c r="C10" s="21"/>
      <c r="D10" s="21"/>
      <c r="E10" s="44">
        <f t="shared" si="0"/>
        <v>0</v>
      </c>
      <c r="F10" s="44">
        <f t="shared" si="1"/>
        <v>0</v>
      </c>
      <c r="G10" s="44">
        <f t="shared" si="2"/>
        <v>0</v>
      </c>
      <c r="H10" s="46"/>
      <c r="I10" s="47"/>
      <c r="J10" s="47"/>
      <c r="K10" s="44"/>
      <c r="L10" s="44"/>
      <c r="M10" s="44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5"/>
      <c r="AJ10" s="45"/>
      <c r="AK10" s="45"/>
      <c r="AL10" s="46"/>
      <c r="AM10" s="44">
        <f t="shared" si="3"/>
        <v>0</v>
      </c>
      <c r="AN10" s="44">
        <f t="shared" si="4"/>
        <v>0</v>
      </c>
      <c r="AO10" s="44">
        <f t="shared" si="5"/>
        <v>0</v>
      </c>
      <c r="AP10" s="44"/>
      <c r="AQ10" s="44"/>
      <c r="AR10" s="46"/>
      <c r="AS10" s="46"/>
      <c r="AT10" s="46" t="e">
        <f>#REF!+#REF!+#REF!+#REF!+#REF!+#REF!+#REF!+#REF!+#REF!+#REF!+#REF!+#REF!+#REF!+#REF!+#REF!+#REF!+#REF!+#REF!+#REF!+#REF!</f>
        <v>#REF!</v>
      </c>
      <c r="AU10" s="46" t="e">
        <f t="shared" si="6"/>
        <v>#REF!</v>
      </c>
      <c r="AV10" s="46" t="e">
        <f>#REF!+#REF!+#REF!+#REF!+#REF!+#REF!+#REF!+#REF!+#REF!+#REF!+#REF!+#REF!+#REF!+#REF!+#REF!+#REF!+#REF!+#REF!+#REF!+#REF!</f>
        <v>#REF!</v>
      </c>
      <c r="AW10" s="46" t="e">
        <f>#REF!+#REF!+#REF!+#REF!+#REF!+#REF!+#REF!+#REF!+#REF!+#REF!+#REF!+#REF!+#REF!+#REF!+#REF!+#REF!+#REF!+#REF!+#REF!+#REF!</f>
        <v>#REF!</v>
      </c>
      <c r="AX10" s="46"/>
      <c r="AY10" s="45"/>
      <c r="AZ10" s="47">
        <f t="shared" si="7"/>
        <v>0</v>
      </c>
      <c r="BA10" s="45">
        <f t="shared" si="8"/>
        <v>0</v>
      </c>
      <c r="BB10" s="45">
        <f t="shared" si="9"/>
        <v>0</v>
      </c>
      <c r="BC10" s="45">
        <f t="shared" si="9"/>
        <v>0</v>
      </c>
      <c r="BD10" s="46"/>
      <c r="BE10" s="46"/>
      <c r="BF10" s="47">
        <f t="shared" si="10"/>
        <v>0</v>
      </c>
      <c r="BG10" s="46">
        <f t="shared" si="11"/>
        <v>0</v>
      </c>
      <c r="BH10" s="46">
        <f t="shared" si="12"/>
        <v>0</v>
      </c>
      <c r="BI10" s="46">
        <f t="shared" si="13"/>
        <v>0</v>
      </c>
      <c r="BJ10" s="46"/>
      <c r="BK10" s="46"/>
      <c r="BL10" s="47">
        <f t="shared" si="14"/>
        <v>0</v>
      </c>
      <c r="BM10" s="46">
        <f t="shared" si="15"/>
        <v>0</v>
      </c>
      <c r="BN10" s="46">
        <f t="shared" si="16"/>
        <v>0</v>
      </c>
      <c r="BO10" s="46">
        <f t="shared" si="17"/>
        <v>0</v>
      </c>
      <c r="BP10" s="46"/>
      <c r="BQ10" s="46"/>
      <c r="BR10" s="47">
        <f t="shared" si="18"/>
        <v>0</v>
      </c>
      <c r="BS10" s="46">
        <f t="shared" si="19"/>
        <v>0</v>
      </c>
      <c r="BT10" s="46">
        <f t="shared" si="20"/>
        <v>0</v>
      </c>
      <c r="BU10" s="46">
        <f t="shared" si="21"/>
        <v>0</v>
      </c>
      <c r="BV10" s="46"/>
      <c r="BW10" s="46"/>
      <c r="BX10" s="47">
        <f t="shared" si="22"/>
        <v>0</v>
      </c>
      <c r="BY10" s="46">
        <f t="shared" si="23"/>
        <v>0</v>
      </c>
      <c r="BZ10" s="46">
        <f t="shared" si="24"/>
        <v>0</v>
      </c>
      <c r="CA10" s="46">
        <f t="shared" si="25"/>
        <v>0</v>
      </c>
      <c r="CB10" s="46"/>
      <c r="CC10" s="46"/>
      <c r="CD10" s="47">
        <f t="shared" si="26"/>
        <v>0</v>
      </c>
      <c r="CE10" s="46">
        <f t="shared" si="27"/>
        <v>0</v>
      </c>
      <c r="CF10" s="46">
        <f t="shared" si="28"/>
        <v>0</v>
      </c>
      <c r="CG10" s="46">
        <f t="shared" si="29"/>
        <v>0</v>
      </c>
      <c r="CH10" s="46"/>
      <c r="CI10" s="46"/>
      <c r="CJ10" s="47">
        <f t="shared" si="30"/>
        <v>0</v>
      </c>
      <c r="CK10" s="46">
        <f t="shared" si="31"/>
        <v>0</v>
      </c>
      <c r="CL10" s="46">
        <f t="shared" si="32"/>
        <v>0</v>
      </c>
      <c r="CM10" s="46">
        <f t="shared" si="33"/>
        <v>0</v>
      </c>
      <c r="CN10" s="46"/>
      <c r="CO10" s="46"/>
      <c r="CP10" s="47">
        <f t="shared" si="34"/>
        <v>0</v>
      </c>
      <c r="CQ10" s="46">
        <f t="shared" si="35"/>
        <v>0</v>
      </c>
      <c r="CR10" s="46">
        <f t="shared" si="36"/>
        <v>0</v>
      </c>
      <c r="CS10" s="46">
        <f t="shared" si="37"/>
        <v>0</v>
      </c>
      <c r="CT10" s="46"/>
      <c r="CU10" s="46"/>
      <c r="CV10" s="47">
        <f t="shared" si="38"/>
        <v>0</v>
      </c>
      <c r="CW10" s="46">
        <f t="shared" si="39"/>
        <v>0</v>
      </c>
      <c r="CX10" s="46">
        <f t="shared" si="40"/>
        <v>0</v>
      </c>
      <c r="CY10" s="46">
        <f t="shared" si="41"/>
        <v>0</v>
      </c>
      <c r="CZ10" s="46"/>
      <c r="DA10" s="46"/>
      <c r="DB10" s="47">
        <f t="shared" si="42"/>
        <v>0</v>
      </c>
      <c r="DC10" s="46">
        <f t="shared" si="43"/>
        <v>0</v>
      </c>
      <c r="DD10" s="46">
        <f t="shared" si="44"/>
        <v>0</v>
      </c>
      <c r="DE10" s="46">
        <f t="shared" si="45"/>
        <v>0</v>
      </c>
      <c r="DF10" s="46"/>
      <c r="DG10" s="46"/>
      <c r="DH10" s="47">
        <f t="shared" si="46"/>
        <v>0</v>
      </c>
      <c r="DI10" s="46">
        <f t="shared" si="47"/>
        <v>0</v>
      </c>
      <c r="DJ10" s="46">
        <f t="shared" si="48"/>
        <v>0</v>
      </c>
      <c r="DK10" s="46">
        <f t="shared" si="49"/>
        <v>0</v>
      </c>
      <c r="DL10" s="46"/>
      <c r="DM10" s="46"/>
      <c r="DN10" s="47">
        <f t="shared" si="50"/>
        <v>0</v>
      </c>
      <c r="DO10" s="46">
        <f t="shared" si="51"/>
        <v>0</v>
      </c>
      <c r="DP10" s="46">
        <f t="shared" si="52"/>
        <v>0</v>
      </c>
      <c r="DQ10" s="46">
        <f t="shared" si="53"/>
        <v>0</v>
      </c>
      <c r="DR10" s="46"/>
      <c r="DS10" s="46"/>
      <c r="DT10" s="47">
        <f t="shared" si="54"/>
        <v>0</v>
      </c>
      <c r="DU10" s="46">
        <f t="shared" si="55"/>
        <v>0</v>
      </c>
      <c r="DV10" s="46">
        <f t="shared" si="56"/>
        <v>0</v>
      </c>
      <c r="DW10" s="46">
        <f t="shared" si="57"/>
        <v>0</v>
      </c>
      <c r="DX10" s="46"/>
      <c r="DY10" s="46"/>
      <c r="DZ10" s="47">
        <f t="shared" si="58"/>
        <v>0</v>
      </c>
      <c r="EA10" s="46">
        <f t="shared" si="59"/>
        <v>0</v>
      </c>
      <c r="EB10" s="46">
        <f t="shared" si="60"/>
        <v>0</v>
      </c>
      <c r="EC10" s="46">
        <f t="shared" si="61"/>
        <v>0</v>
      </c>
      <c r="ED10" s="46"/>
      <c r="EE10" s="46"/>
      <c r="EF10" s="47">
        <f t="shared" si="62"/>
        <v>0</v>
      </c>
      <c r="EG10" s="46">
        <f t="shared" si="63"/>
        <v>0</v>
      </c>
      <c r="EH10" s="46">
        <f t="shared" si="64"/>
        <v>0</v>
      </c>
      <c r="EI10" s="46">
        <f t="shared" si="65"/>
        <v>0</v>
      </c>
      <c r="EJ10" s="46"/>
      <c r="EK10" s="46"/>
      <c r="EL10" s="47">
        <f t="shared" si="66"/>
        <v>0</v>
      </c>
      <c r="EM10" s="46">
        <f t="shared" si="67"/>
        <v>0</v>
      </c>
      <c r="EN10" s="46">
        <f t="shared" si="68"/>
        <v>0</v>
      </c>
      <c r="EO10" s="46">
        <f t="shared" si="69"/>
        <v>0</v>
      </c>
      <c r="EP10" s="46"/>
      <c r="EQ10" s="46"/>
      <c r="ER10" s="47">
        <f t="shared" si="70"/>
        <v>0</v>
      </c>
      <c r="ES10" s="46">
        <f t="shared" si="71"/>
        <v>0</v>
      </c>
      <c r="ET10" s="46">
        <f t="shared" si="72"/>
        <v>0</v>
      </c>
      <c r="EU10" s="46">
        <f t="shared" si="73"/>
        <v>0</v>
      </c>
      <c r="EV10" s="45"/>
      <c r="EW10" s="46"/>
      <c r="EX10" s="47">
        <f t="shared" si="74"/>
        <v>0</v>
      </c>
      <c r="EY10" s="46">
        <f t="shared" si="75"/>
        <v>0</v>
      </c>
      <c r="EZ10" s="46">
        <f t="shared" si="76"/>
        <v>0</v>
      </c>
      <c r="FA10" s="46">
        <f t="shared" si="77"/>
        <v>0</v>
      </c>
      <c r="FB10" s="46"/>
      <c r="FC10" s="46"/>
      <c r="FD10" s="47">
        <f t="shared" si="78"/>
        <v>0</v>
      </c>
      <c r="FE10" s="46">
        <f t="shared" si="79"/>
        <v>0</v>
      </c>
      <c r="FF10" s="46">
        <f t="shared" si="80"/>
        <v>0</v>
      </c>
      <c r="FG10" s="46">
        <f t="shared" si="81"/>
        <v>0</v>
      </c>
      <c r="FH10" s="46"/>
      <c r="FI10" s="46"/>
      <c r="FJ10" s="47">
        <f t="shared" si="82"/>
        <v>0</v>
      </c>
      <c r="FK10" s="46">
        <f t="shared" si="83"/>
        <v>0</v>
      </c>
      <c r="FL10" s="46">
        <f t="shared" si="84"/>
        <v>0</v>
      </c>
      <c r="FM10" s="46">
        <f t="shared" si="85"/>
        <v>0</v>
      </c>
      <c r="FN10" s="46"/>
      <c r="FO10" s="46"/>
      <c r="FP10" s="47">
        <f t="shared" si="86"/>
        <v>0</v>
      </c>
      <c r="FQ10" s="46">
        <f t="shared" si="87"/>
        <v>0</v>
      </c>
      <c r="FR10" s="46">
        <f t="shared" si="88"/>
        <v>0</v>
      </c>
      <c r="FS10" s="46">
        <f t="shared" si="89"/>
        <v>0</v>
      </c>
      <c r="FT10" s="46"/>
    </row>
    <row r="11" spans="1:176" s="33" customFormat="1" ht="12.75">
      <c r="A11" s="32">
        <v>44652</v>
      </c>
      <c r="C11" s="21"/>
      <c r="D11" s="21"/>
      <c r="E11" s="44">
        <f t="shared" si="0"/>
        <v>0</v>
      </c>
      <c r="F11" s="44">
        <f t="shared" si="1"/>
        <v>0</v>
      </c>
      <c r="G11" s="44">
        <f t="shared" si="2"/>
        <v>0</v>
      </c>
      <c r="H11" s="46"/>
      <c r="I11" s="47"/>
      <c r="J11" s="47"/>
      <c r="K11" s="44"/>
      <c r="L11" s="44"/>
      <c r="M11" s="44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5"/>
      <c r="AJ11" s="45"/>
      <c r="AK11" s="45"/>
      <c r="AL11" s="46"/>
      <c r="AM11" s="44">
        <f t="shared" si="3"/>
        <v>0</v>
      </c>
      <c r="AN11" s="44">
        <f t="shared" si="4"/>
        <v>0</v>
      </c>
      <c r="AO11" s="44">
        <f t="shared" si="5"/>
        <v>0</v>
      </c>
      <c r="AP11" s="44"/>
      <c r="AQ11" s="44"/>
      <c r="AR11" s="46"/>
      <c r="AS11" s="46" t="e">
        <f>#REF!+#REF!+#REF!+#REF!+#REF!+#REF!+#REF!+#REF!+#REF!+#REF!+#REF!+#REF!+#REF!+#REF!+#REF!+#REF!+#REF!+#REF!+#REF!+#REF!</f>
        <v>#REF!</v>
      </c>
      <c r="AT11" s="46" t="e">
        <f>#REF!+#REF!+#REF!+#REF!+#REF!+#REF!+#REF!+#REF!+#REF!+#REF!+#REF!+#REF!+#REF!+#REF!+#REF!+#REF!+#REF!+#REF!+#REF!+#REF!</f>
        <v>#REF!</v>
      </c>
      <c r="AU11" s="46" t="e">
        <f t="shared" si="6"/>
        <v>#REF!</v>
      </c>
      <c r="AV11" s="46" t="e">
        <f>#REF!+#REF!+#REF!+#REF!+#REF!+#REF!+#REF!+#REF!+#REF!+#REF!+#REF!+#REF!+#REF!+#REF!+#REF!+#REF!+#REF!+#REF!+#REF!+#REF!</f>
        <v>#REF!</v>
      </c>
      <c r="AW11" s="46" t="e">
        <f>#REF!+#REF!+#REF!+#REF!+#REF!+#REF!+#REF!+#REF!+#REF!+#REF!+#REF!+#REF!+#REF!+#REF!+#REF!+#REF!+#REF!+#REF!+#REF!+#REF!</f>
        <v>#REF!</v>
      </c>
      <c r="AX11" s="46"/>
      <c r="AY11" s="45">
        <f t="shared" si="90"/>
        <v>0</v>
      </c>
      <c r="AZ11" s="47">
        <f t="shared" si="7"/>
        <v>0</v>
      </c>
      <c r="BA11" s="45">
        <f t="shared" si="8"/>
        <v>0</v>
      </c>
      <c r="BB11" s="45">
        <f t="shared" si="9"/>
        <v>0</v>
      </c>
      <c r="BC11" s="45">
        <f t="shared" si="9"/>
        <v>0</v>
      </c>
      <c r="BD11" s="46"/>
      <c r="BE11" s="46">
        <f t="shared" si="91"/>
        <v>0</v>
      </c>
      <c r="BF11" s="47">
        <f t="shared" si="10"/>
        <v>0</v>
      </c>
      <c r="BG11" s="46">
        <f t="shared" si="11"/>
        <v>0</v>
      </c>
      <c r="BH11" s="46">
        <f t="shared" si="12"/>
        <v>0</v>
      </c>
      <c r="BI11" s="46">
        <f t="shared" si="13"/>
        <v>0</v>
      </c>
      <c r="BJ11" s="46"/>
      <c r="BK11" s="46">
        <f t="shared" si="92"/>
        <v>0</v>
      </c>
      <c r="BL11" s="47">
        <f t="shared" si="14"/>
        <v>0</v>
      </c>
      <c r="BM11" s="46">
        <f t="shared" si="15"/>
        <v>0</v>
      </c>
      <c r="BN11" s="46">
        <f t="shared" si="16"/>
        <v>0</v>
      </c>
      <c r="BO11" s="46">
        <f t="shared" si="17"/>
        <v>0</v>
      </c>
      <c r="BP11" s="46"/>
      <c r="BQ11" s="46">
        <f t="shared" si="93"/>
        <v>0</v>
      </c>
      <c r="BR11" s="47">
        <f t="shared" si="18"/>
        <v>0</v>
      </c>
      <c r="BS11" s="46">
        <f t="shared" si="19"/>
        <v>0</v>
      </c>
      <c r="BT11" s="46">
        <f t="shared" si="20"/>
        <v>0</v>
      </c>
      <c r="BU11" s="46">
        <f t="shared" si="21"/>
        <v>0</v>
      </c>
      <c r="BV11" s="46"/>
      <c r="BW11" s="46">
        <f t="shared" si="94"/>
        <v>0</v>
      </c>
      <c r="BX11" s="47">
        <f t="shared" si="22"/>
        <v>0</v>
      </c>
      <c r="BY11" s="46">
        <f t="shared" si="23"/>
        <v>0</v>
      </c>
      <c r="BZ11" s="46">
        <f t="shared" si="24"/>
        <v>0</v>
      </c>
      <c r="CA11" s="46">
        <f t="shared" si="25"/>
        <v>0</v>
      </c>
      <c r="CB11" s="46"/>
      <c r="CC11" s="46">
        <f t="shared" si="95"/>
        <v>0</v>
      </c>
      <c r="CD11" s="47">
        <f t="shared" si="26"/>
        <v>0</v>
      </c>
      <c r="CE11" s="46">
        <f t="shared" si="27"/>
        <v>0</v>
      </c>
      <c r="CF11" s="46">
        <f t="shared" si="28"/>
        <v>0</v>
      </c>
      <c r="CG11" s="46">
        <f t="shared" si="29"/>
        <v>0</v>
      </c>
      <c r="CH11" s="46"/>
      <c r="CI11" s="46">
        <f t="shared" si="96"/>
        <v>0</v>
      </c>
      <c r="CJ11" s="47">
        <f t="shared" si="30"/>
        <v>0</v>
      </c>
      <c r="CK11" s="46">
        <f t="shared" si="31"/>
        <v>0</v>
      </c>
      <c r="CL11" s="46">
        <f t="shared" si="32"/>
        <v>0</v>
      </c>
      <c r="CM11" s="46">
        <f t="shared" si="33"/>
        <v>0</v>
      </c>
      <c r="CN11" s="46"/>
      <c r="CO11" s="46">
        <f t="shared" si="97"/>
        <v>0</v>
      </c>
      <c r="CP11" s="47">
        <f t="shared" si="34"/>
        <v>0</v>
      </c>
      <c r="CQ11" s="46">
        <f t="shared" si="35"/>
        <v>0</v>
      </c>
      <c r="CR11" s="46">
        <f t="shared" si="36"/>
        <v>0</v>
      </c>
      <c r="CS11" s="46">
        <f t="shared" si="37"/>
        <v>0</v>
      </c>
      <c r="CT11" s="46"/>
      <c r="CU11" s="46">
        <f t="shared" si="98"/>
        <v>0</v>
      </c>
      <c r="CV11" s="47">
        <f t="shared" si="38"/>
        <v>0</v>
      </c>
      <c r="CW11" s="46">
        <f t="shared" si="39"/>
        <v>0</v>
      </c>
      <c r="CX11" s="46">
        <f t="shared" si="40"/>
        <v>0</v>
      </c>
      <c r="CY11" s="46">
        <f t="shared" si="41"/>
        <v>0</v>
      </c>
      <c r="CZ11" s="46"/>
      <c r="DA11" s="46">
        <f t="shared" si="99"/>
        <v>0</v>
      </c>
      <c r="DB11" s="47">
        <f t="shared" si="42"/>
        <v>0</v>
      </c>
      <c r="DC11" s="46">
        <f t="shared" si="43"/>
        <v>0</v>
      </c>
      <c r="DD11" s="46">
        <f t="shared" si="44"/>
        <v>0</v>
      </c>
      <c r="DE11" s="46">
        <f t="shared" si="45"/>
        <v>0</v>
      </c>
      <c r="DF11" s="46"/>
      <c r="DG11" s="46">
        <f t="shared" si="100"/>
        <v>0</v>
      </c>
      <c r="DH11" s="47">
        <f t="shared" si="46"/>
        <v>0</v>
      </c>
      <c r="DI11" s="46">
        <f t="shared" si="47"/>
        <v>0</v>
      </c>
      <c r="DJ11" s="46">
        <f t="shared" si="48"/>
        <v>0</v>
      </c>
      <c r="DK11" s="46">
        <f t="shared" si="49"/>
        <v>0</v>
      </c>
      <c r="DL11" s="46"/>
      <c r="DM11" s="46">
        <f t="shared" si="101"/>
        <v>0</v>
      </c>
      <c r="DN11" s="47">
        <f t="shared" si="50"/>
        <v>0</v>
      </c>
      <c r="DO11" s="46">
        <f t="shared" si="51"/>
        <v>0</v>
      </c>
      <c r="DP11" s="46">
        <f t="shared" si="52"/>
        <v>0</v>
      </c>
      <c r="DQ11" s="46">
        <f t="shared" si="53"/>
        <v>0</v>
      </c>
      <c r="DR11" s="46"/>
      <c r="DS11" s="46">
        <f t="shared" si="102"/>
        <v>0</v>
      </c>
      <c r="DT11" s="47">
        <f t="shared" si="54"/>
        <v>0</v>
      </c>
      <c r="DU11" s="46">
        <f t="shared" si="55"/>
        <v>0</v>
      </c>
      <c r="DV11" s="46">
        <f t="shared" si="56"/>
        <v>0</v>
      </c>
      <c r="DW11" s="46">
        <f t="shared" si="57"/>
        <v>0</v>
      </c>
      <c r="DX11" s="46"/>
      <c r="DY11" s="46">
        <f t="shared" si="103"/>
        <v>0</v>
      </c>
      <c r="DZ11" s="47">
        <f t="shared" si="58"/>
        <v>0</v>
      </c>
      <c r="EA11" s="46">
        <f t="shared" si="59"/>
        <v>0</v>
      </c>
      <c r="EB11" s="46">
        <f t="shared" si="60"/>
        <v>0</v>
      </c>
      <c r="EC11" s="46">
        <f t="shared" si="61"/>
        <v>0</v>
      </c>
      <c r="ED11" s="46"/>
      <c r="EE11" s="46">
        <f t="shared" si="104"/>
        <v>0</v>
      </c>
      <c r="EF11" s="47">
        <f t="shared" si="62"/>
        <v>0</v>
      </c>
      <c r="EG11" s="46">
        <f t="shared" si="63"/>
        <v>0</v>
      </c>
      <c r="EH11" s="46">
        <f t="shared" si="64"/>
        <v>0</v>
      </c>
      <c r="EI11" s="46">
        <f t="shared" si="65"/>
        <v>0</v>
      </c>
      <c r="EJ11" s="46"/>
      <c r="EK11" s="46">
        <f t="shared" si="105"/>
        <v>0</v>
      </c>
      <c r="EL11" s="47">
        <f t="shared" si="66"/>
        <v>0</v>
      </c>
      <c r="EM11" s="46">
        <f t="shared" si="67"/>
        <v>0</v>
      </c>
      <c r="EN11" s="46">
        <f t="shared" si="68"/>
        <v>0</v>
      </c>
      <c r="EO11" s="46">
        <f t="shared" si="69"/>
        <v>0</v>
      </c>
      <c r="EP11" s="46"/>
      <c r="EQ11" s="46">
        <f t="shared" si="106"/>
        <v>0</v>
      </c>
      <c r="ER11" s="47">
        <f t="shared" si="70"/>
        <v>0</v>
      </c>
      <c r="ES11" s="46">
        <f t="shared" si="71"/>
        <v>0</v>
      </c>
      <c r="ET11" s="46">
        <f t="shared" si="72"/>
        <v>0</v>
      </c>
      <c r="EU11" s="46">
        <f t="shared" si="73"/>
        <v>0</v>
      </c>
      <c r="EV11" s="45"/>
      <c r="EW11" s="46">
        <f t="shared" si="107"/>
        <v>0</v>
      </c>
      <c r="EX11" s="47">
        <f t="shared" si="74"/>
        <v>0</v>
      </c>
      <c r="EY11" s="46">
        <f t="shared" si="75"/>
        <v>0</v>
      </c>
      <c r="EZ11" s="46">
        <f t="shared" si="76"/>
        <v>0</v>
      </c>
      <c r="FA11" s="46">
        <f t="shared" si="77"/>
        <v>0</v>
      </c>
      <c r="FB11" s="46"/>
      <c r="FC11" s="46">
        <f t="shared" si="108"/>
        <v>0</v>
      </c>
      <c r="FD11" s="47">
        <f t="shared" si="78"/>
        <v>0</v>
      </c>
      <c r="FE11" s="46">
        <f t="shared" si="79"/>
        <v>0</v>
      </c>
      <c r="FF11" s="46">
        <f t="shared" si="80"/>
        <v>0</v>
      </c>
      <c r="FG11" s="46">
        <f t="shared" si="81"/>
        <v>0</v>
      </c>
      <c r="FH11" s="46"/>
      <c r="FI11" s="46">
        <f t="shared" si="109"/>
        <v>0</v>
      </c>
      <c r="FJ11" s="47">
        <f t="shared" si="82"/>
        <v>0</v>
      </c>
      <c r="FK11" s="46">
        <f t="shared" si="83"/>
        <v>0</v>
      </c>
      <c r="FL11" s="46">
        <f t="shared" si="84"/>
        <v>0</v>
      </c>
      <c r="FM11" s="46">
        <f t="shared" si="85"/>
        <v>0</v>
      </c>
      <c r="FN11" s="46"/>
      <c r="FO11" s="46">
        <f t="shared" si="110"/>
        <v>0</v>
      </c>
      <c r="FP11" s="47">
        <f t="shared" si="86"/>
        <v>0</v>
      </c>
      <c r="FQ11" s="46">
        <f t="shared" si="87"/>
        <v>0</v>
      </c>
      <c r="FR11" s="46">
        <f t="shared" si="88"/>
        <v>0</v>
      </c>
      <c r="FS11" s="46">
        <f t="shared" si="89"/>
        <v>0</v>
      </c>
      <c r="FT11" s="46"/>
    </row>
    <row r="12" spans="1:176" s="33" customFormat="1" ht="12.75">
      <c r="A12" s="32">
        <v>44835</v>
      </c>
      <c r="C12" s="21"/>
      <c r="D12" s="21"/>
      <c r="E12" s="44">
        <f t="shared" si="0"/>
        <v>0</v>
      </c>
      <c r="F12" s="44">
        <f t="shared" si="1"/>
        <v>0</v>
      </c>
      <c r="G12" s="44">
        <f t="shared" si="2"/>
        <v>0</v>
      </c>
      <c r="H12" s="46"/>
      <c r="I12" s="47"/>
      <c r="J12" s="47"/>
      <c r="K12" s="44"/>
      <c r="L12" s="44"/>
      <c r="M12" s="44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5"/>
      <c r="AJ12" s="45"/>
      <c r="AK12" s="45"/>
      <c r="AL12" s="46"/>
      <c r="AM12" s="44">
        <f t="shared" si="3"/>
        <v>0</v>
      </c>
      <c r="AN12" s="44">
        <f t="shared" si="4"/>
        <v>0</v>
      </c>
      <c r="AO12" s="44">
        <f t="shared" si="5"/>
        <v>0</v>
      </c>
      <c r="AP12" s="44"/>
      <c r="AQ12" s="44"/>
      <c r="AR12" s="46"/>
      <c r="AS12" s="46"/>
      <c r="AT12" s="46" t="e">
        <f>#REF!+#REF!+#REF!+#REF!+#REF!+#REF!+#REF!+#REF!+#REF!+#REF!+#REF!+#REF!+#REF!+#REF!+#REF!+#REF!+#REF!+#REF!+#REF!+#REF!</f>
        <v>#REF!</v>
      </c>
      <c r="AU12" s="46" t="e">
        <f t="shared" si="6"/>
        <v>#REF!</v>
      </c>
      <c r="AV12" s="46" t="e">
        <f>#REF!+#REF!+#REF!+#REF!+#REF!+#REF!+#REF!+#REF!+#REF!+#REF!+#REF!+#REF!+#REF!+#REF!+#REF!+#REF!+#REF!+#REF!+#REF!+#REF!</f>
        <v>#REF!</v>
      </c>
      <c r="AW12" s="46" t="e">
        <f>#REF!+#REF!+#REF!+#REF!+#REF!+#REF!+#REF!+#REF!+#REF!+#REF!+#REF!+#REF!+#REF!+#REF!+#REF!+#REF!+#REF!+#REF!+#REF!+#REF!</f>
        <v>#REF!</v>
      </c>
      <c r="AX12" s="46"/>
      <c r="AY12" s="45"/>
      <c r="AZ12" s="47">
        <f t="shared" si="7"/>
        <v>0</v>
      </c>
      <c r="BA12" s="45">
        <f t="shared" si="8"/>
        <v>0</v>
      </c>
      <c r="BB12" s="45">
        <f t="shared" si="9"/>
        <v>0</v>
      </c>
      <c r="BC12" s="45">
        <f t="shared" si="9"/>
        <v>0</v>
      </c>
      <c r="BD12" s="46"/>
      <c r="BE12" s="46"/>
      <c r="BF12" s="47">
        <f t="shared" si="10"/>
        <v>0</v>
      </c>
      <c r="BG12" s="46">
        <f t="shared" si="11"/>
        <v>0</v>
      </c>
      <c r="BH12" s="46">
        <f t="shared" si="12"/>
        <v>0</v>
      </c>
      <c r="BI12" s="46">
        <f t="shared" si="13"/>
        <v>0</v>
      </c>
      <c r="BJ12" s="46"/>
      <c r="BK12" s="46"/>
      <c r="BL12" s="47">
        <f t="shared" si="14"/>
        <v>0</v>
      </c>
      <c r="BM12" s="46">
        <f t="shared" si="15"/>
        <v>0</v>
      </c>
      <c r="BN12" s="46">
        <f t="shared" si="16"/>
        <v>0</v>
      </c>
      <c r="BO12" s="46">
        <f t="shared" si="17"/>
        <v>0</v>
      </c>
      <c r="BP12" s="46"/>
      <c r="BQ12" s="46"/>
      <c r="BR12" s="47">
        <f t="shared" si="18"/>
        <v>0</v>
      </c>
      <c r="BS12" s="46">
        <f t="shared" si="19"/>
        <v>0</v>
      </c>
      <c r="BT12" s="46">
        <f t="shared" si="20"/>
        <v>0</v>
      </c>
      <c r="BU12" s="46">
        <f t="shared" si="21"/>
        <v>0</v>
      </c>
      <c r="BV12" s="46"/>
      <c r="BW12" s="46"/>
      <c r="BX12" s="47">
        <f t="shared" si="22"/>
        <v>0</v>
      </c>
      <c r="BY12" s="46">
        <f t="shared" si="23"/>
        <v>0</v>
      </c>
      <c r="BZ12" s="46">
        <f t="shared" si="24"/>
        <v>0</v>
      </c>
      <c r="CA12" s="46">
        <f t="shared" si="25"/>
        <v>0</v>
      </c>
      <c r="CB12" s="46"/>
      <c r="CC12" s="46"/>
      <c r="CD12" s="47">
        <f t="shared" si="26"/>
        <v>0</v>
      </c>
      <c r="CE12" s="46">
        <f t="shared" si="27"/>
        <v>0</v>
      </c>
      <c r="CF12" s="46">
        <f t="shared" si="28"/>
        <v>0</v>
      </c>
      <c r="CG12" s="46">
        <f t="shared" si="29"/>
        <v>0</v>
      </c>
      <c r="CH12" s="46"/>
      <c r="CI12" s="46"/>
      <c r="CJ12" s="47">
        <f t="shared" si="30"/>
        <v>0</v>
      </c>
      <c r="CK12" s="46">
        <f t="shared" si="31"/>
        <v>0</v>
      </c>
      <c r="CL12" s="46">
        <f t="shared" si="32"/>
        <v>0</v>
      </c>
      <c r="CM12" s="46">
        <f t="shared" si="33"/>
        <v>0</v>
      </c>
      <c r="CN12" s="46"/>
      <c r="CO12" s="46"/>
      <c r="CP12" s="47">
        <f t="shared" si="34"/>
        <v>0</v>
      </c>
      <c r="CQ12" s="46">
        <f t="shared" si="35"/>
        <v>0</v>
      </c>
      <c r="CR12" s="46">
        <f t="shared" si="36"/>
        <v>0</v>
      </c>
      <c r="CS12" s="46">
        <f t="shared" si="37"/>
        <v>0</v>
      </c>
      <c r="CT12" s="46"/>
      <c r="CU12" s="46"/>
      <c r="CV12" s="47">
        <f t="shared" si="38"/>
        <v>0</v>
      </c>
      <c r="CW12" s="46">
        <f t="shared" si="39"/>
        <v>0</v>
      </c>
      <c r="CX12" s="46">
        <f t="shared" si="40"/>
        <v>0</v>
      </c>
      <c r="CY12" s="46">
        <f t="shared" si="41"/>
        <v>0</v>
      </c>
      <c r="CZ12" s="46"/>
      <c r="DA12" s="46"/>
      <c r="DB12" s="47">
        <f t="shared" si="42"/>
        <v>0</v>
      </c>
      <c r="DC12" s="46">
        <f t="shared" si="43"/>
        <v>0</v>
      </c>
      <c r="DD12" s="46">
        <f t="shared" si="44"/>
        <v>0</v>
      </c>
      <c r="DE12" s="46">
        <f t="shared" si="45"/>
        <v>0</v>
      </c>
      <c r="DF12" s="46"/>
      <c r="DG12" s="46"/>
      <c r="DH12" s="47">
        <f t="shared" si="46"/>
        <v>0</v>
      </c>
      <c r="DI12" s="46">
        <f t="shared" si="47"/>
        <v>0</v>
      </c>
      <c r="DJ12" s="46">
        <f t="shared" si="48"/>
        <v>0</v>
      </c>
      <c r="DK12" s="46">
        <f t="shared" si="49"/>
        <v>0</v>
      </c>
      <c r="DL12" s="46"/>
      <c r="DM12" s="46"/>
      <c r="DN12" s="47">
        <f t="shared" si="50"/>
        <v>0</v>
      </c>
      <c r="DO12" s="46">
        <f t="shared" si="51"/>
        <v>0</v>
      </c>
      <c r="DP12" s="46">
        <f t="shared" si="52"/>
        <v>0</v>
      </c>
      <c r="DQ12" s="46">
        <f t="shared" si="53"/>
        <v>0</v>
      </c>
      <c r="DR12" s="46"/>
      <c r="DS12" s="46"/>
      <c r="DT12" s="47">
        <f t="shared" si="54"/>
        <v>0</v>
      </c>
      <c r="DU12" s="46">
        <f t="shared" si="55"/>
        <v>0</v>
      </c>
      <c r="DV12" s="46">
        <f t="shared" si="56"/>
        <v>0</v>
      </c>
      <c r="DW12" s="46">
        <f t="shared" si="57"/>
        <v>0</v>
      </c>
      <c r="DX12" s="46"/>
      <c r="DY12" s="46"/>
      <c r="DZ12" s="47">
        <f t="shared" si="58"/>
        <v>0</v>
      </c>
      <c r="EA12" s="46">
        <f t="shared" si="59"/>
        <v>0</v>
      </c>
      <c r="EB12" s="46">
        <f t="shared" si="60"/>
        <v>0</v>
      </c>
      <c r="EC12" s="46">
        <f t="shared" si="61"/>
        <v>0</v>
      </c>
      <c r="ED12" s="46"/>
      <c r="EE12" s="46"/>
      <c r="EF12" s="47">
        <f t="shared" si="62"/>
        <v>0</v>
      </c>
      <c r="EG12" s="46">
        <f t="shared" si="63"/>
        <v>0</v>
      </c>
      <c r="EH12" s="46">
        <f t="shared" si="64"/>
        <v>0</v>
      </c>
      <c r="EI12" s="46">
        <f t="shared" si="65"/>
        <v>0</v>
      </c>
      <c r="EJ12" s="46"/>
      <c r="EK12" s="46"/>
      <c r="EL12" s="47">
        <f t="shared" si="66"/>
        <v>0</v>
      </c>
      <c r="EM12" s="46">
        <f t="shared" si="67"/>
        <v>0</v>
      </c>
      <c r="EN12" s="46">
        <f t="shared" si="68"/>
        <v>0</v>
      </c>
      <c r="EO12" s="46">
        <f t="shared" si="69"/>
        <v>0</v>
      </c>
      <c r="EP12" s="46"/>
      <c r="EQ12" s="46"/>
      <c r="ER12" s="47">
        <f t="shared" si="70"/>
        <v>0</v>
      </c>
      <c r="ES12" s="46">
        <f t="shared" si="71"/>
        <v>0</v>
      </c>
      <c r="ET12" s="46">
        <f t="shared" si="72"/>
        <v>0</v>
      </c>
      <c r="EU12" s="46">
        <f t="shared" si="73"/>
        <v>0</v>
      </c>
      <c r="EV12" s="45"/>
      <c r="EW12" s="46"/>
      <c r="EX12" s="47">
        <f t="shared" si="74"/>
        <v>0</v>
      </c>
      <c r="EY12" s="46">
        <f t="shared" si="75"/>
        <v>0</v>
      </c>
      <c r="EZ12" s="46">
        <f t="shared" si="76"/>
        <v>0</v>
      </c>
      <c r="FA12" s="46">
        <f t="shared" si="77"/>
        <v>0</v>
      </c>
      <c r="FB12" s="46"/>
      <c r="FC12" s="46"/>
      <c r="FD12" s="47">
        <f t="shared" si="78"/>
        <v>0</v>
      </c>
      <c r="FE12" s="46">
        <f t="shared" si="79"/>
        <v>0</v>
      </c>
      <c r="FF12" s="46">
        <f t="shared" si="80"/>
        <v>0</v>
      </c>
      <c r="FG12" s="46">
        <f t="shared" si="81"/>
        <v>0</v>
      </c>
      <c r="FH12" s="46"/>
      <c r="FI12" s="46"/>
      <c r="FJ12" s="47">
        <f t="shared" si="82"/>
        <v>0</v>
      </c>
      <c r="FK12" s="46">
        <f t="shared" si="83"/>
        <v>0</v>
      </c>
      <c r="FL12" s="46">
        <f t="shared" si="84"/>
        <v>0</v>
      </c>
      <c r="FM12" s="46">
        <f t="shared" si="85"/>
        <v>0</v>
      </c>
      <c r="FN12" s="46"/>
      <c r="FO12" s="46"/>
      <c r="FP12" s="47">
        <f t="shared" si="86"/>
        <v>0</v>
      </c>
      <c r="FQ12" s="46">
        <f t="shared" si="87"/>
        <v>0</v>
      </c>
      <c r="FR12" s="46">
        <f t="shared" si="88"/>
        <v>0</v>
      </c>
      <c r="FS12" s="46">
        <f t="shared" si="89"/>
        <v>0</v>
      </c>
      <c r="FT12" s="46"/>
    </row>
    <row r="13" spans="1:176" s="33" customFormat="1" ht="12.75">
      <c r="A13" s="32">
        <v>45017</v>
      </c>
      <c r="C13" s="21"/>
      <c r="D13" s="21"/>
      <c r="E13" s="44">
        <f t="shared" si="0"/>
        <v>0</v>
      </c>
      <c r="F13" s="44">
        <f t="shared" si="1"/>
        <v>0</v>
      </c>
      <c r="G13" s="44">
        <f t="shared" si="2"/>
        <v>0</v>
      </c>
      <c r="H13" s="46"/>
      <c r="I13" s="47"/>
      <c r="J13" s="47"/>
      <c r="K13" s="44"/>
      <c r="L13" s="44"/>
      <c r="M13" s="44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5"/>
      <c r="AJ13" s="45"/>
      <c r="AK13" s="45"/>
      <c r="AL13" s="46"/>
      <c r="AM13" s="44">
        <f t="shared" si="3"/>
        <v>0</v>
      </c>
      <c r="AN13" s="44">
        <f t="shared" si="4"/>
        <v>0</v>
      </c>
      <c r="AO13" s="44">
        <f t="shared" si="5"/>
        <v>0</v>
      </c>
      <c r="AP13" s="44"/>
      <c r="AQ13" s="44"/>
      <c r="AR13" s="46"/>
      <c r="AS13" s="46" t="e">
        <f>#REF!+#REF!+#REF!+#REF!+#REF!+#REF!+#REF!+#REF!+#REF!+#REF!+#REF!+#REF!+#REF!+#REF!+#REF!+#REF!+#REF!+#REF!+#REF!+#REF!</f>
        <v>#REF!</v>
      </c>
      <c r="AT13" s="46" t="e">
        <f>#REF!+#REF!+#REF!+#REF!+#REF!+#REF!+#REF!+#REF!+#REF!+#REF!+#REF!+#REF!+#REF!+#REF!+#REF!+#REF!+#REF!+#REF!+#REF!+#REF!</f>
        <v>#REF!</v>
      </c>
      <c r="AU13" s="46" t="e">
        <f t="shared" si="6"/>
        <v>#REF!</v>
      </c>
      <c r="AV13" s="46" t="e">
        <f>#REF!+#REF!+#REF!+#REF!+#REF!+#REF!+#REF!+#REF!+#REF!+#REF!+#REF!+#REF!+#REF!+#REF!+#REF!+#REF!+#REF!+#REF!+#REF!+#REF!</f>
        <v>#REF!</v>
      </c>
      <c r="AW13" s="46" t="e">
        <f>#REF!+#REF!+#REF!+#REF!+#REF!+#REF!+#REF!+#REF!+#REF!+#REF!+#REF!+#REF!+#REF!+#REF!+#REF!+#REF!+#REF!+#REF!+#REF!+#REF!</f>
        <v>#REF!</v>
      </c>
      <c r="AX13" s="46"/>
      <c r="AY13" s="45">
        <f t="shared" si="90"/>
        <v>0</v>
      </c>
      <c r="AZ13" s="47">
        <f t="shared" si="7"/>
        <v>0</v>
      </c>
      <c r="BA13" s="45">
        <f t="shared" si="8"/>
        <v>0</v>
      </c>
      <c r="BB13" s="45">
        <f t="shared" si="9"/>
        <v>0</v>
      </c>
      <c r="BC13" s="45">
        <f t="shared" si="9"/>
        <v>0</v>
      </c>
      <c r="BD13" s="46"/>
      <c r="BE13" s="46">
        <f t="shared" si="91"/>
        <v>0</v>
      </c>
      <c r="BF13" s="47">
        <f t="shared" si="10"/>
        <v>0</v>
      </c>
      <c r="BG13" s="46">
        <f t="shared" si="11"/>
        <v>0</v>
      </c>
      <c r="BH13" s="46">
        <f t="shared" si="12"/>
        <v>0</v>
      </c>
      <c r="BI13" s="46">
        <f t="shared" si="13"/>
        <v>0</v>
      </c>
      <c r="BJ13" s="46"/>
      <c r="BK13" s="46">
        <f t="shared" si="92"/>
        <v>0</v>
      </c>
      <c r="BL13" s="47">
        <f t="shared" si="14"/>
        <v>0</v>
      </c>
      <c r="BM13" s="46">
        <f t="shared" si="15"/>
        <v>0</v>
      </c>
      <c r="BN13" s="46">
        <f t="shared" si="16"/>
        <v>0</v>
      </c>
      <c r="BO13" s="46">
        <f t="shared" si="17"/>
        <v>0</v>
      </c>
      <c r="BP13" s="46"/>
      <c r="BQ13" s="46">
        <f t="shared" si="93"/>
        <v>0</v>
      </c>
      <c r="BR13" s="47">
        <f t="shared" si="18"/>
        <v>0</v>
      </c>
      <c r="BS13" s="46">
        <f t="shared" si="19"/>
        <v>0</v>
      </c>
      <c r="BT13" s="46">
        <f t="shared" si="20"/>
        <v>0</v>
      </c>
      <c r="BU13" s="46">
        <f t="shared" si="21"/>
        <v>0</v>
      </c>
      <c r="BV13" s="46"/>
      <c r="BW13" s="46">
        <f t="shared" si="94"/>
        <v>0</v>
      </c>
      <c r="BX13" s="47">
        <f t="shared" si="22"/>
        <v>0</v>
      </c>
      <c r="BY13" s="46">
        <f t="shared" si="23"/>
        <v>0</v>
      </c>
      <c r="BZ13" s="46">
        <f t="shared" si="24"/>
        <v>0</v>
      </c>
      <c r="CA13" s="46">
        <f t="shared" si="25"/>
        <v>0</v>
      </c>
      <c r="CB13" s="46"/>
      <c r="CC13" s="46">
        <f t="shared" si="95"/>
        <v>0</v>
      </c>
      <c r="CD13" s="47">
        <f t="shared" si="26"/>
        <v>0</v>
      </c>
      <c r="CE13" s="46">
        <f t="shared" si="27"/>
        <v>0</v>
      </c>
      <c r="CF13" s="46">
        <f t="shared" si="28"/>
        <v>0</v>
      </c>
      <c r="CG13" s="46">
        <f t="shared" si="29"/>
        <v>0</v>
      </c>
      <c r="CH13" s="46"/>
      <c r="CI13" s="46">
        <f t="shared" si="96"/>
        <v>0</v>
      </c>
      <c r="CJ13" s="47">
        <f t="shared" si="30"/>
        <v>0</v>
      </c>
      <c r="CK13" s="46">
        <f t="shared" si="31"/>
        <v>0</v>
      </c>
      <c r="CL13" s="46">
        <f t="shared" si="32"/>
        <v>0</v>
      </c>
      <c r="CM13" s="46">
        <f t="shared" si="33"/>
        <v>0</v>
      </c>
      <c r="CN13" s="46"/>
      <c r="CO13" s="46">
        <f t="shared" si="97"/>
        <v>0</v>
      </c>
      <c r="CP13" s="47">
        <f t="shared" si="34"/>
        <v>0</v>
      </c>
      <c r="CQ13" s="46">
        <f t="shared" si="35"/>
        <v>0</v>
      </c>
      <c r="CR13" s="46">
        <f t="shared" si="36"/>
        <v>0</v>
      </c>
      <c r="CS13" s="46">
        <f t="shared" si="37"/>
        <v>0</v>
      </c>
      <c r="CT13" s="46"/>
      <c r="CU13" s="46">
        <f t="shared" si="98"/>
        <v>0</v>
      </c>
      <c r="CV13" s="47">
        <f t="shared" si="38"/>
        <v>0</v>
      </c>
      <c r="CW13" s="46">
        <f t="shared" si="39"/>
        <v>0</v>
      </c>
      <c r="CX13" s="46">
        <f t="shared" si="40"/>
        <v>0</v>
      </c>
      <c r="CY13" s="46">
        <f t="shared" si="41"/>
        <v>0</v>
      </c>
      <c r="CZ13" s="46"/>
      <c r="DA13" s="46">
        <f t="shared" si="99"/>
        <v>0</v>
      </c>
      <c r="DB13" s="47">
        <f t="shared" si="42"/>
        <v>0</v>
      </c>
      <c r="DC13" s="46">
        <f t="shared" si="43"/>
        <v>0</v>
      </c>
      <c r="DD13" s="46">
        <f t="shared" si="44"/>
        <v>0</v>
      </c>
      <c r="DE13" s="46">
        <f t="shared" si="45"/>
        <v>0</v>
      </c>
      <c r="DF13" s="46"/>
      <c r="DG13" s="46">
        <f t="shared" si="100"/>
        <v>0</v>
      </c>
      <c r="DH13" s="47">
        <f t="shared" si="46"/>
        <v>0</v>
      </c>
      <c r="DI13" s="46">
        <f t="shared" si="47"/>
        <v>0</v>
      </c>
      <c r="DJ13" s="46">
        <f t="shared" si="48"/>
        <v>0</v>
      </c>
      <c r="DK13" s="46">
        <f t="shared" si="49"/>
        <v>0</v>
      </c>
      <c r="DL13" s="46"/>
      <c r="DM13" s="46">
        <f t="shared" si="101"/>
        <v>0</v>
      </c>
      <c r="DN13" s="47">
        <f t="shared" si="50"/>
        <v>0</v>
      </c>
      <c r="DO13" s="46">
        <f t="shared" si="51"/>
        <v>0</v>
      </c>
      <c r="DP13" s="46">
        <f t="shared" si="52"/>
        <v>0</v>
      </c>
      <c r="DQ13" s="46">
        <f t="shared" si="53"/>
        <v>0</v>
      </c>
      <c r="DR13" s="46"/>
      <c r="DS13" s="46">
        <f t="shared" si="102"/>
        <v>0</v>
      </c>
      <c r="DT13" s="47">
        <f t="shared" si="54"/>
        <v>0</v>
      </c>
      <c r="DU13" s="46">
        <f t="shared" si="55"/>
        <v>0</v>
      </c>
      <c r="DV13" s="46">
        <f t="shared" si="56"/>
        <v>0</v>
      </c>
      <c r="DW13" s="46">
        <f t="shared" si="57"/>
        <v>0</v>
      </c>
      <c r="DX13" s="46"/>
      <c r="DY13" s="46">
        <f t="shared" si="103"/>
        <v>0</v>
      </c>
      <c r="DZ13" s="47">
        <f t="shared" si="58"/>
        <v>0</v>
      </c>
      <c r="EA13" s="46">
        <f t="shared" si="59"/>
        <v>0</v>
      </c>
      <c r="EB13" s="46">
        <f t="shared" si="60"/>
        <v>0</v>
      </c>
      <c r="EC13" s="46">
        <f t="shared" si="61"/>
        <v>0</v>
      </c>
      <c r="ED13" s="46"/>
      <c r="EE13" s="46">
        <f t="shared" si="104"/>
        <v>0</v>
      </c>
      <c r="EF13" s="47">
        <f t="shared" si="62"/>
        <v>0</v>
      </c>
      <c r="EG13" s="46">
        <f t="shared" si="63"/>
        <v>0</v>
      </c>
      <c r="EH13" s="46">
        <f t="shared" si="64"/>
        <v>0</v>
      </c>
      <c r="EI13" s="46">
        <f t="shared" si="65"/>
        <v>0</v>
      </c>
      <c r="EJ13" s="46"/>
      <c r="EK13" s="46">
        <f t="shared" si="105"/>
        <v>0</v>
      </c>
      <c r="EL13" s="47">
        <f t="shared" si="66"/>
        <v>0</v>
      </c>
      <c r="EM13" s="46">
        <f t="shared" si="67"/>
        <v>0</v>
      </c>
      <c r="EN13" s="46">
        <f t="shared" si="68"/>
        <v>0</v>
      </c>
      <c r="EO13" s="46">
        <f t="shared" si="69"/>
        <v>0</v>
      </c>
      <c r="EP13" s="46"/>
      <c r="EQ13" s="46">
        <f t="shared" si="106"/>
        <v>0</v>
      </c>
      <c r="ER13" s="47">
        <f t="shared" si="70"/>
        <v>0</v>
      </c>
      <c r="ES13" s="46">
        <f t="shared" si="71"/>
        <v>0</v>
      </c>
      <c r="ET13" s="46">
        <f t="shared" si="72"/>
        <v>0</v>
      </c>
      <c r="EU13" s="46">
        <f t="shared" si="73"/>
        <v>0</v>
      </c>
      <c r="EV13" s="45"/>
      <c r="EW13" s="46">
        <f t="shared" si="107"/>
        <v>0</v>
      </c>
      <c r="EX13" s="47">
        <f t="shared" si="74"/>
        <v>0</v>
      </c>
      <c r="EY13" s="46">
        <f t="shared" si="75"/>
        <v>0</v>
      </c>
      <c r="EZ13" s="46">
        <f t="shared" si="76"/>
        <v>0</v>
      </c>
      <c r="FA13" s="46">
        <f t="shared" si="77"/>
        <v>0</v>
      </c>
      <c r="FB13" s="46"/>
      <c r="FC13" s="46">
        <f t="shared" si="108"/>
        <v>0</v>
      </c>
      <c r="FD13" s="47">
        <f t="shared" si="78"/>
        <v>0</v>
      </c>
      <c r="FE13" s="46">
        <f t="shared" si="79"/>
        <v>0</v>
      </c>
      <c r="FF13" s="46">
        <f t="shared" si="80"/>
        <v>0</v>
      </c>
      <c r="FG13" s="46">
        <f t="shared" si="81"/>
        <v>0</v>
      </c>
      <c r="FH13" s="46"/>
      <c r="FI13" s="46">
        <f t="shared" si="109"/>
        <v>0</v>
      </c>
      <c r="FJ13" s="47">
        <f t="shared" si="82"/>
        <v>0</v>
      </c>
      <c r="FK13" s="46">
        <f t="shared" si="83"/>
        <v>0</v>
      </c>
      <c r="FL13" s="46">
        <f t="shared" si="84"/>
        <v>0</v>
      </c>
      <c r="FM13" s="46">
        <f t="shared" si="85"/>
        <v>0</v>
      </c>
      <c r="FN13" s="46"/>
      <c r="FO13" s="46">
        <f t="shared" si="110"/>
        <v>0</v>
      </c>
      <c r="FP13" s="47">
        <f t="shared" si="86"/>
        <v>0</v>
      </c>
      <c r="FQ13" s="46">
        <f t="shared" si="87"/>
        <v>0</v>
      </c>
      <c r="FR13" s="46">
        <f t="shared" si="88"/>
        <v>0</v>
      </c>
      <c r="FS13" s="46">
        <f t="shared" si="89"/>
        <v>0</v>
      </c>
      <c r="FT13" s="46"/>
    </row>
    <row r="14" spans="1:176" s="33" customFormat="1" ht="12.75">
      <c r="A14" s="32">
        <v>45200</v>
      </c>
      <c r="C14" s="21"/>
      <c r="D14" s="21"/>
      <c r="E14" s="44">
        <f t="shared" si="0"/>
        <v>0</v>
      </c>
      <c r="F14" s="44">
        <f t="shared" si="1"/>
        <v>0</v>
      </c>
      <c r="G14" s="44">
        <f t="shared" si="2"/>
        <v>0</v>
      </c>
      <c r="H14" s="46"/>
      <c r="I14" s="47"/>
      <c r="J14" s="47"/>
      <c r="K14" s="44"/>
      <c r="L14" s="44"/>
      <c r="M14" s="44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5"/>
      <c r="AJ14" s="45"/>
      <c r="AK14" s="45"/>
      <c r="AL14" s="46"/>
      <c r="AM14" s="44">
        <f t="shared" si="3"/>
        <v>0</v>
      </c>
      <c r="AN14" s="44">
        <f t="shared" si="4"/>
        <v>0</v>
      </c>
      <c r="AO14" s="44">
        <f t="shared" si="5"/>
        <v>0</v>
      </c>
      <c r="AP14" s="44"/>
      <c r="AQ14" s="44"/>
      <c r="AR14" s="46"/>
      <c r="AS14" s="46"/>
      <c r="AT14" s="46" t="e">
        <f>#REF!+#REF!+#REF!+#REF!+#REF!+#REF!+#REF!+#REF!+#REF!+#REF!+#REF!+#REF!+#REF!+#REF!+#REF!+#REF!+#REF!+#REF!+#REF!+#REF!</f>
        <v>#REF!</v>
      </c>
      <c r="AU14" s="46" t="e">
        <f t="shared" si="6"/>
        <v>#REF!</v>
      </c>
      <c r="AV14" s="46" t="e">
        <f>#REF!+#REF!+#REF!+#REF!+#REF!+#REF!+#REF!+#REF!+#REF!+#REF!+#REF!+#REF!+#REF!+#REF!+#REF!+#REF!+#REF!+#REF!+#REF!+#REF!</f>
        <v>#REF!</v>
      </c>
      <c r="AW14" s="46" t="e">
        <f>#REF!+#REF!+#REF!+#REF!+#REF!+#REF!+#REF!+#REF!+#REF!+#REF!+#REF!+#REF!+#REF!+#REF!+#REF!+#REF!+#REF!+#REF!+#REF!+#REF!</f>
        <v>#REF!</v>
      </c>
      <c r="AX14" s="46"/>
      <c r="AY14" s="45"/>
      <c r="AZ14" s="47">
        <f t="shared" si="7"/>
        <v>0</v>
      </c>
      <c r="BA14" s="45">
        <f t="shared" si="8"/>
        <v>0</v>
      </c>
      <c r="BB14" s="45">
        <f t="shared" si="9"/>
        <v>0</v>
      </c>
      <c r="BC14" s="45">
        <f t="shared" si="9"/>
        <v>0</v>
      </c>
      <c r="BD14" s="46"/>
      <c r="BE14" s="46"/>
      <c r="BF14" s="47">
        <f t="shared" si="10"/>
        <v>0</v>
      </c>
      <c r="BG14" s="46">
        <f t="shared" si="11"/>
        <v>0</v>
      </c>
      <c r="BH14" s="46">
        <f t="shared" si="12"/>
        <v>0</v>
      </c>
      <c r="BI14" s="46">
        <f t="shared" si="13"/>
        <v>0</v>
      </c>
      <c r="BJ14" s="46"/>
      <c r="BK14" s="46"/>
      <c r="BL14" s="47">
        <f t="shared" si="14"/>
        <v>0</v>
      </c>
      <c r="BM14" s="46">
        <f t="shared" si="15"/>
        <v>0</v>
      </c>
      <c r="BN14" s="46">
        <f t="shared" si="16"/>
        <v>0</v>
      </c>
      <c r="BO14" s="46">
        <f t="shared" si="17"/>
        <v>0</v>
      </c>
      <c r="BP14" s="46"/>
      <c r="BQ14" s="46"/>
      <c r="BR14" s="47">
        <f t="shared" si="18"/>
        <v>0</v>
      </c>
      <c r="BS14" s="46">
        <f t="shared" si="19"/>
        <v>0</v>
      </c>
      <c r="BT14" s="46">
        <f t="shared" si="20"/>
        <v>0</v>
      </c>
      <c r="BU14" s="46">
        <f t="shared" si="21"/>
        <v>0</v>
      </c>
      <c r="BV14" s="46"/>
      <c r="BW14" s="46"/>
      <c r="BX14" s="47">
        <f t="shared" si="22"/>
        <v>0</v>
      </c>
      <c r="BY14" s="46">
        <f t="shared" si="23"/>
        <v>0</v>
      </c>
      <c r="BZ14" s="46">
        <f t="shared" si="24"/>
        <v>0</v>
      </c>
      <c r="CA14" s="46">
        <f t="shared" si="25"/>
        <v>0</v>
      </c>
      <c r="CB14" s="46"/>
      <c r="CC14" s="46"/>
      <c r="CD14" s="47">
        <f t="shared" si="26"/>
        <v>0</v>
      </c>
      <c r="CE14" s="46">
        <f t="shared" si="27"/>
        <v>0</v>
      </c>
      <c r="CF14" s="46">
        <f t="shared" si="28"/>
        <v>0</v>
      </c>
      <c r="CG14" s="46">
        <f t="shared" si="29"/>
        <v>0</v>
      </c>
      <c r="CH14" s="46"/>
      <c r="CI14" s="46"/>
      <c r="CJ14" s="47">
        <f t="shared" si="30"/>
        <v>0</v>
      </c>
      <c r="CK14" s="46">
        <f t="shared" si="31"/>
        <v>0</v>
      </c>
      <c r="CL14" s="46">
        <f t="shared" si="32"/>
        <v>0</v>
      </c>
      <c r="CM14" s="46">
        <f t="shared" si="33"/>
        <v>0</v>
      </c>
      <c r="CN14" s="46"/>
      <c r="CO14" s="46"/>
      <c r="CP14" s="47">
        <f t="shared" si="34"/>
        <v>0</v>
      </c>
      <c r="CQ14" s="46">
        <f t="shared" si="35"/>
        <v>0</v>
      </c>
      <c r="CR14" s="46">
        <f t="shared" si="36"/>
        <v>0</v>
      </c>
      <c r="CS14" s="46">
        <f t="shared" si="37"/>
        <v>0</v>
      </c>
      <c r="CT14" s="46"/>
      <c r="CU14" s="46"/>
      <c r="CV14" s="47">
        <f t="shared" si="38"/>
        <v>0</v>
      </c>
      <c r="CW14" s="46">
        <f t="shared" si="39"/>
        <v>0</v>
      </c>
      <c r="CX14" s="46">
        <f t="shared" si="40"/>
        <v>0</v>
      </c>
      <c r="CY14" s="46">
        <f t="shared" si="41"/>
        <v>0</v>
      </c>
      <c r="CZ14" s="46"/>
      <c r="DA14" s="46"/>
      <c r="DB14" s="47">
        <f t="shared" si="42"/>
        <v>0</v>
      </c>
      <c r="DC14" s="46">
        <f t="shared" si="43"/>
        <v>0</v>
      </c>
      <c r="DD14" s="46">
        <f t="shared" si="44"/>
        <v>0</v>
      </c>
      <c r="DE14" s="46">
        <f t="shared" si="45"/>
        <v>0</v>
      </c>
      <c r="DF14" s="46"/>
      <c r="DG14" s="46"/>
      <c r="DH14" s="47">
        <f t="shared" si="46"/>
        <v>0</v>
      </c>
      <c r="DI14" s="46">
        <f t="shared" si="47"/>
        <v>0</v>
      </c>
      <c r="DJ14" s="46">
        <f t="shared" si="48"/>
        <v>0</v>
      </c>
      <c r="DK14" s="46">
        <f t="shared" si="49"/>
        <v>0</v>
      </c>
      <c r="DL14" s="46"/>
      <c r="DM14" s="46"/>
      <c r="DN14" s="47">
        <f t="shared" si="50"/>
        <v>0</v>
      </c>
      <c r="DO14" s="46">
        <f t="shared" si="51"/>
        <v>0</v>
      </c>
      <c r="DP14" s="46">
        <f t="shared" si="52"/>
        <v>0</v>
      </c>
      <c r="DQ14" s="46">
        <f t="shared" si="53"/>
        <v>0</v>
      </c>
      <c r="DR14" s="46"/>
      <c r="DS14" s="46"/>
      <c r="DT14" s="47">
        <f t="shared" si="54"/>
        <v>0</v>
      </c>
      <c r="DU14" s="46">
        <f t="shared" si="55"/>
        <v>0</v>
      </c>
      <c r="DV14" s="46">
        <f t="shared" si="56"/>
        <v>0</v>
      </c>
      <c r="DW14" s="46">
        <f t="shared" si="57"/>
        <v>0</v>
      </c>
      <c r="DX14" s="46"/>
      <c r="DY14" s="46"/>
      <c r="DZ14" s="47">
        <f t="shared" si="58"/>
        <v>0</v>
      </c>
      <c r="EA14" s="46">
        <f t="shared" si="59"/>
        <v>0</v>
      </c>
      <c r="EB14" s="46">
        <f t="shared" si="60"/>
        <v>0</v>
      </c>
      <c r="EC14" s="46">
        <f t="shared" si="61"/>
        <v>0</v>
      </c>
      <c r="ED14" s="46"/>
      <c r="EE14" s="46"/>
      <c r="EF14" s="47">
        <f t="shared" si="62"/>
        <v>0</v>
      </c>
      <c r="EG14" s="46">
        <f t="shared" si="63"/>
        <v>0</v>
      </c>
      <c r="EH14" s="46">
        <f t="shared" si="64"/>
        <v>0</v>
      </c>
      <c r="EI14" s="46">
        <f t="shared" si="65"/>
        <v>0</v>
      </c>
      <c r="EJ14" s="46"/>
      <c r="EK14" s="46"/>
      <c r="EL14" s="47">
        <f t="shared" si="66"/>
        <v>0</v>
      </c>
      <c r="EM14" s="46">
        <f t="shared" si="67"/>
        <v>0</v>
      </c>
      <c r="EN14" s="46">
        <f t="shared" si="68"/>
        <v>0</v>
      </c>
      <c r="EO14" s="46">
        <f t="shared" si="69"/>
        <v>0</v>
      </c>
      <c r="EP14" s="46"/>
      <c r="EQ14" s="46"/>
      <c r="ER14" s="47">
        <f t="shared" si="70"/>
        <v>0</v>
      </c>
      <c r="ES14" s="46">
        <f t="shared" si="71"/>
        <v>0</v>
      </c>
      <c r="ET14" s="46">
        <f t="shared" si="72"/>
        <v>0</v>
      </c>
      <c r="EU14" s="46">
        <f t="shared" si="73"/>
        <v>0</v>
      </c>
      <c r="EV14" s="45"/>
      <c r="EW14" s="46"/>
      <c r="EX14" s="47">
        <f t="shared" si="74"/>
        <v>0</v>
      </c>
      <c r="EY14" s="46">
        <f t="shared" si="75"/>
        <v>0</v>
      </c>
      <c r="EZ14" s="46">
        <f t="shared" si="76"/>
        <v>0</v>
      </c>
      <c r="FA14" s="46">
        <f t="shared" si="77"/>
        <v>0</v>
      </c>
      <c r="FB14" s="46"/>
      <c r="FC14" s="46"/>
      <c r="FD14" s="47">
        <f t="shared" si="78"/>
        <v>0</v>
      </c>
      <c r="FE14" s="46">
        <f t="shared" si="79"/>
        <v>0</v>
      </c>
      <c r="FF14" s="46">
        <f t="shared" si="80"/>
        <v>0</v>
      </c>
      <c r="FG14" s="46">
        <f t="shared" si="81"/>
        <v>0</v>
      </c>
      <c r="FH14" s="46"/>
      <c r="FI14" s="46"/>
      <c r="FJ14" s="47">
        <f t="shared" si="82"/>
        <v>0</v>
      </c>
      <c r="FK14" s="46">
        <f t="shared" si="83"/>
        <v>0</v>
      </c>
      <c r="FL14" s="46">
        <f t="shared" si="84"/>
        <v>0</v>
      </c>
      <c r="FM14" s="46">
        <f t="shared" si="85"/>
        <v>0</v>
      </c>
      <c r="FN14" s="46"/>
      <c r="FO14" s="46"/>
      <c r="FP14" s="47">
        <f t="shared" si="86"/>
        <v>0</v>
      </c>
      <c r="FQ14" s="46">
        <f t="shared" si="87"/>
        <v>0</v>
      </c>
      <c r="FR14" s="46">
        <f t="shared" si="88"/>
        <v>0</v>
      </c>
      <c r="FS14" s="46">
        <f t="shared" si="89"/>
        <v>0</v>
      </c>
      <c r="FT14" s="46"/>
    </row>
    <row r="15" spans="1:176" s="33" customFormat="1" ht="12.75">
      <c r="A15" s="32">
        <v>45383</v>
      </c>
      <c r="C15" s="21"/>
      <c r="D15" s="21"/>
      <c r="E15" s="44">
        <f t="shared" si="0"/>
        <v>0</v>
      </c>
      <c r="F15" s="44">
        <f t="shared" si="1"/>
        <v>0</v>
      </c>
      <c r="G15" s="44">
        <f t="shared" si="2"/>
        <v>0</v>
      </c>
      <c r="H15" s="46"/>
      <c r="I15" s="47"/>
      <c r="J15" s="47"/>
      <c r="K15" s="44"/>
      <c r="L15" s="44"/>
      <c r="M15" s="4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5"/>
      <c r="AJ15" s="45"/>
      <c r="AK15" s="45"/>
      <c r="AL15" s="46"/>
      <c r="AM15" s="44">
        <f t="shared" si="3"/>
        <v>0</v>
      </c>
      <c r="AN15" s="44">
        <f t="shared" si="4"/>
        <v>0</v>
      </c>
      <c r="AO15" s="44">
        <f t="shared" si="5"/>
        <v>0</v>
      </c>
      <c r="AP15" s="44"/>
      <c r="AQ15" s="44"/>
      <c r="AR15" s="46"/>
      <c r="AS15" s="46" t="e">
        <f>#REF!+#REF!+#REF!+#REF!+#REF!+#REF!+#REF!+#REF!+#REF!+#REF!+#REF!+#REF!+#REF!+#REF!+#REF!+#REF!+#REF!+#REF!+#REF!+#REF!</f>
        <v>#REF!</v>
      </c>
      <c r="AT15" s="46" t="e">
        <f>#REF!+#REF!+#REF!+#REF!+#REF!+#REF!+#REF!+#REF!+#REF!+#REF!+#REF!+#REF!+#REF!+#REF!+#REF!+#REF!+#REF!+#REF!+#REF!+#REF!</f>
        <v>#REF!</v>
      </c>
      <c r="AU15" s="46" t="e">
        <f t="shared" si="6"/>
        <v>#REF!</v>
      </c>
      <c r="AV15" s="46" t="e">
        <f>#REF!+#REF!+#REF!+#REF!+#REF!+#REF!+#REF!+#REF!+#REF!+#REF!+#REF!+#REF!+#REF!+#REF!+#REF!+#REF!+#REF!+#REF!+#REF!+#REF!</f>
        <v>#REF!</v>
      </c>
      <c r="AW15" s="46" t="e">
        <f>#REF!+#REF!+#REF!+#REF!+#REF!+#REF!+#REF!+#REF!+#REF!+#REF!+#REF!+#REF!+#REF!+#REF!+#REF!+#REF!+#REF!+#REF!+#REF!+#REF!</f>
        <v>#REF!</v>
      </c>
      <c r="AX15" s="46"/>
      <c r="AY15" s="45">
        <f t="shared" si="90"/>
        <v>0</v>
      </c>
      <c r="AZ15" s="47">
        <f t="shared" si="7"/>
        <v>0</v>
      </c>
      <c r="BA15" s="45">
        <f t="shared" si="8"/>
        <v>0</v>
      </c>
      <c r="BB15" s="45">
        <f t="shared" si="9"/>
        <v>0</v>
      </c>
      <c r="BC15" s="45">
        <f t="shared" si="9"/>
        <v>0</v>
      </c>
      <c r="BD15" s="46"/>
      <c r="BE15" s="46">
        <f t="shared" si="91"/>
        <v>0</v>
      </c>
      <c r="BF15" s="47">
        <f t="shared" si="10"/>
        <v>0</v>
      </c>
      <c r="BG15" s="46">
        <f t="shared" si="11"/>
        <v>0</v>
      </c>
      <c r="BH15" s="46">
        <f t="shared" si="12"/>
        <v>0</v>
      </c>
      <c r="BI15" s="46">
        <f t="shared" si="13"/>
        <v>0</v>
      </c>
      <c r="BJ15" s="46"/>
      <c r="BK15" s="46">
        <f t="shared" si="92"/>
        <v>0</v>
      </c>
      <c r="BL15" s="47">
        <f t="shared" si="14"/>
        <v>0</v>
      </c>
      <c r="BM15" s="46">
        <f t="shared" si="15"/>
        <v>0</v>
      </c>
      <c r="BN15" s="46">
        <f t="shared" si="16"/>
        <v>0</v>
      </c>
      <c r="BO15" s="46">
        <f t="shared" si="17"/>
        <v>0</v>
      </c>
      <c r="BP15" s="46"/>
      <c r="BQ15" s="46">
        <f t="shared" si="93"/>
        <v>0</v>
      </c>
      <c r="BR15" s="47">
        <f t="shared" si="18"/>
        <v>0</v>
      </c>
      <c r="BS15" s="46">
        <f t="shared" si="19"/>
        <v>0</v>
      </c>
      <c r="BT15" s="46">
        <f t="shared" si="20"/>
        <v>0</v>
      </c>
      <c r="BU15" s="46">
        <f t="shared" si="21"/>
        <v>0</v>
      </c>
      <c r="BV15" s="46"/>
      <c r="BW15" s="46">
        <f t="shared" si="94"/>
        <v>0</v>
      </c>
      <c r="BX15" s="47">
        <f t="shared" si="22"/>
        <v>0</v>
      </c>
      <c r="BY15" s="46">
        <f t="shared" si="23"/>
        <v>0</v>
      </c>
      <c r="BZ15" s="46">
        <f t="shared" si="24"/>
        <v>0</v>
      </c>
      <c r="CA15" s="46">
        <f t="shared" si="25"/>
        <v>0</v>
      </c>
      <c r="CB15" s="46"/>
      <c r="CC15" s="46">
        <f t="shared" si="95"/>
        <v>0</v>
      </c>
      <c r="CD15" s="47">
        <f t="shared" si="26"/>
        <v>0</v>
      </c>
      <c r="CE15" s="46">
        <f t="shared" si="27"/>
        <v>0</v>
      </c>
      <c r="CF15" s="46">
        <f t="shared" si="28"/>
        <v>0</v>
      </c>
      <c r="CG15" s="46">
        <f t="shared" si="29"/>
        <v>0</v>
      </c>
      <c r="CH15" s="46"/>
      <c r="CI15" s="46">
        <f t="shared" si="96"/>
        <v>0</v>
      </c>
      <c r="CJ15" s="47">
        <f t="shared" si="30"/>
        <v>0</v>
      </c>
      <c r="CK15" s="46">
        <f t="shared" si="31"/>
        <v>0</v>
      </c>
      <c r="CL15" s="46">
        <f t="shared" si="32"/>
        <v>0</v>
      </c>
      <c r="CM15" s="46">
        <f t="shared" si="33"/>
        <v>0</v>
      </c>
      <c r="CN15" s="46"/>
      <c r="CO15" s="46">
        <f t="shared" si="97"/>
        <v>0</v>
      </c>
      <c r="CP15" s="47">
        <f t="shared" si="34"/>
        <v>0</v>
      </c>
      <c r="CQ15" s="46">
        <f t="shared" si="35"/>
        <v>0</v>
      </c>
      <c r="CR15" s="46">
        <f t="shared" si="36"/>
        <v>0</v>
      </c>
      <c r="CS15" s="46">
        <f t="shared" si="37"/>
        <v>0</v>
      </c>
      <c r="CT15" s="46"/>
      <c r="CU15" s="46">
        <f t="shared" si="98"/>
        <v>0</v>
      </c>
      <c r="CV15" s="47">
        <f t="shared" si="38"/>
        <v>0</v>
      </c>
      <c r="CW15" s="46">
        <f t="shared" si="39"/>
        <v>0</v>
      </c>
      <c r="CX15" s="46">
        <f t="shared" si="40"/>
        <v>0</v>
      </c>
      <c r="CY15" s="46">
        <f t="shared" si="41"/>
        <v>0</v>
      </c>
      <c r="CZ15" s="46"/>
      <c r="DA15" s="46">
        <f t="shared" si="99"/>
        <v>0</v>
      </c>
      <c r="DB15" s="47">
        <f t="shared" si="42"/>
        <v>0</v>
      </c>
      <c r="DC15" s="46">
        <f t="shared" si="43"/>
        <v>0</v>
      </c>
      <c r="DD15" s="46">
        <f t="shared" si="44"/>
        <v>0</v>
      </c>
      <c r="DE15" s="46">
        <f t="shared" si="45"/>
        <v>0</v>
      </c>
      <c r="DF15" s="46"/>
      <c r="DG15" s="46">
        <f t="shared" si="100"/>
        <v>0</v>
      </c>
      <c r="DH15" s="47">
        <f t="shared" si="46"/>
        <v>0</v>
      </c>
      <c r="DI15" s="46">
        <f t="shared" si="47"/>
        <v>0</v>
      </c>
      <c r="DJ15" s="46">
        <f t="shared" si="48"/>
        <v>0</v>
      </c>
      <c r="DK15" s="46">
        <f t="shared" si="49"/>
        <v>0</v>
      </c>
      <c r="DL15" s="46"/>
      <c r="DM15" s="46">
        <f t="shared" si="101"/>
        <v>0</v>
      </c>
      <c r="DN15" s="47">
        <f t="shared" si="50"/>
        <v>0</v>
      </c>
      <c r="DO15" s="46">
        <f t="shared" si="51"/>
        <v>0</v>
      </c>
      <c r="DP15" s="46">
        <f t="shared" si="52"/>
        <v>0</v>
      </c>
      <c r="DQ15" s="46">
        <f t="shared" si="53"/>
        <v>0</v>
      </c>
      <c r="DR15" s="46"/>
      <c r="DS15" s="46">
        <f t="shared" si="102"/>
        <v>0</v>
      </c>
      <c r="DT15" s="47">
        <f t="shared" si="54"/>
        <v>0</v>
      </c>
      <c r="DU15" s="46">
        <f t="shared" si="55"/>
        <v>0</v>
      </c>
      <c r="DV15" s="46">
        <f t="shared" si="56"/>
        <v>0</v>
      </c>
      <c r="DW15" s="46">
        <f t="shared" si="57"/>
        <v>0</v>
      </c>
      <c r="DX15" s="46"/>
      <c r="DY15" s="46">
        <f t="shared" si="103"/>
        <v>0</v>
      </c>
      <c r="DZ15" s="47">
        <f t="shared" si="58"/>
        <v>0</v>
      </c>
      <c r="EA15" s="46">
        <f t="shared" si="59"/>
        <v>0</v>
      </c>
      <c r="EB15" s="46">
        <f t="shared" si="60"/>
        <v>0</v>
      </c>
      <c r="EC15" s="46">
        <f t="shared" si="61"/>
        <v>0</v>
      </c>
      <c r="ED15" s="46"/>
      <c r="EE15" s="46">
        <f t="shared" si="104"/>
        <v>0</v>
      </c>
      <c r="EF15" s="47">
        <f t="shared" si="62"/>
        <v>0</v>
      </c>
      <c r="EG15" s="46">
        <f t="shared" si="63"/>
        <v>0</v>
      </c>
      <c r="EH15" s="46">
        <f t="shared" si="64"/>
        <v>0</v>
      </c>
      <c r="EI15" s="46">
        <f t="shared" si="65"/>
        <v>0</v>
      </c>
      <c r="EJ15" s="46"/>
      <c r="EK15" s="46">
        <f t="shared" si="105"/>
        <v>0</v>
      </c>
      <c r="EL15" s="47">
        <f t="shared" si="66"/>
        <v>0</v>
      </c>
      <c r="EM15" s="46">
        <f t="shared" si="67"/>
        <v>0</v>
      </c>
      <c r="EN15" s="46">
        <f t="shared" si="68"/>
        <v>0</v>
      </c>
      <c r="EO15" s="46">
        <f t="shared" si="69"/>
        <v>0</v>
      </c>
      <c r="EP15" s="46"/>
      <c r="EQ15" s="46">
        <f t="shared" si="106"/>
        <v>0</v>
      </c>
      <c r="ER15" s="47">
        <f t="shared" si="70"/>
        <v>0</v>
      </c>
      <c r="ES15" s="46">
        <f t="shared" si="71"/>
        <v>0</v>
      </c>
      <c r="ET15" s="46">
        <f t="shared" si="72"/>
        <v>0</v>
      </c>
      <c r="EU15" s="46">
        <f t="shared" si="73"/>
        <v>0</v>
      </c>
      <c r="EV15" s="45"/>
      <c r="EW15" s="46">
        <f t="shared" si="107"/>
        <v>0</v>
      </c>
      <c r="EX15" s="47">
        <f t="shared" si="74"/>
        <v>0</v>
      </c>
      <c r="EY15" s="46">
        <f t="shared" si="75"/>
        <v>0</v>
      </c>
      <c r="EZ15" s="46">
        <f t="shared" si="76"/>
        <v>0</v>
      </c>
      <c r="FA15" s="46">
        <f t="shared" si="77"/>
        <v>0</v>
      </c>
      <c r="FB15" s="46"/>
      <c r="FC15" s="46">
        <f t="shared" si="108"/>
        <v>0</v>
      </c>
      <c r="FD15" s="47">
        <f t="shared" si="78"/>
        <v>0</v>
      </c>
      <c r="FE15" s="46">
        <f t="shared" si="79"/>
        <v>0</v>
      </c>
      <c r="FF15" s="46">
        <f t="shared" si="80"/>
        <v>0</v>
      </c>
      <c r="FG15" s="46">
        <f t="shared" si="81"/>
        <v>0</v>
      </c>
      <c r="FH15" s="46"/>
      <c r="FI15" s="46">
        <f t="shared" si="109"/>
        <v>0</v>
      </c>
      <c r="FJ15" s="47">
        <f t="shared" si="82"/>
        <v>0</v>
      </c>
      <c r="FK15" s="46">
        <f t="shared" si="83"/>
        <v>0</v>
      </c>
      <c r="FL15" s="46">
        <f t="shared" si="84"/>
        <v>0</v>
      </c>
      <c r="FM15" s="46">
        <f t="shared" si="85"/>
        <v>0</v>
      </c>
      <c r="FN15" s="46"/>
      <c r="FO15" s="46">
        <f t="shared" si="110"/>
        <v>0</v>
      </c>
      <c r="FP15" s="47">
        <f t="shared" si="86"/>
        <v>0</v>
      </c>
      <c r="FQ15" s="46">
        <f t="shared" si="87"/>
        <v>0</v>
      </c>
      <c r="FR15" s="46">
        <f t="shared" si="88"/>
        <v>0</v>
      </c>
      <c r="FS15" s="46">
        <f t="shared" si="89"/>
        <v>0</v>
      </c>
      <c r="FT15" s="46"/>
    </row>
    <row r="16" spans="1:176" ht="12.75">
      <c r="A16" s="2">
        <v>45566</v>
      </c>
      <c r="C16" s="21"/>
      <c r="D16" s="21"/>
      <c r="E16" s="44">
        <f t="shared" si="0"/>
        <v>0</v>
      </c>
      <c r="F16" s="44">
        <f t="shared" si="1"/>
        <v>0</v>
      </c>
      <c r="G16" s="44">
        <f t="shared" si="2"/>
        <v>0</v>
      </c>
      <c r="H16" s="45"/>
      <c r="I16" s="47"/>
      <c r="J16" s="47"/>
      <c r="K16" s="44"/>
      <c r="L16" s="44"/>
      <c r="M16" s="44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4">
        <f t="shared" si="3"/>
        <v>0</v>
      </c>
      <c r="AN16" s="44">
        <f t="shared" si="4"/>
        <v>0</v>
      </c>
      <c r="AO16" s="44">
        <f t="shared" si="5"/>
        <v>0</v>
      </c>
      <c r="AP16" s="44"/>
      <c r="AQ16" s="44"/>
      <c r="AR16" s="45"/>
      <c r="AS16" s="46"/>
      <c r="AT16" s="46" t="e">
        <f>#REF!+#REF!+#REF!+#REF!+#REF!+#REF!+#REF!+#REF!+#REF!+#REF!+#REF!+#REF!+#REF!+#REF!+#REF!+#REF!+#REF!+#REF!+#REF!+#REF!</f>
        <v>#REF!</v>
      </c>
      <c r="AU16" s="46" t="e">
        <f t="shared" si="6"/>
        <v>#REF!</v>
      </c>
      <c r="AV16" s="46" t="e">
        <f>#REF!+#REF!+#REF!+#REF!+#REF!+#REF!+#REF!+#REF!+#REF!+#REF!+#REF!+#REF!+#REF!+#REF!+#REF!+#REF!+#REF!+#REF!+#REF!+#REF!</f>
        <v>#REF!</v>
      </c>
      <c r="AW16" s="46" t="e">
        <f>#REF!+#REF!+#REF!+#REF!+#REF!+#REF!+#REF!+#REF!+#REF!+#REF!+#REF!+#REF!+#REF!+#REF!+#REF!+#REF!+#REF!+#REF!+#REF!+#REF!</f>
        <v>#REF!</v>
      </c>
      <c r="AX16" s="45"/>
      <c r="AY16" s="45"/>
      <c r="AZ16" s="47">
        <f t="shared" si="7"/>
        <v>0</v>
      </c>
      <c r="BA16" s="45">
        <f t="shared" si="8"/>
        <v>0</v>
      </c>
      <c r="BB16" s="45">
        <f t="shared" si="9"/>
        <v>0</v>
      </c>
      <c r="BC16" s="45">
        <f t="shared" si="9"/>
        <v>0</v>
      </c>
      <c r="BD16" s="45"/>
      <c r="BE16" s="46"/>
      <c r="BF16" s="47">
        <f t="shared" si="10"/>
        <v>0</v>
      </c>
      <c r="BG16" s="46">
        <f t="shared" si="11"/>
        <v>0</v>
      </c>
      <c r="BH16" s="46">
        <f t="shared" si="12"/>
        <v>0</v>
      </c>
      <c r="BI16" s="46">
        <f t="shared" si="13"/>
        <v>0</v>
      </c>
      <c r="BJ16" s="45"/>
      <c r="BK16" s="46"/>
      <c r="BL16" s="47">
        <f t="shared" si="14"/>
        <v>0</v>
      </c>
      <c r="BM16" s="46">
        <f t="shared" si="15"/>
        <v>0</v>
      </c>
      <c r="BN16" s="46">
        <f t="shared" si="16"/>
        <v>0</v>
      </c>
      <c r="BO16" s="46">
        <f t="shared" si="17"/>
        <v>0</v>
      </c>
      <c r="BP16" s="45"/>
      <c r="BQ16" s="46"/>
      <c r="BR16" s="47">
        <f t="shared" si="18"/>
        <v>0</v>
      </c>
      <c r="BS16" s="46">
        <f t="shared" si="19"/>
        <v>0</v>
      </c>
      <c r="BT16" s="46">
        <f t="shared" si="20"/>
        <v>0</v>
      </c>
      <c r="BU16" s="46">
        <f t="shared" si="21"/>
        <v>0</v>
      </c>
      <c r="BV16" s="45"/>
      <c r="BW16" s="46"/>
      <c r="BX16" s="47">
        <f t="shared" si="22"/>
        <v>0</v>
      </c>
      <c r="BY16" s="46">
        <f t="shared" si="23"/>
        <v>0</v>
      </c>
      <c r="BZ16" s="46">
        <f t="shared" si="24"/>
        <v>0</v>
      </c>
      <c r="CA16" s="46">
        <f t="shared" si="25"/>
        <v>0</v>
      </c>
      <c r="CB16" s="45"/>
      <c r="CC16" s="46"/>
      <c r="CD16" s="47">
        <f t="shared" si="26"/>
        <v>0</v>
      </c>
      <c r="CE16" s="46">
        <f t="shared" si="27"/>
        <v>0</v>
      </c>
      <c r="CF16" s="46">
        <f t="shared" si="28"/>
        <v>0</v>
      </c>
      <c r="CG16" s="46">
        <f t="shared" si="29"/>
        <v>0</v>
      </c>
      <c r="CH16" s="45"/>
      <c r="CI16" s="46"/>
      <c r="CJ16" s="47">
        <f t="shared" si="30"/>
        <v>0</v>
      </c>
      <c r="CK16" s="46">
        <f t="shared" si="31"/>
        <v>0</v>
      </c>
      <c r="CL16" s="46">
        <f t="shared" si="32"/>
        <v>0</v>
      </c>
      <c r="CM16" s="46">
        <f t="shared" si="33"/>
        <v>0</v>
      </c>
      <c r="CN16" s="45"/>
      <c r="CO16" s="46"/>
      <c r="CP16" s="47">
        <f t="shared" si="34"/>
        <v>0</v>
      </c>
      <c r="CQ16" s="46">
        <f t="shared" si="35"/>
        <v>0</v>
      </c>
      <c r="CR16" s="46">
        <f t="shared" si="36"/>
        <v>0</v>
      </c>
      <c r="CS16" s="46">
        <f t="shared" si="37"/>
        <v>0</v>
      </c>
      <c r="CT16" s="45"/>
      <c r="CU16" s="46"/>
      <c r="CV16" s="47">
        <f t="shared" si="38"/>
        <v>0</v>
      </c>
      <c r="CW16" s="46">
        <f t="shared" si="39"/>
        <v>0</v>
      </c>
      <c r="CX16" s="46">
        <f t="shared" si="40"/>
        <v>0</v>
      </c>
      <c r="CY16" s="46">
        <f t="shared" si="41"/>
        <v>0</v>
      </c>
      <c r="CZ16" s="45"/>
      <c r="DA16" s="46"/>
      <c r="DB16" s="47">
        <f t="shared" si="42"/>
        <v>0</v>
      </c>
      <c r="DC16" s="46">
        <f t="shared" si="43"/>
        <v>0</v>
      </c>
      <c r="DD16" s="46">
        <f t="shared" si="44"/>
        <v>0</v>
      </c>
      <c r="DE16" s="46">
        <f t="shared" si="45"/>
        <v>0</v>
      </c>
      <c r="DF16" s="45"/>
      <c r="DG16" s="46"/>
      <c r="DH16" s="47">
        <f t="shared" si="46"/>
        <v>0</v>
      </c>
      <c r="DI16" s="46">
        <f t="shared" si="47"/>
        <v>0</v>
      </c>
      <c r="DJ16" s="46">
        <f t="shared" si="48"/>
        <v>0</v>
      </c>
      <c r="DK16" s="46">
        <f t="shared" si="49"/>
        <v>0</v>
      </c>
      <c r="DL16" s="45"/>
      <c r="DM16" s="46"/>
      <c r="DN16" s="47">
        <f t="shared" si="50"/>
        <v>0</v>
      </c>
      <c r="DO16" s="46">
        <f t="shared" si="51"/>
        <v>0</v>
      </c>
      <c r="DP16" s="46">
        <f t="shared" si="52"/>
        <v>0</v>
      </c>
      <c r="DQ16" s="46">
        <f t="shared" si="53"/>
        <v>0</v>
      </c>
      <c r="DR16" s="45"/>
      <c r="DS16" s="46"/>
      <c r="DT16" s="47">
        <f t="shared" si="54"/>
        <v>0</v>
      </c>
      <c r="DU16" s="46">
        <f t="shared" si="55"/>
        <v>0</v>
      </c>
      <c r="DV16" s="46">
        <f t="shared" si="56"/>
        <v>0</v>
      </c>
      <c r="DW16" s="46">
        <f t="shared" si="57"/>
        <v>0</v>
      </c>
      <c r="DX16" s="45"/>
      <c r="DY16" s="46"/>
      <c r="DZ16" s="47">
        <f t="shared" si="58"/>
        <v>0</v>
      </c>
      <c r="EA16" s="46">
        <f t="shared" si="59"/>
        <v>0</v>
      </c>
      <c r="EB16" s="46">
        <f t="shared" si="60"/>
        <v>0</v>
      </c>
      <c r="EC16" s="46">
        <f t="shared" si="61"/>
        <v>0</v>
      </c>
      <c r="ED16" s="45"/>
      <c r="EE16" s="46"/>
      <c r="EF16" s="47">
        <f t="shared" si="62"/>
        <v>0</v>
      </c>
      <c r="EG16" s="46">
        <f t="shared" si="63"/>
        <v>0</v>
      </c>
      <c r="EH16" s="46">
        <f t="shared" si="64"/>
        <v>0</v>
      </c>
      <c r="EI16" s="46">
        <f t="shared" si="65"/>
        <v>0</v>
      </c>
      <c r="EJ16" s="45"/>
      <c r="EK16" s="46"/>
      <c r="EL16" s="47">
        <f t="shared" si="66"/>
        <v>0</v>
      </c>
      <c r="EM16" s="46">
        <f t="shared" si="67"/>
        <v>0</v>
      </c>
      <c r="EN16" s="46">
        <f t="shared" si="68"/>
        <v>0</v>
      </c>
      <c r="EO16" s="46">
        <f t="shared" si="69"/>
        <v>0</v>
      </c>
      <c r="EP16" s="45"/>
      <c r="EQ16" s="46"/>
      <c r="ER16" s="47">
        <f t="shared" si="70"/>
        <v>0</v>
      </c>
      <c r="ES16" s="46">
        <f t="shared" si="71"/>
        <v>0</v>
      </c>
      <c r="ET16" s="46">
        <f t="shared" si="72"/>
        <v>0</v>
      </c>
      <c r="EU16" s="46">
        <f t="shared" si="73"/>
        <v>0</v>
      </c>
      <c r="EV16" s="45"/>
      <c r="EW16" s="46"/>
      <c r="EX16" s="47">
        <f t="shared" si="74"/>
        <v>0</v>
      </c>
      <c r="EY16" s="46">
        <f t="shared" si="75"/>
        <v>0</v>
      </c>
      <c r="EZ16" s="46">
        <f t="shared" si="76"/>
        <v>0</v>
      </c>
      <c r="FA16" s="46">
        <f t="shared" si="77"/>
        <v>0</v>
      </c>
      <c r="FB16" s="45"/>
      <c r="FC16" s="46"/>
      <c r="FD16" s="47">
        <f t="shared" si="78"/>
        <v>0</v>
      </c>
      <c r="FE16" s="46">
        <f t="shared" si="79"/>
        <v>0</v>
      </c>
      <c r="FF16" s="46">
        <f t="shared" si="80"/>
        <v>0</v>
      </c>
      <c r="FG16" s="46">
        <f t="shared" si="81"/>
        <v>0</v>
      </c>
      <c r="FH16" s="45"/>
      <c r="FI16" s="46"/>
      <c r="FJ16" s="47">
        <f t="shared" si="82"/>
        <v>0</v>
      </c>
      <c r="FK16" s="46">
        <f t="shared" si="83"/>
        <v>0</v>
      </c>
      <c r="FL16" s="46">
        <f t="shared" si="84"/>
        <v>0</v>
      </c>
      <c r="FM16" s="46">
        <f t="shared" si="85"/>
        <v>0</v>
      </c>
      <c r="FN16" s="45"/>
      <c r="FO16" s="46"/>
      <c r="FP16" s="47">
        <f t="shared" si="86"/>
        <v>0</v>
      </c>
      <c r="FQ16" s="46">
        <f t="shared" si="87"/>
        <v>0</v>
      </c>
      <c r="FR16" s="46">
        <f t="shared" si="88"/>
        <v>0</v>
      </c>
      <c r="FS16" s="46">
        <f t="shared" si="89"/>
        <v>0</v>
      </c>
      <c r="FT16" s="45"/>
    </row>
    <row r="17" spans="1:176" ht="12.75">
      <c r="A17" s="2">
        <v>45748</v>
      </c>
      <c r="C17" s="21"/>
      <c r="D17" s="21"/>
      <c r="E17" s="44">
        <f t="shared" si="0"/>
        <v>0</v>
      </c>
      <c r="F17" s="44">
        <f t="shared" si="1"/>
        <v>0</v>
      </c>
      <c r="G17" s="44">
        <f t="shared" si="2"/>
        <v>0</v>
      </c>
      <c r="H17" s="45"/>
      <c r="I17" s="47"/>
      <c r="J17" s="47"/>
      <c r="K17" s="44"/>
      <c r="L17" s="44"/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4">
        <f t="shared" si="3"/>
        <v>0</v>
      </c>
      <c r="AN17" s="44">
        <f t="shared" si="4"/>
        <v>0</v>
      </c>
      <c r="AO17" s="44">
        <f t="shared" si="5"/>
        <v>0</v>
      </c>
      <c r="AP17" s="44"/>
      <c r="AQ17" s="44"/>
      <c r="AR17" s="45"/>
      <c r="AS17" s="46" t="e">
        <f>#REF!+#REF!+#REF!+#REF!+#REF!+#REF!+#REF!+#REF!+#REF!+#REF!+#REF!+#REF!+#REF!+#REF!+#REF!+#REF!+#REF!+#REF!+#REF!+#REF!</f>
        <v>#REF!</v>
      </c>
      <c r="AT17" s="46" t="e">
        <f>#REF!+#REF!+#REF!+#REF!+#REF!+#REF!+#REF!+#REF!+#REF!+#REF!+#REF!+#REF!+#REF!+#REF!+#REF!+#REF!+#REF!+#REF!+#REF!+#REF!</f>
        <v>#REF!</v>
      </c>
      <c r="AU17" s="46" t="e">
        <f t="shared" si="6"/>
        <v>#REF!</v>
      </c>
      <c r="AV17" s="46" t="e">
        <f>#REF!+#REF!+#REF!+#REF!+#REF!+#REF!+#REF!+#REF!+#REF!+#REF!+#REF!+#REF!+#REF!+#REF!+#REF!+#REF!+#REF!+#REF!+#REF!+#REF!</f>
        <v>#REF!</v>
      </c>
      <c r="AW17" s="46" t="e">
        <f>#REF!+#REF!+#REF!+#REF!+#REF!+#REF!+#REF!+#REF!+#REF!+#REF!+#REF!+#REF!+#REF!+#REF!+#REF!+#REF!+#REF!+#REF!+#REF!+#REF!</f>
        <v>#REF!</v>
      </c>
      <c r="AX17" s="45"/>
      <c r="AY17" s="45">
        <f t="shared" si="90"/>
        <v>0</v>
      </c>
      <c r="AZ17" s="47">
        <f t="shared" si="7"/>
        <v>0</v>
      </c>
      <c r="BA17" s="45">
        <f t="shared" si="8"/>
        <v>0</v>
      </c>
      <c r="BB17" s="45">
        <f t="shared" si="9"/>
        <v>0</v>
      </c>
      <c r="BC17" s="45">
        <f t="shared" si="9"/>
        <v>0</v>
      </c>
      <c r="BD17" s="45"/>
      <c r="BE17" s="46">
        <f t="shared" si="91"/>
        <v>0</v>
      </c>
      <c r="BF17" s="47">
        <f t="shared" si="10"/>
        <v>0</v>
      </c>
      <c r="BG17" s="46">
        <f t="shared" si="11"/>
        <v>0</v>
      </c>
      <c r="BH17" s="46">
        <f t="shared" si="12"/>
        <v>0</v>
      </c>
      <c r="BI17" s="46">
        <f t="shared" si="13"/>
        <v>0</v>
      </c>
      <c r="BJ17" s="45"/>
      <c r="BK17" s="46">
        <f t="shared" si="92"/>
        <v>0</v>
      </c>
      <c r="BL17" s="47">
        <f t="shared" si="14"/>
        <v>0</v>
      </c>
      <c r="BM17" s="46">
        <f t="shared" si="15"/>
        <v>0</v>
      </c>
      <c r="BN17" s="46">
        <f t="shared" si="16"/>
        <v>0</v>
      </c>
      <c r="BO17" s="46">
        <f t="shared" si="17"/>
        <v>0</v>
      </c>
      <c r="BP17" s="45"/>
      <c r="BQ17" s="46">
        <f t="shared" si="93"/>
        <v>0</v>
      </c>
      <c r="BR17" s="47">
        <f t="shared" si="18"/>
        <v>0</v>
      </c>
      <c r="BS17" s="46">
        <f t="shared" si="19"/>
        <v>0</v>
      </c>
      <c r="BT17" s="46">
        <f t="shared" si="20"/>
        <v>0</v>
      </c>
      <c r="BU17" s="46">
        <f t="shared" si="21"/>
        <v>0</v>
      </c>
      <c r="BV17" s="45"/>
      <c r="BW17" s="46">
        <f t="shared" si="94"/>
        <v>0</v>
      </c>
      <c r="BX17" s="47">
        <f t="shared" si="22"/>
        <v>0</v>
      </c>
      <c r="BY17" s="46">
        <f t="shared" si="23"/>
        <v>0</v>
      </c>
      <c r="BZ17" s="46">
        <f t="shared" si="24"/>
        <v>0</v>
      </c>
      <c r="CA17" s="46">
        <f t="shared" si="25"/>
        <v>0</v>
      </c>
      <c r="CB17" s="45"/>
      <c r="CC17" s="46">
        <f t="shared" si="95"/>
        <v>0</v>
      </c>
      <c r="CD17" s="47">
        <f t="shared" si="26"/>
        <v>0</v>
      </c>
      <c r="CE17" s="46">
        <f t="shared" si="27"/>
        <v>0</v>
      </c>
      <c r="CF17" s="46">
        <f t="shared" si="28"/>
        <v>0</v>
      </c>
      <c r="CG17" s="46">
        <f t="shared" si="29"/>
        <v>0</v>
      </c>
      <c r="CH17" s="45"/>
      <c r="CI17" s="46">
        <f t="shared" si="96"/>
        <v>0</v>
      </c>
      <c r="CJ17" s="47">
        <f t="shared" si="30"/>
        <v>0</v>
      </c>
      <c r="CK17" s="46">
        <f t="shared" si="31"/>
        <v>0</v>
      </c>
      <c r="CL17" s="46">
        <f t="shared" si="32"/>
        <v>0</v>
      </c>
      <c r="CM17" s="46">
        <f t="shared" si="33"/>
        <v>0</v>
      </c>
      <c r="CN17" s="45"/>
      <c r="CO17" s="46">
        <f t="shared" si="97"/>
        <v>0</v>
      </c>
      <c r="CP17" s="47">
        <f t="shared" si="34"/>
        <v>0</v>
      </c>
      <c r="CQ17" s="46">
        <f t="shared" si="35"/>
        <v>0</v>
      </c>
      <c r="CR17" s="46">
        <f t="shared" si="36"/>
        <v>0</v>
      </c>
      <c r="CS17" s="46">
        <f t="shared" si="37"/>
        <v>0</v>
      </c>
      <c r="CT17" s="45"/>
      <c r="CU17" s="46">
        <f t="shared" si="98"/>
        <v>0</v>
      </c>
      <c r="CV17" s="47">
        <f t="shared" si="38"/>
        <v>0</v>
      </c>
      <c r="CW17" s="46">
        <f t="shared" si="39"/>
        <v>0</v>
      </c>
      <c r="CX17" s="46">
        <f t="shared" si="40"/>
        <v>0</v>
      </c>
      <c r="CY17" s="46">
        <f t="shared" si="41"/>
        <v>0</v>
      </c>
      <c r="CZ17" s="45"/>
      <c r="DA17" s="46">
        <f t="shared" si="99"/>
        <v>0</v>
      </c>
      <c r="DB17" s="47">
        <f t="shared" si="42"/>
        <v>0</v>
      </c>
      <c r="DC17" s="46">
        <f t="shared" si="43"/>
        <v>0</v>
      </c>
      <c r="DD17" s="46">
        <f t="shared" si="44"/>
        <v>0</v>
      </c>
      <c r="DE17" s="46">
        <f t="shared" si="45"/>
        <v>0</v>
      </c>
      <c r="DF17" s="45"/>
      <c r="DG17" s="46">
        <f t="shared" si="100"/>
        <v>0</v>
      </c>
      <c r="DH17" s="47">
        <f t="shared" si="46"/>
        <v>0</v>
      </c>
      <c r="DI17" s="46">
        <f t="shared" si="47"/>
        <v>0</v>
      </c>
      <c r="DJ17" s="46">
        <f t="shared" si="48"/>
        <v>0</v>
      </c>
      <c r="DK17" s="46">
        <f t="shared" si="49"/>
        <v>0</v>
      </c>
      <c r="DL17" s="45"/>
      <c r="DM17" s="46">
        <f t="shared" si="101"/>
        <v>0</v>
      </c>
      <c r="DN17" s="47">
        <f t="shared" si="50"/>
        <v>0</v>
      </c>
      <c r="DO17" s="46">
        <f t="shared" si="51"/>
        <v>0</v>
      </c>
      <c r="DP17" s="46">
        <f t="shared" si="52"/>
        <v>0</v>
      </c>
      <c r="DQ17" s="46">
        <f t="shared" si="53"/>
        <v>0</v>
      </c>
      <c r="DR17" s="45"/>
      <c r="DS17" s="46">
        <f t="shared" si="102"/>
        <v>0</v>
      </c>
      <c r="DT17" s="47">
        <f t="shared" si="54"/>
        <v>0</v>
      </c>
      <c r="DU17" s="46">
        <f t="shared" si="55"/>
        <v>0</v>
      </c>
      <c r="DV17" s="46">
        <f t="shared" si="56"/>
        <v>0</v>
      </c>
      <c r="DW17" s="46">
        <f t="shared" si="57"/>
        <v>0</v>
      </c>
      <c r="DX17" s="45"/>
      <c r="DY17" s="46">
        <f t="shared" si="103"/>
        <v>0</v>
      </c>
      <c r="DZ17" s="47">
        <f t="shared" si="58"/>
        <v>0</v>
      </c>
      <c r="EA17" s="46">
        <f t="shared" si="59"/>
        <v>0</v>
      </c>
      <c r="EB17" s="46">
        <f t="shared" si="60"/>
        <v>0</v>
      </c>
      <c r="EC17" s="46">
        <f t="shared" si="61"/>
        <v>0</v>
      </c>
      <c r="ED17" s="45"/>
      <c r="EE17" s="46">
        <f t="shared" si="104"/>
        <v>0</v>
      </c>
      <c r="EF17" s="47">
        <f t="shared" si="62"/>
        <v>0</v>
      </c>
      <c r="EG17" s="46">
        <f t="shared" si="63"/>
        <v>0</v>
      </c>
      <c r="EH17" s="46">
        <f t="shared" si="64"/>
        <v>0</v>
      </c>
      <c r="EI17" s="46">
        <f t="shared" si="65"/>
        <v>0</v>
      </c>
      <c r="EJ17" s="45"/>
      <c r="EK17" s="46">
        <f t="shared" si="105"/>
        <v>0</v>
      </c>
      <c r="EL17" s="47">
        <f t="shared" si="66"/>
        <v>0</v>
      </c>
      <c r="EM17" s="46">
        <f t="shared" si="67"/>
        <v>0</v>
      </c>
      <c r="EN17" s="46">
        <f t="shared" si="68"/>
        <v>0</v>
      </c>
      <c r="EO17" s="46">
        <f t="shared" si="69"/>
        <v>0</v>
      </c>
      <c r="EP17" s="45"/>
      <c r="EQ17" s="46">
        <f t="shared" si="106"/>
        <v>0</v>
      </c>
      <c r="ER17" s="47">
        <f t="shared" si="70"/>
        <v>0</v>
      </c>
      <c r="ES17" s="46">
        <f t="shared" si="71"/>
        <v>0</v>
      </c>
      <c r="ET17" s="46">
        <f t="shared" si="72"/>
        <v>0</v>
      </c>
      <c r="EU17" s="46">
        <f t="shared" si="73"/>
        <v>0</v>
      </c>
      <c r="EV17" s="45"/>
      <c r="EW17" s="46">
        <f t="shared" si="107"/>
        <v>0</v>
      </c>
      <c r="EX17" s="47">
        <f t="shared" si="74"/>
        <v>0</v>
      </c>
      <c r="EY17" s="46">
        <f t="shared" si="75"/>
        <v>0</v>
      </c>
      <c r="EZ17" s="46">
        <f t="shared" si="76"/>
        <v>0</v>
      </c>
      <c r="FA17" s="46">
        <f t="shared" si="77"/>
        <v>0</v>
      </c>
      <c r="FB17" s="45"/>
      <c r="FC17" s="46">
        <f t="shared" si="108"/>
        <v>0</v>
      </c>
      <c r="FD17" s="47">
        <f t="shared" si="78"/>
        <v>0</v>
      </c>
      <c r="FE17" s="46">
        <f t="shared" si="79"/>
        <v>0</v>
      </c>
      <c r="FF17" s="46">
        <f t="shared" si="80"/>
        <v>0</v>
      </c>
      <c r="FG17" s="46">
        <f t="shared" si="81"/>
        <v>0</v>
      </c>
      <c r="FH17" s="45"/>
      <c r="FI17" s="46">
        <f t="shared" si="109"/>
        <v>0</v>
      </c>
      <c r="FJ17" s="47">
        <f t="shared" si="82"/>
        <v>0</v>
      </c>
      <c r="FK17" s="46">
        <f t="shared" si="83"/>
        <v>0</v>
      </c>
      <c r="FL17" s="46">
        <f t="shared" si="84"/>
        <v>0</v>
      </c>
      <c r="FM17" s="46">
        <f t="shared" si="85"/>
        <v>0</v>
      </c>
      <c r="FN17" s="45"/>
      <c r="FO17" s="46">
        <f t="shared" si="110"/>
        <v>0</v>
      </c>
      <c r="FP17" s="47">
        <f t="shared" si="86"/>
        <v>0</v>
      </c>
      <c r="FQ17" s="46">
        <f t="shared" si="87"/>
        <v>0</v>
      </c>
      <c r="FR17" s="46">
        <f t="shared" si="88"/>
        <v>0</v>
      </c>
      <c r="FS17" s="46">
        <f t="shared" si="89"/>
        <v>0</v>
      </c>
      <c r="FT17" s="45"/>
    </row>
    <row r="18" spans="3:176" ht="12.75">
      <c r="C18" s="47"/>
      <c r="D18" s="47"/>
      <c r="E18" s="47"/>
      <c r="F18" s="47"/>
      <c r="G18" s="47"/>
      <c r="H18" s="45"/>
      <c r="I18" s="47"/>
      <c r="J18" s="47"/>
      <c r="K18" s="47"/>
      <c r="L18" s="47"/>
      <c r="M18" s="47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7"/>
      <c r="AN18" s="47"/>
      <c r="AO18" s="47"/>
      <c r="AP18" s="47"/>
      <c r="AQ18" s="47"/>
      <c r="AR18" s="45"/>
      <c r="AS18" s="45"/>
      <c r="AT18" s="46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</row>
    <row r="19" spans="1:176" ht="13.5" thickBot="1">
      <c r="A19" s="12" t="s">
        <v>0</v>
      </c>
      <c r="C19" s="48">
        <f>SUM(C8:C18)</f>
        <v>6045000</v>
      </c>
      <c r="D19" s="48">
        <f>SUM(D8:D18)</f>
        <v>302250</v>
      </c>
      <c r="E19" s="48">
        <f>SUM(E8:E18)</f>
        <v>6347250</v>
      </c>
      <c r="F19" s="48">
        <f>SUM(F8:F18)</f>
        <v>494994</v>
      </c>
      <c r="G19" s="48">
        <f>SUM(G8:G18)</f>
        <v>147936</v>
      </c>
      <c r="H19" s="45"/>
      <c r="I19" s="48">
        <f>SUM(I8:I18)</f>
        <v>0</v>
      </c>
      <c r="J19" s="48">
        <f>SUM(J8:J18)</f>
        <v>0</v>
      </c>
      <c r="K19" s="48">
        <f>SUM(K8:K18)</f>
        <v>0</v>
      </c>
      <c r="L19" s="48">
        <f>SUM(L8:L18)</f>
        <v>0</v>
      </c>
      <c r="M19" s="48">
        <f>SUM(M8:M18)</f>
        <v>0</v>
      </c>
      <c r="N19" s="45"/>
      <c r="O19" s="48">
        <f>SUM(O8:O18)</f>
        <v>0</v>
      </c>
      <c r="P19" s="48">
        <f>SUM(P8:P18)</f>
        <v>0</v>
      </c>
      <c r="Q19" s="48">
        <f>SUM(Q8:Q18)</f>
        <v>0</v>
      </c>
      <c r="R19" s="48">
        <f>SUM(R8:R18)</f>
        <v>0</v>
      </c>
      <c r="S19" s="48">
        <f>SUM(S8:S18)</f>
        <v>0</v>
      </c>
      <c r="T19" s="45"/>
      <c r="U19" s="48">
        <f>SUM(U8:U18)</f>
        <v>0</v>
      </c>
      <c r="V19" s="48">
        <f>SUM(V8:V18)</f>
        <v>0</v>
      </c>
      <c r="W19" s="48">
        <f>SUM(W8:W18)</f>
        <v>0</v>
      </c>
      <c r="X19" s="48">
        <f>SUM(X8:X18)</f>
        <v>0</v>
      </c>
      <c r="Y19" s="48">
        <f>SUM(Y8:Y18)</f>
        <v>0</v>
      </c>
      <c r="Z19" s="45"/>
      <c r="AA19" s="48">
        <f>SUM(AA8:AA18)</f>
        <v>0</v>
      </c>
      <c r="AB19" s="48">
        <f>SUM(AB8:AB18)</f>
        <v>0</v>
      </c>
      <c r="AC19" s="48">
        <f>SUM(AC8:AC18)</f>
        <v>0</v>
      </c>
      <c r="AD19" s="48">
        <f>SUM(AD8:AD18)</f>
        <v>0</v>
      </c>
      <c r="AE19" s="48">
        <f>SUM(AE8:AE18)</f>
        <v>0</v>
      </c>
      <c r="AF19" s="45"/>
      <c r="AG19" s="48">
        <f>SUM(AG8:AG18)</f>
        <v>6045000</v>
      </c>
      <c r="AH19" s="48">
        <f>SUM(AH8:AH18)</f>
        <v>302250</v>
      </c>
      <c r="AI19" s="48">
        <f>SUM(AI8:AI18)</f>
        <v>6347250</v>
      </c>
      <c r="AJ19" s="48">
        <f>SUM(AJ8:AJ18)</f>
        <v>494994</v>
      </c>
      <c r="AK19" s="48">
        <f>SUM(AK8:AK18)</f>
        <v>147936</v>
      </c>
      <c r="AL19" s="45"/>
      <c r="AM19" s="48">
        <f>SUM(AM8:AM18)</f>
        <v>0</v>
      </c>
      <c r="AN19" s="48">
        <f>SUM(AN8:AN18)</f>
        <v>0</v>
      </c>
      <c r="AO19" s="48">
        <f>SUM(AO8:AO18)</f>
        <v>0</v>
      </c>
      <c r="AP19" s="48">
        <f>SUM(AP8:AP18)</f>
        <v>0</v>
      </c>
      <c r="AQ19" s="48">
        <f>SUM(AQ8:AQ18)</f>
        <v>0</v>
      </c>
      <c r="AR19" s="45"/>
      <c r="AS19" s="48" t="e">
        <f>SUM(AS8:AS18)</f>
        <v>#REF!</v>
      </c>
      <c r="AT19" s="48" t="e">
        <f>SUM(AT8:AT18)</f>
        <v>#REF!</v>
      </c>
      <c r="AU19" s="48" t="e">
        <f>SUM(AU8:AU18)</f>
        <v>#REF!</v>
      </c>
      <c r="AV19" s="48" t="e">
        <f>SUM(AV8:AV18)</f>
        <v>#REF!</v>
      </c>
      <c r="AW19" s="48" t="e">
        <f>SUM(AW8:AW18)</f>
        <v>#REF!</v>
      </c>
      <c r="AX19" s="45"/>
      <c r="AY19" s="48">
        <f>SUM(AY8:AY18)</f>
        <v>0</v>
      </c>
      <c r="AZ19" s="48">
        <f>SUM(AZ8:AZ18)</f>
        <v>0</v>
      </c>
      <c r="BA19" s="48">
        <f>SUM(BA8:BA18)</f>
        <v>0</v>
      </c>
      <c r="BB19" s="48">
        <f>SUM(BB8:BB18)</f>
        <v>0</v>
      </c>
      <c r="BC19" s="48">
        <f>SUM(BC8:BC18)</f>
        <v>0</v>
      </c>
      <c r="BD19" s="45"/>
      <c r="BE19" s="48">
        <f>SUM(BE8:BE18)</f>
        <v>0</v>
      </c>
      <c r="BF19" s="48">
        <f>SUM(BF8:BF18)</f>
        <v>0</v>
      </c>
      <c r="BG19" s="48">
        <f>SUM(BG8:BG18)</f>
        <v>0</v>
      </c>
      <c r="BH19" s="48">
        <f>SUM(BH8:BH18)</f>
        <v>0</v>
      </c>
      <c r="BI19" s="48">
        <f>SUM(BI8:BI18)</f>
        <v>0</v>
      </c>
      <c r="BJ19" s="45"/>
      <c r="BK19" s="48">
        <f>SUM(BK8:BK18)</f>
        <v>0</v>
      </c>
      <c r="BL19" s="48">
        <f>SUM(BL8:BL18)</f>
        <v>0</v>
      </c>
      <c r="BM19" s="48">
        <f>SUM(BM8:BM18)</f>
        <v>0</v>
      </c>
      <c r="BN19" s="48">
        <f>SUM(BN8:BN18)</f>
        <v>0</v>
      </c>
      <c r="BO19" s="48">
        <f>SUM(BO8:BO18)</f>
        <v>0</v>
      </c>
      <c r="BP19" s="45"/>
      <c r="BQ19" s="48">
        <f>SUM(BQ8:BQ18)</f>
        <v>0</v>
      </c>
      <c r="BR19" s="48">
        <f>SUM(BR8:BR18)</f>
        <v>0</v>
      </c>
      <c r="BS19" s="48">
        <f>SUM(BS8:BS18)</f>
        <v>0</v>
      </c>
      <c r="BT19" s="48">
        <f>SUM(BT8:BT18)</f>
        <v>0</v>
      </c>
      <c r="BU19" s="48">
        <f>SUM(BU8:BU18)</f>
        <v>0</v>
      </c>
      <c r="BV19" s="45"/>
      <c r="BW19" s="48">
        <f>SUM(BW8:BW18)</f>
        <v>0</v>
      </c>
      <c r="BX19" s="48">
        <f>SUM(BX8:BX18)</f>
        <v>0</v>
      </c>
      <c r="BY19" s="48">
        <f>SUM(BY8:BY18)</f>
        <v>0</v>
      </c>
      <c r="BZ19" s="48">
        <f>SUM(BZ8:BZ18)</f>
        <v>0</v>
      </c>
      <c r="CA19" s="48">
        <f>SUM(CA8:CA18)</f>
        <v>0</v>
      </c>
      <c r="CB19" s="45"/>
      <c r="CC19" s="48">
        <f>SUM(CC8:CC18)</f>
        <v>0</v>
      </c>
      <c r="CD19" s="48">
        <f>SUM(CD8:CD18)</f>
        <v>0</v>
      </c>
      <c r="CE19" s="48">
        <f>SUM(CE8:CE18)</f>
        <v>0</v>
      </c>
      <c r="CF19" s="48">
        <f>SUM(CF8:CF18)</f>
        <v>0</v>
      </c>
      <c r="CG19" s="48">
        <f>SUM(CG8:CG18)</f>
        <v>0</v>
      </c>
      <c r="CH19" s="45"/>
      <c r="CI19" s="48">
        <f>SUM(CI8:CI18)</f>
        <v>0</v>
      </c>
      <c r="CJ19" s="48">
        <f>SUM(CJ8:CJ18)</f>
        <v>0</v>
      </c>
      <c r="CK19" s="48">
        <f>SUM(CK8:CK18)</f>
        <v>0</v>
      </c>
      <c r="CL19" s="48">
        <f>SUM(CL8:CL18)</f>
        <v>0</v>
      </c>
      <c r="CM19" s="48">
        <f>SUM(CM8:CM18)</f>
        <v>0</v>
      </c>
      <c r="CN19" s="45"/>
      <c r="CO19" s="48">
        <f>SUM(CO8:CO18)</f>
        <v>0</v>
      </c>
      <c r="CP19" s="48">
        <f>SUM(CP8:CP18)</f>
        <v>0</v>
      </c>
      <c r="CQ19" s="48">
        <f>SUM(CQ8:CQ18)</f>
        <v>0</v>
      </c>
      <c r="CR19" s="48">
        <f>SUM(CR8:CR18)</f>
        <v>0</v>
      </c>
      <c r="CS19" s="48">
        <f>SUM(CS8:CS18)</f>
        <v>0</v>
      </c>
      <c r="CT19" s="45"/>
      <c r="CU19" s="48">
        <f>SUM(CU8:CU18)</f>
        <v>0</v>
      </c>
      <c r="CV19" s="48">
        <f>SUM(CV8:CV18)</f>
        <v>0</v>
      </c>
      <c r="CW19" s="48">
        <f>SUM(CW8:CW18)</f>
        <v>0</v>
      </c>
      <c r="CX19" s="48">
        <f>SUM(CX8:CX18)</f>
        <v>0</v>
      </c>
      <c r="CY19" s="48">
        <f>SUM(CY8:CY18)</f>
        <v>0</v>
      </c>
      <c r="CZ19" s="45"/>
      <c r="DA19" s="48">
        <f>SUM(DA8:DA18)</f>
        <v>0</v>
      </c>
      <c r="DB19" s="48">
        <f>SUM(DB8:DB18)</f>
        <v>0</v>
      </c>
      <c r="DC19" s="48">
        <f>SUM(DC8:DC18)</f>
        <v>0</v>
      </c>
      <c r="DD19" s="48">
        <f>SUM(DD8:DD18)</f>
        <v>0</v>
      </c>
      <c r="DE19" s="48">
        <f>SUM(DE8:DE18)</f>
        <v>0</v>
      </c>
      <c r="DF19" s="45"/>
      <c r="DG19" s="48">
        <f>SUM(DG8:DG18)</f>
        <v>0</v>
      </c>
      <c r="DH19" s="48">
        <f>SUM(DH8:DH18)</f>
        <v>0</v>
      </c>
      <c r="DI19" s="48">
        <f>SUM(DI8:DI18)</f>
        <v>0</v>
      </c>
      <c r="DJ19" s="48">
        <f>SUM(DJ8:DJ18)</f>
        <v>0</v>
      </c>
      <c r="DK19" s="48">
        <f>SUM(DK8:DK18)</f>
        <v>0</v>
      </c>
      <c r="DL19" s="45"/>
      <c r="DM19" s="48">
        <f>SUM(DM8:DM18)</f>
        <v>0</v>
      </c>
      <c r="DN19" s="48">
        <f>SUM(DN8:DN18)</f>
        <v>0</v>
      </c>
      <c r="DO19" s="48">
        <f>SUM(DO8:DO18)</f>
        <v>0</v>
      </c>
      <c r="DP19" s="48">
        <f>SUM(DP8:DP18)</f>
        <v>0</v>
      </c>
      <c r="DQ19" s="48">
        <f>SUM(DQ8:DQ18)</f>
        <v>0</v>
      </c>
      <c r="DR19" s="45"/>
      <c r="DS19" s="48">
        <f>SUM(DS8:DS18)</f>
        <v>0</v>
      </c>
      <c r="DT19" s="48">
        <f>SUM(DT8:DT18)</f>
        <v>0</v>
      </c>
      <c r="DU19" s="48">
        <f>SUM(DU8:DU18)</f>
        <v>0</v>
      </c>
      <c r="DV19" s="48">
        <f>SUM(DV8:DV18)</f>
        <v>0</v>
      </c>
      <c r="DW19" s="48">
        <f>SUM(DW8:DW18)</f>
        <v>0</v>
      </c>
      <c r="DX19" s="45"/>
      <c r="DY19" s="48">
        <f>SUM(DY8:DY18)</f>
        <v>0</v>
      </c>
      <c r="DZ19" s="48">
        <f>SUM(DZ8:DZ18)</f>
        <v>0</v>
      </c>
      <c r="EA19" s="48">
        <f>SUM(EA8:EA18)</f>
        <v>0</v>
      </c>
      <c r="EB19" s="48">
        <f>SUM(EB8:EB18)</f>
        <v>0</v>
      </c>
      <c r="EC19" s="48">
        <f>SUM(EC8:EC18)</f>
        <v>0</v>
      </c>
      <c r="ED19" s="45"/>
      <c r="EE19" s="48">
        <f>SUM(EE8:EE18)</f>
        <v>0</v>
      </c>
      <c r="EF19" s="48">
        <f>SUM(EF8:EF18)</f>
        <v>0</v>
      </c>
      <c r="EG19" s="48">
        <f>SUM(EG8:EG18)</f>
        <v>0</v>
      </c>
      <c r="EH19" s="48">
        <f>SUM(EH8:EH18)</f>
        <v>0</v>
      </c>
      <c r="EI19" s="48">
        <f>SUM(EI8:EI18)</f>
        <v>0</v>
      </c>
      <c r="EJ19" s="45"/>
      <c r="EK19" s="48">
        <f>SUM(EK8:EK18)</f>
        <v>0</v>
      </c>
      <c r="EL19" s="48">
        <f>SUM(EL8:EL18)</f>
        <v>0</v>
      </c>
      <c r="EM19" s="48">
        <f>SUM(EM8:EM18)</f>
        <v>0</v>
      </c>
      <c r="EN19" s="48">
        <f>SUM(EN8:EN18)</f>
        <v>0</v>
      </c>
      <c r="EO19" s="48">
        <f>SUM(EO8:EO18)</f>
        <v>0</v>
      </c>
      <c r="EP19" s="45"/>
      <c r="EQ19" s="48">
        <f>SUM(EQ8:EQ18)</f>
        <v>0</v>
      </c>
      <c r="ER19" s="48">
        <f>SUM(ER8:ER18)</f>
        <v>0</v>
      </c>
      <c r="ES19" s="48">
        <f>SUM(ES8:ES18)</f>
        <v>0</v>
      </c>
      <c r="ET19" s="48">
        <f>SUM(ET8:ET18)</f>
        <v>0</v>
      </c>
      <c r="EU19" s="48">
        <f>SUM(EU8:EU18)</f>
        <v>0</v>
      </c>
      <c r="EV19" s="47"/>
      <c r="EW19" s="48">
        <f>SUM(EW8:EW18)</f>
        <v>0</v>
      </c>
      <c r="EX19" s="48">
        <f>SUM(EX8:EX18)</f>
        <v>0</v>
      </c>
      <c r="EY19" s="48">
        <f>SUM(EY8:EY18)</f>
        <v>0</v>
      </c>
      <c r="EZ19" s="48">
        <f>SUM(EZ8:EZ18)</f>
        <v>0</v>
      </c>
      <c r="FA19" s="48">
        <f>SUM(FA8:FA18)</f>
        <v>0</v>
      </c>
      <c r="FB19" s="45"/>
      <c r="FC19" s="48">
        <f>SUM(FC8:FC18)</f>
        <v>0</v>
      </c>
      <c r="FD19" s="48">
        <f>SUM(FD8:FD18)</f>
        <v>0</v>
      </c>
      <c r="FE19" s="48">
        <f>SUM(FE8:FE18)</f>
        <v>0</v>
      </c>
      <c r="FF19" s="48">
        <f>SUM(FF8:FF18)</f>
        <v>0</v>
      </c>
      <c r="FG19" s="48">
        <f>SUM(FG8:FG18)</f>
        <v>0</v>
      </c>
      <c r="FH19" s="45"/>
      <c r="FI19" s="48">
        <f>SUM(FI8:FI18)</f>
        <v>0</v>
      </c>
      <c r="FJ19" s="48">
        <f>SUM(FJ8:FJ18)</f>
        <v>0</v>
      </c>
      <c r="FK19" s="48">
        <f>SUM(FK8:FK18)</f>
        <v>0</v>
      </c>
      <c r="FL19" s="48">
        <f>SUM(FL8:FL18)</f>
        <v>0</v>
      </c>
      <c r="FM19" s="48">
        <f>SUM(FM8:FM18)</f>
        <v>0</v>
      </c>
      <c r="FN19" s="45"/>
      <c r="FO19" s="48">
        <f>SUM(FO8:FO18)</f>
        <v>0</v>
      </c>
      <c r="FP19" s="48">
        <f>SUM(FP8:FP18)</f>
        <v>0</v>
      </c>
      <c r="FQ19" s="48">
        <f>SUM(FQ8:FQ18)</f>
        <v>0</v>
      </c>
      <c r="FR19" s="48">
        <f>SUM(FR8:FR18)</f>
        <v>0</v>
      </c>
      <c r="FS19" s="48">
        <f>SUM(FS8:FS18)</f>
        <v>0</v>
      </c>
      <c r="FT19" s="45"/>
    </row>
    <row r="20" spans="69:79" ht="13.5" thickTop="1">
      <c r="BQ20" s="14"/>
      <c r="BR20" s="14"/>
      <c r="BS20" s="14"/>
      <c r="BT20" s="14"/>
      <c r="BU20" s="14"/>
      <c r="BW20" s="3"/>
      <c r="BX20" s="3"/>
      <c r="BY20" s="3"/>
      <c r="BZ20" s="3"/>
      <c r="CA20" s="3"/>
    </row>
    <row r="21" spans="39:175" ht="12.75">
      <c r="AM21" s="14" t="e">
        <f>AS19+AY19</f>
        <v>#REF!</v>
      </c>
      <c r="AN21" s="14" t="e">
        <f>AT19+AZ19</f>
        <v>#REF!</v>
      </c>
      <c r="AO21" s="14" t="e">
        <f>AU19+BA19</f>
        <v>#REF!</v>
      </c>
      <c r="AP21" s="14" t="e">
        <f>AV19+BB19</f>
        <v>#REF!</v>
      </c>
      <c r="AQ21" s="14" t="e">
        <f>AW19+BC19</f>
        <v>#REF!</v>
      </c>
      <c r="AZ21" s="14"/>
      <c r="BQ21" s="14"/>
      <c r="BR21" s="14"/>
      <c r="BS21" s="14"/>
      <c r="BT21" s="14"/>
      <c r="BU21" s="14"/>
      <c r="BW21" s="3"/>
      <c r="BX21" s="3"/>
      <c r="BY21" s="3"/>
      <c r="BZ21" s="3"/>
      <c r="CA21" s="3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</row>
    <row r="22" spans="3:175" ht="12.75">
      <c r="C22" s="15">
        <f>U19+AA19+AG19+AM19</f>
        <v>6045000</v>
      </c>
      <c r="D22" s="15">
        <f>V19+AB19+AH19+AN19</f>
        <v>302250</v>
      </c>
      <c r="E22" s="15">
        <f>W19+AC19+AI19+AO19</f>
        <v>6347250</v>
      </c>
      <c r="F22" s="15">
        <f>X19+AD19+AJ19+AP19</f>
        <v>494994</v>
      </c>
      <c r="G22" s="15">
        <f>Y19+AE19+AK19-AQ19</f>
        <v>147936</v>
      </c>
      <c r="BQ22" s="14"/>
      <c r="BR22" s="14"/>
      <c r="BS22" s="14"/>
      <c r="BT22" s="14"/>
      <c r="BU22" s="14"/>
      <c r="BW22" s="3"/>
      <c r="BX22" s="3"/>
      <c r="BY22" s="3"/>
      <c r="BZ22" s="3"/>
      <c r="CA22" s="3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</row>
    <row r="23" spans="69:175" ht="12.75">
      <c r="BQ23" s="14"/>
      <c r="BR23" s="14"/>
      <c r="BS23" s="14"/>
      <c r="BT23" s="14"/>
      <c r="BU23" s="14"/>
      <c r="BW23" s="3"/>
      <c r="BX23" s="3"/>
      <c r="BY23" s="3"/>
      <c r="BZ23" s="3"/>
      <c r="CA23" s="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</row>
    <row r="24" spans="69:175" ht="12.75">
      <c r="BQ24" s="14"/>
      <c r="BR24" s="14"/>
      <c r="BS24" s="14"/>
      <c r="BT24" s="14"/>
      <c r="BU24" s="14"/>
      <c r="BW24" s="3"/>
      <c r="BX24" s="3"/>
      <c r="BY24" s="3"/>
      <c r="BZ24" s="3"/>
      <c r="CA24" s="3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</row>
    <row r="25" spans="69:175" ht="12.75">
      <c r="BQ25" s="14"/>
      <c r="BR25" s="14"/>
      <c r="BS25" s="14"/>
      <c r="BT25" s="14"/>
      <c r="BU25" s="14"/>
      <c r="BW25" s="3"/>
      <c r="BX25" s="3"/>
      <c r="BY25" s="3"/>
      <c r="BZ25" s="3"/>
      <c r="CA25" s="3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</row>
    <row r="26" spans="69:175" ht="12.75">
      <c r="BQ26" s="14"/>
      <c r="BR26" s="14"/>
      <c r="BS26" s="14"/>
      <c r="BT26" s="14"/>
      <c r="BU26" s="14"/>
      <c r="BW26" s="3"/>
      <c r="BX26" s="3"/>
      <c r="BY26" s="3"/>
      <c r="BZ26" s="3"/>
      <c r="CA26" s="3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</row>
    <row r="27" spans="69:175" ht="12.75">
      <c r="BQ27" s="14"/>
      <c r="BR27" s="14"/>
      <c r="BS27" s="14"/>
      <c r="BT27" s="14"/>
      <c r="BU27" s="14"/>
      <c r="BW27" s="3"/>
      <c r="BX27" s="3"/>
      <c r="BY27" s="3"/>
      <c r="BZ27" s="3"/>
      <c r="CA27" s="3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</row>
    <row r="28" spans="69:175" ht="12.75">
      <c r="BQ28" s="14"/>
      <c r="BR28" s="14"/>
      <c r="BS28" s="14"/>
      <c r="BT28" s="14"/>
      <c r="BU28" s="14"/>
      <c r="BW28" s="3"/>
      <c r="BX28" s="3"/>
      <c r="BY28" s="3"/>
      <c r="BZ28" s="3"/>
      <c r="CA28" s="3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</row>
    <row r="29" spans="69:175" ht="12.75">
      <c r="BQ29" s="14"/>
      <c r="BR29" s="14"/>
      <c r="BS29" s="14"/>
      <c r="BT29" s="14"/>
      <c r="BU29" s="14"/>
      <c r="BW29" s="3"/>
      <c r="BX29" s="3"/>
      <c r="BY29" s="3"/>
      <c r="BZ29" s="3"/>
      <c r="CA29" s="3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</row>
    <row r="30" spans="69:175" ht="12.75">
      <c r="BQ30" s="14"/>
      <c r="BR30" s="14"/>
      <c r="BS30" s="14"/>
      <c r="BT30" s="14"/>
      <c r="BU30" s="14"/>
      <c r="BW30" s="3"/>
      <c r="BX30" s="3"/>
      <c r="BY30" s="3"/>
      <c r="BZ30" s="3"/>
      <c r="CA30" s="3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</row>
    <row r="31" spans="69:175" ht="12.75">
      <c r="BQ31" s="14"/>
      <c r="BR31" s="14"/>
      <c r="BS31" s="14"/>
      <c r="BT31" s="14"/>
      <c r="BU31" s="14"/>
      <c r="BW31" s="3"/>
      <c r="BX31" s="3"/>
      <c r="BY31" s="3"/>
      <c r="BZ31" s="3"/>
      <c r="CA31" s="3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</row>
    <row r="32" spans="69:175" ht="12.75">
      <c r="BQ32" s="14"/>
      <c r="BR32" s="14"/>
      <c r="BS32" s="14"/>
      <c r="BT32" s="14"/>
      <c r="BU32" s="14"/>
      <c r="BW32" s="3"/>
      <c r="BX32" s="3"/>
      <c r="BY32" s="3"/>
      <c r="BZ32" s="3"/>
      <c r="CA32" s="3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</row>
    <row r="33" spans="1:175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BD33"/>
      <c r="BQ33" s="14"/>
      <c r="BR33" s="14"/>
      <c r="BS33" s="14"/>
      <c r="BT33" s="14"/>
      <c r="BU33" s="14"/>
      <c r="BW33" s="3"/>
      <c r="BX33" s="3"/>
      <c r="BY33" s="3"/>
      <c r="BZ33" s="3"/>
      <c r="CA33" s="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</row>
    <row r="34" spans="1:175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BD34"/>
      <c r="BQ34" s="14"/>
      <c r="BR34" s="14"/>
      <c r="BS34" s="14"/>
      <c r="BT34" s="14"/>
      <c r="BU34" s="14"/>
      <c r="BW34" s="3"/>
      <c r="BX34" s="3"/>
      <c r="BY34" s="3"/>
      <c r="BZ34" s="3"/>
      <c r="CA34" s="3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</row>
    <row r="35" spans="1:175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BD35"/>
      <c r="BQ35" s="14"/>
      <c r="BR35" s="14"/>
      <c r="BS35" s="14"/>
      <c r="BT35" s="14"/>
      <c r="BU35" s="14"/>
      <c r="BW35" s="3"/>
      <c r="BX35" s="3"/>
      <c r="BY35" s="3"/>
      <c r="BZ35" s="3"/>
      <c r="CA35" s="3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</row>
    <row r="36" spans="1:175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BD36"/>
      <c r="BQ36" s="14"/>
      <c r="BR36" s="14"/>
      <c r="BS36" s="14"/>
      <c r="BT36" s="14"/>
      <c r="BU36" s="14"/>
      <c r="BW36" s="3"/>
      <c r="BX36" s="3"/>
      <c r="BY36" s="3"/>
      <c r="BZ36" s="3"/>
      <c r="CA36" s="3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</row>
    <row r="37" spans="1:175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BD37"/>
      <c r="BQ37" s="14"/>
      <c r="BR37" s="14"/>
      <c r="BS37" s="14"/>
      <c r="BT37" s="14"/>
      <c r="BU37" s="14"/>
      <c r="BW37" s="3"/>
      <c r="BX37" s="3"/>
      <c r="BY37" s="3"/>
      <c r="BZ37" s="3"/>
      <c r="CA37" s="3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</row>
    <row r="38" spans="1:175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BD38"/>
      <c r="BQ38" s="14"/>
      <c r="BR38" s="14"/>
      <c r="BS38" s="14"/>
      <c r="BT38" s="14"/>
      <c r="BU38" s="14"/>
      <c r="BW38" s="3"/>
      <c r="BX38" s="3"/>
      <c r="BY38" s="3"/>
      <c r="BZ38" s="3"/>
      <c r="CA38" s="3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</row>
    <row r="39" spans="1:175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BD39"/>
      <c r="BQ39" s="14"/>
      <c r="BR39" s="14"/>
      <c r="BS39" s="14"/>
      <c r="BT39" s="14"/>
      <c r="BU39" s="14"/>
      <c r="BW39" s="3"/>
      <c r="BX39" s="3"/>
      <c r="BY39" s="3"/>
      <c r="BZ39" s="3"/>
      <c r="CA39" s="3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</row>
    <row r="40" spans="1:175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BD40"/>
      <c r="BQ40" s="14"/>
      <c r="BR40" s="14"/>
      <c r="BS40" s="14"/>
      <c r="BT40" s="14"/>
      <c r="BU40" s="14"/>
      <c r="BW40" s="3"/>
      <c r="BX40" s="3"/>
      <c r="BY40" s="3"/>
      <c r="BZ40" s="3"/>
      <c r="CA40" s="3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</row>
    <row r="41" spans="1:175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BD41"/>
      <c r="BQ41" s="14"/>
      <c r="BR41" s="14"/>
      <c r="BS41" s="14"/>
      <c r="BT41" s="14"/>
      <c r="BU41" s="14"/>
      <c r="BW41" s="3"/>
      <c r="BX41" s="3"/>
      <c r="BY41" s="3"/>
      <c r="BZ41" s="3"/>
      <c r="CA41" s="3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</row>
    <row r="42" spans="1:175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BD42"/>
      <c r="BQ42" s="14"/>
      <c r="BR42" s="14"/>
      <c r="BS42" s="14"/>
      <c r="BT42" s="14"/>
      <c r="BU42" s="14"/>
      <c r="BW42" s="3"/>
      <c r="BX42" s="3"/>
      <c r="BY42" s="3"/>
      <c r="BZ42" s="3"/>
      <c r="CA42" s="3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</row>
    <row r="43" spans="1:175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BD43"/>
      <c r="BQ43" s="14"/>
      <c r="BR43" s="14"/>
      <c r="BS43" s="14"/>
      <c r="BT43" s="14"/>
      <c r="BU43" s="14"/>
      <c r="BW43" s="3"/>
      <c r="BX43" s="3"/>
      <c r="BY43" s="3"/>
      <c r="BZ43" s="3"/>
      <c r="CA43" s="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</row>
    <row r="44" spans="1:175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BD44"/>
      <c r="BQ44" s="14"/>
      <c r="BR44" s="14"/>
      <c r="BS44" s="14"/>
      <c r="BT44" s="14"/>
      <c r="BU44" s="14"/>
      <c r="BW44" s="3"/>
      <c r="BX44" s="3"/>
      <c r="BY44" s="3"/>
      <c r="BZ44" s="3"/>
      <c r="CA44" s="3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</row>
    <row r="45" spans="1:175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BD45"/>
      <c r="BQ45" s="14"/>
      <c r="BR45" s="14"/>
      <c r="BS45" s="14"/>
      <c r="BT45" s="14"/>
      <c r="BU45" s="14"/>
      <c r="BW45" s="3"/>
      <c r="BX45" s="3"/>
      <c r="BY45" s="3"/>
      <c r="BZ45" s="3"/>
      <c r="CA45" s="3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</row>
    <row r="46" spans="1:175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BD46"/>
      <c r="BQ46" s="14"/>
      <c r="BR46" s="14"/>
      <c r="BS46" s="14"/>
      <c r="BT46" s="14"/>
      <c r="BU46" s="14"/>
      <c r="BW46" s="3"/>
      <c r="BX46" s="3"/>
      <c r="BY46" s="3"/>
      <c r="BZ46" s="3"/>
      <c r="CA46" s="3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</row>
    <row r="47" spans="1:175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BD47"/>
      <c r="BQ47" s="14"/>
      <c r="BR47" s="14"/>
      <c r="BS47" s="14"/>
      <c r="BT47" s="14"/>
      <c r="BU47" s="14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</row>
    <row r="48" spans="1:175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BD48"/>
      <c r="BQ48" s="14"/>
      <c r="BR48" s="14"/>
      <c r="BS48" s="14"/>
      <c r="BT48" s="14"/>
      <c r="BU48" s="14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</row>
    <row r="49" spans="1:175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BD49"/>
      <c r="BQ49" s="14"/>
      <c r="BR49" s="14"/>
      <c r="BS49" s="14"/>
      <c r="BT49" s="14"/>
      <c r="BU49" s="14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</row>
    <row r="50" spans="1:175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BD50"/>
      <c r="BQ50" s="14"/>
      <c r="BR50" s="14"/>
      <c r="BS50" s="14"/>
      <c r="BT50" s="14"/>
      <c r="BU50" s="14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</row>
    <row r="51" spans="1:175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BD51"/>
      <c r="BQ51" s="14"/>
      <c r="BR51" s="14"/>
      <c r="BS51" s="14"/>
      <c r="BT51" s="14"/>
      <c r="BU51" s="14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</row>
    <row r="52" spans="1:175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BD52"/>
      <c r="BQ52" s="14"/>
      <c r="BR52" s="14"/>
      <c r="BS52" s="14"/>
      <c r="BT52" s="14"/>
      <c r="BU52" s="14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</row>
    <row r="53" spans="1:175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BD53"/>
      <c r="BQ53" s="14"/>
      <c r="BR53" s="14"/>
      <c r="BS53" s="14"/>
      <c r="BT53" s="14"/>
      <c r="BU53" s="14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</row>
    <row r="54" spans="1:175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BD54"/>
      <c r="BQ54" s="14"/>
      <c r="BR54" s="14"/>
      <c r="BS54" s="14"/>
      <c r="BT54" s="14"/>
      <c r="BU54" s="1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</row>
    <row r="55" spans="1:175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BD55"/>
      <c r="BQ55" s="14"/>
      <c r="BR55" s="14"/>
      <c r="BS55" s="14"/>
      <c r="BT55" s="14"/>
      <c r="BU55" s="14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</row>
    <row r="56" spans="1:175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BD56"/>
      <c r="BQ56" s="14"/>
      <c r="BR56" s="14"/>
      <c r="BS56" s="14"/>
      <c r="BT56" s="14"/>
      <c r="BU56" s="14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</row>
    <row r="57" spans="1:175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BD57"/>
      <c r="BQ57" s="14"/>
      <c r="BR57" s="14"/>
      <c r="BS57" s="14"/>
      <c r="BT57" s="14"/>
      <c r="BU57" s="14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</row>
    <row r="58" spans="1:175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BD58"/>
      <c r="BQ58" s="14"/>
      <c r="BR58" s="14"/>
      <c r="BS58" s="14"/>
      <c r="BT58" s="14"/>
      <c r="BU58" s="14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</row>
    <row r="59" spans="1:175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BD59"/>
      <c r="BQ59" s="14"/>
      <c r="BR59" s="14"/>
      <c r="BS59" s="14"/>
      <c r="BT59" s="14"/>
      <c r="BU59" s="14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</row>
  </sheetData>
  <sheetProtection/>
  <printOptions/>
  <pageMargins left="0.75" right="0.75" top="1" bottom="1" header="0.5" footer="0.5"/>
  <pageSetup orientation="landscape" scale="7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2020-01-15T16:01:48Z</cp:lastPrinted>
  <dcterms:created xsi:type="dcterms:W3CDTF">1998-02-23T20:58:01Z</dcterms:created>
  <dcterms:modified xsi:type="dcterms:W3CDTF">2021-04-05T15:15:59Z</dcterms:modified>
  <cp:category/>
  <cp:version/>
  <cp:contentType/>
  <cp:contentStatus/>
</cp:coreProperties>
</file>