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88" tabRatio="855" activeTab="0"/>
  </bookViews>
  <sheets>
    <sheet name="2014A " sheetId="1" r:id="rId1"/>
    <sheet name="2014A Academic" sheetId="2" r:id="rId2"/>
    <sheet name="2021B" sheetId="3" r:id="rId3"/>
    <sheet name="2021B Academic" sheetId="4" r:id="rId4"/>
    <sheet name="Percentage After 2021B" sheetId="5" r:id="rId5"/>
  </sheets>
  <definedNames>
    <definedName name="_xlnm.Print_Titles" localSheetId="0">'2014A '!$A:$A</definedName>
    <definedName name="_xlnm.Print_Titles" localSheetId="1">'2014A Academic'!$A:$A</definedName>
  </definedNames>
  <calcPr fullCalcOnLoad="1"/>
</workbook>
</file>

<file path=xl/sharedStrings.xml><?xml version="1.0" encoding="utf-8"?>
<sst xmlns="http://schemas.openxmlformats.org/spreadsheetml/2006/main" count="1124" uniqueCount="165">
  <si>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</si>
  <si>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</si>
  <si>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</si>
  <si>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</si>
  <si>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</si>
  <si>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    TU Resident Hall Renovations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</si>
  <si>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</si>
  <si>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</si>
  <si>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</si>
  <si>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</si>
  <si>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</si>
  <si>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</si>
  <si>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</si>
  <si>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</si>
  <si>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</si>
  <si>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</si>
  <si>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</si>
  <si>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</si>
  <si>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</si>
  <si>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</si>
  <si>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</si>
  <si>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</si>
  <si>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</si>
  <si>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</si>
  <si>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</si>
  <si>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</si>
  <si>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</si>
  <si>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</si>
  <si>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</si>
  <si>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</si>
  <si>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</si>
  <si>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</si>
  <si>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</si>
  <si>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</si>
  <si>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</si>
  <si>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</si>
  <si>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</si>
  <si>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</si>
  <si>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</si>
  <si>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</si>
  <si>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</si>
  <si>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</si>
  <si>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</si>
  <si>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Emergency Project</t>
  </si>
  <si>
    <t xml:space="preserve">Fine and Performing Arts Center 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</si>
  <si>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</si>
  <si>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</si>
  <si>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</si>
  <si>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</si>
  <si>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</si>
  <si>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</si>
  <si>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</si>
  <si>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Towson Center Arena Improvement</t>
  </si>
  <si>
    <t>West Village Parking Structure</t>
  </si>
  <si>
    <t>Percent by Institution:</t>
  </si>
  <si>
    <t>College of Liberal Arts Complex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</si>
  <si>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</si>
  <si>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</si>
  <si>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</si>
  <si>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33rd Aux</t>
  </si>
  <si>
    <t>Replace Carroll, Caroline, Wicomico &amp; Sci</t>
  </si>
  <si>
    <t>BSU Fine and performing Arts Center (Acad)</t>
  </si>
  <si>
    <t xml:space="preserve"> UMCP Repl Carroll, Caroline, Wicomico (Aux)</t>
  </si>
  <si>
    <t>Pratt Street Garage Renovation</t>
  </si>
  <si>
    <t xml:space="preserve">          CSU Emergency Funds (Academic)</t>
  </si>
  <si>
    <t xml:space="preserve">   UMB Pratt Street Garage Renov. (Auxiliary)</t>
  </si>
  <si>
    <t xml:space="preserve">      CEES Emergency Funds (Academic)</t>
  </si>
  <si>
    <t>Burdick PH 2 &amp; 3 Air Conditioning</t>
  </si>
  <si>
    <t xml:space="preserve">   TU Burdick PH 2&amp;3 Air Conditioning (Auxiliary)</t>
  </si>
  <si>
    <t>26th Acad</t>
  </si>
  <si>
    <t>33,34th Aux</t>
  </si>
  <si>
    <t>CSS and Residence Halls SCUB Expansion</t>
  </si>
  <si>
    <t xml:space="preserve">     UMCP Emergency Project (Academic)</t>
  </si>
  <si>
    <t>UMCP CSS &amp; Residence Halls SCUB (Auxiliary)</t>
  </si>
  <si>
    <t>UMBI/BC</t>
  </si>
  <si>
    <t xml:space="preserve">   UMBC/UMBI Facilities Renewal (Academic)</t>
  </si>
  <si>
    <t>35th Aux</t>
  </si>
  <si>
    <t>Replacement of Communication Tower</t>
  </si>
  <si>
    <t>Surface Lots</t>
  </si>
  <si>
    <t xml:space="preserve">  UMB Elevator &amp; Fire Alarm Improvement (Aux)</t>
  </si>
  <si>
    <t xml:space="preserve"> UMBC Replace of Communication Tower (Aux)</t>
  </si>
  <si>
    <t>2014 Series A Bonds</t>
  </si>
  <si>
    <t>Campus-Wide Building System and Infrastriction</t>
  </si>
  <si>
    <t>34,35th</t>
  </si>
  <si>
    <t>34th Acad</t>
  </si>
  <si>
    <t>New Science and Technology Center</t>
  </si>
  <si>
    <t>33rd Acad</t>
  </si>
  <si>
    <t>New Performing Arts &amp; Humanities Facility</t>
  </si>
  <si>
    <t>35th Acad</t>
  </si>
  <si>
    <t>24,28,32,33th Acad</t>
  </si>
  <si>
    <t>32,34th Acad</t>
  </si>
  <si>
    <t>Elevator &amp; Fire Alarm Impr. Parking Garage</t>
  </si>
  <si>
    <t>Recreation Building PH 2</t>
  </si>
  <si>
    <t>34th Aux</t>
  </si>
  <si>
    <t>33,34,35th Aux</t>
  </si>
  <si>
    <t>33rd</t>
  </si>
  <si>
    <t>33th Aux</t>
  </si>
  <si>
    <t>32th Aux</t>
  </si>
  <si>
    <t>West Village Student Housing</t>
  </si>
  <si>
    <t>26th</t>
  </si>
  <si>
    <t xml:space="preserve">        Total Academic Projects - 2014A</t>
  </si>
  <si>
    <t xml:space="preserve">           Total Auxiliary Projects - 2014A</t>
  </si>
  <si>
    <t xml:space="preserve"> UMCP Campus-Wide Bldg System (Academic)</t>
  </si>
  <si>
    <t>UMBC New Performing Arts &amp; Humanities (Acad)</t>
  </si>
  <si>
    <t xml:space="preserve">  CSU New Sci &amp; Technology Center (Acad)</t>
  </si>
  <si>
    <t xml:space="preserve">         Total Academic Projects - 2014A</t>
  </si>
  <si>
    <t xml:space="preserve">                UMBC Surface Lots (Aux)</t>
  </si>
  <si>
    <t xml:space="preserve">           TU Recreation Building PH 2 (Aux)</t>
  </si>
  <si>
    <t xml:space="preserve">  TU Towson Center Arena Improvement (Auxi)</t>
  </si>
  <si>
    <t>28,29,32,33,35,36th Acad</t>
  </si>
  <si>
    <t>24,25,26,27,28,29,32,33,34,35,36th Acad</t>
  </si>
  <si>
    <t>34,35th Acad</t>
  </si>
  <si>
    <t>Renovation, Electrical Upgrade, HVAC</t>
  </si>
  <si>
    <t>22,29,33rd Acad</t>
  </si>
  <si>
    <t>36th Aux</t>
  </si>
  <si>
    <t>Event Center and Arena</t>
  </si>
  <si>
    <t>32,35,36th Aux</t>
  </si>
  <si>
    <t>29th Aux</t>
  </si>
  <si>
    <t>Parking System Improvements</t>
  </si>
  <si>
    <t xml:space="preserve">   UMBC Renovation, Electrical Upgrade (Acad)</t>
  </si>
  <si>
    <t xml:space="preserve">       UMBC Emergency Projects (Academic)</t>
  </si>
  <si>
    <t xml:space="preserve">    UMBC Event Center and Arena (Auxiliary)</t>
  </si>
  <si>
    <t xml:space="preserve">   UMBC Parking System Improvements (Aux)</t>
  </si>
  <si>
    <t>28,29,32,33,34,35,36th Acad</t>
  </si>
  <si>
    <t>26,27,29,32,33,34,35,36th Acad</t>
  </si>
  <si>
    <t>19th,28th Acad</t>
  </si>
  <si>
    <t>35,36th Aux</t>
  </si>
  <si>
    <t xml:space="preserve">          FSU Emergency Projects (Academic)</t>
  </si>
  <si>
    <t>28,29,32,33,34,35,36,37th Acad</t>
  </si>
  <si>
    <t>27,29,33,34,35,36,37th Acad</t>
  </si>
  <si>
    <t>33,34,35,36,37th Academic</t>
  </si>
  <si>
    <t>26,28,29,32,35,36,37th Acad</t>
  </si>
  <si>
    <t>27,28,29,32nd Acad</t>
  </si>
  <si>
    <t>32,33th Acad</t>
  </si>
  <si>
    <t>27th Acad</t>
  </si>
  <si>
    <t>IBBR Emergency Project</t>
  </si>
  <si>
    <t>37th Aux</t>
  </si>
  <si>
    <t>Residence Tower Renovation</t>
  </si>
  <si>
    <t>31,35,36th Aux</t>
  </si>
  <si>
    <t xml:space="preserve"> UMCP High Rise Residence - 36th Resol (Aux)</t>
  </si>
  <si>
    <t xml:space="preserve"> UMCP High Rise Residence - 35th Resol (Aux)</t>
  </si>
  <si>
    <t xml:space="preserve"> UMCP High Rise Residence - 34th Resol (Aux)</t>
  </si>
  <si>
    <t xml:space="preserve"> UMCP High Rise Residence - 33rd Resol (Aux)</t>
  </si>
  <si>
    <t xml:space="preserve">   TU Residence Tower Renovation (Auxiliary)</t>
  </si>
  <si>
    <t xml:space="preserve">       2014 A Bonds - Original</t>
  </si>
  <si>
    <t xml:space="preserve">                                                    Total 2014A Debt Services After 2021B Bonds</t>
  </si>
  <si>
    <t xml:space="preserve">    2014A Refunding on 2021B</t>
  </si>
  <si>
    <t xml:space="preserve">             Other Projects</t>
  </si>
  <si>
    <t xml:space="preserve">      Towson Housing Project</t>
  </si>
  <si>
    <t xml:space="preserve"> Distribution of Debt Services after 2021B Bonds</t>
  </si>
  <si>
    <t xml:space="preserve">             University System of Maryland</t>
  </si>
  <si>
    <t xml:space="preserve">        2014 Series A Bond Funded Projects</t>
  </si>
  <si>
    <t>TU Student Housing - W.Village PH II (Aux) 2021B</t>
  </si>
  <si>
    <t>Distribution of Debt Services after 2021B</t>
  </si>
  <si>
    <t xml:space="preserve">   2014 Series A Bond Funded Projects</t>
  </si>
  <si>
    <t>Amort of</t>
  </si>
  <si>
    <t>Premium</t>
  </si>
  <si>
    <t xml:space="preserve">                      2014 Series A after 2021B</t>
  </si>
  <si>
    <t>All refinanced on 2021B</t>
  </si>
  <si>
    <t xml:space="preserve">   2014 Series A Bond Funded Projects refinanced on 2021B</t>
  </si>
  <si>
    <t xml:space="preserve">                      2014 Series A refinanced on 2021B</t>
  </si>
  <si>
    <t>Discount</t>
  </si>
  <si>
    <t>Loss on refunding</t>
  </si>
  <si>
    <t xml:space="preserve">     UMBI/UMCP Emergency IBBR Project (Academic)</t>
  </si>
  <si>
    <t xml:space="preserve">    2014A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</si>
</sst>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[$-409]dddd\,\ mmmm\ dd\,\ yyyy"/>
    <numFmt numFmtId="172" formatCode="mm/dd/yy;@"/>
    <numFmt numFmtId="173" formatCode="0_);[Red]\(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" fontId="0" fillId="0" borderId="13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3" xfId="0" applyNumberFormat="1" applyBorder="1" applyAlignment="1" quotePrefix="1">
      <alignment horizontal="right"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3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40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65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3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2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13" xfId="0" applyNumberFormat="1" applyFont="1" applyFill="1" applyBorder="1" applyAlignment="1">
      <alignment horizontal="left"/>
    </xf>
    <xf numFmtId="38" fontId="0" fillId="35" borderId="14" xfId="0" applyNumberFormat="1" applyFill="1" applyBorder="1" applyAlignment="1">
      <alignment horizontal="right"/>
    </xf>
    <xf numFmtId="38" fontId="0" fillId="35" borderId="12" xfId="0" applyNumberFormat="1" applyFill="1" applyBorder="1" applyAlignment="1">
      <alignment horizontal="right"/>
    </xf>
    <xf numFmtId="38" fontId="0" fillId="35" borderId="13" xfId="0" applyNumberFormat="1" applyFont="1" applyFill="1" applyBorder="1" applyAlignment="1" quotePrefix="1">
      <alignment horizontal="left"/>
    </xf>
    <xf numFmtId="38" fontId="0" fillId="0" borderId="13" xfId="0" applyNumberFormat="1" applyFont="1" applyBorder="1" applyAlignment="1">
      <alignment horizontal="left"/>
    </xf>
    <xf numFmtId="38" fontId="0" fillId="33" borderId="13" xfId="0" applyNumberFormat="1" applyFont="1" applyFill="1" applyBorder="1" applyAlignment="1" quotePrefix="1">
      <alignment horizontal="left"/>
    </xf>
    <xf numFmtId="38" fontId="0" fillId="0" borderId="14" xfId="0" applyNumberFormat="1" applyFont="1" applyBorder="1" applyAlignment="1">
      <alignment horizontal="left"/>
    </xf>
    <xf numFmtId="38" fontId="42" fillId="0" borderId="14" xfId="0" applyNumberFormat="1" applyFont="1" applyBorder="1" applyAlignment="1">
      <alignment horizontal="left"/>
    </xf>
    <xf numFmtId="38" fontId="0" fillId="0" borderId="0" xfId="0" applyNumberFormat="1" applyFont="1" applyAlignment="1">
      <alignment horizontal="right"/>
    </xf>
    <xf numFmtId="38" fontId="43" fillId="0" borderId="14" xfId="0" applyNumberFormat="1" applyFont="1" applyBorder="1" applyAlignment="1">
      <alignment horizontal="left"/>
    </xf>
    <xf numFmtId="38" fontId="43" fillId="0" borderId="14" xfId="0" applyNumberFormat="1" applyFont="1" applyBorder="1" applyAlignment="1">
      <alignment horizontal="right"/>
    </xf>
    <xf numFmtId="0" fontId="42" fillId="0" borderId="0" xfId="0" applyFont="1" applyAlignment="1">
      <alignment/>
    </xf>
    <xf numFmtId="38" fontId="42" fillId="0" borderId="0" xfId="0" applyNumberFormat="1" applyFont="1" applyAlignment="1">
      <alignment/>
    </xf>
    <xf numFmtId="38" fontId="0" fillId="0" borderId="0" xfId="0" applyNumberFormat="1" applyFont="1" applyAlignment="1" quotePrefix="1">
      <alignment horizontal="left"/>
    </xf>
    <xf numFmtId="3" fontId="42" fillId="34" borderId="13" xfId="0" applyNumberFormat="1" applyFont="1" applyFill="1" applyBorder="1" applyAlignment="1">
      <alignment horizontal="left"/>
    </xf>
    <xf numFmtId="3" fontId="42" fillId="34" borderId="11" xfId="0" applyNumberFormat="1" applyFont="1" applyFill="1" applyBorder="1" applyAlignment="1">
      <alignment/>
    </xf>
    <xf numFmtId="3" fontId="42" fillId="34" borderId="12" xfId="0" applyNumberFormat="1" applyFont="1" applyFill="1" applyBorder="1" applyAlignment="1">
      <alignment/>
    </xf>
    <xf numFmtId="38" fontId="0" fillId="0" borderId="0" xfId="0" applyNumberFormat="1" applyBorder="1" applyAlignment="1">
      <alignment horizontal="center"/>
    </xf>
    <xf numFmtId="38" fontId="42" fillId="0" borderId="18" xfId="0" applyNumberFormat="1" applyFont="1" applyBorder="1" applyAlignment="1">
      <alignment horizontal="center"/>
    </xf>
    <xf numFmtId="38" fontId="42" fillId="0" borderId="0" xfId="0" applyNumberFormat="1" applyFont="1" applyBorder="1" applyAlignment="1">
      <alignment horizontal="right"/>
    </xf>
    <xf numFmtId="38" fontId="42" fillId="0" borderId="19" xfId="0" applyNumberFormat="1" applyFont="1" applyBorder="1" applyAlignment="1">
      <alignment horizontal="right"/>
    </xf>
    <xf numFmtId="38" fontId="42" fillId="33" borderId="12" xfId="0" applyNumberFormat="1" applyFont="1" applyFill="1" applyBorder="1" applyAlignment="1">
      <alignment horizontal="right"/>
    </xf>
    <xf numFmtId="38" fontId="42" fillId="0" borderId="0" xfId="0" applyNumberFormat="1" applyFont="1" applyBorder="1" applyAlignment="1">
      <alignment horizontal="center"/>
    </xf>
    <xf numFmtId="38" fontId="42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 horizontal="center"/>
    </xf>
    <xf numFmtId="38" fontId="42" fillId="0" borderId="0" xfId="0" applyNumberFormat="1" applyFont="1" applyAlignment="1">
      <alignment horizontal="right"/>
    </xf>
    <xf numFmtId="38" fontId="44" fillId="0" borderId="0" xfId="0" applyNumberFormat="1" applyFont="1" applyAlignment="1">
      <alignment horizontal="right"/>
    </xf>
    <xf numFmtId="38" fontId="44" fillId="33" borderId="12" xfId="0" applyNumberFormat="1" applyFont="1" applyFill="1" applyBorder="1" applyAlignment="1">
      <alignment horizontal="right"/>
    </xf>
    <xf numFmtId="38" fontId="44" fillId="0" borderId="12" xfId="0" applyNumberFormat="1" applyFont="1" applyBorder="1" applyAlignment="1">
      <alignment horizontal="center"/>
    </xf>
    <xf numFmtId="38" fontId="44" fillId="0" borderId="18" xfId="0" applyNumberFormat="1" applyFont="1" applyBorder="1" applyAlignment="1">
      <alignment horizontal="center"/>
    </xf>
    <xf numFmtId="38" fontId="44" fillId="0" borderId="0" xfId="0" applyNumberFormat="1" applyFont="1" applyBorder="1" applyAlignment="1">
      <alignment horizontal="center"/>
    </xf>
    <xf numFmtId="38" fontId="44" fillId="0" borderId="0" xfId="0" applyNumberFormat="1" applyFont="1" applyBorder="1" applyAlignment="1">
      <alignment horizontal="right"/>
    </xf>
    <xf numFmtId="38" fontId="44" fillId="0" borderId="19" xfId="0" applyNumberFormat="1" applyFont="1" applyBorder="1" applyAlignment="1">
      <alignment horizontal="right"/>
    </xf>
    <xf numFmtId="0" fontId="44" fillId="0" borderId="0" xfId="0" applyFont="1" applyAlignment="1">
      <alignment/>
    </xf>
    <xf numFmtId="3" fontId="44" fillId="0" borderId="0" xfId="0" applyNumberFormat="1" applyFont="1" applyBorder="1" applyAlignment="1">
      <alignment horizontal="center"/>
    </xf>
    <xf numFmtId="38" fontId="44" fillId="0" borderId="0" xfId="0" applyNumberFormat="1" applyFont="1" applyBorder="1" applyAlignment="1">
      <alignment/>
    </xf>
    <xf numFmtId="38" fontId="44" fillId="0" borderId="0" xfId="0" applyNumberFormat="1" applyFont="1" applyAlignment="1">
      <alignment/>
    </xf>
    <xf numFmtId="38" fontId="42" fillId="0" borderId="0" xfId="0" applyNumberFormat="1" applyFont="1" applyAlignment="1" quotePrefix="1">
      <alignment horizontal="left"/>
    </xf>
    <xf numFmtId="38" fontId="42" fillId="33" borderId="11" xfId="0" applyNumberFormat="1" applyFont="1" applyFill="1" applyBorder="1" applyAlignment="1">
      <alignment horizontal="right"/>
    </xf>
    <xf numFmtId="38" fontId="42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X566"/>
  <sheetViews>
    <sheetView tabSelected="1" zoomScalePageLayoutView="0" workbookViewId="0" topLeftCell="A1">
      <pane xSplit="2" ySplit="8" topLeftCell="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10" sqref="L10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10" width="13.7109375" style="3" hidden="1" customWidth="1"/>
    <col min="11" max="14" width="13.7109375" style="3" customWidth="1"/>
    <col min="15" max="15" width="3.7109375" style="5" customWidth="1"/>
    <col min="16" max="17" width="13.7109375" style="5" customWidth="1"/>
    <col min="18" max="18" width="15.421875" style="5" bestFit="1" customWidth="1"/>
    <col min="19" max="19" width="15.421875" style="5" customWidth="1"/>
    <col min="20" max="20" width="3.7109375" style="5" customWidth="1"/>
    <col min="21" max="24" width="13.7109375" style="0" customWidth="1"/>
    <col min="25" max="25" width="3.7109375" style="5" customWidth="1"/>
    <col min="26" max="29" width="13.7109375" style="0" customWidth="1"/>
    <col min="30" max="30" width="3.7109375" style="5" customWidth="1"/>
    <col min="31" max="34" width="13.7109375" style="5" customWidth="1"/>
    <col min="35" max="35" width="3.7109375" style="5" customWidth="1"/>
    <col min="36" max="39" width="13.7109375" style="5" customWidth="1"/>
    <col min="40" max="40" width="3.7109375" style="5" customWidth="1"/>
    <col min="41" max="44" width="13.7109375" style="5" customWidth="1"/>
    <col min="45" max="45" width="3.7109375" style="5" customWidth="1"/>
    <col min="46" max="49" width="13.7109375" style="5" customWidth="1"/>
    <col min="50" max="50" width="3.7109375" style="5" customWidth="1"/>
    <col min="51" max="54" width="13.7109375" style="5" customWidth="1"/>
    <col min="55" max="55" width="3.7109375" style="5" customWidth="1"/>
    <col min="56" max="59" width="13.7109375" style="5" customWidth="1"/>
    <col min="60" max="60" width="3.7109375" style="5" customWidth="1"/>
    <col min="61" max="64" width="13.7109375" style="0" customWidth="1"/>
    <col min="65" max="65" width="3.7109375" style="5" customWidth="1"/>
    <col min="66" max="69" width="13.7109375" style="0" customWidth="1"/>
    <col min="70" max="70" width="3.7109375" style="5" customWidth="1"/>
    <col min="71" max="74" width="13.7109375" style="0" customWidth="1"/>
    <col min="75" max="75" width="3.7109375" style="5" customWidth="1"/>
    <col min="76" max="79" width="13.7109375" style="0" customWidth="1"/>
    <col min="80" max="80" width="3.7109375" style="6" customWidth="1"/>
    <col min="81" max="84" width="13.7109375" style="0" customWidth="1"/>
    <col min="85" max="85" width="3.7109375" style="0" customWidth="1"/>
    <col min="86" max="89" width="13.7109375" style="0" customWidth="1"/>
    <col min="90" max="90" width="3.7109375" style="0" customWidth="1"/>
    <col min="91" max="94" width="13.7109375" style="0" customWidth="1"/>
    <col min="95" max="95" width="3.7109375" style="0" customWidth="1"/>
    <col min="96" max="99" width="13.7109375" style="0" customWidth="1"/>
    <col min="100" max="100" width="3.7109375" style="0" customWidth="1"/>
    <col min="101" max="104" width="13.7109375" style="0" customWidth="1"/>
    <col min="105" max="105" width="3.7109375" style="0" customWidth="1"/>
    <col min="106" max="109" width="13.7109375" style="6" customWidth="1"/>
    <col min="110" max="110" width="3.7109375" style="6" customWidth="1"/>
    <col min="111" max="114" width="13.7109375" style="6" customWidth="1"/>
    <col min="115" max="115" width="3.7109375" style="6" customWidth="1"/>
    <col min="116" max="119" width="13.7109375" style="6" customWidth="1"/>
    <col min="120" max="120" width="3.7109375" style="6" customWidth="1"/>
    <col min="121" max="124" width="13.7109375" style="6" customWidth="1"/>
    <col min="125" max="125" width="3.7109375" style="6" customWidth="1"/>
    <col min="126" max="129" width="13.7109375" style="6" customWidth="1"/>
    <col min="130" max="130" width="3.7109375" style="6" customWidth="1"/>
    <col min="131" max="134" width="13.7109375" style="6" customWidth="1"/>
    <col min="135" max="135" width="3.7109375" style="6" customWidth="1"/>
    <col min="136" max="139" width="13.7109375" style="6" customWidth="1"/>
    <col min="140" max="140" width="3.7109375" style="6" customWidth="1"/>
    <col min="141" max="144" width="13.7109375" style="6" customWidth="1"/>
    <col min="145" max="145" width="3.7109375" style="6" customWidth="1"/>
  </cols>
  <sheetData>
    <row r="1" spans="1:141" ht="12.75">
      <c r="A1" s="1"/>
      <c r="B1" s="2"/>
      <c r="D1" s="4"/>
      <c r="E1" s="4"/>
      <c r="F1" s="4"/>
      <c r="G1" s="4" t="s">
        <v>56</v>
      </c>
      <c r="H1" s="4"/>
      <c r="I1" s="4"/>
      <c r="J1" s="4"/>
      <c r="K1" s="4"/>
      <c r="L1" s="4"/>
      <c r="U1" s="4" t="s">
        <v>56</v>
      </c>
      <c r="AE1" s="4"/>
      <c r="AJ1" s="4" t="s">
        <v>56</v>
      </c>
      <c r="AT1" s="4"/>
      <c r="AY1" s="4" t="s">
        <v>56</v>
      </c>
      <c r="BI1" s="4"/>
      <c r="BN1" s="4" t="s">
        <v>56</v>
      </c>
      <c r="BX1" s="4"/>
      <c r="CC1" s="4" t="s">
        <v>56</v>
      </c>
      <c r="CM1" s="4"/>
      <c r="CR1" s="4" t="s">
        <v>56</v>
      </c>
      <c r="DB1" s="4"/>
      <c r="DG1" s="4" t="s">
        <v>56</v>
      </c>
      <c r="DQ1" s="4"/>
      <c r="DV1" s="4" t="s">
        <v>56</v>
      </c>
      <c r="EF1" s="4"/>
      <c r="EK1" s="4" t="s">
        <v>56</v>
      </c>
    </row>
    <row r="2" spans="1:141" ht="12.75">
      <c r="A2" s="1"/>
      <c r="B2" s="2"/>
      <c r="D2" s="4"/>
      <c r="E2" s="4"/>
      <c r="F2" s="4"/>
      <c r="G2" s="94" t="s">
        <v>153</v>
      </c>
      <c r="H2" s="94"/>
      <c r="I2" s="4"/>
      <c r="J2" s="4"/>
      <c r="K2" s="4"/>
      <c r="L2" s="4"/>
      <c r="U2" s="94" t="s">
        <v>153</v>
      </c>
      <c r="AE2" s="4"/>
      <c r="AJ2" s="94" t="s">
        <v>153</v>
      </c>
      <c r="AT2" s="4"/>
      <c r="AY2" s="94" t="s">
        <v>153</v>
      </c>
      <c r="BI2" s="4"/>
      <c r="BN2" s="94" t="s">
        <v>153</v>
      </c>
      <c r="BX2" s="4"/>
      <c r="CC2" s="94" t="s">
        <v>153</v>
      </c>
      <c r="CM2" s="4"/>
      <c r="CR2" s="94" t="s">
        <v>153</v>
      </c>
      <c r="DB2" s="4"/>
      <c r="DG2" s="94" t="s">
        <v>153</v>
      </c>
      <c r="DQ2" s="4"/>
      <c r="DV2" s="94" t="s">
        <v>153</v>
      </c>
      <c r="EF2" s="4"/>
      <c r="EK2" s="94" t="s">
        <v>153</v>
      </c>
    </row>
    <row r="3" spans="1:141" ht="12.75">
      <c r="A3" s="1"/>
      <c r="B3" s="2"/>
      <c r="D3" s="7"/>
      <c r="E3" s="7"/>
      <c r="F3" s="7"/>
      <c r="G3" s="94" t="s">
        <v>154</v>
      </c>
      <c r="H3" s="94"/>
      <c r="I3" s="7"/>
      <c r="J3" s="7"/>
      <c r="K3" s="7"/>
      <c r="L3" s="7"/>
      <c r="U3" s="94" t="s">
        <v>154</v>
      </c>
      <c r="V3" s="8"/>
      <c r="AE3" s="4"/>
      <c r="AJ3" s="94" t="s">
        <v>154</v>
      </c>
      <c r="AT3" s="4"/>
      <c r="AY3" s="94" t="s">
        <v>154</v>
      </c>
      <c r="BI3" s="4"/>
      <c r="BN3" s="94" t="s">
        <v>154</v>
      </c>
      <c r="BX3" s="4"/>
      <c r="CC3" s="94" t="s">
        <v>154</v>
      </c>
      <c r="CM3" s="4"/>
      <c r="CR3" s="94" t="s">
        <v>154</v>
      </c>
      <c r="DB3" s="4"/>
      <c r="DG3" s="94" t="s">
        <v>154</v>
      </c>
      <c r="DQ3" s="4"/>
      <c r="DV3" s="94" t="s">
        <v>154</v>
      </c>
      <c r="EF3" s="4"/>
      <c r="EK3" s="94" t="s">
        <v>154</v>
      </c>
    </row>
    <row r="4" spans="1:131" ht="12.75">
      <c r="A4" s="1"/>
      <c r="B4" s="2"/>
      <c r="C4" s="7"/>
      <c r="D4" s="4"/>
      <c r="E4" s="4"/>
      <c r="F4" s="4"/>
      <c r="G4" s="4"/>
      <c r="H4" s="4"/>
      <c r="I4" s="4"/>
      <c r="J4" s="4"/>
      <c r="K4" s="4"/>
      <c r="L4" s="4"/>
      <c r="U4" s="8"/>
      <c r="EA4" s="6" t="s">
        <v>158</v>
      </c>
    </row>
    <row r="5" spans="1:144" ht="12.75">
      <c r="A5" s="9" t="s">
        <v>0</v>
      </c>
      <c r="C5" s="86" t="s">
        <v>145</v>
      </c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P5" s="12" t="s">
        <v>100</v>
      </c>
      <c r="Q5" s="13"/>
      <c r="R5" s="14"/>
      <c r="S5" s="11"/>
      <c r="U5" s="12" t="s">
        <v>101</v>
      </c>
      <c r="V5" s="15"/>
      <c r="W5" s="14"/>
      <c r="X5" s="11"/>
      <c r="Z5" s="19" t="s">
        <v>62</v>
      </c>
      <c r="AA5" s="17"/>
      <c r="AB5" s="18"/>
      <c r="AC5" s="11"/>
      <c r="AE5" s="16" t="s">
        <v>1</v>
      </c>
      <c r="AF5" s="17"/>
      <c r="AG5" s="18"/>
      <c r="AH5" s="11"/>
      <c r="AJ5" s="19" t="s">
        <v>139</v>
      </c>
      <c r="AK5" s="17"/>
      <c r="AL5" s="18"/>
      <c r="AM5" s="11"/>
      <c r="AO5" s="19" t="s">
        <v>140</v>
      </c>
      <c r="AP5" s="17"/>
      <c r="AQ5" s="18"/>
      <c r="AR5" s="11"/>
      <c r="AT5" s="19" t="s">
        <v>141</v>
      </c>
      <c r="AU5" s="17"/>
      <c r="AV5" s="18"/>
      <c r="AW5" s="11"/>
      <c r="AY5" s="19" t="s">
        <v>142</v>
      </c>
      <c r="AZ5" s="17"/>
      <c r="BA5" s="18"/>
      <c r="BB5" s="11"/>
      <c r="BD5" s="19" t="s">
        <v>73</v>
      </c>
      <c r="BE5" s="17"/>
      <c r="BF5" s="18"/>
      <c r="BG5" s="11"/>
      <c r="BI5" s="16" t="s">
        <v>79</v>
      </c>
      <c r="BJ5" s="17"/>
      <c r="BK5" s="18"/>
      <c r="BL5" s="11"/>
      <c r="BN5" s="16" t="s">
        <v>65</v>
      </c>
      <c r="BO5" s="17"/>
      <c r="BP5" s="18"/>
      <c r="BQ5" s="11"/>
      <c r="BS5" s="16" t="s">
        <v>121</v>
      </c>
      <c r="BT5" s="17"/>
      <c r="BU5" s="18"/>
      <c r="BV5" s="11"/>
      <c r="BX5" s="16" t="s">
        <v>2</v>
      </c>
      <c r="BY5" s="17"/>
      <c r="BZ5" s="18"/>
      <c r="CA5" s="11"/>
      <c r="CC5" s="16" t="s">
        <v>80</v>
      </c>
      <c r="CD5" s="17"/>
      <c r="CE5" s="18"/>
      <c r="CF5" s="11"/>
      <c r="CG5" s="20"/>
      <c r="CH5" s="16" t="s">
        <v>122</v>
      </c>
      <c r="CI5" s="17"/>
      <c r="CJ5" s="18"/>
      <c r="CK5" s="11"/>
      <c r="CL5" s="20"/>
      <c r="CM5" s="16" t="s">
        <v>106</v>
      </c>
      <c r="CN5" s="17"/>
      <c r="CO5" s="18"/>
      <c r="CP5" s="11"/>
      <c r="CQ5" s="20"/>
      <c r="CR5" s="16" t="s">
        <v>3</v>
      </c>
      <c r="CS5" s="17"/>
      <c r="CT5" s="18"/>
      <c r="CU5" s="11"/>
      <c r="CV5" s="20"/>
      <c r="CW5" s="16" t="s">
        <v>4</v>
      </c>
      <c r="CX5" s="17"/>
      <c r="CY5" s="18"/>
      <c r="CZ5" s="11"/>
      <c r="DA5" s="20"/>
      <c r="DB5" s="16" t="s">
        <v>68</v>
      </c>
      <c r="DC5" s="17"/>
      <c r="DD5" s="18"/>
      <c r="DE5" s="11"/>
      <c r="DG5" s="19" t="s">
        <v>5</v>
      </c>
      <c r="DH5" s="17"/>
      <c r="DI5" s="18"/>
      <c r="DJ5" s="11"/>
      <c r="DL5" s="19" t="s">
        <v>143</v>
      </c>
      <c r="DM5" s="17"/>
      <c r="DN5" s="18"/>
      <c r="DO5" s="11"/>
      <c r="DQ5" s="16" t="s">
        <v>107</v>
      </c>
      <c r="DR5" s="17"/>
      <c r="DS5" s="18"/>
      <c r="DT5" s="11"/>
      <c r="DV5" s="19" t="s">
        <v>108</v>
      </c>
      <c r="DW5" s="17"/>
      <c r="DX5" s="18"/>
      <c r="DY5" s="11"/>
      <c r="EA5" s="95" t="s">
        <v>152</v>
      </c>
      <c r="EB5" s="96"/>
      <c r="EC5" s="97"/>
      <c r="ED5" s="11"/>
      <c r="EF5" s="16" t="s">
        <v>6</v>
      </c>
      <c r="EG5" s="17"/>
      <c r="EH5" s="18"/>
      <c r="EI5" s="11"/>
      <c r="EK5" s="19" t="s">
        <v>7</v>
      </c>
      <c r="EL5" s="17"/>
      <c r="EM5" s="18"/>
      <c r="EN5" s="11"/>
    </row>
    <row r="6" spans="1:144" s="8" customFormat="1" ht="12.75">
      <c r="A6" s="21" t="s">
        <v>8</v>
      </c>
      <c r="C6" s="40" t="s">
        <v>144</v>
      </c>
      <c r="D6" s="39"/>
      <c r="E6" s="11"/>
      <c r="F6" s="88" t="s">
        <v>164</v>
      </c>
      <c r="G6" s="39"/>
      <c r="H6" s="11"/>
      <c r="I6" s="88" t="s">
        <v>146</v>
      </c>
      <c r="J6" s="39"/>
      <c r="K6" s="87" t="s">
        <v>157</v>
      </c>
      <c r="L6" s="13"/>
      <c r="M6" s="39"/>
      <c r="N6" s="30" t="s">
        <v>155</v>
      </c>
      <c r="O6" s="5"/>
      <c r="P6" s="22">
        <v>0.1208423</v>
      </c>
      <c r="Q6" s="23">
        <v>0.185862</v>
      </c>
      <c r="R6" s="24">
        <v>0.2843197</v>
      </c>
      <c r="S6" s="30" t="s">
        <v>155</v>
      </c>
      <c r="T6" s="5"/>
      <c r="U6" s="22">
        <f>Z6+AE6+AJ6+AO6+AT6+AY6+BD6+BI6+BN6+BS6+BX6+CC6+CH6+CM6+CR6+CW6+DB6+DG6+DL6+DQ6+DV6+EA6+EF6+EK6</f>
        <v>0.8791576999999998</v>
      </c>
      <c r="V6" s="25">
        <v>0.814138</v>
      </c>
      <c r="W6" s="25">
        <v>0.7156803</v>
      </c>
      <c r="X6" s="30" t="s">
        <v>155</v>
      </c>
      <c r="Y6" s="5"/>
      <c r="Z6" s="26">
        <v>0.2155922</v>
      </c>
      <c r="AA6" s="27">
        <v>0.2453749</v>
      </c>
      <c r="AB6" s="24">
        <v>0.2570952</v>
      </c>
      <c r="AC6" s="30" t="s">
        <v>155</v>
      </c>
      <c r="AD6" s="5"/>
      <c r="AE6" s="26">
        <v>0.0002237</v>
      </c>
      <c r="AF6" s="27">
        <v>0.0009131</v>
      </c>
      <c r="AG6" s="24">
        <v>0.0057206</v>
      </c>
      <c r="AH6" s="30" t="s">
        <v>155</v>
      </c>
      <c r="AI6" s="5"/>
      <c r="AJ6" s="26">
        <v>0</v>
      </c>
      <c r="AK6" s="27">
        <v>0</v>
      </c>
      <c r="AL6" s="24">
        <v>0</v>
      </c>
      <c r="AM6" s="30" t="s">
        <v>155</v>
      </c>
      <c r="AN6" s="5"/>
      <c r="AO6" s="26">
        <v>0.0031114</v>
      </c>
      <c r="AP6" s="27">
        <v>0.0108227</v>
      </c>
      <c r="AQ6" s="24">
        <v>0.0205588</v>
      </c>
      <c r="AR6" s="30" t="s">
        <v>155</v>
      </c>
      <c r="AS6" s="5"/>
      <c r="AT6" s="26">
        <v>0.0082908</v>
      </c>
      <c r="AU6" s="27">
        <v>0.0082908</v>
      </c>
      <c r="AV6" s="24">
        <v>0.0082908</v>
      </c>
      <c r="AW6" s="30" t="s">
        <v>155</v>
      </c>
      <c r="AX6" s="5"/>
      <c r="AY6" s="26">
        <v>0.0030147</v>
      </c>
      <c r="AZ6" s="27">
        <v>0.0030147</v>
      </c>
      <c r="BA6" s="24">
        <v>0.0030147</v>
      </c>
      <c r="BB6" s="30" t="s">
        <v>155</v>
      </c>
      <c r="BC6" s="5"/>
      <c r="BD6" s="26">
        <v>0.0219093</v>
      </c>
      <c r="BE6" s="27">
        <v>0.0219093</v>
      </c>
      <c r="BF6" s="24">
        <v>0.0219093</v>
      </c>
      <c r="BG6" s="30" t="s">
        <v>155</v>
      </c>
      <c r="BH6" s="5"/>
      <c r="BI6" s="26">
        <v>0.0013274</v>
      </c>
      <c r="BJ6" s="27">
        <v>0.0023911</v>
      </c>
      <c r="BK6" s="24">
        <v>0.0026194</v>
      </c>
      <c r="BL6" s="30" t="s">
        <v>155</v>
      </c>
      <c r="BM6" s="5"/>
      <c r="BN6" s="26">
        <v>0.0024284</v>
      </c>
      <c r="BO6" s="27">
        <v>0.0024284</v>
      </c>
      <c r="BP6" s="24">
        <v>0.0024284</v>
      </c>
      <c r="BQ6" s="30" t="s">
        <v>155</v>
      </c>
      <c r="BR6" s="5"/>
      <c r="BS6" s="26">
        <v>0</v>
      </c>
      <c r="BT6" s="27">
        <v>0.0014296</v>
      </c>
      <c r="BU6" s="24">
        <v>0.0014296</v>
      </c>
      <c r="BV6" s="30" t="s">
        <v>155</v>
      </c>
      <c r="BW6" s="5"/>
      <c r="BX6" s="26">
        <v>0.0005986</v>
      </c>
      <c r="BY6" s="27">
        <v>0.0106998</v>
      </c>
      <c r="BZ6" s="24">
        <v>0.0605445</v>
      </c>
      <c r="CA6" s="30" t="s">
        <v>155</v>
      </c>
      <c r="CC6" s="26">
        <v>0.0006462</v>
      </c>
      <c r="CD6" s="27">
        <v>0.0006843</v>
      </c>
      <c r="CE6" s="24">
        <v>0.0007214</v>
      </c>
      <c r="CF6" s="30" t="s">
        <v>155</v>
      </c>
      <c r="CG6" s="70"/>
      <c r="CH6" s="26">
        <v>0</v>
      </c>
      <c r="CI6" s="27">
        <v>0.001546</v>
      </c>
      <c r="CJ6" s="24">
        <v>0.001546</v>
      </c>
      <c r="CK6" s="30" t="s">
        <v>155</v>
      </c>
      <c r="CL6" s="70"/>
      <c r="CM6" s="26">
        <v>0.0001285</v>
      </c>
      <c r="CN6" s="27">
        <v>0.0007254</v>
      </c>
      <c r="CO6" s="24">
        <v>0.0007254</v>
      </c>
      <c r="CP6" s="30" t="s">
        <v>155</v>
      </c>
      <c r="CQ6" s="70"/>
      <c r="CR6" s="26">
        <v>0.0007485</v>
      </c>
      <c r="CS6" s="27">
        <v>0.0088971</v>
      </c>
      <c r="CT6" s="24">
        <v>0.0088971</v>
      </c>
      <c r="CU6" s="30" t="s">
        <v>155</v>
      </c>
      <c r="CV6" s="70"/>
      <c r="CW6" s="26">
        <v>0.0012322</v>
      </c>
      <c r="CX6" s="27">
        <v>0.0019302</v>
      </c>
      <c r="CY6" s="24">
        <v>0.0020698</v>
      </c>
      <c r="CZ6" s="30" t="s">
        <v>155</v>
      </c>
      <c r="DA6" s="70"/>
      <c r="DB6" s="26">
        <v>0.0694704</v>
      </c>
      <c r="DC6" s="27">
        <v>0.085418</v>
      </c>
      <c r="DD6" s="24">
        <v>0.0898674</v>
      </c>
      <c r="DE6" s="30" t="s">
        <v>155</v>
      </c>
      <c r="DG6" s="26">
        <v>1.28E-05</v>
      </c>
      <c r="DH6" s="27">
        <v>2.14E-05</v>
      </c>
      <c r="DI6" s="24">
        <v>2.14E-05</v>
      </c>
      <c r="DJ6" s="30" t="s">
        <v>155</v>
      </c>
      <c r="DL6" s="26">
        <v>0</v>
      </c>
      <c r="DM6" s="27">
        <v>0</v>
      </c>
      <c r="DN6" s="24">
        <v>0</v>
      </c>
      <c r="DO6" s="30" t="s">
        <v>155</v>
      </c>
      <c r="DQ6" s="26">
        <v>0.0031154</v>
      </c>
      <c r="DR6" s="27">
        <v>0.013581</v>
      </c>
      <c r="DS6" s="24">
        <v>0.0214083</v>
      </c>
      <c r="DT6" s="30" t="s">
        <v>155</v>
      </c>
      <c r="DV6" s="26">
        <v>4.2E-05</v>
      </c>
      <c r="DW6" s="27">
        <v>4.2E-05</v>
      </c>
      <c r="DX6" s="24">
        <v>4.2E-05</v>
      </c>
      <c r="DY6" s="30" t="s">
        <v>155</v>
      </c>
      <c r="EA6" s="26">
        <v>0.0255929</v>
      </c>
      <c r="EB6" s="27">
        <v>0.0640546</v>
      </c>
      <c r="EC6" s="24">
        <v>0.1864341</v>
      </c>
      <c r="ED6" s="30" t="s">
        <v>155</v>
      </c>
      <c r="EF6" s="26">
        <v>0.0014335</v>
      </c>
      <c r="EG6" s="27">
        <v>0.0014335</v>
      </c>
      <c r="EH6" s="24">
        <v>0.0014335</v>
      </c>
      <c r="EI6" s="30" t="s">
        <v>155</v>
      </c>
      <c r="EK6" s="26">
        <v>0.5202388</v>
      </c>
      <c r="EL6" s="27">
        <v>0.32853</v>
      </c>
      <c r="EM6" s="24">
        <v>0.0189027</v>
      </c>
      <c r="EN6" s="30" t="s">
        <v>155</v>
      </c>
    </row>
    <row r="7" spans="1:144" s="8" customFormat="1" ht="12.75">
      <c r="A7" s="21"/>
      <c r="C7" s="40"/>
      <c r="D7" s="13"/>
      <c r="E7" s="30" t="s">
        <v>155</v>
      </c>
      <c r="F7" s="90" t="s">
        <v>148</v>
      </c>
      <c r="G7" s="91"/>
      <c r="H7" s="30" t="s">
        <v>155</v>
      </c>
      <c r="I7" s="90" t="s">
        <v>147</v>
      </c>
      <c r="J7" s="13"/>
      <c r="K7" s="13"/>
      <c r="L7" s="13"/>
      <c r="M7" s="39"/>
      <c r="N7" s="30" t="s">
        <v>156</v>
      </c>
      <c r="O7" s="5"/>
      <c r="P7" s="22"/>
      <c r="Q7" s="23">
        <v>0.3159866</v>
      </c>
      <c r="R7" s="24">
        <v>0.388568</v>
      </c>
      <c r="S7" s="30" t="s">
        <v>156</v>
      </c>
      <c r="T7" s="5"/>
      <c r="U7" s="22"/>
      <c r="V7" s="25">
        <v>0.6840134</v>
      </c>
      <c r="W7" s="25">
        <f>AB7+AG7+AL7+AQ7+AV7+BA7+BF7+BK7+BP7+BU7+BZ7+CE7+CJ7+CO7+CT7+CY7+DD7+DI7+DN7+DS7+DX7+EC7+EH7+EM7</f>
        <v>0.6114319999999999</v>
      </c>
      <c r="X7" s="30" t="s">
        <v>156</v>
      </c>
      <c r="Y7" s="5"/>
      <c r="Z7" s="26"/>
      <c r="AA7" s="27">
        <v>0.2446662</v>
      </c>
      <c r="AB7" s="24">
        <v>0.3008655</v>
      </c>
      <c r="AC7" s="30" t="s">
        <v>156</v>
      </c>
      <c r="AD7" s="5"/>
      <c r="AE7" s="26"/>
      <c r="AF7" s="27">
        <v>0.0056929</v>
      </c>
      <c r="AG7" s="24">
        <v>0.0070005</v>
      </c>
      <c r="AH7" s="30" t="s">
        <v>156</v>
      </c>
      <c r="AI7" s="5"/>
      <c r="AJ7" s="26"/>
      <c r="AK7" s="27">
        <v>0.0007578</v>
      </c>
      <c r="AL7" s="24">
        <v>0.0009318</v>
      </c>
      <c r="AM7" s="30" t="s">
        <v>156</v>
      </c>
      <c r="AN7" s="5"/>
      <c r="AO7" s="26"/>
      <c r="AP7" s="27">
        <v>0.0200556</v>
      </c>
      <c r="AQ7" s="24">
        <v>0.0246624</v>
      </c>
      <c r="AR7" s="30" t="s">
        <v>156</v>
      </c>
      <c r="AS7" s="5"/>
      <c r="AT7" s="26"/>
      <c r="AU7" s="27">
        <v>0.00789</v>
      </c>
      <c r="AV7" s="24">
        <v>0.0097023</v>
      </c>
      <c r="AW7" s="30" t="s">
        <v>156</v>
      </c>
      <c r="AX7" s="5"/>
      <c r="AY7" s="26"/>
      <c r="AZ7" s="27">
        <v>0.0028689</v>
      </c>
      <c r="BA7" s="24">
        <v>0.0035279</v>
      </c>
      <c r="BB7" s="30" t="s">
        <v>156</v>
      </c>
      <c r="BC7" s="5"/>
      <c r="BD7" s="26"/>
      <c r="BE7" s="27">
        <v>0.0208502</v>
      </c>
      <c r="BF7" s="24">
        <v>0.0256394</v>
      </c>
      <c r="BG7" s="30" t="s">
        <v>156</v>
      </c>
      <c r="BH7" s="5"/>
      <c r="BI7" s="26"/>
      <c r="BJ7" s="27">
        <v>0.0028801</v>
      </c>
      <c r="BK7" s="24">
        <v>0.0035417</v>
      </c>
      <c r="BL7" s="30" t="s">
        <v>156</v>
      </c>
      <c r="BM7" s="5"/>
      <c r="BN7" s="26"/>
      <c r="BO7" s="27">
        <v>0.002311</v>
      </c>
      <c r="BP7" s="24">
        <v>0.0028418</v>
      </c>
      <c r="BQ7" s="30" t="s">
        <v>156</v>
      </c>
      <c r="BR7" s="5"/>
      <c r="BS7" s="26"/>
      <c r="BT7" s="27">
        <v>0.0013605</v>
      </c>
      <c r="BU7" s="24">
        <v>0.001673</v>
      </c>
      <c r="BV7" s="30" t="s">
        <v>156</v>
      </c>
      <c r="BW7" s="5"/>
      <c r="BX7" s="26"/>
      <c r="BY7" s="27">
        <v>0.0670848</v>
      </c>
      <c r="BZ7" s="24">
        <v>0.082494</v>
      </c>
      <c r="CA7" s="30" t="s">
        <v>156</v>
      </c>
      <c r="CC7" s="26"/>
      <c r="CD7" s="27">
        <v>0.0007095</v>
      </c>
      <c r="CE7" s="24">
        <v>0.0008724</v>
      </c>
      <c r="CF7" s="30" t="s">
        <v>156</v>
      </c>
      <c r="CG7" s="70"/>
      <c r="CH7" s="26"/>
      <c r="CI7" s="27">
        <v>0.0014713</v>
      </c>
      <c r="CJ7" s="24">
        <v>0.0018092</v>
      </c>
      <c r="CK7" s="30" t="s">
        <v>156</v>
      </c>
      <c r="CL7" s="70"/>
      <c r="CM7" s="26"/>
      <c r="CN7" s="27">
        <v>0.0006904</v>
      </c>
      <c r="CO7" s="24">
        <v>0.0008489</v>
      </c>
      <c r="CP7" s="30" t="s">
        <v>156</v>
      </c>
      <c r="CQ7" s="70"/>
      <c r="CR7" s="26"/>
      <c r="CS7" s="27">
        <v>0.008467</v>
      </c>
      <c r="CT7" s="24">
        <v>0.0104119</v>
      </c>
      <c r="CU7" s="30" t="s">
        <v>156</v>
      </c>
      <c r="CV7" s="70"/>
      <c r="CW7" s="26"/>
      <c r="CX7" s="27">
        <v>0.0019697</v>
      </c>
      <c r="CY7" s="24">
        <v>0.0024222</v>
      </c>
      <c r="CZ7" s="30" t="s">
        <v>156</v>
      </c>
      <c r="DA7" s="70"/>
      <c r="DB7" s="26"/>
      <c r="DC7" s="27">
        <v>0.0855228</v>
      </c>
      <c r="DD7" s="24">
        <v>0.1051672</v>
      </c>
      <c r="DE7" s="30" t="s">
        <v>156</v>
      </c>
      <c r="DG7" s="26"/>
      <c r="DH7" s="27">
        <v>2.04E-05</v>
      </c>
      <c r="DI7" s="24">
        <v>2.51E-05</v>
      </c>
      <c r="DJ7" s="30" t="s">
        <v>156</v>
      </c>
      <c r="DL7" s="26"/>
      <c r="DM7" s="27">
        <v>0.0001469</v>
      </c>
      <c r="DN7" s="24">
        <v>0.0001806</v>
      </c>
      <c r="DO7" s="30" t="s">
        <v>156</v>
      </c>
      <c r="DQ7" s="26"/>
      <c r="DR7" s="27">
        <v>0.0204014</v>
      </c>
      <c r="DS7" s="24">
        <v>0.0250876</v>
      </c>
      <c r="DT7" s="30" t="s">
        <v>156</v>
      </c>
      <c r="DV7" s="26"/>
      <c r="DW7" s="27">
        <v>4E-05</v>
      </c>
      <c r="DX7" s="24">
        <v>4.91E-05</v>
      </c>
      <c r="DY7" s="30" t="s">
        <v>156</v>
      </c>
      <c r="EA7" s="26"/>
      <c r="EB7" s="27">
        <v>0.1867921</v>
      </c>
      <c r="EC7" s="24"/>
      <c r="ED7" s="30" t="s">
        <v>156</v>
      </c>
      <c r="EF7" s="26"/>
      <c r="EG7" s="27">
        <v>0.0013642</v>
      </c>
      <c r="EH7" s="24">
        <v>0.0016775</v>
      </c>
      <c r="EI7" s="30" t="s">
        <v>156</v>
      </c>
      <c r="EK7" s="26"/>
      <c r="EL7" s="27"/>
      <c r="EM7" s="24"/>
      <c r="EN7" s="30" t="s">
        <v>156</v>
      </c>
    </row>
    <row r="8" spans="1:144" ht="12.75">
      <c r="A8" s="29"/>
      <c r="C8" s="30" t="s">
        <v>9</v>
      </c>
      <c r="D8" s="30" t="s">
        <v>10</v>
      </c>
      <c r="E8" s="30" t="s">
        <v>156</v>
      </c>
      <c r="F8" s="30" t="s">
        <v>9</v>
      </c>
      <c r="G8" s="30" t="s">
        <v>10</v>
      </c>
      <c r="H8" s="30" t="s">
        <v>156</v>
      </c>
      <c r="I8" s="30" t="s">
        <v>9</v>
      </c>
      <c r="J8" s="30" t="s">
        <v>10</v>
      </c>
      <c r="K8" s="30" t="s">
        <v>9</v>
      </c>
      <c r="L8" s="30" t="s">
        <v>10</v>
      </c>
      <c r="M8" s="30" t="s">
        <v>11</v>
      </c>
      <c r="N8" s="98"/>
      <c r="P8" s="30" t="s">
        <v>9</v>
      </c>
      <c r="Q8" s="30" t="s">
        <v>10</v>
      </c>
      <c r="R8" s="30" t="s">
        <v>11</v>
      </c>
      <c r="S8" s="98"/>
      <c r="U8" s="30" t="s">
        <v>9</v>
      </c>
      <c r="V8" s="30" t="s">
        <v>10</v>
      </c>
      <c r="W8" s="30" t="s">
        <v>11</v>
      </c>
      <c r="X8" s="98"/>
      <c r="Z8" s="31" t="s">
        <v>9</v>
      </c>
      <c r="AA8" s="31" t="s">
        <v>10</v>
      </c>
      <c r="AB8" s="31" t="s">
        <v>11</v>
      </c>
      <c r="AC8" s="32"/>
      <c r="AE8" s="31" t="s">
        <v>9</v>
      </c>
      <c r="AF8" s="31" t="s">
        <v>10</v>
      </c>
      <c r="AG8" s="31" t="s">
        <v>11</v>
      </c>
      <c r="AH8" s="32"/>
      <c r="AJ8" s="31" t="s">
        <v>9</v>
      </c>
      <c r="AK8" s="31" t="s">
        <v>10</v>
      </c>
      <c r="AL8" s="31" t="s">
        <v>11</v>
      </c>
      <c r="AM8" s="32"/>
      <c r="AO8" s="31" t="s">
        <v>9</v>
      </c>
      <c r="AP8" s="31" t="s">
        <v>10</v>
      </c>
      <c r="AQ8" s="31" t="s">
        <v>11</v>
      </c>
      <c r="AR8" s="32"/>
      <c r="AT8" s="31" t="s">
        <v>9</v>
      </c>
      <c r="AU8" s="31" t="s">
        <v>10</v>
      </c>
      <c r="AV8" s="31" t="s">
        <v>11</v>
      </c>
      <c r="AW8" s="32"/>
      <c r="AY8" s="31" t="s">
        <v>9</v>
      </c>
      <c r="AZ8" s="31" t="s">
        <v>10</v>
      </c>
      <c r="BA8" s="31" t="s">
        <v>11</v>
      </c>
      <c r="BB8" s="32"/>
      <c r="BD8" s="31" t="s">
        <v>9</v>
      </c>
      <c r="BE8" s="31" t="s">
        <v>10</v>
      </c>
      <c r="BF8" s="31" t="s">
        <v>11</v>
      </c>
      <c r="BG8" s="32"/>
      <c r="BI8" s="31" t="s">
        <v>9</v>
      </c>
      <c r="BJ8" s="31" t="s">
        <v>10</v>
      </c>
      <c r="BK8" s="31" t="s">
        <v>11</v>
      </c>
      <c r="BL8" s="32"/>
      <c r="BN8" s="31" t="s">
        <v>9</v>
      </c>
      <c r="BO8" s="31" t="s">
        <v>10</v>
      </c>
      <c r="BP8" s="31" t="s">
        <v>11</v>
      </c>
      <c r="BQ8" s="32"/>
      <c r="BS8" s="31" t="s">
        <v>9</v>
      </c>
      <c r="BT8" s="31" t="s">
        <v>10</v>
      </c>
      <c r="BU8" s="31" t="s">
        <v>11</v>
      </c>
      <c r="BV8" s="32"/>
      <c r="BX8" s="31" t="s">
        <v>9</v>
      </c>
      <c r="BY8" s="31" t="s">
        <v>10</v>
      </c>
      <c r="BZ8" s="31" t="s">
        <v>11</v>
      </c>
      <c r="CA8" s="32"/>
      <c r="CC8" s="31" t="s">
        <v>9</v>
      </c>
      <c r="CD8" s="31" t="s">
        <v>10</v>
      </c>
      <c r="CE8" s="31" t="s">
        <v>11</v>
      </c>
      <c r="CF8" s="32"/>
      <c r="CG8" s="32"/>
      <c r="CH8" s="31" t="s">
        <v>9</v>
      </c>
      <c r="CI8" s="31" t="s">
        <v>10</v>
      </c>
      <c r="CJ8" s="31" t="s">
        <v>11</v>
      </c>
      <c r="CK8" s="32"/>
      <c r="CL8" s="32"/>
      <c r="CM8" s="31" t="s">
        <v>9</v>
      </c>
      <c r="CN8" s="31" t="s">
        <v>10</v>
      </c>
      <c r="CO8" s="31" t="s">
        <v>11</v>
      </c>
      <c r="CP8" s="32"/>
      <c r="CQ8" s="32"/>
      <c r="CR8" s="31" t="s">
        <v>9</v>
      </c>
      <c r="CS8" s="31" t="s">
        <v>10</v>
      </c>
      <c r="CT8" s="31" t="s">
        <v>11</v>
      </c>
      <c r="CU8" s="32"/>
      <c r="CV8" s="32"/>
      <c r="CW8" s="31" t="s">
        <v>9</v>
      </c>
      <c r="CX8" s="31" t="s">
        <v>10</v>
      </c>
      <c r="CY8" s="31" t="s">
        <v>11</v>
      </c>
      <c r="CZ8" s="32"/>
      <c r="DA8" s="32"/>
      <c r="DB8" s="31" t="s">
        <v>9</v>
      </c>
      <c r="DC8" s="31" t="s">
        <v>10</v>
      </c>
      <c r="DD8" s="31" t="s">
        <v>11</v>
      </c>
      <c r="DE8" s="32"/>
      <c r="DG8" s="31" t="s">
        <v>9</v>
      </c>
      <c r="DH8" s="31" t="s">
        <v>10</v>
      </c>
      <c r="DI8" s="31" t="s">
        <v>11</v>
      </c>
      <c r="DJ8" s="32"/>
      <c r="DL8" s="31" t="s">
        <v>9</v>
      </c>
      <c r="DM8" s="31" t="s">
        <v>10</v>
      </c>
      <c r="DN8" s="31" t="s">
        <v>11</v>
      </c>
      <c r="DO8" s="32"/>
      <c r="DQ8" s="31" t="s">
        <v>9</v>
      </c>
      <c r="DR8" s="31" t="s">
        <v>10</v>
      </c>
      <c r="DS8" s="31" t="s">
        <v>11</v>
      </c>
      <c r="DT8" s="32"/>
      <c r="DV8" s="31" t="s">
        <v>9</v>
      </c>
      <c r="DW8" s="31" t="s">
        <v>10</v>
      </c>
      <c r="DX8" s="31" t="s">
        <v>11</v>
      </c>
      <c r="DY8" s="32"/>
      <c r="EA8" s="31" t="s">
        <v>9</v>
      </c>
      <c r="EB8" s="31" t="s">
        <v>10</v>
      </c>
      <c r="EC8" s="31" t="s">
        <v>11</v>
      </c>
      <c r="ED8" s="32"/>
      <c r="EF8" s="31" t="s">
        <v>9</v>
      </c>
      <c r="EG8" s="31" t="s">
        <v>10</v>
      </c>
      <c r="EH8" s="31" t="s">
        <v>11</v>
      </c>
      <c r="EI8" s="32"/>
      <c r="EK8" s="31" t="s">
        <v>9</v>
      </c>
      <c r="EL8" s="31" t="s">
        <v>10</v>
      </c>
      <c r="EM8" s="31" t="s">
        <v>11</v>
      </c>
      <c r="EN8" s="32"/>
    </row>
    <row r="9" spans="1:154" ht="12.75">
      <c r="A9" s="36">
        <v>44470</v>
      </c>
      <c r="D9" s="3">
        <v>1084250</v>
      </c>
      <c r="E9" s="3">
        <v>283439</v>
      </c>
      <c r="L9" s="3">
        <f aca="true" t="shared" si="0" ref="L9:L34">D9+G9+J9</f>
        <v>1084250</v>
      </c>
      <c r="M9" s="34">
        <f aca="true" t="shared" si="1" ref="M9:M34">K9+L9</f>
        <v>1084250</v>
      </c>
      <c r="N9" s="34">
        <f aca="true" t="shared" si="2" ref="N9:N22">E9+H9</f>
        <v>283439</v>
      </c>
      <c r="P9" s="35">
        <f>'2014A Academic'!P9</f>
        <v>0</v>
      </c>
      <c r="Q9" s="35">
        <f>'2014A Academic'!Q9</f>
        <v>421304.85400000005</v>
      </c>
      <c r="R9" s="35">
        <f aca="true" t="shared" si="3" ref="R9:R34">P9+Q9</f>
        <v>421304.85400000005</v>
      </c>
      <c r="S9" s="35">
        <f>'2014A Academic'!S9</f>
        <v>110135.32535200001</v>
      </c>
      <c r="U9" s="34">
        <f aca="true" t="shared" si="4" ref="U9:V34">Z9+AE9+AJ9+AO9+AT9+AY9+BD9+BI9+BN9+BS9+BX9+CC9+CH9+CM9+CR9+CW9+DB9+DG9+DL9+DQ9+DV9+EA9+EF9+EK9</f>
        <v>0</v>
      </c>
      <c r="V9" s="34">
        <f t="shared" si="4"/>
        <v>662945.1460000003</v>
      </c>
      <c r="W9" s="35">
        <f aca="true" t="shared" si="5" ref="W9:W34">U9+V9</f>
        <v>662945.1460000003</v>
      </c>
      <c r="X9" s="34">
        <f aca="true" t="shared" si="6" ref="X9:X34">AC9+AH9+AM9+AR9+AW9+BB9+BG9+BL9+BQ9+BV9+CA9+CF9+CK9+CP9+CU9+CZ9+DE9+DJ9+DO9+DT9+DY9+ED9+EI9+EN9</f>
        <v>173303.67464800004</v>
      </c>
      <c r="Z9" s="35"/>
      <c r="AA9" s="35">
        <f>(D9+J9)*$AB$7</f>
        <v>326213.418375</v>
      </c>
      <c r="AB9" s="35">
        <f aca="true" t="shared" si="7" ref="AB9:AB34">Z9+AA9</f>
        <v>326213.418375</v>
      </c>
      <c r="AC9" s="35">
        <f>$E9*AB$7</f>
        <v>85277.0164545</v>
      </c>
      <c r="AE9" s="35"/>
      <c r="AF9" s="35">
        <f>(D9+J9)*$AG$7</f>
        <v>7590.292125</v>
      </c>
      <c r="AG9" s="35">
        <f aca="true" t="shared" si="8" ref="AG9:AG34">AE9+AF9</f>
        <v>7590.292125</v>
      </c>
      <c r="AH9" s="35">
        <f>$E9*AG$7</f>
        <v>1984.2147195</v>
      </c>
      <c r="AJ9" s="35"/>
      <c r="AK9" s="35">
        <f>(D9+J9)*$AL$7</f>
        <v>1010.3041499999999</v>
      </c>
      <c r="AL9" s="35">
        <f aca="true" t="shared" si="9" ref="AL9:AL34">AJ9+AK9</f>
        <v>1010.3041499999999</v>
      </c>
      <c r="AM9" s="35">
        <f>$E9*AL$7</f>
        <v>264.1084602</v>
      </c>
      <c r="AO9" s="35"/>
      <c r="AP9" s="35">
        <f>(D9+J9)*$AQ$7</f>
        <v>26740.2072</v>
      </c>
      <c r="AQ9" s="35">
        <f aca="true" t="shared" si="10" ref="AQ9:AQ34">AO9+AP9</f>
        <v>26740.2072</v>
      </c>
      <c r="AR9" s="35">
        <f>$E9*AQ$7</f>
        <v>6990.2859936</v>
      </c>
      <c r="AT9" s="35"/>
      <c r="AU9" s="35">
        <f>(D9+J9)*$AV$7</f>
        <v>10519.718775000001</v>
      </c>
      <c r="AV9" s="35">
        <f aca="true" t="shared" si="11" ref="AV9:AV34">AT9+AU9</f>
        <v>10519.718775000001</v>
      </c>
      <c r="AW9" s="35">
        <f>$E9*AV$7</f>
        <v>2750.0102097000004</v>
      </c>
      <c r="AY9" s="35"/>
      <c r="AZ9" s="35">
        <f>(D9+J9)*$BA$7</f>
        <v>3825.125575</v>
      </c>
      <c r="BA9" s="35">
        <f aca="true" t="shared" si="12" ref="BA9:BA34">AY9+AZ9</f>
        <v>3825.125575</v>
      </c>
      <c r="BB9" s="35">
        <f>$E9*BA$7</f>
        <v>999.9444481</v>
      </c>
      <c r="BD9" s="35"/>
      <c r="BE9" s="35">
        <f>(D9+J9)*$BF$7</f>
        <v>27799.51945</v>
      </c>
      <c r="BF9" s="35">
        <f aca="true" t="shared" si="13" ref="BF9:BF34">BD9+BE9</f>
        <v>27799.51945</v>
      </c>
      <c r="BG9" s="35">
        <f>$E9*BF$7</f>
        <v>7267.2058965999995</v>
      </c>
      <c r="BI9" s="35"/>
      <c r="BJ9" s="35">
        <f>(D9+J9)*$BK$7</f>
        <v>3840.088225</v>
      </c>
      <c r="BK9" s="35">
        <f aca="true" t="shared" si="14" ref="BK9:BK34">BI9+BJ9</f>
        <v>3840.088225</v>
      </c>
      <c r="BL9" s="35">
        <f>$E9*BK$7</f>
        <v>1003.8559063</v>
      </c>
      <c r="BN9" s="35"/>
      <c r="BO9" s="35">
        <f>(D9+J9)*$BP$7</f>
        <v>3081.22165</v>
      </c>
      <c r="BP9" s="35">
        <f aca="true" t="shared" si="15" ref="BP9:BP34">BN9+BO9</f>
        <v>3081.22165</v>
      </c>
      <c r="BQ9" s="35">
        <f>$E9*BP$7</f>
        <v>805.4769501999999</v>
      </c>
      <c r="BS9" s="35"/>
      <c r="BT9" s="35">
        <f>(D9+J9)*$BU$7</f>
        <v>1813.95025</v>
      </c>
      <c r="BU9" s="5">
        <f aca="true" t="shared" si="16" ref="BU9:BU34">BS9+BT9</f>
        <v>1813.95025</v>
      </c>
      <c r="BV9" s="35">
        <f>$E9*BU$7</f>
        <v>474.193447</v>
      </c>
      <c r="BX9" s="35"/>
      <c r="BY9" s="35">
        <f>(D9+J9)*$BZ$7</f>
        <v>89444.1195</v>
      </c>
      <c r="BZ9" s="5">
        <f aca="true" t="shared" si="17" ref="BZ9:BZ34">BX9+BY9</f>
        <v>89444.1195</v>
      </c>
      <c r="CA9" s="35">
        <f>$E9*BZ$7</f>
        <v>23382.016865999998</v>
      </c>
      <c r="CB9" s="5"/>
      <c r="CC9" s="35"/>
      <c r="CD9" s="35">
        <f>(D9+J9)*$CE$7</f>
        <v>945.8996999999999</v>
      </c>
      <c r="CE9" s="5">
        <f aca="true" t="shared" si="18" ref="CE9:CE34">CC9+CD9</f>
        <v>945.8996999999999</v>
      </c>
      <c r="CF9" s="35">
        <f>$E9*CE$7</f>
        <v>247.27218359999998</v>
      </c>
      <c r="CG9" s="5"/>
      <c r="CH9" s="35"/>
      <c r="CI9" s="35">
        <f>(D9+J9)*$CJ$7</f>
        <v>1961.6251</v>
      </c>
      <c r="CJ9" s="5">
        <f aca="true" t="shared" si="19" ref="CJ9:CJ34">CH9+CI9</f>
        <v>1961.6251</v>
      </c>
      <c r="CK9" s="35">
        <f>$E9*CJ$7</f>
        <v>512.7978388</v>
      </c>
      <c r="CL9" s="5"/>
      <c r="CM9" s="35"/>
      <c r="CN9" s="35">
        <f>(D9+J9)*$CO$7</f>
        <v>920.419825</v>
      </c>
      <c r="CO9" s="5">
        <f aca="true" t="shared" si="20" ref="CO9:CO34">CM9+CN9</f>
        <v>920.419825</v>
      </c>
      <c r="CP9" s="35">
        <f>$E9*CO$7</f>
        <v>240.6113671</v>
      </c>
      <c r="CQ9" s="5"/>
      <c r="CR9" s="35"/>
      <c r="CS9" s="35">
        <f>(D9+J9)*$CT$7</f>
        <v>11289.102575</v>
      </c>
      <c r="CT9" s="5">
        <f aca="true" t="shared" si="21" ref="CT9:CT34">CR9+CS9</f>
        <v>11289.102575</v>
      </c>
      <c r="CU9" s="35">
        <f>$E9*CT$7</f>
        <v>2951.1385241</v>
      </c>
      <c r="CV9" s="5"/>
      <c r="CW9" s="35"/>
      <c r="CX9" s="35">
        <f>(D9+J9)*$CY$7</f>
        <v>2626.27035</v>
      </c>
      <c r="CY9" s="5">
        <f aca="true" t="shared" si="22" ref="CY9:CY34">CW9+CX9</f>
        <v>2626.27035</v>
      </c>
      <c r="CZ9" s="35">
        <f>$E9*CY$7</f>
        <v>686.5459457999999</v>
      </c>
      <c r="DA9" s="5"/>
      <c r="DB9" s="35"/>
      <c r="DC9" s="35">
        <f>(D9+J9)*$DD$7</f>
        <v>114027.5366</v>
      </c>
      <c r="DD9" s="5">
        <f aca="true" t="shared" si="23" ref="DD9:DD34">DB9+DC9</f>
        <v>114027.5366</v>
      </c>
      <c r="DE9" s="35">
        <f>$E9*DD$7</f>
        <v>29808.4860008</v>
      </c>
      <c r="DF9" s="5"/>
      <c r="DG9" s="35"/>
      <c r="DH9" s="35">
        <f>(D9+J9)*$DI$7</f>
        <v>27.214675</v>
      </c>
      <c r="DI9" s="5">
        <f aca="true" t="shared" si="24" ref="DI9:DI34">DG9+DH9</f>
        <v>27.214675</v>
      </c>
      <c r="DJ9" s="35">
        <f>$E9*DI$7</f>
        <v>7.1143189</v>
      </c>
      <c r="DK9" s="5"/>
      <c r="DL9" s="35"/>
      <c r="DM9" s="35">
        <f>(D9+J9)*$DN$7</f>
        <v>195.81555</v>
      </c>
      <c r="DN9" s="5">
        <f aca="true" t="shared" si="25" ref="DN9:DN34">DL9+DM9</f>
        <v>195.81555</v>
      </c>
      <c r="DO9" s="35">
        <f>$E9*DN$7</f>
        <v>51.1890834</v>
      </c>
      <c r="DP9" s="5"/>
      <c r="DQ9" s="35"/>
      <c r="DR9" s="35">
        <f>(D9+J9)*$DS$7</f>
        <v>27201.230300000003</v>
      </c>
      <c r="DS9" s="5">
        <f aca="true" t="shared" si="26" ref="DS9:DS34">DQ9+DR9</f>
        <v>27201.230300000003</v>
      </c>
      <c r="DT9" s="35">
        <f>$E9*DS$7</f>
        <v>7110.804256400001</v>
      </c>
      <c r="DU9" s="5"/>
      <c r="DV9" s="35"/>
      <c r="DW9" s="35">
        <f>(D9+J9)*$DX$7</f>
        <v>53.236675</v>
      </c>
      <c r="DX9" s="5">
        <f aca="true" t="shared" si="27" ref="DX9:DX34">DV9+DW9</f>
        <v>53.236675</v>
      </c>
      <c r="DY9" s="35">
        <f>$E9*DX$7</f>
        <v>13.9168549</v>
      </c>
      <c r="DZ9" s="5"/>
      <c r="EA9" s="3"/>
      <c r="EB9" s="3"/>
      <c r="EC9" s="5">
        <f aca="true" t="shared" si="28" ref="EC9:EC34">EA9+EB9</f>
        <v>0</v>
      </c>
      <c r="ED9" s="35">
        <f>$N9*EC$7</f>
        <v>0</v>
      </c>
      <c r="EE9" s="5"/>
      <c r="EF9" s="5"/>
      <c r="EG9" s="35">
        <f>(D9+J9)*$EH$7</f>
        <v>1818.829375</v>
      </c>
      <c r="EH9" s="35">
        <f aca="true" t="shared" si="29" ref="EH9:EH34">EF9+EG9</f>
        <v>1818.829375</v>
      </c>
      <c r="EI9" s="35">
        <f>$E9*EH$7</f>
        <v>475.46892249999996</v>
      </c>
      <c r="EJ9" s="5"/>
      <c r="EK9" s="5"/>
      <c r="EL9" s="35"/>
      <c r="EM9" s="35">
        <f aca="true" t="shared" si="30" ref="EM9:EM34">EK9+EL9</f>
        <v>0</v>
      </c>
      <c r="EN9" s="35">
        <f>$E9*EM$7</f>
        <v>0</v>
      </c>
      <c r="EO9" s="5"/>
      <c r="EP9" s="5"/>
      <c r="EQ9" s="5"/>
      <c r="ER9" s="5"/>
      <c r="ES9" s="5"/>
      <c r="ET9" s="5"/>
      <c r="EU9" s="5"/>
      <c r="EV9" s="5"/>
      <c r="EW9" s="5"/>
      <c r="EX9" s="5"/>
    </row>
    <row r="10" spans="1:154" ht="12.75">
      <c r="A10" s="36">
        <v>44652</v>
      </c>
      <c r="C10" s="3">
        <v>6125000</v>
      </c>
      <c r="D10" s="3">
        <v>1084250</v>
      </c>
      <c r="E10" s="3">
        <v>283439</v>
      </c>
      <c r="K10" s="3">
        <f aca="true" t="shared" si="31" ref="K10:K34">C10+F10+I10</f>
        <v>6125000</v>
      </c>
      <c r="L10" s="3">
        <f t="shared" si="0"/>
        <v>1084250</v>
      </c>
      <c r="M10" s="34">
        <f t="shared" si="1"/>
        <v>7209250</v>
      </c>
      <c r="N10" s="34">
        <f t="shared" si="2"/>
        <v>283439</v>
      </c>
      <c r="P10" s="35">
        <f>'2014A Academic'!P10</f>
        <v>2379979</v>
      </c>
      <c r="Q10" s="35">
        <f>'2014A Academic'!Q10</f>
        <v>421304.85400000005</v>
      </c>
      <c r="R10" s="35">
        <f t="shared" si="3"/>
        <v>2801283.8540000003</v>
      </c>
      <c r="S10" s="35">
        <f>'2014A Academic'!S10</f>
        <v>110135.32535200001</v>
      </c>
      <c r="U10" s="34">
        <f t="shared" si="4"/>
        <v>3745021.0000000005</v>
      </c>
      <c r="V10" s="34">
        <f t="shared" si="4"/>
        <v>662945.1460000003</v>
      </c>
      <c r="W10" s="35">
        <f t="shared" si="5"/>
        <v>4407966.146000001</v>
      </c>
      <c r="X10" s="34">
        <f t="shared" si="6"/>
        <v>173303.67464800004</v>
      </c>
      <c r="Z10" s="35">
        <f>(C10+I10)*$AB$7</f>
        <v>1842801.1875</v>
      </c>
      <c r="AA10" s="35">
        <f aca="true" t="shared" si="32" ref="AA10:AA34">(D10+J10)*$AB$7</f>
        <v>326213.418375</v>
      </c>
      <c r="AB10" s="35">
        <f t="shared" si="7"/>
        <v>2169014.605875</v>
      </c>
      <c r="AC10" s="35">
        <f aca="true" t="shared" si="33" ref="AC10:AC34">$E10*AB$7</f>
        <v>85277.0164545</v>
      </c>
      <c r="AE10" s="35">
        <f>(C10+I10)*$AG$7</f>
        <v>42878.0625</v>
      </c>
      <c r="AF10" s="35">
        <f aca="true" t="shared" si="34" ref="AF10:AF34">(D10+J10)*$AG$7</f>
        <v>7590.292125</v>
      </c>
      <c r="AG10" s="35">
        <f t="shared" si="8"/>
        <v>50468.354625</v>
      </c>
      <c r="AH10" s="35">
        <f aca="true" t="shared" si="35" ref="AH10:AH34">$E10*AG$7</f>
        <v>1984.2147195</v>
      </c>
      <c r="AJ10" s="35">
        <f>(C10+I10)*$AL$7</f>
        <v>5707.275</v>
      </c>
      <c r="AK10" s="35">
        <f aca="true" t="shared" si="36" ref="AK10:AK34">(D10+J10)*$AL$7</f>
        <v>1010.3041499999999</v>
      </c>
      <c r="AL10" s="35">
        <f t="shared" si="9"/>
        <v>6717.57915</v>
      </c>
      <c r="AM10" s="35">
        <f aca="true" t="shared" si="37" ref="AM10:AM34">$E10*AL$7</f>
        <v>264.1084602</v>
      </c>
      <c r="AO10" s="35">
        <f>(C10+I10)*$AQ$7</f>
        <v>151057.2</v>
      </c>
      <c r="AP10" s="35">
        <f aca="true" t="shared" si="38" ref="AP10:AP34">(D10+J10)*$AQ$7</f>
        <v>26740.2072</v>
      </c>
      <c r="AQ10" s="35">
        <f t="shared" si="10"/>
        <v>177797.40720000002</v>
      </c>
      <c r="AR10" s="35">
        <f aca="true" t="shared" si="39" ref="AR10:AR34">$E10*AQ$7</f>
        <v>6990.2859936</v>
      </c>
      <c r="AT10" s="35">
        <f>(C10+I10)*$AV$7</f>
        <v>59426.5875</v>
      </c>
      <c r="AU10" s="35">
        <f aca="true" t="shared" si="40" ref="AU10:AU34">(D10+J10)*$AV$7</f>
        <v>10519.718775000001</v>
      </c>
      <c r="AV10" s="35">
        <f t="shared" si="11"/>
        <v>69946.30627500001</v>
      </c>
      <c r="AW10" s="35">
        <f aca="true" t="shared" si="41" ref="AW10:AW34">$E10*AV$7</f>
        <v>2750.0102097000004</v>
      </c>
      <c r="AY10" s="35">
        <f>(C10+I10)*$BA$7</f>
        <v>21608.3875</v>
      </c>
      <c r="AZ10" s="35">
        <f aca="true" t="shared" si="42" ref="AZ10:AZ34">(D10+J10)*$BA$7</f>
        <v>3825.125575</v>
      </c>
      <c r="BA10" s="35">
        <f t="shared" si="12"/>
        <v>25433.513075000003</v>
      </c>
      <c r="BB10" s="35">
        <f aca="true" t="shared" si="43" ref="BB10:BB34">$E10*BA$7</f>
        <v>999.9444481</v>
      </c>
      <c r="BD10" s="35">
        <f>(C10+I10)*$BF$7</f>
        <v>157041.325</v>
      </c>
      <c r="BE10" s="35">
        <f aca="true" t="shared" si="44" ref="BE10:BE34">(D10+J10)*$BF$7</f>
        <v>27799.51945</v>
      </c>
      <c r="BF10" s="35">
        <f t="shared" si="13"/>
        <v>184840.84445</v>
      </c>
      <c r="BG10" s="35">
        <f aca="true" t="shared" si="45" ref="BG10:BG34">$E10*BF$7</f>
        <v>7267.2058965999995</v>
      </c>
      <c r="BI10" s="35">
        <f>(C10+I10)*$BK$7</f>
        <v>21692.9125</v>
      </c>
      <c r="BJ10" s="35">
        <f aca="true" t="shared" si="46" ref="BJ10:BJ34">(D10+J10)*$BK$7</f>
        <v>3840.088225</v>
      </c>
      <c r="BK10" s="35">
        <f t="shared" si="14"/>
        <v>25533.000724999998</v>
      </c>
      <c r="BL10" s="35">
        <f aca="true" t="shared" si="47" ref="BL10:BL34">$E10*BK$7</f>
        <v>1003.8559063</v>
      </c>
      <c r="BN10" s="35">
        <f>(C10+I10)*$BP$7</f>
        <v>17406.024999999998</v>
      </c>
      <c r="BO10" s="35">
        <f aca="true" t="shared" si="48" ref="BO10:BO34">(D10+J10)*$BP$7</f>
        <v>3081.22165</v>
      </c>
      <c r="BP10" s="35">
        <f t="shared" si="15"/>
        <v>20487.246649999997</v>
      </c>
      <c r="BQ10" s="35">
        <f aca="true" t="shared" si="49" ref="BQ10:BQ34">$E10*BP$7</f>
        <v>805.4769501999999</v>
      </c>
      <c r="BS10" s="35">
        <f>(C10+I10)*$BU$7</f>
        <v>10247.125</v>
      </c>
      <c r="BT10" s="35">
        <f aca="true" t="shared" si="50" ref="BT10:BT34">(D10+J10)*$BU$7</f>
        <v>1813.95025</v>
      </c>
      <c r="BU10" s="5">
        <f t="shared" si="16"/>
        <v>12061.07525</v>
      </c>
      <c r="BV10" s="35">
        <f aca="true" t="shared" si="51" ref="BV10:BV34">$E10*BU$7</f>
        <v>474.193447</v>
      </c>
      <c r="BX10" s="35">
        <f>(C10+I10)*$BZ$7</f>
        <v>505275.75</v>
      </c>
      <c r="BY10" s="35">
        <f aca="true" t="shared" si="52" ref="BY10:BY34">(D10+J10)*$BZ$7</f>
        <v>89444.1195</v>
      </c>
      <c r="BZ10" s="5">
        <f t="shared" si="17"/>
        <v>594719.8695</v>
      </c>
      <c r="CA10" s="35">
        <f aca="true" t="shared" si="53" ref="CA10:CA34">$E10*BZ$7</f>
        <v>23382.016865999998</v>
      </c>
      <c r="CB10" s="5"/>
      <c r="CC10" s="35">
        <f>(C10+I10)*$CE$7</f>
        <v>5343.45</v>
      </c>
      <c r="CD10" s="35">
        <f aca="true" t="shared" si="54" ref="CD10:CD34">(D10+J10)*$CE$7</f>
        <v>945.8996999999999</v>
      </c>
      <c r="CE10" s="5">
        <f t="shared" si="18"/>
        <v>6289.3497</v>
      </c>
      <c r="CF10" s="35">
        <f aca="true" t="shared" si="55" ref="CF10:CF34">$E10*CE$7</f>
        <v>247.27218359999998</v>
      </c>
      <c r="CG10" s="5"/>
      <c r="CH10" s="35">
        <f>(C10+I10)*$CJ$7</f>
        <v>11081.35</v>
      </c>
      <c r="CI10" s="35">
        <f aca="true" t="shared" si="56" ref="CI10:CI34">(D10+J10)*$CJ$7</f>
        <v>1961.6251</v>
      </c>
      <c r="CJ10" s="5">
        <f t="shared" si="19"/>
        <v>13042.9751</v>
      </c>
      <c r="CK10" s="35">
        <f aca="true" t="shared" si="57" ref="CK10:CK34">$E10*CJ$7</f>
        <v>512.7978388</v>
      </c>
      <c r="CL10" s="5"/>
      <c r="CM10" s="35">
        <f>(C10+I10)*$CO$7</f>
        <v>5199.5125</v>
      </c>
      <c r="CN10" s="35">
        <f aca="true" t="shared" si="58" ref="CN10:CN34">(D10+J10)*$CO$7</f>
        <v>920.419825</v>
      </c>
      <c r="CO10" s="5">
        <f t="shared" si="20"/>
        <v>6119.932325</v>
      </c>
      <c r="CP10" s="35">
        <f aca="true" t="shared" si="59" ref="CP10:CP34">$E10*CO$7</f>
        <v>240.6113671</v>
      </c>
      <c r="CQ10" s="5"/>
      <c r="CR10" s="35">
        <f>(C10+I10)*$CT$7</f>
        <v>63772.8875</v>
      </c>
      <c r="CS10" s="35">
        <f aca="true" t="shared" si="60" ref="CS10:CS34">(D10+J10)*$CT$7</f>
        <v>11289.102575</v>
      </c>
      <c r="CT10" s="5">
        <f t="shared" si="21"/>
        <v>75061.990075</v>
      </c>
      <c r="CU10" s="35">
        <f aca="true" t="shared" si="61" ref="CU10:CU34">$E10*CT$7</f>
        <v>2951.1385241</v>
      </c>
      <c r="CV10" s="5"/>
      <c r="CW10" s="35">
        <f>(C10+I10)*$CY$7</f>
        <v>14835.974999999999</v>
      </c>
      <c r="CX10" s="35">
        <f aca="true" t="shared" si="62" ref="CX10:CX34">(D10+J10)*$CY$7</f>
        <v>2626.27035</v>
      </c>
      <c r="CY10" s="5">
        <f t="shared" si="22"/>
        <v>17462.245349999997</v>
      </c>
      <c r="CZ10" s="35">
        <f aca="true" t="shared" si="63" ref="CZ10:CZ34">$E10*CY$7</f>
        <v>686.5459457999999</v>
      </c>
      <c r="DA10" s="5"/>
      <c r="DB10" s="35">
        <f>(C10+I10)*$DD$7</f>
        <v>644149.1</v>
      </c>
      <c r="DC10" s="35">
        <f aca="true" t="shared" si="64" ref="DC10:DC34">(D10+J10)*$DD$7</f>
        <v>114027.5366</v>
      </c>
      <c r="DD10" s="5">
        <f t="shared" si="23"/>
        <v>758176.6366</v>
      </c>
      <c r="DE10" s="35">
        <f aca="true" t="shared" si="65" ref="DE10:DE34">$E10*DD$7</f>
        <v>29808.4860008</v>
      </c>
      <c r="DF10" s="5"/>
      <c r="DG10" s="35">
        <f>(C10+I10)*$DI$7</f>
        <v>153.7375</v>
      </c>
      <c r="DH10" s="35">
        <f aca="true" t="shared" si="66" ref="DH10:DH34">(D10+J10)*$DI$7</f>
        <v>27.214675</v>
      </c>
      <c r="DI10" s="5">
        <f t="shared" si="24"/>
        <v>180.952175</v>
      </c>
      <c r="DJ10" s="35">
        <f aca="true" t="shared" si="67" ref="DJ10:DJ34">$E10*DI$7</f>
        <v>7.1143189</v>
      </c>
      <c r="DK10" s="5"/>
      <c r="DL10" s="35">
        <f>(C10+I10)*$DN$7</f>
        <v>1106.175</v>
      </c>
      <c r="DM10" s="35">
        <f aca="true" t="shared" si="68" ref="DM10:DM34">(D10+J10)*$DN$7</f>
        <v>195.81555</v>
      </c>
      <c r="DN10" s="5">
        <f t="shared" si="25"/>
        <v>1301.99055</v>
      </c>
      <c r="DO10" s="35">
        <f aca="true" t="shared" si="69" ref="DO10:DO34">$E10*DN$7</f>
        <v>51.1890834</v>
      </c>
      <c r="DP10" s="5"/>
      <c r="DQ10" s="35">
        <f>(C10+I10)*$DS$7</f>
        <v>153661.55000000002</v>
      </c>
      <c r="DR10" s="35">
        <f aca="true" t="shared" si="70" ref="DR10:DR34">(D10+J10)*$DS$7</f>
        <v>27201.230300000003</v>
      </c>
      <c r="DS10" s="5">
        <f t="shared" si="26"/>
        <v>180862.7803</v>
      </c>
      <c r="DT10" s="35">
        <f aca="true" t="shared" si="71" ref="DT10:DT34">$E10*DS$7</f>
        <v>7110.804256400001</v>
      </c>
      <c r="DU10" s="5"/>
      <c r="DV10" s="35">
        <f>(C10+I10)*$DX$7</f>
        <v>300.7375</v>
      </c>
      <c r="DW10" s="35">
        <f aca="true" t="shared" si="72" ref="DW10:DW34">(D10+J10)*$DX$7</f>
        <v>53.236675</v>
      </c>
      <c r="DX10" s="5">
        <f t="shared" si="27"/>
        <v>353.974175</v>
      </c>
      <c r="DY10" s="35">
        <f aca="true" t="shared" si="73" ref="DY10:DY34">$E10*DX$7</f>
        <v>13.9168549</v>
      </c>
      <c r="DZ10" s="5"/>
      <c r="EA10" s="3"/>
      <c r="EB10" s="3"/>
      <c r="EC10" s="5">
        <f t="shared" si="28"/>
        <v>0</v>
      </c>
      <c r="ED10" s="35">
        <f aca="true" t="shared" si="74" ref="ED10:ED22">$N10*EC$7</f>
        <v>0</v>
      </c>
      <c r="EE10" s="5"/>
      <c r="EF10" s="5">
        <f>(C10+I10)*$EH$7</f>
        <v>10274.6875</v>
      </c>
      <c r="EG10" s="35">
        <f aca="true" t="shared" si="75" ref="EG10:EG34">(D10+J10)*$EH$7</f>
        <v>1818.829375</v>
      </c>
      <c r="EH10" s="35">
        <f t="shared" si="29"/>
        <v>12093.516875</v>
      </c>
      <c r="EI10" s="35">
        <f aca="true" t="shared" si="76" ref="EI10:EI34">$E10*EH$7</f>
        <v>475.46892249999996</v>
      </c>
      <c r="EJ10" s="5"/>
      <c r="EK10" s="5"/>
      <c r="EL10" s="35"/>
      <c r="EM10" s="35">
        <f t="shared" si="30"/>
        <v>0</v>
      </c>
      <c r="EN10" s="35">
        <f aca="true" t="shared" si="77" ref="EN10:EN34">$E10*EM$7</f>
        <v>0</v>
      </c>
      <c r="EO10" s="5"/>
      <c r="EP10" s="5"/>
      <c r="EQ10" s="5"/>
      <c r="ER10" s="5"/>
      <c r="ES10" s="5"/>
      <c r="ET10" s="5"/>
      <c r="EU10" s="5"/>
      <c r="EV10" s="5"/>
      <c r="EW10" s="5"/>
      <c r="EX10" s="5"/>
    </row>
    <row r="11" spans="1:154" ht="12.75">
      <c r="A11" s="36">
        <v>44835</v>
      </c>
      <c r="D11" s="3">
        <v>931125</v>
      </c>
      <c r="E11" s="3">
        <v>283439</v>
      </c>
      <c r="L11" s="3">
        <f t="shared" si="0"/>
        <v>931125</v>
      </c>
      <c r="M11" s="34">
        <f t="shared" si="1"/>
        <v>931125</v>
      </c>
      <c r="N11" s="34">
        <f t="shared" si="2"/>
        <v>283439</v>
      </c>
      <c r="P11" s="35">
        <f>'2014A Academic'!P11</f>
        <v>0</v>
      </c>
      <c r="Q11" s="35">
        <f>'2014A Academic'!Q11</f>
        <v>361805.3789999999</v>
      </c>
      <c r="R11" s="35">
        <f t="shared" si="3"/>
        <v>361805.3789999999</v>
      </c>
      <c r="S11" s="35">
        <f>'2014A Academic'!S11</f>
        <v>110135.32535200001</v>
      </c>
      <c r="U11" s="34">
        <f t="shared" si="4"/>
        <v>0</v>
      </c>
      <c r="V11" s="34">
        <f t="shared" si="4"/>
        <v>569319.6210000002</v>
      </c>
      <c r="W11" s="35">
        <f t="shared" si="5"/>
        <v>569319.6210000002</v>
      </c>
      <c r="X11" s="34">
        <f t="shared" si="6"/>
        <v>173303.67464800004</v>
      </c>
      <c r="Z11" s="35"/>
      <c r="AA11" s="35">
        <f t="shared" si="32"/>
        <v>280143.38868750003</v>
      </c>
      <c r="AB11" s="35">
        <f t="shared" si="7"/>
        <v>280143.38868750003</v>
      </c>
      <c r="AC11" s="35">
        <f t="shared" si="33"/>
        <v>85277.0164545</v>
      </c>
      <c r="AE11" s="35"/>
      <c r="AF11" s="35">
        <f t="shared" si="34"/>
        <v>6518.3405625</v>
      </c>
      <c r="AG11" s="35">
        <f t="shared" si="8"/>
        <v>6518.3405625</v>
      </c>
      <c r="AH11" s="35">
        <f t="shared" si="35"/>
        <v>1984.2147195</v>
      </c>
      <c r="AJ11" s="35"/>
      <c r="AK11" s="35">
        <f t="shared" si="36"/>
        <v>867.622275</v>
      </c>
      <c r="AL11" s="35">
        <f t="shared" si="9"/>
        <v>867.622275</v>
      </c>
      <c r="AM11" s="35">
        <f t="shared" si="37"/>
        <v>264.1084602</v>
      </c>
      <c r="AO11" s="35"/>
      <c r="AP11" s="35">
        <f t="shared" si="38"/>
        <v>22963.7772</v>
      </c>
      <c r="AQ11" s="35">
        <f t="shared" si="10"/>
        <v>22963.7772</v>
      </c>
      <c r="AR11" s="35">
        <f t="shared" si="39"/>
        <v>6990.2859936</v>
      </c>
      <c r="AT11" s="35"/>
      <c r="AU11" s="35">
        <f t="shared" si="40"/>
        <v>9034.0540875</v>
      </c>
      <c r="AV11" s="35">
        <f t="shared" si="11"/>
        <v>9034.0540875</v>
      </c>
      <c r="AW11" s="35">
        <f t="shared" si="41"/>
        <v>2750.0102097000004</v>
      </c>
      <c r="AY11" s="35"/>
      <c r="AZ11" s="35">
        <f t="shared" si="42"/>
        <v>3284.9158875</v>
      </c>
      <c r="BA11" s="35">
        <f t="shared" si="12"/>
        <v>3284.9158875</v>
      </c>
      <c r="BB11" s="35">
        <f t="shared" si="43"/>
        <v>999.9444481</v>
      </c>
      <c r="BD11" s="35"/>
      <c r="BE11" s="35">
        <f t="shared" si="44"/>
        <v>23873.486324999998</v>
      </c>
      <c r="BF11" s="35">
        <f t="shared" si="13"/>
        <v>23873.486324999998</v>
      </c>
      <c r="BG11" s="35">
        <f t="shared" si="45"/>
        <v>7267.2058965999995</v>
      </c>
      <c r="BI11" s="35"/>
      <c r="BJ11" s="35">
        <f t="shared" si="46"/>
        <v>3297.7654125</v>
      </c>
      <c r="BK11" s="35">
        <f t="shared" si="14"/>
        <v>3297.7654125</v>
      </c>
      <c r="BL11" s="35">
        <f t="shared" si="47"/>
        <v>1003.8559063</v>
      </c>
      <c r="BN11" s="35"/>
      <c r="BO11" s="35">
        <f t="shared" si="48"/>
        <v>2646.0710249999997</v>
      </c>
      <c r="BP11" s="35">
        <f t="shared" si="15"/>
        <v>2646.0710249999997</v>
      </c>
      <c r="BQ11" s="35">
        <f t="shared" si="49"/>
        <v>805.4769501999999</v>
      </c>
      <c r="BS11" s="35"/>
      <c r="BT11" s="35">
        <f t="shared" si="50"/>
        <v>1557.772125</v>
      </c>
      <c r="BU11" s="5">
        <f t="shared" si="16"/>
        <v>1557.772125</v>
      </c>
      <c r="BV11" s="35">
        <f t="shared" si="51"/>
        <v>474.193447</v>
      </c>
      <c r="BX11" s="35"/>
      <c r="BY11" s="35">
        <f t="shared" si="52"/>
        <v>76812.22575</v>
      </c>
      <c r="BZ11" s="5">
        <f t="shared" si="17"/>
        <v>76812.22575</v>
      </c>
      <c r="CA11" s="35">
        <f t="shared" si="53"/>
        <v>23382.016865999998</v>
      </c>
      <c r="CB11" s="5"/>
      <c r="CC11" s="35"/>
      <c r="CD11" s="35">
        <f t="shared" si="54"/>
        <v>812.31345</v>
      </c>
      <c r="CE11" s="5">
        <f t="shared" si="18"/>
        <v>812.31345</v>
      </c>
      <c r="CF11" s="35">
        <f t="shared" si="55"/>
        <v>247.27218359999998</v>
      </c>
      <c r="CG11" s="5"/>
      <c r="CH11" s="35"/>
      <c r="CI11" s="35">
        <f t="shared" si="56"/>
        <v>1684.59135</v>
      </c>
      <c r="CJ11" s="5">
        <f t="shared" si="19"/>
        <v>1684.59135</v>
      </c>
      <c r="CK11" s="35">
        <f t="shared" si="57"/>
        <v>512.7978388</v>
      </c>
      <c r="CL11" s="5"/>
      <c r="CM11" s="35"/>
      <c r="CN11" s="35">
        <f t="shared" si="58"/>
        <v>790.4320124999999</v>
      </c>
      <c r="CO11" s="5">
        <f t="shared" si="20"/>
        <v>790.4320124999999</v>
      </c>
      <c r="CP11" s="35">
        <f t="shared" si="59"/>
        <v>240.6113671</v>
      </c>
      <c r="CQ11" s="5"/>
      <c r="CR11" s="35"/>
      <c r="CS11" s="35">
        <f t="shared" si="60"/>
        <v>9694.7803875</v>
      </c>
      <c r="CT11" s="5">
        <f t="shared" si="21"/>
        <v>9694.7803875</v>
      </c>
      <c r="CU11" s="35">
        <f t="shared" si="61"/>
        <v>2951.1385241</v>
      </c>
      <c r="CV11" s="5"/>
      <c r="CW11" s="35"/>
      <c r="CX11" s="35">
        <f t="shared" si="62"/>
        <v>2255.370975</v>
      </c>
      <c r="CY11" s="5">
        <f t="shared" si="22"/>
        <v>2255.370975</v>
      </c>
      <c r="CZ11" s="35">
        <f t="shared" si="63"/>
        <v>686.5459457999999</v>
      </c>
      <c r="DA11" s="5"/>
      <c r="DB11" s="35"/>
      <c r="DC11" s="35">
        <f t="shared" si="64"/>
        <v>97923.8091</v>
      </c>
      <c r="DD11" s="5">
        <f t="shared" si="23"/>
        <v>97923.8091</v>
      </c>
      <c r="DE11" s="35">
        <f t="shared" si="65"/>
        <v>29808.4860008</v>
      </c>
      <c r="DF11" s="5"/>
      <c r="DG11" s="35"/>
      <c r="DH11" s="35">
        <f t="shared" si="66"/>
        <v>23.3712375</v>
      </c>
      <c r="DI11" s="5">
        <f t="shared" si="24"/>
        <v>23.3712375</v>
      </c>
      <c r="DJ11" s="35">
        <f t="shared" si="67"/>
        <v>7.1143189</v>
      </c>
      <c r="DK11" s="5"/>
      <c r="DL11" s="35"/>
      <c r="DM11" s="35">
        <f t="shared" si="68"/>
        <v>168.161175</v>
      </c>
      <c r="DN11" s="5">
        <f t="shared" si="25"/>
        <v>168.161175</v>
      </c>
      <c r="DO11" s="35">
        <f t="shared" si="69"/>
        <v>51.1890834</v>
      </c>
      <c r="DP11" s="5"/>
      <c r="DQ11" s="35"/>
      <c r="DR11" s="35">
        <f t="shared" si="70"/>
        <v>23359.691550000003</v>
      </c>
      <c r="DS11" s="5">
        <f t="shared" si="26"/>
        <v>23359.691550000003</v>
      </c>
      <c r="DT11" s="35">
        <f t="shared" si="71"/>
        <v>7110.804256400001</v>
      </c>
      <c r="DU11" s="5"/>
      <c r="DV11" s="35"/>
      <c r="DW11" s="35">
        <f t="shared" si="72"/>
        <v>45.7182375</v>
      </c>
      <c r="DX11" s="5">
        <f t="shared" si="27"/>
        <v>45.7182375</v>
      </c>
      <c r="DY11" s="35">
        <f t="shared" si="73"/>
        <v>13.9168549</v>
      </c>
      <c r="DZ11" s="5"/>
      <c r="EA11" s="3"/>
      <c r="EB11" s="3"/>
      <c r="EC11" s="5">
        <f t="shared" si="28"/>
        <v>0</v>
      </c>
      <c r="ED11" s="35">
        <f t="shared" si="74"/>
        <v>0</v>
      </c>
      <c r="EE11" s="5"/>
      <c r="EF11" s="5"/>
      <c r="EG11" s="35">
        <f t="shared" si="75"/>
        <v>1561.9621875</v>
      </c>
      <c r="EH11" s="35">
        <f t="shared" si="29"/>
        <v>1561.9621875</v>
      </c>
      <c r="EI11" s="35">
        <f t="shared" si="76"/>
        <v>475.46892249999996</v>
      </c>
      <c r="EJ11" s="5"/>
      <c r="EK11" s="5"/>
      <c r="EL11" s="35"/>
      <c r="EM11" s="35">
        <f t="shared" si="30"/>
        <v>0</v>
      </c>
      <c r="EN11" s="35">
        <f t="shared" si="77"/>
        <v>0</v>
      </c>
      <c r="EO11" s="5"/>
      <c r="EP11" s="5"/>
      <c r="EQ11" s="5"/>
      <c r="ER11" s="5"/>
      <c r="ES11" s="5"/>
      <c r="ET11" s="5"/>
      <c r="EU11" s="5"/>
      <c r="EV11" s="5"/>
      <c r="EW11" s="5"/>
      <c r="EX11" s="5"/>
    </row>
    <row r="12" spans="1:154" ht="12.75">
      <c r="A12" s="36">
        <v>45017</v>
      </c>
      <c r="C12" s="3">
        <v>6430000</v>
      </c>
      <c r="D12" s="3">
        <v>931125</v>
      </c>
      <c r="E12" s="3">
        <v>283439</v>
      </c>
      <c r="K12" s="3">
        <f t="shared" si="31"/>
        <v>6430000</v>
      </c>
      <c r="L12" s="3">
        <f t="shared" si="0"/>
        <v>931125</v>
      </c>
      <c r="M12" s="34">
        <f t="shared" si="1"/>
        <v>7361125</v>
      </c>
      <c r="N12" s="34">
        <f t="shared" si="2"/>
        <v>283439</v>
      </c>
      <c r="P12" s="35">
        <f>'2014A Academic'!P12</f>
        <v>2498492.24</v>
      </c>
      <c r="Q12" s="35">
        <f>'2014A Academic'!Q12</f>
        <v>361805.3789999999</v>
      </c>
      <c r="R12" s="35">
        <f t="shared" si="3"/>
        <v>2860297.619</v>
      </c>
      <c r="S12" s="35">
        <f>'2014A Academic'!S12</f>
        <v>110135.32535200001</v>
      </c>
      <c r="U12" s="34">
        <f t="shared" si="4"/>
        <v>3931507.7600000007</v>
      </c>
      <c r="V12" s="34">
        <f t="shared" si="4"/>
        <v>569319.6210000002</v>
      </c>
      <c r="W12" s="35">
        <f t="shared" si="5"/>
        <v>4500827.381000001</v>
      </c>
      <c r="X12" s="34">
        <f t="shared" si="6"/>
        <v>173303.67464800004</v>
      </c>
      <c r="Z12" s="35">
        <f aca="true" t="shared" si="78" ref="Z12:Z34">(C12+I12)*$AB$7</f>
        <v>1934565.165</v>
      </c>
      <c r="AA12" s="35">
        <f t="shared" si="32"/>
        <v>280143.38868750003</v>
      </c>
      <c r="AB12" s="35">
        <f t="shared" si="7"/>
        <v>2214708.5536875</v>
      </c>
      <c r="AC12" s="35">
        <f t="shared" si="33"/>
        <v>85277.0164545</v>
      </c>
      <c r="AE12" s="35">
        <f aca="true" t="shared" si="79" ref="AE12:AE34">(C12+I12)*$AG$7</f>
        <v>45013.215</v>
      </c>
      <c r="AF12" s="35">
        <f t="shared" si="34"/>
        <v>6518.3405625</v>
      </c>
      <c r="AG12" s="35">
        <f t="shared" si="8"/>
        <v>51531.5555625</v>
      </c>
      <c r="AH12" s="35">
        <f t="shared" si="35"/>
        <v>1984.2147195</v>
      </c>
      <c r="AJ12" s="35">
        <f aca="true" t="shared" si="80" ref="AJ12:AJ34">(C12+I12)*$AL$7</f>
        <v>5991.474</v>
      </c>
      <c r="AK12" s="35">
        <f t="shared" si="36"/>
        <v>867.622275</v>
      </c>
      <c r="AL12" s="35">
        <f t="shared" si="9"/>
        <v>6859.096275</v>
      </c>
      <c r="AM12" s="35">
        <f t="shared" si="37"/>
        <v>264.1084602</v>
      </c>
      <c r="AO12" s="35">
        <f aca="true" t="shared" si="81" ref="AO12:AO34">(C12+I12)*$AQ$7</f>
        <v>158579.23200000002</v>
      </c>
      <c r="AP12" s="35">
        <f t="shared" si="38"/>
        <v>22963.7772</v>
      </c>
      <c r="AQ12" s="35">
        <f t="shared" si="10"/>
        <v>181543.00920000003</v>
      </c>
      <c r="AR12" s="35">
        <f t="shared" si="39"/>
        <v>6990.2859936</v>
      </c>
      <c r="AT12" s="35">
        <f aca="true" t="shared" si="82" ref="AT12:AT34">(C12+I12)*$AV$7</f>
        <v>62385.789000000004</v>
      </c>
      <c r="AU12" s="35">
        <f t="shared" si="40"/>
        <v>9034.0540875</v>
      </c>
      <c r="AV12" s="35">
        <f t="shared" si="11"/>
        <v>71419.8430875</v>
      </c>
      <c r="AW12" s="35">
        <f t="shared" si="41"/>
        <v>2750.0102097000004</v>
      </c>
      <c r="AY12" s="35">
        <f aca="true" t="shared" si="83" ref="AY12:AY34">(C12+I12)*$BA$7</f>
        <v>22684.397</v>
      </c>
      <c r="AZ12" s="35">
        <f t="shared" si="42"/>
        <v>3284.9158875</v>
      </c>
      <c r="BA12" s="35">
        <f t="shared" si="12"/>
        <v>25969.3128875</v>
      </c>
      <c r="BB12" s="35">
        <f t="shared" si="43"/>
        <v>999.9444481</v>
      </c>
      <c r="BD12" s="35">
        <f aca="true" t="shared" si="84" ref="BD12:BD34">(C12+I12)*$BF$7</f>
        <v>164861.342</v>
      </c>
      <c r="BE12" s="35">
        <f t="shared" si="44"/>
        <v>23873.486324999998</v>
      </c>
      <c r="BF12" s="35">
        <f t="shared" si="13"/>
        <v>188734.828325</v>
      </c>
      <c r="BG12" s="35">
        <f t="shared" si="45"/>
        <v>7267.2058965999995</v>
      </c>
      <c r="BI12" s="35">
        <f aca="true" t="shared" si="85" ref="BI12:BI34">(C12+I12)*$BK$7</f>
        <v>22773.131</v>
      </c>
      <c r="BJ12" s="35">
        <f t="shared" si="46"/>
        <v>3297.7654125</v>
      </c>
      <c r="BK12" s="35">
        <f t="shared" si="14"/>
        <v>26070.896412500002</v>
      </c>
      <c r="BL12" s="35">
        <f t="shared" si="47"/>
        <v>1003.8559063</v>
      </c>
      <c r="BN12" s="35">
        <f aca="true" t="shared" si="86" ref="BN12:BN34">(C12+I12)*$BP$7</f>
        <v>18272.773999999998</v>
      </c>
      <c r="BO12" s="35">
        <f t="shared" si="48"/>
        <v>2646.0710249999997</v>
      </c>
      <c r="BP12" s="35">
        <f t="shared" si="15"/>
        <v>20918.845025</v>
      </c>
      <c r="BQ12" s="35">
        <f t="shared" si="49"/>
        <v>805.4769501999999</v>
      </c>
      <c r="BS12" s="35">
        <f aca="true" t="shared" si="87" ref="BS12:BS34">(C12+I12)*$BU$7</f>
        <v>10757.39</v>
      </c>
      <c r="BT12" s="35">
        <f t="shared" si="50"/>
        <v>1557.772125</v>
      </c>
      <c r="BU12" s="5">
        <f t="shared" si="16"/>
        <v>12315.162124999999</v>
      </c>
      <c r="BV12" s="35">
        <f t="shared" si="51"/>
        <v>474.193447</v>
      </c>
      <c r="BX12" s="35">
        <f aca="true" t="shared" si="88" ref="BX12:BX34">(C12+I12)*$BZ$7</f>
        <v>530436.42</v>
      </c>
      <c r="BY12" s="35">
        <f t="shared" si="52"/>
        <v>76812.22575</v>
      </c>
      <c r="BZ12" s="5">
        <f t="shared" si="17"/>
        <v>607248.64575</v>
      </c>
      <c r="CA12" s="35">
        <f t="shared" si="53"/>
        <v>23382.016865999998</v>
      </c>
      <c r="CB12" s="5"/>
      <c r="CC12" s="35">
        <f aca="true" t="shared" si="89" ref="CC12:CC34">(C12+I12)*$CE$7</f>
        <v>5609.532</v>
      </c>
      <c r="CD12" s="35">
        <f t="shared" si="54"/>
        <v>812.31345</v>
      </c>
      <c r="CE12" s="5">
        <f t="shared" si="18"/>
        <v>6421.84545</v>
      </c>
      <c r="CF12" s="35">
        <f t="shared" si="55"/>
        <v>247.27218359999998</v>
      </c>
      <c r="CG12" s="5"/>
      <c r="CH12" s="35">
        <f aca="true" t="shared" si="90" ref="CH12:CH34">(C12+I12)*$CJ$7</f>
        <v>11633.155999999999</v>
      </c>
      <c r="CI12" s="35">
        <f t="shared" si="56"/>
        <v>1684.59135</v>
      </c>
      <c r="CJ12" s="5">
        <f t="shared" si="19"/>
        <v>13317.74735</v>
      </c>
      <c r="CK12" s="35">
        <f t="shared" si="57"/>
        <v>512.7978388</v>
      </c>
      <c r="CL12" s="5"/>
      <c r="CM12" s="35">
        <f aca="true" t="shared" si="91" ref="CM12:CM34">(C12+I12)*$CO$7</f>
        <v>5458.427</v>
      </c>
      <c r="CN12" s="35">
        <f t="shared" si="58"/>
        <v>790.4320124999999</v>
      </c>
      <c r="CO12" s="5">
        <f t="shared" si="20"/>
        <v>6248.859012499999</v>
      </c>
      <c r="CP12" s="35">
        <f t="shared" si="59"/>
        <v>240.6113671</v>
      </c>
      <c r="CQ12" s="5"/>
      <c r="CR12" s="35">
        <f aca="true" t="shared" si="92" ref="CR12:CR34">(C12+I12)*$CT$7</f>
        <v>66948.517</v>
      </c>
      <c r="CS12" s="35">
        <f t="shared" si="60"/>
        <v>9694.7803875</v>
      </c>
      <c r="CT12" s="5">
        <f t="shared" si="21"/>
        <v>76643.2973875</v>
      </c>
      <c r="CU12" s="35">
        <f t="shared" si="61"/>
        <v>2951.1385241</v>
      </c>
      <c r="CV12" s="5"/>
      <c r="CW12" s="35">
        <f aca="true" t="shared" si="93" ref="CW12:CW34">(C12+I12)*$CY$7</f>
        <v>15574.746</v>
      </c>
      <c r="CX12" s="35">
        <f t="shared" si="62"/>
        <v>2255.370975</v>
      </c>
      <c r="CY12" s="5">
        <f t="shared" si="22"/>
        <v>17830.116974999997</v>
      </c>
      <c r="CZ12" s="35">
        <f t="shared" si="63"/>
        <v>686.5459457999999</v>
      </c>
      <c r="DA12" s="5"/>
      <c r="DB12" s="35">
        <f aca="true" t="shared" si="94" ref="DB12:DB34">(C12+I12)*$DD$7</f>
        <v>676225.096</v>
      </c>
      <c r="DC12" s="35">
        <f t="shared" si="64"/>
        <v>97923.8091</v>
      </c>
      <c r="DD12" s="5">
        <f t="shared" si="23"/>
        <v>774148.9051</v>
      </c>
      <c r="DE12" s="35">
        <f t="shared" si="65"/>
        <v>29808.4860008</v>
      </c>
      <c r="DF12" s="5"/>
      <c r="DG12" s="35">
        <f aca="true" t="shared" si="95" ref="DG12:DG34">(C12+I12)*$DI$7</f>
        <v>161.393</v>
      </c>
      <c r="DH12" s="35">
        <f t="shared" si="66"/>
        <v>23.3712375</v>
      </c>
      <c r="DI12" s="5">
        <f t="shared" si="24"/>
        <v>184.7642375</v>
      </c>
      <c r="DJ12" s="35">
        <f t="shared" si="67"/>
        <v>7.1143189</v>
      </c>
      <c r="DK12" s="5"/>
      <c r="DL12" s="35">
        <f aca="true" t="shared" si="96" ref="DL12:DL34">(C12+I12)*$DN$7</f>
        <v>1161.258</v>
      </c>
      <c r="DM12" s="35">
        <f t="shared" si="68"/>
        <v>168.161175</v>
      </c>
      <c r="DN12" s="5">
        <f t="shared" si="25"/>
        <v>1329.419175</v>
      </c>
      <c r="DO12" s="35">
        <f t="shared" si="69"/>
        <v>51.1890834</v>
      </c>
      <c r="DP12" s="5"/>
      <c r="DQ12" s="35">
        <f aca="true" t="shared" si="97" ref="DQ12:DQ34">(C12+I12)*$DS$7</f>
        <v>161313.268</v>
      </c>
      <c r="DR12" s="35">
        <f t="shared" si="70"/>
        <v>23359.691550000003</v>
      </c>
      <c r="DS12" s="5">
        <f t="shared" si="26"/>
        <v>184672.95955000003</v>
      </c>
      <c r="DT12" s="35">
        <f t="shared" si="71"/>
        <v>7110.804256400001</v>
      </c>
      <c r="DU12" s="5"/>
      <c r="DV12" s="35">
        <f aca="true" t="shared" si="98" ref="DV12:DV34">(C12+I12)*$DX$7</f>
        <v>315.713</v>
      </c>
      <c r="DW12" s="35">
        <f t="shared" si="72"/>
        <v>45.7182375</v>
      </c>
      <c r="DX12" s="5">
        <f t="shared" si="27"/>
        <v>361.4312375</v>
      </c>
      <c r="DY12" s="35">
        <f t="shared" si="73"/>
        <v>13.9168549</v>
      </c>
      <c r="DZ12" s="5"/>
      <c r="EA12" s="3"/>
      <c r="EB12" s="3"/>
      <c r="EC12" s="5">
        <f t="shared" si="28"/>
        <v>0</v>
      </c>
      <c r="ED12" s="35">
        <f t="shared" si="74"/>
        <v>0</v>
      </c>
      <c r="EE12" s="5"/>
      <c r="EF12" s="5">
        <f aca="true" t="shared" si="99" ref="EF12:EF34">(C12+I12)*$EH$7</f>
        <v>10786.324999999999</v>
      </c>
      <c r="EG12" s="35">
        <f t="shared" si="75"/>
        <v>1561.9621875</v>
      </c>
      <c r="EH12" s="35">
        <f t="shared" si="29"/>
        <v>12348.287187499998</v>
      </c>
      <c r="EI12" s="35">
        <f t="shared" si="76"/>
        <v>475.46892249999996</v>
      </c>
      <c r="EJ12" s="5"/>
      <c r="EK12" s="5"/>
      <c r="EL12" s="35"/>
      <c r="EM12" s="35">
        <f t="shared" si="30"/>
        <v>0</v>
      </c>
      <c r="EN12" s="35">
        <f t="shared" si="77"/>
        <v>0</v>
      </c>
      <c r="EO12" s="5"/>
      <c r="EP12" s="5"/>
      <c r="EQ12" s="5"/>
      <c r="ER12" s="5"/>
      <c r="ES12" s="5"/>
      <c r="ET12" s="5"/>
      <c r="EU12" s="5"/>
      <c r="EV12" s="5"/>
      <c r="EW12" s="5"/>
      <c r="EX12" s="5"/>
    </row>
    <row r="13" spans="1:154" ht="12.75">
      <c r="A13" s="36">
        <v>45200</v>
      </c>
      <c r="D13" s="3">
        <v>770375</v>
      </c>
      <c r="E13" s="3">
        <v>283439</v>
      </c>
      <c r="L13" s="3">
        <f t="shared" si="0"/>
        <v>770375</v>
      </c>
      <c r="M13" s="34">
        <f t="shared" si="1"/>
        <v>770375</v>
      </c>
      <c r="N13" s="34">
        <f t="shared" si="2"/>
        <v>283439</v>
      </c>
      <c r="P13" s="35">
        <f>'2014A Academic'!P13</f>
        <v>0</v>
      </c>
      <c r="Q13" s="35">
        <f>'2014A Academic'!Q13</f>
        <v>299343.07300000003</v>
      </c>
      <c r="R13" s="35">
        <f t="shared" si="3"/>
        <v>299343.07300000003</v>
      </c>
      <c r="S13" s="35">
        <f>'2014A Academic'!S13</f>
        <v>110135.32535200001</v>
      </c>
      <c r="U13" s="34">
        <f t="shared" si="4"/>
        <v>0</v>
      </c>
      <c r="V13" s="34">
        <f t="shared" si="4"/>
        <v>471031.927</v>
      </c>
      <c r="W13" s="35">
        <f t="shared" si="5"/>
        <v>471031.927</v>
      </c>
      <c r="X13" s="34">
        <f t="shared" si="6"/>
        <v>173303.67464800004</v>
      </c>
      <c r="Z13" s="35"/>
      <c r="AA13" s="35">
        <f t="shared" si="32"/>
        <v>231779.2595625</v>
      </c>
      <c r="AB13" s="35">
        <f t="shared" si="7"/>
        <v>231779.2595625</v>
      </c>
      <c r="AC13" s="35">
        <f t="shared" si="33"/>
        <v>85277.0164545</v>
      </c>
      <c r="AE13" s="35"/>
      <c r="AF13" s="35">
        <f t="shared" si="34"/>
        <v>5393.0101875</v>
      </c>
      <c r="AG13" s="35">
        <f t="shared" si="8"/>
        <v>5393.0101875</v>
      </c>
      <c r="AH13" s="35">
        <f t="shared" si="35"/>
        <v>1984.2147195</v>
      </c>
      <c r="AJ13" s="35"/>
      <c r="AK13" s="35">
        <f t="shared" si="36"/>
        <v>717.835425</v>
      </c>
      <c r="AL13" s="35">
        <f t="shared" si="9"/>
        <v>717.835425</v>
      </c>
      <c r="AM13" s="35">
        <f t="shared" si="37"/>
        <v>264.1084602</v>
      </c>
      <c r="AO13" s="35"/>
      <c r="AP13" s="35">
        <f t="shared" si="38"/>
        <v>18999.2964</v>
      </c>
      <c r="AQ13" s="35">
        <f t="shared" si="10"/>
        <v>18999.2964</v>
      </c>
      <c r="AR13" s="35">
        <f t="shared" si="39"/>
        <v>6990.2859936</v>
      </c>
      <c r="AT13" s="35"/>
      <c r="AU13" s="35">
        <f t="shared" si="40"/>
        <v>7474.4093625000005</v>
      </c>
      <c r="AV13" s="35">
        <f t="shared" si="11"/>
        <v>7474.4093625000005</v>
      </c>
      <c r="AW13" s="35">
        <f t="shared" si="41"/>
        <v>2750.0102097000004</v>
      </c>
      <c r="AY13" s="35"/>
      <c r="AZ13" s="35">
        <f t="shared" si="42"/>
        <v>2717.8059625</v>
      </c>
      <c r="BA13" s="35">
        <f t="shared" si="12"/>
        <v>2717.8059625</v>
      </c>
      <c r="BB13" s="35">
        <f t="shared" si="43"/>
        <v>999.9444481</v>
      </c>
      <c r="BD13" s="35"/>
      <c r="BE13" s="35">
        <f t="shared" si="44"/>
        <v>19751.952775</v>
      </c>
      <c r="BF13" s="35">
        <f t="shared" si="13"/>
        <v>19751.952775</v>
      </c>
      <c r="BG13" s="35">
        <f t="shared" si="45"/>
        <v>7267.2058965999995</v>
      </c>
      <c r="BI13" s="35"/>
      <c r="BJ13" s="35">
        <f t="shared" si="46"/>
        <v>2728.4371375</v>
      </c>
      <c r="BK13" s="35">
        <f t="shared" si="14"/>
        <v>2728.4371375</v>
      </c>
      <c r="BL13" s="35">
        <f t="shared" si="47"/>
        <v>1003.8559063</v>
      </c>
      <c r="BN13" s="35"/>
      <c r="BO13" s="35">
        <f t="shared" si="48"/>
        <v>2189.251675</v>
      </c>
      <c r="BP13" s="35">
        <f t="shared" si="15"/>
        <v>2189.251675</v>
      </c>
      <c r="BQ13" s="35">
        <f t="shared" si="49"/>
        <v>805.4769501999999</v>
      </c>
      <c r="BS13" s="35"/>
      <c r="BT13" s="35">
        <f t="shared" si="50"/>
        <v>1288.837375</v>
      </c>
      <c r="BU13" s="5">
        <f t="shared" si="16"/>
        <v>1288.837375</v>
      </c>
      <c r="BV13" s="35">
        <f t="shared" si="51"/>
        <v>474.193447</v>
      </c>
      <c r="BX13" s="35"/>
      <c r="BY13" s="35">
        <f t="shared" si="52"/>
        <v>63551.31525</v>
      </c>
      <c r="BZ13" s="5">
        <f t="shared" si="17"/>
        <v>63551.31525</v>
      </c>
      <c r="CA13" s="35">
        <f t="shared" si="53"/>
        <v>23382.016865999998</v>
      </c>
      <c r="CB13" s="5"/>
      <c r="CC13" s="35"/>
      <c r="CD13" s="35">
        <f t="shared" si="54"/>
        <v>672.07515</v>
      </c>
      <c r="CE13" s="5">
        <f t="shared" si="18"/>
        <v>672.07515</v>
      </c>
      <c r="CF13" s="35">
        <f t="shared" si="55"/>
        <v>247.27218359999998</v>
      </c>
      <c r="CG13" s="5"/>
      <c r="CH13" s="35"/>
      <c r="CI13" s="35">
        <f t="shared" si="56"/>
        <v>1393.76245</v>
      </c>
      <c r="CJ13" s="5">
        <f t="shared" si="19"/>
        <v>1393.76245</v>
      </c>
      <c r="CK13" s="35">
        <f t="shared" si="57"/>
        <v>512.7978388</v>
      </c>
      <c r="CL13" s="5"/>
      <c r="CM13" s="35"/>
      <c r="CN13" s="35">
        <f t="shared" si="58"/>
        <v>653.9713375</v>
      </c>
      <c r="CO13" s="5">
        <f t="shared" si="20"/>
        <v>653.9713375</v>
      </c>
      <c r="CP13" s="35">
        <f t="shared" si="59"/>
        <v>240.6113671</v>
      </c>
      <c r="CQ13" s="5"/>
      <c r="CR13" s="35"/>
      <c r="CS13" s="35">
        <f t="shared" si="60"/>
        <v>8021.0674625</v>
      </c>
      <c r="CT13" s="5">
        <f t="shared" si="21"/>
        <v>8021.0674625</v>
      </c>
      <c r="CU13" s="35">
        <f t="shared" si="61"/>
        <v>2951.1385241</v>
      </c>
      <c r="CV13" s="5"/>
      <c r="CW13" s="35"/>
      <c r="CX13" s="35">
        <f t="shared" si="62"/>
        <v>1866.002325</v>
      </c>
      <c r="CY13" s="5">
        <f t="shared" si="22"/>
        <v>1866.002325</v>
      </c>
      <c r="CZ13" s="35">
        <f t="shared" si="63"/>
        <v>686.5459457999999</v>
      </c>
      <c r="DA13" s="5"/>
      <c r="DB13" s="35"/>
      <c r="DC13" s="35">
        <f t="shared" si="64"/>
        <v>81018.1817</v>
      </c>
      <c r="DD13" s="5">
        <f t="shared" si="23"/>
        <v>81018.1817</v>
      </c>
      <c r="DE13" s="35">
        <f t="shared" si="65"/>
        <v>29808.4860008</v>
      </c>
      <c r="DF13" s="5"/>
      <c r="DG13" s="35"/>
      <c r="DH13" s="35">
        <f t="shared" si="66"/>
        <v>19.3364125</v>
      </c>
      <c r="DI13" s="5">
        <f t="shared" si="24"/>
        <v>19.3364125</v>
      </c>
      <c r="DJ13" s="35">
        <f t="shared" si="67"/>
        <v>7.1143189</v>
      </c>
      <c r="DK13" s="5"/>
      <c r="DL13" s="35"/>
      <c r="DM13" s="35">
        <f t="shared" si="68"/>
        <v>139.129725</v>
      </c>
      <c r="DN13" s="5">
        <f t="shared" si="25"/>
        <v>139.129725</v>
      </c>
      <c r="DO13" s="35">
        <f t="shared" si="69"/>
        <v>51.1890834</v>
      </c>
      <c r="DP13" s="5"/>
      <c r="DQ13" s="35"/>
      <c r="DR13" s="35">
        <f t="shared" si="70"/>
        <v>19326.85985</v>
      </c>
      <c r="DS13" s="5">
        <f t="shared" si="26"/>
        <v>19326.85985</v>
      </c>
      <c r="DT13" s="35">
        <f t="shared" si="71"/>
        <v>7110.804256400001</v>
      </c>
      <c r="DU13" s="5"/>
      <c r="DV13" s="35"/>
      <c r="DW13" s="35">
        <f t="shared" si="72"/>
        <v>37.8254125</v>
      </c>
      <c r="DX13" s="5">
        <f t="shared" si="27"/>
        <v>37.8254125</v>
      </c>
      <c r="DY13" s="35">
        <f t="shared" si="73"/>
        <v>13.9168549</v>
      </c>
      <c r="DZ13" s="5"/>
      <c r="EA13" s="3"/>
      <c r="EB13" s="3"/>
      <c r="EC13" s="5">
        <f t="shared" si="28"/>
        <v>0</v>
      </c>
      <c r="ED13" s="35">
        <f t="shared" si="74"/>
        <v>0</v>
      </c>
      <c r="EE13" s="5"/>
      <c r="EF13" s="5"/>
      <c r="EG13" s="35">
        <f t="shared" si="75"/>
        <v>1292.3040624999999</v>
      </c>
      <c r="EH13" s="35">
        <f t="shared" si="29"/>
        <v>1292.3040624999999</v>
      </c>
      <c r="EI13" s="35">
        <f t="shared" si="76"/>
        <v>475.46892249999996</v>
      </c>
      <c r="EJ13" s="5"/>
      <c r="EK13" s="5"/>
      <c r="EL13" s="35"/>
      <c r="EM13" s="35">
        <f t="shared" si="30"/>
        <v>0</v>
      </c>
      <c r="EN13" s="35">
        <f t="shared" si="77"/>
        <v>0</v>
      </c>
      <c r="EO13" s="5"/>
      <c r="EP13" s="5"/>
      <c r="EQ13" s="5"/>
      <c r="ER13" s="5"/>
      <c r="ES13" s="5"/>
      <c r="ET13" s="5"/>
      <c r="EU13" s="5"/>
      <c r="EV13" s="5"/>
      <c r="EW13" s="5"/>
      <c r="EX13" s="5"/>
    </row>
    <row r="14" spans="1:154" ht="12.75">
      <c r="A14" s="36">
        <v>45383</v>
      </c>
      <c r="C14" s="3">
        <v>6750000</v>
      </c>
      <c r="D14" s="3">
        <v>770375</v>
      </c>
      <c r="E14" s="3">
        <v>283439</v>
      </c>
      <c r="K14" s="3">
        <f t="shared" si="31"/>
        <v>6750000</v>
      </c>
      <c r="L14" s="3">
        <f t="shared" si="0"/>
        <v>770375</v>
      </c>
      <c r="M14" s="34">
        <f t="shared" si="1"/>
        <v>7520375</v>
      </c>
      <c r="N14" s="34">
        <f t="shared" si="2"/>
        <v>283439</v>
      </c>
      <c r="P14" s="35">
        <f>'2014A Academic'!P14</f>
        <v>2622834</v>
      </c>
      <c r="Q14" s="35">
        <f>'2014A Academic'!Q14</f>
        <v>299343.07300000003</v>
      </c>
      <c r="R14" s="35">
        <f t="shared" si="3"/>
        <v>2922177.073</v>
      </c>
      <c r="S14" s="35">
        <f>'2014A Academic'!S14</f>
        <v>110135.32535200001</v>
      </c>
      <c r="U14" s="34">
        <f t="shared" si="4"/>
        <v>4127166.0000000005</v>
      </c>
      <c r="V14" s="34">
        <f t="shared" si="4"/>
        <v>471031.927</v>
      </c>
      <c r="W14" s="35">
        <f t="shared" si="5"/>
        <v>4598197.927</v>
      </c>
      <c r="X14" s="34">
        <f t="shared" si="6"/>
        <v>173303.67464800004</v>
      </c>
      <c r="Z14" s="35">
        <f t="shared" si="78"/>
        <v>2030842.125</v>
      </c>
      <c r="AA14" s="35">
        <f t="shared" si="32"/>
        <v>231779.2595625</v>
      </c>
      <c r="AB14" s="35">
        <f t="shared" si="7"/>
        <v>2262621.3845625</v>
      </c>
      <c r="AC14" s="35">
        <f t="shared" si="33"/>
        <v>85277.0164545</v>
      </c>
      <c r="AE14" s="35">
        <f t="shared" si="79"/>
        <v>47253.375</v>
      </c>
      <c r="AF14" s="35">
        <f t="shared" si="34"/>
        <v>5393.0101875</v>
      </c>
      <c r="AG14" s="35">
        <f t="shared" si="8"/>
        <v>52646.3851875</v>
      </c>
      <c r="AH14" s="35">
        <f t="shared" si="35"/>
        <v>1984.2147195</v>
      </c>
      <c r="AJ14" s="35">
        <f t="shared" si="80"/>
        <v>6289.65</v>
      </c>
      <c r="AK14" s="35">
        <f t="shared" si="36"/>
        <v>717.835425</v>
      </c>
      <c r="AL14" s="35">
        <f t="shared" si="9"/>
        <v>7007.485425</v>
      </c>
      <c r="AM14" s="35">
        <f t="shared" si="37"/>
        <v>264.1084602</v>
      </c>
      <c r="AO14" s="35">
        <f t="shared" si="81"/>
        <v>166471.2</v>
      </c>
      <c r="AP14" s="35">
        <f t="shared" si="38"/>
        <v>18999.2964</v>
      </c>
      <c r="AQ14" s="35">
        <f t="shared" si="10"/>
        <v>185470.4964</v>
      </c>
      <c r="AR14" s="35">
        <f t="shared" si="39"/>
        <v>6990.2859936</v>
      </c>
      <c r="AT14" s="35">
        <f t="shared" si="82"/>
        <v>65490.525</v>
      </c>
      <c r="AU14" s="35">
        <f t="shared" si="40"/>
        <v>7474.4093625000005</v>
      </c>
      <c r="AV14" s="35">
        <f t="shared" si="11"/>
        <v>72964.9343625</v>
      </c>
      <c r="AW14" s="35">
        <f t="shared" si="41"/>
        <v>2750.0102097000004</v>
      </c>
      <c r="AY14" s="35">
        <f t="shared" si="83"/>
        <v>23813.325</v>
      </c>
      <c r="AZ14" s="35">
        <f t="shared" si="42"/>
        <v>2717.8059625</v>
      </c>
      <c r="BA14" s="35">
        <f t="shared" si="12"/>
        <v>26531.1309625</v>
      </c>
      <c r="BB14" s="35">
        <f t="shared" si="43"/>
        <v>999.9444481</v>
      </c>
      <c r="BD14" s="35">
        <f t="shared" si="84"/>
        <v>173065.95</v>
      </c>
      <c r="BE14" s="35">
        <f t="shared" si="44"/>
        <v>19751.952775</v>
      </c>
      <c r="BF14" s="35">
        <f t="shared" si="13"/>
        <v>192817.90277500002</v>
      </c>
      <c r="BG14" s="35">
        <f t="shared" si="45"/>
        <v>7267.2058965999995</v>
      </c>
      <c r="BI14" s="35">
        <f t="shared" si="85"/>
        <v>23906.475000000002</v>
      </c>
      <c r="BJ14" s="35">
        <f t="shared" si="46"/>
        <v>2728.4371375</v>
      </c>
      <c r="BK14" s="35">
        <f t="shared" si="14"/>
        <v>26634.912137500003</v>
      </c>
      <c r="BL14" s="35">
        <f t="shared" si="47"/>
        <v>1003.8559063</v>
      </c>
      <c r="BN14" s="35">
        <f t="shared" si="86"/>
        <v>19182.149999999998</v>
      </c>
      <c r="BO14" s="35">
        <f t="shared" si="48"/>
        <v>2189.251675</v>
      </c>
      <c r="BP14" s="35">
        <f t="shared" si="15"/>
        <v>21371.401674999997</v>
      </c>
      <c r="BQ14" s="35">
        <f t="shared" si="49"/>
        <v>805.4769501999999</v>
      </c>
      <c r="BS14" s="35">
        <f t="shared" si="87"/>
        <v>11292.75</v>
      </c>
      <c r="BT14" s="35">
        <f t="shared" si="50"/>
        <v>1288.837375</v>
      </c>
      <c r="BU14" s="5">
        <f t="shared" si="16"/>
        <v>12581.587375</v>
      </c>
      <c r="BV14" s="35">
        <f t="shared" si="51"/>
        <v>474.193447</v>
      </c>
      <c r="BX14" s="35">
        <f t="shared" si="88"/>
        <v>556834.5</v>
      </c>
      <c r="BY14" s="35">
        <f t="shared" si="52"/>
        <v>63551.31525</v>
      </c>
      <c r="BZ14" s="5">
        <f t="shared" si="17"/>
        <v>620385.81525</v>
      </c>
      <c r="CA14" s="35">
        <f t="shared" si="53"/>
        <v>23382.016865999998</v>
      </c>
      <c r="CB14" s="5"/>
      <c r="CC14" s="35">
        <f t="shared" si="89"/>
        <v>5888.7</v>
      </c>
      <c r="CD14" s="35">
        <f t="shared" si="54"/>
        <v>672.07515</v>
      </c>
      <c r="CE14" s="5">
        <f t="shared" si="18"/>
        <v>6560.7751499999995</v>
      </c>
      <c r="CF14" s="35">
        <f t="shared" si="55"/>
        <v>247.27218359999998</v>
      </c>
      <c r="CG14" s="5"/>
      <c r="CH14" s="35">
        <f t="shared" si="90"/>
        <v>12212.1</v>
      </c>
      <c r="CI14" s="35">
        <f t="shared" si="56"/>
        <v>1393.76245</v>
      </c>
      <c r="CJ14" s="5">
        <f t="shared" si="19"/>
        <v>13605.86245</v>
      </c>
      <c r="CK14" s="35">
        <f t="shared" si="57"/>
        <v>512.7978388</v>
      </c>
      <c r="CL14" s="5"/>
      <c r="CM14" s="35">
        <f t="shared" si="91"/>
        <v>5730.075</v>
      </c>
      <c r="CN14" s="35">
        <f t="shared" si="58"/>
        <v>653.9713375</v>
      </c>
      <c r="CO14" s="5">
        <f t="shared" si="20"/>
        <v>6384.0463375</v>
      </c>
      <c r="CP14" s="35">
        <f t="shared" si="59"/>
        <v>240.6113671</v>
      </c>
      <c r="CQ14" s="5"/>
      <c r="CR14" s="35">
        <f t="shared" si="92"/>
        <v>70280.325</v>
      </c>
      <c r="CS14" s="35">
        <f t="shared" si="60"/>
        <v>8021.0674625</v>
      </c>
      <c r="CT14" s="5">
        <f t="shared" si="21"/>
        <v>78301.39246249999</v>
      </c>
      <c r="CU14" s="35">
        <f t="shared" si="61"/>
        <v>2951.1385241</v>
      </c>
      <c r="CV14" s="5"/>
      <c r="CW14" s="35">
        <f t="shared" si="93"/>
        <v>16349.849999999999</v>
      </c>
      <c r="CX14" s="35">
        <f t="shared" si="62"/>
        <v>1866.002325</v>
      </c>
      <c r="CY14" s="5">
        <f t="shared" si="22"/>
        <v>18215.852325</v>
      </c>
      <c r="CZ14" s="35">
        <f t="shared" si="63"/>
        <v>686.5459457999999</v>
      </c>
      <c r="DA14" s="5"/>
      <c r="DB14" s="35">
        <f t="shared" si="94"/>
        <v>709878.6</v>
      </c>
      <c r="DC14" s="35">
        <f t="shared" si="64"/>
        <v>81018.1817</v>
      </c>
      <c r="DD14" s="5">
        <f t="shared" si="23"/>
        <v>790896.7816999999</v>
      </c>
      <c r="DE14" s="35">
        <f t="shared" si="65"/>
        <v>29808.4860008</v>
      </c>
      <c r="DF14" s="5"/>
      <c r="DG14" s="35">
        <f t="shared" si="95"/>
        <v>169.425</v>
      </c>
      <c r="DH14" s="35">
        <f t="shared" si="66"/>
        <v>19.3364125</v>
      </c>
      <c r="DI14" s="5">
        <f t="shared" si="24"/>
        <v>188.7614125</v>
      </c>
      <c r="DJ14" s="35">
        <f t="shared" si="67"/>
        <v>7.1143189</v>
      </c>
      <c r="DK14" s="5"/>
      <c r="DL14" s="35">
        <f t="shared" si="96"/>
        <v>1219.05</v>
      </c>
      <c r="DM14" s="35">
        <f t="shared" si="68"/>
        <v>139.129725</v>
      </c>
      <c r="DN14" s="5">
        <f t="shared" si="25"/>
        <v>1358.179725</v>
      </c>
      <c r="DO14" s="35">
        <f t="shared" si="69"/>
        <v>51.1890834</v>
      </c>
      <c r="DP14" s="5"/>
      <c r="DQ14" s="35">
        <f t="shared" si="97"/>
        <v>169341.30000000002</v>
      </c>
      <c r="DR14" s="35">
        <f t="shared" si="70"/>
        <v>19326.85985</v>
      </c>
      <c r="DS14" s="5">
        <f t="shared" si="26"/>
        <v>188668.15985000003</v>
      </c>
      <c r="DT14" s="35">
        <f t="shared" si="71"/>
        <v>7110.804256400001</v>
      </c>
      <c r="DU14" s="5"/>
      <c r="DV14" s="35">
        <f t="shared" si="98"/>
        <v>331.425</v>
      </c>
      <c r="DW14" s="35">
        <f t="shared" si="72"/>
        <v>37.8254125</v>
      </c>
      <c r="DX14" s="5">
        <f t="shared" si="27"/>
        <v>369.25041250000004</v>
      </c>
      <c r="DY14" s="35">
        <f t="shared" si="73"/>
        <v>13.9168549</v>
      </c>
      <c r="DZ14" s="5"/>
      <c r="EA14" s="3"/>
      <c r="EB14" s="3"/>
      <c r="EC14" s="5">
        <f t="shared" si="28"/>
        <v>0</v>
      </c>
      <c r="ED14" s="35">
        <f t="shared" si="74"/>
        <v>0</v>
      </c>
      <c r="EE14" s="5"/>
      <c r="EF14" s="5">
        <f t="shared" si="99"/>
        <v>11323.125</v>
      </c>
      <c r="EG14" s="35">
        <f t="shared" si="75"/>
        <v>1292.3040624999999</v>
      </c>
      <c r="EH14" s="35">
        <f t="shared" si="29"/>
        <v>12615.4290625</v>
      </c>
      <c r="EI14" s="35">
        <f t="shared" si="76"/>
        <v>475.46892249999996</v>
      </c>
      <c r="EJ14" s="5"/>
      <c r="EK14" s="5"/>
      <c r="EL14" s="35"/>
      <c r="EM14" s="35">
        <f t="shared" si="30"/>
        <v>0</v>
      </c>
      <c r="EN14" s="35">
        <f t="shared" si="77"/>
        <v>0</v>
      </c>
      <c r="EO14" s="5"/>
      <c r="EP14" s="5"/>
      <c r="EQ14" s="5"/>
      <c r="ER14" s="5"/>
      <c r="ES14" s="5"/>
      <c r="ET14" s="5"/>
      <c r="EU14" s="5"/>
      <c r="EV14" s="5"/>
      <c r="EW14" s="5"/>
      <c r="EX14" s="5"/>
    </row>
    <row r="15" spans="1:154" ht="12.75">
      <c r="A15" s="36">
        <v>45566</v>
      </c>
      <c r="D15" s="3">
        <v>601625</v>
      </c>
      <c r="E15" s="3">
        <v>283439</v>
      </c>
      <c r="F15" s="89"/>
      <c r="L15" s="3">
        <f t="shared" si="0"/>
        <v>601625</v>
      </c>
      <c r="M15" s="34">
        <f t="shared" si="1"/>
        <v>601625</v>
      </c>
      <c r="N15" s="34">
        <f t="shared" si="2"/>
        <v>283439</v>
      </c>
      <c r="P15" s="35">
        <f>'2014A Academic'!P15</f>
        <v>0</v>
      </c>
      <c r="Q15" s="35">
        <f>'2014A Academic'!Q15</f>
        <v>233772.22300000003</v>
      </c>
      <c r="R15" s="35">
        <f t="shared" si="3"/>
        <v>233772.22300000003</v>
      </c>
      <c r="S15" s="35">
        <f>'2014A Academic'!S15</f>
        <v>110135.32535200001</v>
      </c>
      <c r="U15" s="34">
        <f t="shared" si="4"/>
        <v>0</v>
      </c>
      <c r="V15" s="34">
        <f t="shared" si="4"/>
        <v>367852.777</v>
      </c>
      <c r="W15" s="35">
        <f t="shared" si="5"/>
        <v>367852.777</v>
      </c>
      <c r="X15" s="34">
        <f t="shared" si="6"/>
        <v>173303.67464800004</v>
      </c>
      <c r="Z15" s="35"/>
      <c r="AA15" s="35">
        <f t="shared" si="32"/>
        <v>181008.20643750002</v>
      </c>
      <c r="AB15" s="35">
        <f t="shared" si="7"/>
        <v>181008.20643750002</v>
      </c>
      <c r="AC15" s="35">
        <f t="shared" si="33"/>
        <v>85277.0164545</v>
      </c>
      <c r="AE15" s="35"/>
      <c r="AF15" s="35">
        <f t="shared" si="34"/>
        <v>4211.6758125</v>
      </c>
      <c r="AG15" s="35">
        <f t="shared" si="8"/>
        <v>4211.6758125</v>
      </c>
      <c r="AH15" s="35">
        <f t="shared" si="35"/>
        <v>1984.2147195</v>
      </c>
      <c r="AJ15" s="35"/>
      <c r="AK15" s="35">
        <f t="shared" si="36"/>
        <v>560.594175</v>
      </c>
      <c r="AL15" s="35">
        <f t="shared" si="9"/>
        <v>560.594175</v>
      </c>
      <c r="AM15" s="35">
        <f t="shared" si="37"/>
        <v>264.1084602</v>
      </c>
      <c r="AO15" s="35"/>
      <c r="AP15" s="35">
        <f t="shared" si="38"/>
        <v>14837.5164</v>
      </c>
      <c r="AQ15" s="35">
        <f t="shared" si="10"/>
        <v>14837.5164</v>
      </c>
      <c r="AR15" s="35">
        <f t="shared" si="39"/>
        <v>6990.2859936</v>
      </c>
      <c r="AT15" s="35"/>
      <c r="AU15" s="35">
        <f t="shared" si="40"/>
        <v>5837.1462375</v>
      </c>
      <c r="AV15" s="35">
        <f t="shared" si="11"/>
        <v>5837.1462375</v>
      </c>
      <c r="AW15" s="35">
        <f t="shared" si="41"/>
        <v>2750.0102097000004</v>
      </c>
      <c r="AY15" s="35"/>
      <c r="AZ15" s="35">
        <f t="shared" si="42"/>
        <v>2122.4728375</v>
      </c>
      <c r="BA15" s="35">
        <f t="shared" si="12"/>
        <v>2122.4728375</v>
      </c>
      <c r="BB15" s="35">
        <f t="shared" si="43"/>
        <v>999.9444481</v>
      </c>
      <c r="BD15" s="35"/>
      <c r="BE15" s="35">
        <f t="shared" si="44"/>
        <v>15425.304025</v>
      </c>
      <c r="BF15" s="35">
        <f t="shared" si="13"/>
        <v>15425.304025</v>
      </c>
      <c r="BG15" s="35">
        <f t="shared" si="45"/>
        <v>7267.2058965999995</v>
      </c>
      <c r="BI15" s="35"/>
      <c r="BJ15" s="35">
        <f t="shared" si="46"/>
        <v>2130.7752625</v>
      </c>
      <c r="BK15" s="35">
        <f t="shared" si="14"/>
        <v>2130.7752625</v>
      </c>
      <c r="BL15" s="35">
        <f t="shared" si="47"/>
        <v>1003.8559063</v>
      </c>
      <c r="BN15" s="35"/>
      <c r="BO15" s="35">
        <f t="shared" si="48"/>
        <v>1709.697925</v>
      </c>
      <c r="BP15" s="35">
        <f t="shared" si="15"/>
        <v>1709.697925</v>
      </c>
      <c r="BQ15" s="35">
        <f t="shared" si="49"/>
        <v>805.4769501999999</v>
      </c>
      <c r="BS15" s="35"/>
      <c r="BT15" s="35">
        <f t="shared" si="50"/>
        <v>1006.518625</v>
      </c>
      <c r="BU15" s="5">
        <f t="shared" si="16"/>
        <v>1006.518625</v>
      </c>
      <c r="BV15" s="35">
        <f t="shared" si="51"/>
        <v>474.193447</v>
      </c>
      <c r="BX15" s="35"/>
      <c r="BY15" s="35">
        <f t="shared" si="52"/>
        <v>49630.45275</v>
      </c>
      <c r="BZ15" s="5">
        <f t="shared" si="17"/>
        <v>49630.45275</v>
      </c>
      <c r="CA15" s="35">
        <f t="shared" si="53"/>
        <v>23382.016865999998</v>
      </c>
      <c r="CB15" s="5"/>
      <c r="CC15" s="35"/>
      <c r="CD15" s="35">
        <f t="shared" si="54"/>
        <v>524.8576499999999</v>
      </c>
      <c r="CE15" s="5">
        <f t="shared" si="18"/>
        <v>524.8576499999999</v>
      </c>
      <c r="CF15" s="35">
        <f t="shared" si="55"/>
        <v>247.27218359999998</v>
      </c>
      <c r="CG15" s="5"/>
      <c r="CH15" s="35"/>
      <c r="CI15" s="35">
        <f t="shared" si="56"/>
        <v>1088.45995</v>
      </c>
      <c r="CJ15" s="5">
        <f t="shared" si="19"/>
        <v>1088.45995</v>
      </c>
      <c r="CK15" s="35">
        <f t="shared" si="57"/>
        <v>512.7978388</v>
      </c>
      <c r="CL15" s="5"/>
      <c r="CM15" s="35"/>
      <c r="CN15" s="35">
        <f t="shared" si="58"/>
        <v>510.71946249999996</v>
      </c>
      <c r="CO15" s="5">
        <f t="shared" si="20"/>
        <v>510.71946249999996</v>
      </c>
      <c r="CP15" s="35">
        <f t="shared" si="59"/>
        <v>240.6113671</v>
      </c>
      <c r="CQ15" s="5"/>
      <c r="CR15" s="35"/>
      <c r="CS15" s="35">
        <f t="shared" si="60"/>
        <v>6264.0593375</v>
      </c>
      <c r="CT15" s="5">
        <f t="shared" si="21"/>
        <v>6264.0593375</v>
      </c>
      <c r="CU15" s="35">
        <f t="shared" si="61"/>
        <v>2951.1385241</v>
      </c>
      <c r="CV15" s="5"/>
      <c r="CW15" s="35"/>
      <c r="CX15" s="35">
        <f t="shared" si="62"/>
        <v>1457.2560749999998</v>
      </c>
      <c r="CY15" s="5">
        <f t="shared" si="22"/>
        <v>1457.2560749999998</v>
      </c>
      <c r="CZ15" s="35">
        <f t="shared" si="63"/>
        <v>686.5459457999999</v>
      </c>
      <c r="DA15" s="5"/>
      <c r="DB15" s="35"/>
      <c r="DC15" s="35">
        <f t="shared" si="64"/>
        <v>63271.216700000004</v>
      </c>
      <c r="DD15" s="5">
        <f t="shared" si="23"/>
        <v>63271.216700000004</v>
      </c>
      <c r="DE15" s="35">
        <f t="shared" si="65"/>
        <v>29808.4860008</v>
      </c>
      <c r="DF15" s="5"/>
      <c r="DG15" s="35"/>
      <c r="DH15" s="35">
        <f t="shared" si="66"/>
        <v>15.100787500000001</v>
      </c>
      <c r="DI15" s="5">
        <f t="shared" si="24"/>
        <v>15.100787500000001</v>
      </c>
      <c r="DJ15" s="35">
        <f t="shared" si="67"/>
        <v>7.1143189</v>
      </c>
      <c r="DK15" s="5"/>
      <c r="DL15" s="35"/>
      <c r="DM15" s="35">
        <f t="shared" si="68"/>
        <v>108.653475</v>
      </c>
      <c r="DN15" s="5">
        <f t="shared" si="25"/>
        <v>108.653475</v>
      </c>
      <c r="DO15" s="35">
        <f t="shared" si="69"/>
        <v>51.1890834</v>
      </c>
      <c r="DP15" s="5"/>
      <c r="DQ15" s="35"/>
      <c r="DR15" s="35">
        <f t="shared" si="70"/>
        <v>15093.327350000001</v>
      </c>
      <c r="DS15" s="5">
        <f t="shared" si="26"/>
        <v>15093.327350000001</v>
      </c>
      <c r="DT15" s="35">
        <f t="shared" si="71"/>
        <v>7110.804256400001</v>
      </c>
      <c r="DU15" s="5"/>
      <c r="DV15" s="35"/>
      <c r="DW15" s="35">
        <f t="shared" si="72"/>
        <v>29.5397875</v>
      </c>
      <c r="DX15" s="5">
        <f t="shared" si="27"/>
        <v>29.5397875</v>
      </c>
      <c r="DY15" s="35">
        <f t="shared" si="73"/>
        <v>13.9168549</v>
      </c>
      <c r="DZ15" s="5"/>
      <c r="EA15" s="89"/>
      <c r="EB15" s="3"/>
      <c r="EC15" s="5">
        <f t="shared" si="28"/>
        <v>0</v>
      </c>
      <c r="ED15" s="35">
        <f t="shared" si="74"/>
        <v>0</v>
      </c>
      <c r="EE15" s="5"/>
      <c r="EF15" s="5"/>
      <c r="EG15" s="35">
        <f t="shared" si="75"/>
        <v>1009.2259375</v>
      </c>
      <c r="EH15" s="35">
        <f t="shared" si="29"/>
        <v>1009.2259375</v>
      </c>
      <c r="EI15" s="35">
        <f t="shared" si="76"/>
        <v>475.46892249999996</v>
      </c>
      <c r="EJ15" s="5"/>
      <c r="EK15" s="5"/>
      <c r="EL15" s="35"/>
      <c r="EM15" s="35">
        <f t="shared" si="30"/>
        <v>0</v>
      </c>
      <c r="EN15" s="35">
        <f t="shared" si="77"/>
        <v>0</v>
      </c>
      <c r="EO15" s="5"/>
      <c r="EP15" s="5"/>
      <c r="EQ15" s="5"/>
      <c r="ER15" s="5"/>
      <c r="ES15" s="5"/>
      <c r="ET15" s="5"/>
      <c r="EU15" s="5"/>
      <c r="EV15" s="5"/>
      <c r="EW15" s="5"/>
      <c r="EX15" s="5"/>
    </row>
    <row r="16" spans="1:154" ht="12.75">
      <c r="A16" s="36">
        <v>45748</v>
      </c>
      <c r="C16" s="3">
        <v>7090000</v>
      </c>
      <c r="D16" s="3">
        <v>601625</v>
      </c>
      <c r="E16" s="3">
        <v>283439</v>
      </c>
      <c r="K16" s="3">
        <f t="shared" si="31"/>
        <v>7090000</v>
      </c>
      <c r="L16" s="3">
        <f t="shared" si="0"/>
        <v>601625</v>
      </c>
      <c r="M16" s="34">
        <f t="shared" si="1"/>
        <v>7691625</v>
      </c>
      <c r="N16" s="34">
        <f t="shared" si="2"/>
        <v>283439</v>
      </c>
      <c r="P16" s="35">
        <f>'2014A Academic'!P16</f>
        <v>2754947.12</v>
      </c>
      <c r="Q16" s="35">
        <f>'2014A Academic'!Q16</f>
        <v>233772.22300000003</v>
      </c>
      <c r="R16" s="35">
        <f t="shared" si="3"/>
        <v>2988719.3430000003</v>
      </c>
      <c r="S16" s="35">
        <f>'2014A Academic'!S16</f>
        <v>110135.32535200001</v>
      </c>
      <c r="U16" s="34">
        <f t="shared" si="4"/>
        <v>4335052.879999999</v>
      </c>
      <c r="V16" s="34">
        <f t="shared" si="4"/>
        <v>367852.777</v>
      </c>
      <c r="W16" s="35">
        <f t="shared" si="5"/>
        <v>4702905.656999999</v>
      </c>
      <c r="X16" s="34">
        <f t="shared" si="6"/>
        <v>173303.67464800004</v>
      </c>
      <c r="Z16" s="35">
        <f t="shared" si="78"/>
        <v>2133136.395</v>
      </c>
      <c r="AA16" s="35">
        <f t="shared" si="32"/>
        <v>181008.20643750002</v>
      </c>
      <c r="AB16" s="35">
        <f t="shared" si="7"/>
        <v>2314144.6014375</v>
      </c>
      <c r="AC16" s="35">
        <f t="shared" si="33"/>
        <v>85277.0164545</v>
      </c>
      <c r="AE16" s="35">
        <f t="shared" si="79"/>
        <v>49633.545</v>
      </c>
      <c r="AF16" s="35">
        <f t="shared" si="34"/>
        <v>4211.6758125</v>
      </c>
      <c r="AG16" s="35">
        <f t="shared" si="8"/>
        <v>53845.220812499996</v>
      </c>
      <c r="AH16" s="35">
        <f t="shared" si="35"/>
        <v>1984.2147195</v>
      </c>
      <c r="AJ16" s="35">
        <f t="shared" si="80"/>
        <v>6606.4619999999995</v>
      </c>
      <c r="AK16" s="35">
        <f t="shared" si="36"/>
        <v>560.594175</v>
      </c>
      <c r="AL16" s="35">
        <f t="shared" si="9"/>
        <v>7167.056175</v>
      </c>
      <c r="AM16" s="35">
        <f t="shared" si="37"/>
        <v>264.1084602</v>
      </c>
      <c r="AO16" s="35">
        <f t="shared" si="81"/>
        <v>174856.416</v>
      </c>
      <c r="AP16" s="35">
        <f t="shared" si="38"/>
        <v>14837.5164</v>
      </c>
      <c r="AQ16" s="35">
        <f t="shared" si="10"/>
        <v>189693.9324</v>
      </c>
      <c r="AR16" s="35">
        <f t="shared" si="39"/>
        <v>6990.2859936</v>
      </c>
      <c r="AT16" s="35">
        <f t="shared" si="82"/>
        <v>68789.307</v>
      </c>
      <c r="AU16" s="35">
        <f t="shared" si="40"/>
        <v>5837.1462375</v>
      </c>
      <c r="AV16" s="35">
        <f t="shared" si="11"/>
        <v>74626.4532375</v>
      </c>
      <c r="AW16" s="35">
        <f t="shared" si="41"/>
        <v>2750.0102097000004</v>
      </c>
      <c r="AY16" s="35">
        <f t="shared" si="83"/>
        <v>25012.811</v>
      </c>
      <c r="AZ16" s="35">
        <f t="shared" si="42"/>
        <v>2122.4728375</v>
      </c>
      <c r="BA16" s="35">
        <f t="shared" si="12"/>
        <v>27135.283837500003</v>
      </c>
      <c r="BB16" s="35">
        <f t="shared" si="43"/>
        <v>999.9444481</v>
      </c>
      <c r="BD16" s="35">
        <f t="shared" si="84"/>
        <v>181783.346</v>
      </c>
      <c r="BE16" s="35">
        <f t="shared" si="44"/>
        <v>15425.304025</v>
      </c>
      <c r="BF16" s="35">
        <f t="shared" si="13"/>
        <v>197208.65002499998</v>
      </c>
      <c r="BG16" s="35">
        <f t="shared" si="45"/>
        <v>7267.2058965999995</v>
      </c>
      <c r="BI16" s="35">
        <f t="shared" si="85"/>
        <v>25110.653000000002</v>
      </c>
      <c r="BJ16" s="35">
        <f t="shared" si="46"/>
        <v>2130.7752625</v>
      </c>
      <c r="BK16" s="35">
        <f t="shared" si="14"/>
        <v>27241.4282625</v>
      </c>
      <c r="BL16" s="35">
        <f t="shared" si="47"/>
        <v>1003.8559063</v>
      </c>
      <c r="BN16" s="35">
        <f t="shared" si="86"/>
        <v>20148.361999999997</v>
      </c>
      <c r="BO16" s="35">
        <f t="shared" si="48"/>
        <v>1709.697925</v>
      </c>
      <c r="BP16" s="35">
        <f t="shared" si="15"/>
        <v>21858.059924999998</v>
      </c>
      <c r="BQ16" s="35">
        <f t="shared" si="49"/>
        <v>805.4769501999999</v>
      </c>
      <c r="BS16" s="35">
        <f t="shared" si="87"/>
        <v>11861.57</v>
      </c>
      <c r="BT16" s="35">
        <f t="shared" si="50"/>
        <v>1006.518625</v>
      </c>
      <c r="BU16" s="5">
        <f t="shared" si="16"/>
        <v>12868.088625</v>
      </c>
      <c r="BV16" s="35">
        <f t="shared" si="51"/>
        <v>474.193447</v>
      </c>
      <c r="BX16" s="35">
        <f t="shared" si="88"/>
        <v>584882.46</v>
      </c>
      <c r="BY16" s="35">
        <f t="shared" si="52"/>
        <v>49630.45275</v>
      </c>
      <c r="BZ16" s="5">
        <f t="shared" si="17"/>
        <v>634512.9127499999</v>
      </c>
      <c r="CA16" s="35">
        <f t="shared" si="53"/>
        <v>23382.016865999998</v>
      </c>
      <c r="CB16" s="5"/>
      <c r="CC16" s="35">
        <f t="shared" si="89"/>
        <v>6185.316</v>
      </c>
      <c r="CD16" s="35">
        <f t="shared" si="54"/>
        <v>524.8576499999999</v>
      </c>
      <c r="CE16" s="5">
        <f t="shared" si="18"/>
        <v>6710.17365</v>
      </c>
      <c r="CF16" s="35">
        <f t="shared" si="55"/>
        <v>247.27218359999998</v>
      </c>
      <c r="CG16" s="5"/>
      <c r="CH16" s="35">
        <f t="shared" si="90"/>
        <v>12827.228</v>
      </c>
      <c r="CI16" s="35">
        <f t="shared" si="56"/>
        <v>1088.45995</v>
      </c>
      <c r="CJ16" s="5">
        <f t="shared" si="19"/>
        <v>13915.68795</v>
      </c>
      <c r="CK16" s="35">
        <f t="shared" si="57"/>
        <v>512.7978388</v>
      </c>
      <c r="CL16" s="5"/>
      <c r="CM16" s="35">
        <f t="shared" si="91"/>
        <v>6018.701</v>
      </c>
      <c r="CN16" s="35">
        <f t="shared" si="58"/>
        <v>510.71946249999996</v>
      </c>
      <c r="CO16" s="5">
        <f t="shared" si="20"/>
        <v>6529.4204625</v>
      </c>
      <c r="CP16" s="35">
        <f t="shared" si="59"/>
        <v>240.6113671</v>
      </c>
      <c r="CQ16" s="5"/>
      <c r="CR16" s="35">
        <f t="shared" si="92"/>
        <v>73820.371</v>
      </c>
      <c r="CS16" s="35">
        <f t="shared" si="60"/>
        <v>6264.0593375</v>
      </c>
      <c r="CT16" s="5">
        <f t="shared" si="21"/>
        <v>80084.4303375</v>
      </c>
      <c r="CU16" s="35">
        <f t="shared" si="61"/>
        <v>2951.1385241</v>
      </c>
      <c r="CV16" s="5"/>
      <c r="CW16" s="35">
        <f t="shared" si="93"/>
        <v>17173.397999999997</v>
      </c>
      <c r="CX16" s="35">
        <f t="shared" si="62"/>
        <v>1457.2560749999998</v>
      </c>
      <c r="CY16" s="5">
        <f t="shared" si="22"/>
        <v>18630.654075</v>
      </c>
      <c r="CZ16" s="35">
        <f t="shared" si="63"/>
        <v>686.5459457999999</v>
      </c>
      <c r="DA16" s="5"/>
      <c r="DB16" s="35">
        <f t="shared" si="94"/>
        <v>745635.448</v>
      </c>
      <c r="DC16" s="35">
        <f t="shared" si="64"/>
        <v>63271.216700000004</v>
      </c>
      <c r="DD16" s="5">
        <f t="shared" si="23"/>
        <v>808906.6647</v>
      </c>
      <c r="DE16" s="35">
        <f t="shared" si="65"/>
        <v>29808.4860008</v>
      </c>
      <c r="DF16" s="5"/>
      <c r="DG16" s="35">
        <f t="shared" si="95"/>
        <v>177.959</v>
      </c>
      <c r="DH16" s="35">
        <f t="shared" si="66"/>
        <v>15.100787500000001</v>
      </c>
      <c r="DI16" s="5">
        <f t="shared" si="24"/>
        <v>193.0597875</v>
      </c>
      <c r="DJ16" s="35">
        <f t="shared" si="67"/>
        <v>7.1143189</v>
      </c>
      <c r="DK16" s="5"/>
      <c r="DL16" s="35">
        <f t="shared" si="96"/>
        <v>1280.454</v>
      </c>
      <c r="DM16" s="35">
        <f t="shared" si="68"/>
        <v>108.653475</v>
      </c>
      <c r="DN16" s="5">
        <f t="shared" si="25"/>
        <v>1389.107475</v>
      </c>
      <c r="DO16" s="35">
        <f t="shared" si="69"/>
        <v>51.1890834</v>
      </c>
      <c r="DP16" s="5"/>
      <c r="DQ16" s="35">
        <f t="shared" si="97"/>
        <v>177871.084</v>
      </c>
      <c r="DR16" s="35">
        <f t="shared" si="70"/>
        <v>15093.327350000001</v>
      </c>
      <c r="DS16" s="5">
        <f t="shared" si="26"/>
        <v>192964.41135</v>
      </c>
      <c r="DT16" s="35">
        <f t="shared" si="71"/>
        <v>7110.804256400001</v>
      </c>
      <c r="DU16" s="5"/>
      <c r="DV16" s="35">
        <f t="shared" si="98"/>
        <v>348.119</v>
      </c>
      <c r="DW16" s="35">
        <f t="shared" si="72"/>
        <v>29.5397875</v>
      </c>
      <c r="DX16" s="5">
        <f t="shared" si="27"/>
        <v>377.6587875</v>
      </c>
      <c r="DY16" s="35">
        <f t="shared" si="73"/>
        <v>13.9168549</v>
      </c>
      <c r="DZ16" s="5"/>
      <c r="EA16" s="3"/>
      <c r="EB16" s="3"/>
      <c r="EC16" s="5">
        <f t="shared" si="28"/>
        <v>0</v>
      </c>
      <c r="ED16" s="35">
        <f t="shared" si="74"/>
        <v>0</v>
      </c>
      <c r="EE16" s="5"/>
      <c r="EF16" s="5">
        <f t="shared" si="99"/>
        <v>11893.475</v>
      </c>
      <c r="EG16" s="35">
        <f t="shared" si="75"/>
        <v>1009.2259375</v>
      </c>
      <c r="EH16" s="35">
        <f t="shared" si="29"/>
        <v>12902.7009375</v>
      </c>
      <c r="EI16" s="35">
        <f t="shared" si="76"/>
        <v>475.46892249999996</v>
      </c>
      <c r="EJ16" s="5"/>
      <c r="EK16" s="5"/>
      <c r="EL16" s="35"/>
      <c r="EM16" s="35">
        <f t="shared" si="30"/>
        <v>0</v>
      </c>
      <c r="EN16" s="35">
        <f t="shared" si="77"/>
        <v>0</v>
      </c>
      <c r="EO16" s="5"/>
      <c r="EP16" s="5"/>
      <c r="EQ16" s="5"/>
      <c r="ER16" s="5"/>
      <c r="ES16" s="5"/>
      <c r="ET16" s="5"/>
      <c r="EU16" s="5"/>
      <c r="EV16" s="5"/>
      <c r="EW16" s="5"/>
      <c r="EX16" s="5"/>
    </row>
    <row r="17" spans="1:154" ht="12.75">
      <c r="A17" s="36">
        <v>45931</v>
      </c>
      <c r="D17" s="3">
        <v>424375</v>
      </c>
      <c r="E17" s="3">
        <v>283439</v>
      </c>
      <c r="L17" s="3">
        <f t="shared" si="0"/>
        <v>424375</v>
      </c>
      <c r="M17" s="34">
        <f t="shared" si="1"/>
        <v>424375</v>
      </c>
      <c r="N17" s="34">
        <f t="shared" si="2"/>
        <v>283439</v>
      </c>
      <c r="P17" s="35">
        <f>'2014A Academic'!P17</f>
        <v>0</v>
      </c>
      <c r="Q17" s="35">
        <f>'2014A Academic'!Q17</f>
        <v>164898.54499999998</v>
      </c>
      <c r="R17" s="35">
        <f t="shared" si="3"/>
        <v>164898.54499999998</v>
      </c>
      <c r="S17" s="35">
        <f>'2014A Academic'!S17</f>
        <v>110135.32535200001</v>
      </c>
      <c r="U17" s="34">
        <f t="shared" si="4"/>
        <v>0</v>
      </c>
      <c r="V17" s="34">
        <f t="shared" si="4"/>
        <v>259476.45500000005</v>
      </c>
      <c r="W17" s="35">
        <f t="shared" si="5"/>
        <v>259476.45500000005</v>
      </c>
      <c r="X17" s="34">
        <f t="shared" si="6"/>
        <v>173303.67464800004</v>
      </c>
      <c r="Z17" s="35"/>
      <c r="AA17" s="35">
        <f t="shared" si="32"/>
        <v>127679.7965625</v>
      </c>
      <c r="AB17" s="35">
        <f t="shared" si="7"/>
        <v>127679.7965625</v>
      </c>
      <c r="AC17" s="35">
        <f t="shared" si="33"/>
        <v>85277.0164545</v>
      </c>
      <c r="AE17" s="35"/>
      <c r="AF17" s="35">
        <f t="shared" si="34"/>
        <v>2970.8371875</v>
      </c>
      <c r="AG17" s="35">
        <f t="shared" si="8"/>
        <v>2970.8371875</v>
      </c>
      <c r="AH17" s="35">
        <f t="shared" si="35"/>
        <v>1984.2147195</v>
      </c>
      <c r="AJ17" s="35"/>
      <c r="AK17" s="35">
        <f t="shared" si="36"/>
        <v>395.432625</v>
      </c>
      <c r="AL17" s="35">
        <f t="shared" si="9"/>
        <v>395.432625</v>
      </c>
      <c r="AM17" s="35">
        <f t="shared" si="37"/>
        <v>264.1084602</v>
      </c>
      <c r="AO17" s="35"/>
      <c r="AP17" s="35">
        <f t="shared" si="38"/>
        <v>10466.106</v>
      </c>
      <c r="AQ17" s="35">
        <f t="shared" si="10"/>
        <v>10466.106</v>
      </c>
      <c r="AR17" s="35">
        <f t="shared" si="39"/>
        <v>6990.2859936</v>
      </c>
      <c r="AT17" s="35"/>
      <c r="AU17" s="35">
        <f t="shared" si="40"/>
        <v>4117.4135625</v>
      </c>
      <c r="AV17" s="35">
        <f t="shared" si="11"/>
        <v>4117.4135625</v>
      </c>
      <c r="AW17" s="35">
        <f t="shared" si="41"/>
        <v>2750.0102097000004</v>
      </c>
      <c r="AY17" s="35"/>
      <c r="AZ17" s="35">
        <f t="shared" si="42"/>
        <v>1497.1525625</v>
      </c>
      <c r="BA17" s="35">
        <f t="shared" si="12"/>
        <v>1497.1525625</v>
      </c>
      <c r="BB17" s="35">
        <f t="shared" si="43"/>
        <v>999.9444481</v>
      </c>
      <c r="BD17" s="35"/>
      <c r="BE17" s="35">
        <f t="shared" si="44"/>
        <v>10880.720374999999</v>
      </c>
      <c r="BF17" s="35">
        <f t="shared" si="13"/>
        <v>10880.720374999999</v>
      </c>
      <c r="BG17" s="35">
        <f t="shared" si="45"/>
        <v>7267.2058965999995</v>
      </c>
      <c r="BI17" s="35"/>
      <c r="BJ17" s="35">
        <f t="shared" si="46"/>
        <v>1503.0089375</v>
      </c>
      <c r="BK17" s="35">
        <f t="shared" si="14"/>
        <v>1503.0089375</v>
      </c>
      <c r="BL17" s="35">
        <f t="shared" si="47"/>
        <v>1003.8559063</v>
      </c>
      <c r="BN17" s="35"/>
      <c r="BO17" s="35">
        <f t="shared" si="48"/>
        <v>1205.988875</v>
      </c>
      <c r="BP17" s="35">
        <f t="shared" si="15"/>
        <v>1205.988875</v>
      </c>
      <c r="BQ17" s="35">
        <f t="shared" si="49"/>
        <v>805.4769501999999</v>
      </c>
      <c r="BS17" s="35"/>
      <c r="BT17" s="35">
        <f t="shared" si="50"/>
        <v>709.979375</v>
      </c>
      <c r="BU17" s="5">
        <f t="shared" si="16"/>
        <v>709.979375</v>
      </c>
      <c r="BV17" s="35">
        <f t="shared" si="51"/>
        <v>474.193447</v>
      </c>
      <c r="BX17" s="35"/>
      <c r="BY17" s="35">
        <f t="shared" si="52"/>
        <v>35008.39125</v>
      </c>
      <c r="BZ17" s="5">
        <f t="shared" si="17"/>
        <v>35008.39125</v>
      </c>
      <c r="CA17" s="35">
        <f t="shared" si="53"/>
        <v>23382.016865999998</v>
      </c>
      <c r="CB17" s="5"/>
      <c r="CC17" s="35"/>
      <c r="CD17" s="35">
        <f t="shared" si="54"/>
        <v>370.22475</v>
      </c>
      <c r="CE17" s="5">
        <f t="shared" si="18"/>
        <v>370.22475</v>
      </c>
      <c r="CF17" s="35">
        <f t="shared" si="55"/>
        <v>247.27218359999998</v>
      </c>
      <c r="CG17" s="5"/>
      <c r="CH17" s="35"/>
      <c r="CI17" s="35">
        <f t="shared" si="56"/>
        <v>767.7792499999999</v>
      </c>
      <c r="CJ17" s="5">
        <f t="shared" si="19"/>
        <v>767.7792499999999</v>
      </c>
      <c r="CK17" s="35">
        <f t="shared" si="57"/>
        <v>512.7978388</v>
      </c>
      <c r="CL17" s="5"/>
      <c r="CM17" s="35"/>
      <c r="CN17" s="35">
        <f t="shared" si="58"/>
        <v>360.2519375</v>
      </c>
      <c r="CO17" s="5">
        <f t="shared" si="20"/>
        <v>360.2519375</v>
      </c>
      <c r="CP17" s="35">
        <f t="shared" si="59"/>
        <v>240.6113671</v>
      </c>
      <c r="CQ17" s="5"/>
      <c r="CR17" s="35"/>
      <c r="CS17" s="35">
        <f t="shared" si="60"/>
        <v>4418.5500625</v>
      </c>
      <c r="CT17" s="5">
        <f t="shared" si="21"/>
        <v>4418.5500625</v>
      </c>
      <c r="CU17" s="35">
        <f t="shared" si="61"/>
        <v>2951.1385241</v>
      </c>
      <c r="CV17" s="5"/>
      <c r="CW17" s="35"/>
      <c r="CX17" s="35">
        <f t="shared" si="62"/>
        <v>1027.9211249999998</v>
      </c>
      <c r="CY17" s="5">
        <f t="shared" si="22"/>
        <v>1027.9211249999998</v>
      </c>
      <c r="CZ17" s="35">
        <f t="shared" si="63"/>
        <v>686.5459457999999</v>
      </c>
      <c r="DA17" s="5"/>
      <c r="DB17" s="35"/>
      <c r="DC17" s="35">
        <f t="shared" si="64"/>
        <v>44630.330500000004</v>
      </c>
      <c r="DD17" s="5">
        <f t="shared" si="23"/>
        <v>44630.330500000004</v>
      </c>
      <c r="DE17" s="35">
        <f t="shared" si="65"/>
        <v>29808.4860008</v>
      </c>
      <c r="DF17" s="5"/>
      <c r="DG17" s="35"/>
      <c r="DH17" s="35">
        <f t="shared" si="66"/>
        <v>10.6518125</v>
      </c>
      <c r="DI17" s="5">
        <f t="shared" si="24"/>
        <v>10.6518125</v>
      </c>
      <c r="DJ17" s="35">
        <f t="shared" si="67"/>
        <v>7.1143189</v>
      </c>
      <c r="DK17" s="5"/>
      <c r="DL17" s="35"/>
      <c r="DM17" s="35">
        <f t="shared" si="68"/>
        <v>76.642125</v>
      </c>
      <c r="DN17" s="5">
        <f t="shared" si="25"/>
        <v>76.642125</v>
      </c>
      <c r="DO17" s="35">
        <f t="shared" si="69"/>
        <v>51.1890834</v>
      </c>
      <c r="DP17" s="5"/>
      <c r="DQ17" s="35"/>
      <c r="DR17" s="35">
        <f t="shared" si="70"/>
        <v>10646.55025</v>
      </c>
      <c r="DS17" s="5">
        <f t="shared" si="26"/>
        <v>10646.55025</v>
      </c>
      <c r="DT17" s="35">
        <f t="shared" si="71"/>
        <v>7110.804256400001</v>
      </c>
      <c r="DU17" s="5"/>
      <c r="DV17" s="35"/>
      <c r="DW17" s="35">
        <f t="shared" si="72"/>
        <v>20.8368125</v>
      </c>
      <c r="DX17" s="5">
        <f t="shared" si="27"/>
        <v>20.8368125</v>
      </c>
      <c r="DY17" s="35">
        <f t="shared" si="73"/>
        <v>13.9168549</v>
      </c>
      <c r="DZ17" s="5"/>
      <c r="EA17" s="3"/>
      <c r="EB17" s="3"/>
      <c r="EC17" s="5">
        <f t="shared" si="28"/>
        <v>0</v>
      </c>
      <c r="ED17" s="35">
        <f t="shared" si="74"/>
        <v>0</v>
      </c>
      <c r="EE17" s="5"/>
      <c r="EF17" s="5"/>
      <c r="EG17" s="35">
        <f t="shared" si="75"/>
        <v>711.8890625</v>
      </c>
      <c r="EH17" s="35">
        <f t="shared" si="29"/>
        <v>711.8890625</v>
      </c>
      <c r="EI17" s="35">
        <f t="shared" si="76"/>
        <v>475.46892249999996</v>
      </c>
      <c r="EJ17" s="5"/>
      <c r="EK17" s="5"/>
      <c r="EL17" s="35"/>
      <c r="EM17" s="35">
        <f t="shared" si="30"/>
        <v>0</v>
      </c>
      <c r="EN17" s="35">
        <f t="shared" si="77"/>
        <v>0</v>
      </c>
      <c r="EO17" s="5"/>
      <c r="EP17" s="5"/>
      <c r="EQ17" s="5"/>
      <c r="ER17" s="5"/>
      <c r="ES17" s="5"/>
      <c r="ET17" s="5"/>
      <c r="EU17" s="5"/>
      <c r="EV17" s="5"/>
      <c r="EW17" s="5"/>
      <c r="EX17" s="5"/>
    </row>
    <row r="18" spans="1:154" ht="12.75">
      <c r="A18" s="36">
        <v>46113</v>
      </c>
      <c r="C18" s="3">
        <v>7445000</v>
      </c>
      <c r="D18" s="3">
        <v>424375</v>
      </c>
      <c r="E18" s="3">
        <v>283439</v>
      </c>
      <c r="K18" s="3">
        <f t="shared" si="31"/>
        <v>7445000</v>
      </c>
      <c r="L18" s="3">
        <f t="shared" si="0"/>
        <v>424375</v>
      </c>
      <c r="M18" s="34">
        <f t="shared" si="1"/>
        <v>7869375</v>
      </c>
      <c r="N18" s="34">
        <f t="shared" si="2"/>
        <v>283439</v>
      </c>
      <c r="P18" s="35">
        <f>'2014A Academic'!P18</f>
        <v>2892888.7600000002</v>
      </c>
      <c r="Q18" s="35">
        <f>'2014A Academic'!Q18</f>
        <v>164898.54499999998</v>
      </c>
      <c r="R18" s="35">
        <f t="shared" si="3"/>
        <v>3057787.305</v>
      </c>
      <c r="S18" s="35">
        <f>'2014A Academic'!S18</f>
        <v>110135.32535200001</v>
      </c>
      <c r="U18" s="34">
        <f t="shared" si="4"/>
        <v>4552111.239999999</v>
      </c>
      <c r="V18" s="34">
        <f t="shared" si="4"/>
        <v>259476.45500000005</v>
      </c>
      <c r="W18" s="35">
        <f t="shared" si="5"/>
        <v>4811587.694999999</v>
      </c>
      <c r="X18" s="34">
        <f t="shared" si="6"/>
        <v>173303.67464800004</v>
      </c>
      <c r="Z18" s="35">
        <f t="shared" si="78"/>
        <v>2239943.6475</v>
      </c>
      <c r="AA18" s="35">
        <f t="shared" si="32"/>
        <v>127679.7965625</v>
      </c>
      <c r="AB18" s="35">
        <f t="shared" si="7"/>
        <v>2367623.4440625</v>
      </c>
      <c r="AC18" s="35">
        <f t="shared" si="33"/>
        <v>85277.0164545</v>
      </c>
      <c r="AE18" s="35">
        <f t="shared" si="79"/>
        <v>52118.722499999996</v>
      </c>
      <c r="AF18" s="35">
        <f t="shared" si="34"/>
        <v>2970.8371875</v>
      </c>
      <c r="AG18" s="35">
        <f t="shared" si="8"/>
        <v>55089.5596875</v>
      </c>
      <c r="AH18" s="35">
        <f t="shared" si="35"/>
        <v>1984.2147195</v>
      </c>
      <c r="AJ18" s="35">
        <f t="shared" si="80"/>
        <v>6937.251</v>
      </c>
      <c r="AK18" s="35">
        <f t="shared" si="36"/>
        <v>395.432625</v>
      </c>
      <c r="AL18" s="35">
        <f t="shared" si="9"/>
        <v>7332.683625000001</v>
      </c>
      <c r="AM18" s="35">
        <f t="shared" si="37"/>
        <v>264.1084602</v>
      </c>
      <c r="AO18" s="35">
        <f t="shared" si="81"/>
        <v>183611.568</v>
      </c>
      <c r="AP18" s="35">
        <f t="shared" si="38"/>
        <v>10466.106</v>
      </c>
      <c r="AQ18" s="35">
        <f t="shared" si="10"/>
        <v>194077.674</v>
      </c>
      <c r="AR18" s="35">
        <f t="shared" si="39"/>
        <v>6990.2859936</v>
      </c>
      <c r="AT18" s="35">
        <f t="shared" si="82"/>
        <v>72233.6235</v>
      </c>
      <c r="AU18" s="35">
        <f t="shared" si="40"/>
        <v>4117.4135625</v>
      </c>
      <c r="AV18" s="35">
        <f t="shared" si="11"/>
        <v>76351.0370625</v>
      </c>
      <c r="AW18" s="35">
        <f t="shared" si="41"/>
        <v>2750.0102097000004</v>
      </c>
      <c r="AY18" s="35">
        <f t="shared" si="83"/>
        <v>26265.215500000002</v>
      </c>
      <c r="AZ18" s="35">
        <f t="shared" si="42"/>
        <v>1497.1525625</v>
      </c>
      <c r="BA18" s="35">
        <f t="shared" si="12"/>
        <v>27762.3680625</v>
      </c>
      <c r="BB18" s="35">
        <f t="shared" si="43"/>
        <v>999.9444481</v>
      </c>
      <c r="BD18" s="35">
        <f t="shared" si="84"/>
        <v>190885.33299999998</v>
      </c>
      <c r="BE18" s="35">
        <f t="shared" si="44"/>
        <v>10880.720374999999</v>
      </c>
      <c r="BF18" s="35">
        <f t="shared" si="13"/>
        <v>201766.053375</v>
      </c>
      <c r="BG18" s="35">
        <f t="shared" si="45"/>
        <v>7267.2058965999995</v>
      </c>
      <c r="BI18" s="35">
        <f t="shared" si="85"/>
        <v>26367.9565</v>
      </c>
      <c r="BJ18" s="35">
        <f t="shared" si="46"/>
        <v>1503.0089375</v>
      </c>
      <c r="BK18" s="35">
        <f t="shared" si="14"/>
        <v>27870.9654375</v>
      </c>
      <c r="BL18" s="35">
        <f t="shared" si="47"/>
        <v>1003.8559063</v>
      </c>
      <c r="BN18" s="35">
        <f t="shared" si="86"/>
        <v>21157.200999999997</v>
      </c>
      <c r="BO18" s="35">
        <f t="shared" si="48"/>
        <v>1205.988875</v>
      </c>
      <c r="BP18" s="35">
        <f t="shared" si="15"/>
        <v>22363.189874999996</v>
      </c>
      <c r="BQ18" s="35">
        <f t="shared" si="49"/>
        <v>805.4769501999999</v>
      </c>
      <c r="BS18" s="35">
        <f t="shared" si="87"/>
        <v>12455.485</v>
      </c>
      <c r="BT18" s="35">
        <f t="shared" si="50"/>
        <v>709.979375</v>
      </c>
      <c r="BU18" s="5">
        <f t="shared" si="16"/>
        <v>13165.464375000001</v>
      </c>
      <c r="BV18" s="35">
        <f t="shared" si="51"/>
        <v>474.193447</v>
      </c>
      <c r="BX18" s="35">
        <f t="shared" si="88"/>
        <v>614167.83</v>
      </c>
      <c r="BY18" s="35">
        <f t="shared" si="52"/>
        <v>35008.39125</v>
      </c>
      <c r="BZ18" s="5">
        <f t="shared" si="17"/>
        <v>649176.22125</v>
      </c>
      <c r="CA18" s="35">
        <f t="shared" si="53"/>
        <v>23382.016865999998</v>
      </c>
      <c r="CB18" s="5"/>
      <c r="CC18" s="35">
        <f t="shared" si="89"/>
        <v>6495.018</v>
      </c>
      <c r="CD18" s="35">
        <f t="shared" si="54"/>
        <v>370.22475</v>
      </c>
      <c r="CE18" s="5">
        <f t="shared" si="18"/>
        <v>6865.24275</v>
      </c>
      <c r="CF18" s="35">
        <f t="shared" si="55"/>
        <v>247.27218359999998</v>
      </c>
      <c r="CG18" s="5"/>
      <c r="CH18" s="35">
        <f t="shared" si="90"/>
        <v>13469.493999999999</v>
      </c>
      <c r="CI18" s="35">
        <f t="shared" si="56"/>
        <v>767.7792499999999</v>
      </c>
      <c r="CJ18" s="5">
        <f t="shared" si="19"/>
        <v>14237.273249999998</v>
      </c>
      <c r="CK18" s="35">
        <f t="shared" si="57"/>
        <v>512.7978388</v>
      </c>
      <c r="CL18" s="5"/>
      <c r="CM18" s="35">
        <f t="shared" si="91"/>
        <v>6320.0605</v>
      </c>
      <c r="CN18" s="35">
        <f t="shared" si="58"/>
        <v>360.2519375</v>
      </c>
      <c r="CO18" s="5">
        <f t="shared" si="20"/>
        <v>6680.3124375</v>
      </c>
      <c r="CP18" s="35">
        <f t="shared" si="59"/>
        <v>240.6113671</v>
      </c>
      <c r="CQ18" s="5"/>
      <c r="CR18" s="35">
        <f t="shared" si="92"/>
        <v>77516.5955</v>
      </c>
      <c r="CS18" s="35">
        <f t="shared" si="60"/>
        <v>4418.5500625</v>
      </c>
      <c r="CT18" s="5">
        <f t="shared" si="21"/>
        <v>81935.1455625</v>
      </c>
      <c r="CU18" s="35">
        <f t="shared" si="61"/>
        <v>2951.1385241</v>
      </c>
      <c r="CV18" s="5"/>
      <c r="CW18" s="35">
        <f t="shared" si="93"/>
        <v>18033.279</v>
      </c>
      <c r="CX18" s="35">
        <f t="shared" si="62"/>
        <v>1027.9211249999998</v>
      </c>
      <c r="CY18" s="5">
        <f t="shared" si="22"/>
        <v>19061.200125</v>
      </c>
      <c r="CZ18" s="35">
        <f t="shared" si="63"/>
        <v>686.5459457999999</v>
      </c>
      <c r="DA18" s="5"/>
      <c r="DB18" s="35">
        <f t="shared" si="94"/>
        <v>782969.804</v>
      </c>
      <c r="DC18" s="35">
        <f t="shared" si="64"/>
        <v>44630.330500000004</v>
      </c>
      <c r="DD18" s="5">
        <f t="shared" si="23"/>
        <v>827600.1345</v>
      </c>
      <c r="DE18" s="35">
        <f t="shared" si="65"/>
        <v>29808.4860008</v>
      </c>
      <c r="DF18" s="5"/>
      <c r="DG18" s="35">
        <f t="shared" si="95"/>
        <v>186.8695</v>
      </c>
      <c r="DH18" s="35">
        <f t="shared" si="66"/>
        <v>10.6518125</v>
      </c>
      <c r="DI18" s="5">
        <f t="shared" si="24"/>
        <v>197.5213125</v>
      </c>
      <c r="DJ18" s="35">
        <f t="shared" si="67"/>
        <v>7.1143189</v>
      </c>
      <c r="DK18" s="5"/>
      <c r="DL18" s="35">
        <f t="shared" si="96"/>
        <v>1344.567</v>
      </c>
      <c r="DM18" s="35">
        <f t="shared" si="68"/>
        <v>76.642125</v>
      </c>
      <c r="DN18" s="5">
        <f t="shared" si="25"/>
        <v>1421.209125</v>
      </c>
      <c r="DO18" s="35">
        <f t="shared" si="69"/>
        <v>51.1890834</v>
      </c>
      <c r="DP18" s="5"/>
      <c r="DQ18" s="35">
        <f t="shared" si="97"/>
        <v>186777.182</v>
      </c>
      <c r="DR18" s="35">
        <f t="shared" si="70"/>
        <v>10646.55025</v>
      </c>
      <c r="DS18" s="5">
        <f t="shared" si="26"/>
        <v>197423.73225</v>
      </c>
      <c r="DT18" s="35">
        <f t="shared" si="71"/>
        <v>7110.804256400001</v>
      </c>
      <c r="DU18" s="5"/>
      <c r="DV18" s="35">
        <f t="shared" si="98"/>
        <v>365.5495</v>
      </c>
      <c r="DW18" s="35">
        <f t="shared" si="72"/>
        <v>20.8368125</v>
      </c>
      <c r="DX18" s="5">
        <f t="shared" si="27"/>
        <v>386.38631250000003</v>
      </c>
      <c r="DY18" s="35">
        <f t="shared" si="73"/>
        <v>13.9168549</v>
      </c>
      <c r="DZ18" s="5"/>
      <c r="EA18" s="3"/>
      <c r="EB18" s="3"/>
      <c r="EC18" s="5">
        <f t="shared" si="28"/>
        <v>0</v>
      </c>
      <c r="ED18" s="35">
        <f t="shared" si="74"/>
        <v>0</v>
      </c>
      <c r="EE18" s="5"/>
      <c r="EF18" s="5">
        <f t="shared" si="99"/>
        <v>12488.9875</v>
      </c>
      <c r="EG18" s="35">
        <f t="shared" si="75"/>
        <v>711.8890625</v>
      </c>
      <c r="EH18" s="35">
        <f t="shared" si="29"/>
        <v>13200.8765625</v>
      </c>
      <c r="EI18" s="35">
        <f t="shared" si="76"/>
        <v>475.46892249999996</v>
      </c>
      <c r="EJ18" s="5"/>
      <c r="EK18" s="5"/>
      <c r="EL18" s="35"/>
      <c r="EM18" s="35">
        <f t="shared" si="30"/>
        <v>0</v>
      </c>
      <c r="EN18" s="35">
        <f t="shared" si="77"/>
        <v>0</v>
      </c>
      <c r="EO18" s="5"/>
      <c r="EP18" s="5"/>
      <c r="EQ18" s="5"/>
      <c r="ER18" s="5"/>
      <c r="ES18" s="5"/>
      <c r="ET18" s="5"/>
      <c r="EU18" s="5"/>
      <c r="EV18" s="5"/>
      <c r="EW18" s="5"/>
      <c r="EX18" s="5"/>
    </row>
    <row r="19" spans="1:154" ht="12.75">
      <c r="A19" s="36">
        <v>46296</v>
      </c>
      <c r="D19" s="3">
        <v>312700</v>
      </c>
      <c r="E19" s="3">
        <v>283439</v>
      </c>
      <c r="L19" s="3">
        <f t="shared" si="0"/>
        <v>312700</v>
      </c>
      <c r="M19" s="34">
        <f t="shared" si="1"/>
        <v>312700</v>
      </c>
      <c r="N19" s="34">
        <f t="shared" si="2"/>
        <v>283439</v>
      </c>
      <c r="P19" s="35">
        <f>'2014A Academic'!P19</f>
        <v>0</v>
      </c>
      <c r="Q19" s="35">
        <f>'2014A Academic'!Q19</f>
        <v>121505.2136</v>
      </c>
      <c r="R19" s="35">
        <f t="shared" si="3"/>
        <v>121505.2136</v>
      </c>
      <c r="S19" s="35">
        <f>'2014A Academic'!S19</f>
        <v>110135.32535200001</v>
      </c>
      <c r="U19" s="34">
        <f t="shared" si="4"/>
        <v>0</v>
      </c>
      <c r="V19" s="34">
        <f t="shared" si="4"/>
        <v>191194.78639999998</v>
      </c>
      <c r="W19" s="35">
        <f t="shared" si="5"/>
        <v>191194.78639999998</v>
      </c>
      <c r="X19" s="34">
        <f t="shared" si="6"/>
        <v>173303.67464800004</v>
      </c>
      <c r="Z19" s="35"/>
      <c r="AA19" s="35">
        <f t="shared" si="32"/>
        <v>94080.64185</v>
      </c>
      <c r="AB19" s="35">
        <f t="shared" si="7"/>
        <v>94080.64185</v>
      </c>
      <c r="AC19" s="35">
        <f t="shared" si="33"/>
        <v>85277.0164545</v>
      </c>
      <c r="AE19" s="35"/>
      <c r="AF19" s="35">
        <f t="shared" si="34"/>
        <v>2189.05635</v>
      </c>
      <c r="AG19" s="35">
        <f t="shared" si="8"/>
        <v>2189.05635</v>
      </c>
      <c r="AH19" s="35">
        <f t="shared" si="35"/>
        <v>1984.2147195</v>
      </c>
      <c r="AJ19" s="35"/>
      <c r="AK19" s="35">
        <f t="shared" si="36"/>
        <v>291.37386</v>
      </c>
      <c r="AL19" s="35">
        <f t="shared" si="9"/>
        <v>291.37386</v>
      </c>
      <c r="AM19" s="35">
        <f t="shared" si="37"/>
        <v>264.1084602</v>
      </c>
      <c r="AO19" s="35"/>
      <c r="AP19" s="35">
        <f t="shared" si="38"/>
        <v>7711.93248</v>
      </c>
      <c r="AQ19" s="35">
        <f t="shared" si="10"/>
        <v>7711.93248</v>
      </c>
      <c r="AR19" s="35">
        <f t="shared" si="39"/>
        <v>6990.2859936</v>
      </c>
      <c r="AT19" s="35"/>
      <c r="AU19" s="35">
        <f t="shared" si="40"/>
        <v>3033.9092100000003</v>
      </c>
      <c r="AV19" s="35">
        <f t="shared" si="11"/>
        <v>3033.9092100000003</v>
      </c>
      <c r="AW19" s="35">
        <f t="shared" si="41"/>
        <v>2750.0102097000004</v>
      </c>
      <c r="AY19" s="35"/>
      <c r="AZ19" s="35">
        <f t="shared" si="42"/>
        <v>1103.17433</v>
      </c>
      <c r="BA19" s="35">
        <f t="shared" si="12"/>
        <v>1103.17433</v>
      </c>
      <c r="BB19" s="35">
        <f t="shared" si="43"/>
        <v>999.9444481</v>
      </c>
      <c r="BD19" s="35"/>
      <c r="BE19" s="35">
        <f t="shared" si="44"/>
        <v>8017.44038</v>
      </c>
      <c r="BF19" s="35">
        <f t="shared" si="13"/>
        <v>8017.44038</v>
      </c>
      <c r="BG19" s="35">
        <f t="shared" si="45"/>
        <v>7267.2058965999995</v>
      </c>
      <c r="BI19" s="35"/>
      <c r="BJ19" s="35">
        <f t="shared" si="46"/>
        <v>1107.48959</v>
      </c>
      <c r="BK19" s="35">
        <f t="shared" si="14"/>
        <v>1107.48959</v>
      </c>
      <c r="BL19" s="35">
        <f t="shared" si="47"/>
        <v>1003.8559063</v>
      </c>
      <c r="BN19" s="35"/>
      <c r="BO19" s="35">
        <f t="shared" si="48"/>
        <v>888.63086</v>
      </c>
      <c r="BP19" s="35">
        <f t="shared" si="15"/>
        <v>888.63086</v>
      </c>
      <c r="BQ19" s="35">
        <f t="shared" si="49"/>
        <v>805.4769501999999</v>
      </c>
      <c r="BS19" s="35"/>
      <c r="BT19" s="35">
        <f t="shared" si="50"/>
        <v>523.1471</v>
      </c>
      <c r="BU19" s="5">
        <f t="shared" si="16"/>
        <v>523.1471</v>
      </c>
      <c r="BV19" s="35">
        <f t="shared" si="51"/>
        <v>474.193447</v>
      </c>
      <c r="BX19" s="35"/>
      <c r="BY19" s="35">
        <f t="shared" si="52"/>
        <v>25795.873799999998</v>
      </c>
      <c r="BZ19" s="5">
        <f t="shared" si="17"/>
        <v>25795.873799999998</v>
      </c>
      <c r="CA19" s="35">
        <f t="shared" si="53"/>
        <v>23382.016865999998</v>
      </c>
      <c r="CB19" s="5"/>
      <c r="CC19" s="35"/>
      <c r="CD19" s="35">
        <f t="shared" si="54"/>
        <v>272.79947999999996</v>
      </c>
      <c r="CE19" s="5">
        <f t="shared" si="18"/>
        <v>272.79947999999996</v>
      </c>
      <c r="CF19" s="35">
        <f t="shared" si="55"/>
        <v>247.27218359999998</v>
      </c>
      <c r="CG19" s="5"/>
      <c r="CH19" s="35"/>
      <c r="CI19" s="35">
        <f t="shared" si="56"/>
        <v>565.73684</v>
      </c>
      <c r="CJ19" s="5">
        <f t="shared" si="19"/>
        <v>565.73684</v>
      </c>
      <c r="CK19" s="35">
        <f t="shared" si="57"/>
        <v>512.7978388</v>
      </c>
      <c r="CL19" s="5"/>
      <c r="CM19" s="35"/>
      <c r="CN19" s="35">
        <f t="shared" si="58"/>
        <v>265.45103</v>
      </c>
      <c r="CO19" s="5">
        <f t="shared" si="20"/>
        <v>265.45103</v>
      </c>
      <c r="CP19" s="35">
        <f t="shared" si="59"/>
        <v>240.6113671</v>
      </c>
      <c r="CQ19" s="5"/>
      <c r="CR19" s="35"/>
      <c r="CS19" s="35">
        <f t="shared" si="60"/>
        <v>3255.80113</v>
      </c>
      <c r="CT19" s="5">
        <f t="shared" si="21"/>
        <v>3255.80113</v>
      </c>
      <c r="CU19" s="35">
        <f t="shared" si="61"/>
        <v>2951.1385241</v>
      </c>
      <c r="CV19" s="5"/>
      <c r="CW19" s="35"/>
      <c r="CX19" s="35">
        <f t="shared" si="62"/>
        <v>757.42194</v>
      </c>
      <c r="CY19" s="5">
        <f t="shared" si="22"/>
        <v>757.42194</v>
      </c>
      <c r="CZ19" s="35">
        <f t="shared" si="63"/>
        <v>686.5459457999999</v>
      </c>
      <c r="DA19" s="5"/>
      <c r="DB19" s="35"/>
      <c r="DC19" s="35">
        <f t="shared" si="64"/>
        <v>32885.78344</v>
      </c>
      <c r="DD19" s="5">
        <f t="shared" si="23"/>
        <v>32885.78344</v>
      </c>
      <c r="DE19" s="35">
        <f t="shared" si="65"/>
        <v>29808.4860008</v>
      </c>
      <c r="DF19" s="5"/>
      <c r="DG19" s="35"/>
      <c r="DH19" s="35">
        <f t="shared" si="66"/>
        <v>7.84877</v>
      </c>
      <c r="DI19" s="5">
        <f t="shared" si="24"/>
        <v>7.84877</v>
      </c>
      <c r="DJ19" s="35">
        <f t="shared" si="67"/>
        <v>7.1143189</v>
      </c>
      <c r="DK19" s="5"/>
      <c r="DL19" s="35"/>
      <c r="DM19" s="35">
        <f t="shared" si="68"/>
        <v>56.47362</v>
      </c>
      <c r="DN19" s="5">
        <f t="shared" si="25"/>
        <v>56.47362</v>
      </c>
      <c r="DO19" s="35">
        <f t="shared" si="69"/>
        <v>51.1890834</v>
      </c>
      <c r="DP19" s="5"/>
      <c r="DQ19" s="35"/>
      <c r="DR19" s="35">
        <f t="shared" si="70"/>
        <v>7844.89252</v>
      </c>
      <c r="DS19" s="5">
        <f t="shared" si="26"/>
        <v>7844.89252</v>
      </c>
      <c r="DT19" s="35">
        <f t="shared" si="71"/>
        <v>7110.804256400001</v>
      </c>
      <c r="DU19" s="5"/>
      <c r="DV19" s="35"/>
      <c r="DW19" s="35">
        <f t="shared" si="72"/>
        <v>15.35357</v>
      </c>
      <c r="DX19" s="5">
        <f t="shared" si="27"/>
        <v>15.35357</v>
      </c>
      <c r="DY19" s="35">
        <f t="shared" si="73"/>
        <v>13.9168549</v>
      </c>
      <c r="DZ19" s="5"/>
      <c r="EA19" s="3"/>
      <c r="EB19" s="3"/>
      <c r="EC19" s="5">
        <f t="shared" si="28"/>
        <v>0</v>
      </c>
      <c r="ED19" s="35">
        <f t="shared" si="74"/>
        <v>0</v>
      </c>
      <c r="EE19" s="5"/>
      <c r="EF19" s="5"/>
      <c r="EG19" s="35">
        <f t="shared" si="75"/>
        <v>524.55425</v>
      </c>
      <c r="EH19" s="35">
        <f t="shared" si="29"/>
        <v>524.55425</v>
      </c>
      <c r="EI19" s="35">
        <f t="shared" si="76"/>
        <v>475.46892249999996</v>
      </c>
      <c r="EJ19" s="5"/>
      <c r="EK19" s="5"/>
      <c r="EL19" s="35"/>
      <c r="EM19" s="35">
        <f t="shared" si="30"/>
        <v>0</v>
      </c>
      <c r="EN19" s="35">
        <f t="shared" si="77"/>
        <v>0</v>
      </c>
      <c r="EO19" s="5"/>
      <c r="EP19" s="5"/>
      <c r="EQ19" s="5"/>
      <c r="ER19" s="5"/>
      <c r="ES19" s="5"/>
      <c r="ET19" s="5"/>
      <c r="EU19" s="5"/>
      <c r="EV19" s="5"/>
      <c r="EW19" s="5"/>
      <c r="EX19" s="5"/>
    </row>
    <row r="20" spans="1:154" ht="12.75">
      <c r="A20" s="36">
        <v>46478</v>
      </c>
      <c r="C20" s="3">
        <v>7665000</v>
      </c>
      <c r="D20" s="3">
        <v>312700</v>
      </c>
      <c r="E20" s="3">
        <v>283439</v>
      </c>
      <c r="K20" s="3">
        <f t="shared" si="31"/>
        <v>7665000</v>
      </c>
      <c r="L20" s="3">
        <f t="shared" si="0"/>
        <v>312700</v>
      </c>
      <c r="M20" s="34">
        <f t="shared" si="1"/>
        <v>7977700</v>
      </c>
      <c r="N20" s="34">
        <f t="shared" si="2"/>
        <v>283439</v>
      </c>
      <c r="P20" s="35">
        <f>'2014A Academic'!P20</f>
        <v>2978373.7199999997</v>
      </c>
      <c r="Q20" s="35">
        <f>'2014A Academic'!Q20</f>
        <v>121505.2136</v>
      </c>
      <c r="R20" s="35">
        <f t="shared" si="3"/>
        <v>3099878.9335999996</v>
      </c>
      <c r="S20" s="35">
        <f>'2014A Academic'!S20</f>
        <v>110135.32535200001</v>
      </c>
      <c r="U20" s="34">
        <f t="shared" si="4"/>
        <v>4686626.279999999</v>
      </c>
      <c r="V20" s="34">
        <f t="shared" si="4"/>
        <v>191194.78639999998</v>
      </c>
      <c r="W20" s="35">
        <f t="shared" si="5"/>
        <v>4877821.066399999</v>
      </c>
      <c r="X20" s="34">
        <f t="shared" si="6"/>
        <v>173303.67464800004</v>
      </c>
      <c r="Z20" s="35">
        <f t="shared" si="78"/>
        <v>2306134.0575</v>
      </c>
      <c r="AA20" s="35">
        <f t="shared" si="32"/>
        <v>94080.64185</v>
      </c>
      <c r="AB20" s="35">
        <f t="shared" si="7"/>
        <v>2400214.69935</v>
      </c>
      <c r="AC20" s="35">
        <f t="shared" si="33"/>
        <v>85277.0164545</v>
      </c>
      <c r="AE20" s="35">
        <f t="shared" si="79"/>
        <v>53658.8325</v>
      </c>
      <c r="AF20" s="35">
        <f t="shared" si="34"/>
        <v>2189.05635</v>
      </c>
      <c r="AG20" s="35">
        <f t="shared" si="8"/>
        <v>55847.888849999996</v>
      </c>
      <c r="AH20" s="35">
        <f t="shared" si="35"/>
        <v>1984.2147195</v>
      </c>
      <c r="AJ20" s="35">
        <f t="shared" si="80"/>
        <v>7142.247</v>
      </c>
      <c r="AK20" s="35">
        <f t="shared" si="36"/>
        <v>291.37386</v>
      </c>
      <c r="AL20" s="35">
        <f t="shared" si="9"/>
        <v>7433.62086</v>
      </c>
      <c r="AM20" s="35">
        <f t="shared" si="37"/>
        <v>264.1084602</v>
      </c>
      <c r="AO20" s="35">
        <f t="shared" si="81"/>
        <v>189037.296</v>
      </c>
      <c r="AP20" s="35">
        <f t="shared" si="38"/>
        <v>7711.93248</v>
      </c>
      <c r="AQ20" s="35">
        <f t="shared" si="10"/>
        <v>196749.22848</v>
      </c>
      <c r="AR20" s="35">
        <f t="shared" si="39"/>
        <v>6990.2859936</v>
      </c>
      <c r="AT20" s="35">
        <f t="shared" si="82"/>
        <v>74368.12950000001</v>
      </c>
      <c r="AU20" s="35">
        <f t="shared" si="40"/>
        <v>3033.9092100000003</v>
      </c>
      <c r="AV20" s="35">
        <f t="shared" si="11"/>
        <v>77402.03871000001</v>
      </c>
      <c r="AW20" s="35">
        <f t="shared" si="41"/>
        <v>2750.0102097000004</v>
      </c>
      <c r="AY20" s="35">
        <f t="shared" si="83"/>
        <v>27041.3535</v>
      </c>
      <c r="AZ20" s="35">
        <f t="shared" si="42"/>
        <v>1103.17433</v>
      </c>
      <c r="BA20" s="35">
        <f t="shared" si="12"/>
        <v>28144.527830000003</v>
      </c>
      <c r="BB20" s="35">
        <f t="shared" si="43"/>
        <v>999.9444481</v>
      </c>
      <c r="BD20" s="35">
        <f t="shared" si="84"/>
        <v>196526.001</v>
      </c>
      <c r="BE20" s="35">
        <f t="shared" si="44"/>
        <v>8017.44038</v>
      </c>
      <c r="BF20" s="35">
        <f t="shared" si="13"/>
        <v>204543.44137999997</v>
      </c>
      <c r="BG20" s="35">
        <f t="shared" si="45"/>
        <v>7267.2058965999995</v>
      </c>
      <c r="BI20" s="35">
        <f t="shared" si="85"/>
        <v>27147.1305</v>
      </c>
      <c r="BJ20" s="35">
        <f t="shared" si="46"/>
        <v>1107.48959</v>
      </c>
      <c r="BK20" s="35">
        <f t="shared" si="14"/>
        <v>28254.62009</v>
      </c>
      <c r="BL20" s="35">
        <f t="shared" si="47"/>
        <v>1003.8559063</v>
      </c>
      <c r="BN20" s="35">
        <f t="shared" si="86"/>
        <v>21782.396999999997</v>
      </c>
      <c r="BO20" s="35">
        <f t="shared" si="48"/>
        <v>888.63086</v>
      </c>
      <c r="BP20" s="35">
        <f t="shared" si="15"/>
        <v>22671.02786</v>
      </c>
      <c r="BQ20" s="35">
        <f t="shared" si="49"/>
        <v>805.4769501999999</v>
      </c>
      <c r="BS20" s="35">
        <f t="shared" si="87"/>
        <v>12823.545</v>
      </c>
      <c r="BT20" s="35">
        <f t="shared" si="50"/>
        <v>523.1471</v>
      </c>
      <c r="BU20" s="5">
        <f t="shared" si="16"/>
        <v>13346.6921</v>
      </c>
      <c r="BV20" s="35">
        <f t="shared" si="51"/>
        <v>474.193447</v>
      </c>
      <c r="BX20" s="35">
        <f t="shared" si="88"/>
        <v>632316.51</v>
      </c>
      <c r="BY20" s="35">
        <f t="shared" si="52"/>
        <v>25795.873799999998</v>
      </c>
      <c r="BZ20" s="5">
        <f t="shared" si="17"/>
        <v>658112.3838</v>
      </c>
      <c r="CA20" s="35">
        <f t="shared" si="53"/>
        <v>23382.016865999998</v>
      </c>
      <c r="CB20" s="5"/>
      <c r="CC20" s="35">
        <f t="shared" si="89"/>
        <v>6686.946</v>
      </c>
      <c r="CD20" s="35">
        <f t="shared" si="54"/>
        <v>272.79947999999996</v>
      </c>
      <c r="CE20" s="5">
        <f t="shared" si="18"/>
        <v>6959.74548</v>
      </c>
      <c r="CF20" s="35">
        <f t="shared" si="55"/>
        <v>247.27218359999998</v>
      </c>
      <c r="CG20" s="5"/>
      <c r="CH20" s="35">
        <f t="shared" si="90"/>
        <v>13867.518</v>
      </c>
      <c r="CI20" s="35">
        <f t="shared" si="56"/>
        <v>565.73684</v>
      </c>
      <c r="CJ20" s="5">
        <f t="shared" si="19"/>
        <v>14433.25484</v>
      </c>
      <c r="CK20" s="35">
        <f t="shared" si="57"/>
        <v>512.7978388</v>
      </c>
      <c r="CL20" s="5"/>
      <c r="CM20" s="35">
        <f t="shared" si="91"/>
        <v>6506.818499999999</v>
      </c>
      <c r="CN20" s="35">
        <f t="shared" si="58"/>
        <v>265.45103</v>
      </c>
      <c r="CO20" s="5">
        <f t="shared" si="20"/>
        <v>6772.26953</v>
      </c>
      <c r="CP20" s="35">
        <f t="shared" si="59"/>
        <v>240.6113671</v>
      </c>
      <c r="CQ20" s="5"/>
      <c r="CR20" s="35">
        <f t="shared" si="92"/>
        <v>79807.2135</v>
      </c>
      <c r="CS20" s="35">
        <f t="shared" si="60"/>
        <v>3255.80113</v>
      </c>
      <c r="CT20" s="5">
        <f t="shared" si="21"/>
        <v>83063.01462999999</v>
      </c>
      <c r="CU20" s="35">
        <f t="shared" si="61"/>
        <v>2951.1385241</v>
      </c>
      <c r="CV20" s="5"/>
      <c r="CW20" s="35">
        <f t="shared" si="93"/>
        <v>18566.162999999997</v>
      </c>
      <c r="CX20" s="35">
        <f t="shared" si="62"/>
        <v>757.42194</v>
      </c>
      <c r="CY20" s="5">
        <f t="shared" si="22"/>
        <v>19323.584939999997</v>
      </c>
      <c r="CZ20" s="35">
        <f t="shared" si="63"/>
        <v>686.5459457999999</v>
      </c>
      <c r="DA20" s="5"/>
      <c r="DB20" s="35">
        <f t="shared" si="94"/>
        <v>806106.588</v>
      </c>
      <c r="DC20" s="35">
        <f t="shared" si="64"/>
        <v>32885.78344</v>
      </c>
      <c r="DD20" s="5">
        <f t="shared" si="23"/>
        <v>838992.37144</v>
      </c>
      <c r="DE20" s="35">
        <f t="shared" si="65"/>
        <v>29808.4860008</v>
      </c>
      <c r="DF20" s="5"/>
      <c r="DG20" s="35">
        <f t="shared" si="95"/>
        <v>192.3915</v>
      </c>
      <c r="DH20" s="35">
        <f t="shared" si="66"/>
        <v>7.84877</v>
      </c>
      <c r="DI20" s="5">
        <f t="shared" si="24"/>
        <v>200.24027</v>
      </c>
      <c r="DJ20" s="35">
        <f t="shared" si="67"/>
        <v>7.1143189</v>
      </c>
      <c r="DK20" s="5"/>
      <c r="DL20" s="35">
        <f t="shared" si="96"/>
        <v>1384.299</v>
      </c>
      <c r="DM20" s="35">
        <f t="shared" si="68"/>
        <v>56.47362</v>
      </c>
      <c r="DN20" s="5">
        <f t="shared" si="25"/>
        <v>1440.77262</v>
      </c>
      <c r="DO20" s="35">
        <f t="shared" si="69"/>
        <v>51.1890834</v>
      </c>
      <c r="DP20" s="5"/>
      <c r="DQ20" s="35">
        <f t="shared" si="97"/>
        <v>192296.454</v>
      </c>
      <c r="DR20" s="35">
        <f t="shared" si="70"/>
        <v>7844.89252</v>
      </c>
      <c r="DS20" s="5">
        <f t="shared" si="26"/>
        <v>200141.34652</v>
      </c>
      <c r="DT20" s="35">
        <f t="shared" si="71"/>
        <v>7110.804256400001</v>
      </c>
      <c r="DU20" s="5"/>
      <c r="DV20" s="35">
        <f t="shared" si="98"/>
        <v>376.3515</v>
      </c>
      <c r="DW20" s="35">
        <f t="shared" si="72"/>
        <v>15.35357</v>
      </c>
      <c r="DX20" s="5">
        <f t="shared" si="27"/>
        <v>391.70507</v>
      </c>
      <c r="DY20" s="35">
        <f t="shared" si="73"/>
        <v>13.9168549</v>
      </c>
      <c r="DZ20" s="5"/>
      <c r="EA20" s="3"/>
      <c r="EB20" s="3"/>
      <c r="EC20" s="5">
        <f t="shared" si="28"/>
        <v>0</v>
      </c>
      <c r="ED20" s="35">
        <f t="shared" si="74"/>
        <v>0</v>
      </c>
      <c r="EE20" s="5"/>
      <c r="EF20" s="5">
        <f t="shared" si="99"/>
        <v>12858.0375</v>
      </c>
      <c r="EG20" s="35">
        <f t="shared" si="75"/>
        <v>524.55425</v>
      </c>
      <c r="EH20" s="35">
        <f t="shared" si="29"/>
        <v>13382.59175</v>
      </c>
      <c r="EI20" s="35">
        <f t="shared" si="76"/>
        <v>475.46892249999996</v>
      </c>
      <c r="EJ20" s="5"/>
      <c r="EK20" s="5"/>
      <c r="EL20" s="35"/>
      <c r="EM20" s="35">
        <f t="shared" si="30"/>
        <v>0</v>
      </c>
      <c r="EN20" s="35">
        <f t="shared" si="77"/>
        <v>0</v>
      </c>
      <c r="EO20" s="5"/>
      <c r="EP20" s="5"/>
      <c r="EQ20" s="5"/>
      <c r="ER20" s="5"/>
      <c r="ES20" s="5"/>
      <c r="ET20" s="5"/>
      <c r="EU20" s="5"/>
      <c r="EV20" s="5"/>
      <c r="EW20" s="5"/>
      <c r="EX20" s="5"/>
    </row>
    <row r="21" spans="1:154" ht="12.75">
      <c r="A21" s="36">
        <v>46661</v>
      </c>
      <c r="D21" s="3">
        <v>159400</v>
      </c>
      <c r="E21" s="3">
        <v>283439</v>
      </c>
      <c r="L21" s="3">
        <f t="shared" si="0"/>
        <v>159400</v>
      </c>
      <c r="M21" s="34">
        <f t="shared" si="1"/>
        <v>159400</v>
      </c>
      <c r="N21" s="34">
        <f t="shared" si="2"/>
        <v>283439</v>
      </c>
      <c r="P21" s="35">
        <f>'2014A Academic'!P21</f>
        <v>0</v>
      </c>
      <c r="Q21" s="35">
        <f>'2014A Academic'!Q21</f>
        <v>61937.7392</v>
      </c>
      <c r="R21" s="35">
        <f t="shared" si="3"/>
        <v>61937.7392</v>
      </c>
      <c r="S21" s="35">
        <f>'2014A Academic'!S21</f>
        <v>110135.32535200001</v>
      </c>
      <c r="U21" s="34">
        <f t="shared" si="4"/>
        <v>0</v>
      </c>
      <c r="V21" s="34">
        <f t="shared" si="4"/>
        <v>97462.2608</v>
      </c>
      <c r="W21" s="35">
        <f t="shared" si="5"/>
        <v>97462.2608</v>
      </c>
      <c r="X21" s="34">
        <f t="shared" si="6"/>
        <v>173303.67464800004</v>
      </c>
      <c r="Z21" s="35"/>
      <c r="AA21" s="35">
        <f t="shared" si="32"/>
        <v>47957.9607</v>
      </c>
      <c r="AB21" s="35">
        <f t="shared" si="7"/>
        <v>47957.9607</v>
      </c>
      <c r="AC21" s="35">
        <f t="shared" si="33"/>
        <v>85277.0164545</v>
      </c>
      <c r="AE21" s="35"/>
      <c r="AF21" s="35">
        <f t="shared" si="34"/>
        <v>1115.8797</v>
      </c>
      <c r="AG21" s="35">
        <f t="shared" si="8"/>
        <v>1115.8797</v>
      </c>
      <c r="AH21" s="35">
        <f t="shared" si="35"/>
        <v>1984.2147195</v>
      </c>
      <c r="AJ21" s="35"/>
      <c r="AK21" s="35">
        <f t="shared" si="36"/>
        <v>148.52892</v>
      </c>
      <c r="AL21" s="35">
        <f t="shared" si="9"/>
        <v>148.52892</v>
      </c>
      <c r="AM21" s="35">
        <f t="shared" si="37"/>
        <v>264.1084602</v>
      </c>
      <c r="AO21" s="35"/>
      <c r="AP21" s="35">
        <f t="shared" si="38"/>
        <v>3931.18656</v>
      </c>
      <c r="AQ21" s="35">
        <f t="shared" si="10"/>
        <v>3931.18656</v>
      </c>
      <c r="AR21" s="35">
        <f t="shared" si="39"/>
        <v>6990.2859936</v>
      </c>
      <c r="AT21" s="35"/>
      <c r="AU21" s="35">
        <f t="shared" si="40"/>
        <v>1546.54662</v>
      </c>
      <c r="AV21" s="35">
        <f t="shared" si="11"/>
        <v>1546.54662</v>
      </c>
      <c r="AW21" s="35">
        <f t="shared" si="41"/>
        <v>2750.0102097000004</v>
      </c>
      <c r="AY21" s="35"/>
      <c r="AZ21" s="35">
        <f t="shared" si="42"/>
        <v>562.34726</v>
      </c>
      <c r="BA21" s="35">
        <f t="shared" si="12"/>
        <v>562.34726</v>
      </c>
      <c r="BB21" s="35">
        <f t="shared" si="43"/>
        <v>999.9444481</v>
      </c>
      <c r="BD21" s="35"/>
      <c r="BE21" s="35">
        <f t="shared" si="44"/>
        <v>4086.92036</v>
      </c>
      <c r="BF21" s="35">
        <f t="shared" si="13"/>
        <v>4086.92036</v>
      </c>
      <c r="BG21" s="35">
        <f t="shared" si="45"/>
        <v>7267.2058965999995</v>
      </c>
      <c r="BI21" s="35"/>
      <c r="BJ21" s="35">
        <f t="shared" si="46"/>
        <v>564.54698</v>
      </c>
      <c r="BK21" s="35">
        <f t="shared" si="14"/>
        <v>564.54698</v>
      </c>
      <c r="BL21" s="35">
        <f t="shared" si="47"/>
        <v>1003.8559063</v>
      </c>
      <c r="BN21" s="35"/>
      <c r="BO21" s="35">
        <f t="shared" si="48"/>
        <v>452.98292</v>
      </c>
      <c r="BP21" s="35">
        <f t="shared" si="15"/>
        <v>452.98292</v>
      </c>
      <c r="BQ21" s="35">
        <f t="shared" si="49"/>
        <v>805.4769501999999</v>
      </c>
      <c r="BS21" s="35"/>
      <c r="BT21" s="35">
        <f t="shared" si="50"/>
        <v>266.6762</v>
      </c>
      <c r="BU21" s="5">
        <f t="shared" si="16"/>
        <v>266.6762</v>
      </c>
      <c r="BV21" s="35">
        <f t="shared" si="51"/>
        <v>474.193447</v>
      </c>
      <c r="BX21" s="35"/>
      <c r="BY21" s="35">
        <f t="shared" si="52"/>
        <v>13149.543599999999</v>
      </c>
      <c r="BZ21" s="5">
        <f t="shared" si="17"/>
        <v>13149.543599999999</v>
      </c>
      <c r="CA21" s="35">
        <f t="shared" si="53"/>
        <v>23382.016865999998</v>
      </c>
      <c r="CB21" s="5"/>
      <c r="CC21" s="35"/>
      <c r="CD21" s="35">
        <f t="shared" si="54"/>
        <v>139.06055999999998</v>
      </c>
      <c r="CE21" s="5">
        <f t="shared" si="18"/>
        <v>139.06055999999998</v>
      </c>
      <c r="CF21" s="35">
        <f t="shared" si="55"/>
        <v>247.27218359999998</v>
      </c>
      <c r="CG21" s="5"/>
      <c r="CH21" s="35"/>
      <c r="CI21" s="35">
        <f t="shared" si="56"/>
        <v>288.38648</v>
      </c>
      <c r="CJ21" s="5">
        <f t="shared" si="19"/>
        <v>288.38648</v>
      </c>
      <c r="CK21" s="35">
        <f t="shared" si="57"/>
        <v>512.7978388</v>
      </c>
      <c r="CL21" s="5"/>
      <c r="CM21" s="35"/>
      <c r="CN21" s="35">
        <f t="shared" si="58"/>
        <v>135.31466</v>
      </c>
      <c r="CO21" s="5">
        <f t="shared" si="20"/>
        <v>135.31466</v>
      </c>
      <c r="CP21" s="35">
        <f t="shared" si="59"/>
        <v>240.6113671</v>
      </c>
      <c r="CQ21" s="5"/>
      <c r="CR21" s="35"/>
      <c r="CS21" s="35">
        <f t="shared" si="60"/>
        <v>1659.65686</v>
      </c>
      <c r="CT21" s="5">
        <f t="shared" si="21"/>
        <v>1659.65686</v>
      </c>
      <c r="CU21" s="35">
        <f t="shared" si="61"/>
        <v>2951.1385241</v>
      </c>
      <c r="CV21" s="5"/>
      <c r="CW21" s="35"/>
      <c r="CX21" s="35">
        <f t="shared" si="62"/>
        <v>386.09867999999994</v>
      </c>
      <c r="CY21" s="5">
        <f t="shared" si="22"/>
        <v>386.09867999999994</v>
      </c>
      <c r="CZ21" s="35">
        <f t="shared" si="63"/>
        <v>686.5459457999999</v>
      </c>
      <c r="DA21" s="5"/>
      <c r="DB21" s="35"/>
      <c r="DC21" s="35">
        <f t="shared" si="64"/>
        <v>16763.65168</v>
      </c>
      <c r="DD21" s="5">
        <f t="shared" si="23"/>
        <v>16763.65168</v>
      </c>
      <c r="DE21" s="35">
        <f t="shared" si="65"/>
        <v>29808.4860008</v>
      </c>
      <c r="DF21" s="5"/>
      <c r="DG21" s="35"/>
      <c r="DH21" s="35">
        <f t="shared" si="66"/>
        <v>4.00094</v>
      </c>
      <c r="DI21" s="5">
        <f t="shared" si="24"/>
        <v>4.00094</v>
      </c>
      <c r="DJ21" s="35">
        <f t="shared" si="67"/>
        <v>7.1143189</v>
      </c>
      <c r="DK21" s="5"/>
      <c r="DL21" s="35"/>
      <c r="DM21" s="35">
        <f t="shared" si="68"/>
        <v>28.78764</v>
      </c>
      <c r="DN21" s="5">
        <f t="shared" si="25"/>
        <v>28.78764</v>
      </c>
      <c r="DO21" s="35">
        <f t="shared" si="69"/>
        <v>51.1890834</v>
      </c>
      <c r="DP21" s="5"/>
      <c r="DQ21" s="35"/>
      <c r="DR21" s="35">
        <f t="shared" si="70"/>
        <v>3998.9634400000004</v>
      </c>
      <c r="DS21" s="5">
        <f t="shared" si="26"/>
        <v>3998.9634400000004</v>
      </c>
      <c r="DT21" s="35">
        <f t="shared" si="71"/>
        <v>7110.804256400001</v>
      </c>
      <c r="DU21" s="5"/>
      <c r="DV21" s="35"/>
      <c r="DW21" s="35">
        <f t="shared" si="72"/>
        <v>7.8265400000000005</v>
      </c>
      <c r="DX21" s="5">
        <f t="shared" si="27"/>
        <v>7.8265400000000005</v>
      </c>
      <c r="DY21" s="35">
        <f t="shared" si="73"/>
        <v>13.9168549</v>
      </c>
      <c r="DZ21" s="5"/>
      <c r="EA21" s="3"/>
      <c r="EB21" s="3"/>
      <c r="EC21" s="5">
        <f t="shared" si="28"/>
        <v>0</v>
      </c>
      <c r="ED21" s="35">
        <f t="shared" si="74"/>
        <v>0</v>
      </c>
      <c r="EE21" s="5"/>
      <c r="EF21" s="5"/>
      <c r="EG21" s="35">
        <f t="shared" si="75"/>
        <v>267.3935</v>
      </c>
      <c r="EH21" s="35">
        <f t="shared" si="29"/>
        <v>267.3935</v>
      </c>
      <c r="EI21" s="35">
        <f t="shared" si="76"/>
        <v>475.46892249999996</v>
      </c>
      <c r="EJ21" s="5"/>
      <c r="EK21" s="5"/>
      <c r="EL21" s="35"/>
      <c r="EM21" s="35">
        <f t="shared" si="30"/>
        <v>0</v>
      </c>
      <c r="EN21" s="35">
        <f t="shared" si="77"/>
        <v>0</v>
      </c>
      <c r="EO21" s="5"/>
      <c r="EP21" s="5"/>
      <c r="EQ21" s="5"/>
      <c r="ER21" s="5"/>
      <c r="ES21" s="5"/>
      <c r="ET21" s="5"/>
      <c r="EU21" s="5"/>
      <c r="EV21" s="5"/>
      <c r="EW21" s="5"/>
      <c r="EX21" s="5"/>
    </row>
    <row r="22" spans="1:154" ht="12.75">
      <c r="A22" s="36">
        <v>46844</v>
      </c>
      <c r="C22" s="3">
        <v>7970000</v>
      </c>
      <c r="D22" s="3">
        <v>159400</v>
      </c>
      <c r="E22" s="3">
        <v>283439</v>
      </c>
      <c r="K22" s="3">
        <f t="shared" si="31"/>
        <v>7970000</v>
      </c>
      <c r="L22" s="3">
        <f t="shared" si="0"/>
        <v>159400</v>
      </c>
      <c r="M22" s="34">
        <f t="shared" si="1"/>
        <v>8129400</v>
      </c>
      <c r="N22" s="34">
        <f t="shared" si="2"/>
        <v>283439</v>
      </c>
      <c r="P22" s="35">
        <f>'2014A Academic'!P22</f>
        <v>3096886.9599999995</v>
      </c>
      <c r="Q22" s="35">
        <f>'2014A Academic'!Q22</f>
        <v>61937.7392</v>
      </c>
      <c r="R22" s="35">
        <f t="shared" si="3"/>
        <v>3158824.6991999997</v>
      </c>
      <c r="S22" s="35">
        <f>'2014A Academic'!S22</f>
        <v>110135.32535200001</v>
      </c>
      <c r="U22" s="34">
        <f t="shared" si="4"/>
        <v>4873113.04</v>
      </c>
      <c r="V22" s="34">
        <f t="shared" si="4"/>
        <v>97462.2608</v>
      </c>
      <c r="W22" s="35">
        <f t="shared" si="5"/>
        <v>4970575.3008</v>
      </c>
      <c r="X22" s="34">
        <f t="shared" si="6"/>
        <v>173303.67464800004</v>
      </c>
      <c r="Z22" s="35">
        <f t="shared" si="78"/>
        <v>2397898.035</v>
      </c>
      <c r="AA22" s="35">
        <f t="shared" si="32"/>
        <v>47957.9607</v>
      </c>
      <c r="AB22" s="35">
        <f t="shared" si="7"/>
        <v>2445855.9957000003</v>
      </c>
      <c r="AC22" s="35">
        <f t="shared" si="33"/>
        <v>85277.0164545</v>
      </c>
      <c r="AE22" s="35">
        <f t="shared" si="79"/>
        <v>55793.985</v>
      </c>
      <c r="AF22" s="35">
        <f t="shared" si="34"/>
        <v>1115.8797</v>
      </c>
      <c r="AG22" s="35">
        <f t="shared" si="8"/>
        <v>56909.8647</v>
      </c>
      <c r="AH22" s="35">
        <f t="shared" si="35"/>
        <v>1984.2147195</v>
      </c>
      <c r="AJ22" s="35">
        <f t="shared" si="80"/>
        <v>7426.446</v>
      </c>
      <c r="AK22" s="35">
        <f t="shared" si="36"/>
        <v>148.52892</v>
      </c>
      <c r="AL22" s="35">
        <f t="shared" si="9"/>
        <v>7574.97492</v>
      </c>
      <c r="AM22" s="35">
        <f t="shared" si="37"/>
        <v>264.1084602</v>
      </c>
      <c r="AO22" s="35">
        <f t="shared" si="81"/>
        <v>196559.328</v>
      </c>
      <c r="AP22" s="35">
        <f t="shared" si="38"/>
        <v>3931.18656</v>
      </c>
      <c r="AQ22" s="35">
        <f t="shared" si="10"/>
        <v>200490.51456</v>
      </c>
      <c r="AR22" s="35">
        <f t="shared" si="39"/>
        <v>6990.2859936</v>
      </c>
      <c r="AT22" s="35">
        <f t="shared" si="82"/>
        <v>77327.331</v>
      </c>
      <c r="AU22" s="35">
        <f t="shared" si="40"/>
        <v>1546.54662</v>
      </c>
      <c r="AV22" s="35">
        <f t="shared" si="11"/>
        <v>78873.87762</v>
      </c>
      <c r="AW22" s="35">
        <f t="shared" si="41"/>
        <v>2750.0102097000004</v>
      </c>
      <c r="AY22" s="35">
        <f t="shared" si="83"/>
        <v>28117.363</v>
      </c>
      <c r="AZ22" s="35">
        <f t="shared" si="42"/>
        <v>562.34726</v>
      </c>
      <c r="BA22" s="35">
        <f t="shared" si="12"/>
        <v>28679.71026</v>
      </c>
      <c r="BB22" s="35">
        <f t="shared" si="43"/>
        <v>999.9444481</v>
      </c>
      <c r="BD22" s="35">
        <f t="shared" si="84"/>
        <v>204346.018</v>
      </c>
      <c r="BE22" s="35">
        <f t="shared" si="44"/>
        <v>4086.92036</v>
      </c>
      <c r="BF22" s="35">
        <f t="shared" si="13"/>
        <v>208432.93836</v>
      </c>
      <c r="BG22" s="35">
        <f t="shared" si="45"/>
        <v>7267.2058965999995</v>
      </c>
      <c r="BI22" s="35">
        <f t="shared" si="85"/>
        <v>28227.349000000002</v>
      </c>
      <c r="BJ22" s="35">
        <f t="shared" si="46"/>
        <v>564.54698</v>
      </c>
      <c r="BK22" s="35">
        <f t="shared" si="14"/>
        <v>28791.89598</v>
      </c>
      <c r="BL22" s="35">
        <f t="shared" si="47"/>
        <v>1003.8559063</v>
      </c>
      <c r="BN22" s="35">
        <f t="shared" si="86"/>
        <v>22649.145999999997</v>
      </c>
      <c r="BO22" s="35">
        <f t="shared" si="48"/>
        <v>452.98292</v>
      </c>
      <c r="BP22" s="35">
        <f t="shared" si="15"/>
        <v>23102.128919999996</v>
      </c>
      <c r="BQ22" s="35">
        <f t="shared" si="49"/>
        <v>805.4769501999999</v>
      </c>
      <c r="BS22" s="35">
        <f t="shared" si="87"/>
        <v>13333.81</v>
      </c>
      <c r="BT22" s="35">
        <f t="shared" si="50"/>
        <v>266.6762</v>
      </c>
      <c r="BU22" s="5">
        <f t="shared" si="16"/>
        <v>13600.4862</v>
      </c>
      <c r="BV22" s="35">
        <f t="shared" si="51"/>
        <v>474.193447</v>
      </c>
      <c r="BX22" s="35">
        <f t="shared" si="88"/>
        <v>657477.1799999999</v>
      </c>
      <c r="BY22" s="35">
        <f t="shared" si="52"/>
        <v>13149.543599999999</v>
      </c>
      <c r="BZ22" s="5">
        <f t="shared" si="17"/>
        <v>670626.7235999999</v>
      </c>
      <c r="CA22" s="35">
        <f t="shared" si="53"/>
        <v>23382.016865999998</v>
      </c>
      <c r="CB22" s="5"/>
      <c r="CC22" s="35">
        <f t="shared" si="89"/>
        <v>6953.027999999999</v>
      </c>
      <c r="CD22" s="35">
        <f t="shared" si="54"/>
        <v>139.06055999999998</v>
      </c>
      <c r="CE22" s="5">
        <f t="shared" si="18"/>
        <v>7092.088559999999</v>
      </c>
      <c r="CF22" s="35">
        <f t="shared" si="55"/>
        <v>247.27218359999998</v>
      </c>
      <c r="CG22" s="5"/>
      <c r="CH22" s="35">
        <f t="shared" si="90"/>
        <v>14419.324</v>
      </c>
      <c r="CI22" s="35">
        <f t="shared" si="56"/>
        <v>288.38648</v>
      </c>
      <c r="CJ22" s="5">
        <f t="shared" si="19"/>
        <v>14707.71048</v>
      </c>
      <c r="CK22" s="35">
        <f t="shared" si="57"/>
        <v>512.7978388</v>
      </c>
      <c r="CL22" s="5"/>
      <c r="CM22" s="35">
        <f t="shared" si="91"/>
        <v>6765.733</v>
      </c>
      <c r="CN22" s="35">
        <f t="shared" si="58"/>
        <v>135.31466</v>
      </c>
      <c r="CO22" s="5">
        <f t="shared" si="20"/>
        <v>6901.04766</v>
      </c>
      <c r="CP22" s="35">
        <f t="shared" si="59"/>
        <v>240.6113671</v>
      </c>
      <c r="CQ22" s="5"/>
      <c r="CR22" s="35">
        <f t="shared" si="92"/>
        <v>82982.843</v>
      </c>
      <c r="CS22" s="35">
        <f t="shared" si="60"/>
        <v>1659.65686</v>
      </c>
      <c r="CT22" s="5">
        <f t="shared" si="21"/>
        <v>84642.49986</v>
      </c>
      <c r="CU22" s="35">
        <f t="shared" si="61"/>
        <v>2951.1385241</v>
      </c>
      <c r="CV22" s="5"/>
      <c r="CW22" s="35">
        <f t="shared" si="93"/>
        <v>19304.933999999997</v>
      </c>
      <c r="CX22" s="35">
        <f t="shared" si="62"/>
        <v>386.09867999999994</v>
      </c>
      <c r="CY22" s="5">
        <f t="shared" si="22"/>
        <v>19691.032679999997</v>
      </c>
      <c r="CZ22" s="35">
        <f t="shared" si="63"/>
        <v>686.5459457999999</v>
      </c>
      <c r="DA22" s="5"/>
      <c r="DB22" s="35">
        <f t="shared" si="94"/>
        <v>838182.584</v>
      </c>
      <c r="DC22" s="35">
        <f t="shared" si="64"/>
        <v>16763.65168</v>
      </c>
      <c r="DD22" s="5">
        <f t="shared" si="23"/>
        <v>854946.23568</v>
      </c>
      <c r="DE22" s="35">
        <f t="shared" si="65"/>
        <v>29808.4860008</v>
      </c>
      <c r="DF22" s="5"/>
      <c r="DG22" s="35">
        <f t="shared" si="95"/>
        <v>200.047</v>
      </c>
      <c r="DH22" s="35">
        <f t="shared" si="66"/>
        <v>4.00094</v>
      </c>
      <c r="DI22" s="5">
        <f t="shared" si="24"/>
        <v>204.04793999999998</v>
      </c>
      <c r="DJ22" s="35">
        <f t="shared" si="67"/>
        <v>7.1143189</v>
      </c>
      <c r="DK22" s="5"/>
      <c r="DL22" s="35">
        <f t="shared" si="96"/>
        <v>1439.382</v>
      </c>
      <c r="DM22" s="35">
        <f t="shared" si="68"/>
        <v>28.78764</v>
      </c>
      <c r="DN22" s="5">
        <f t="shared" si="25"/>
        <v>1468.16964</v>
      </c>
      <c r="DO22" s="35">
        <f t="shared" si="69"/>
        <v>51.1890834</v>
      </c>
      <c r="DP22" s="5"/>
      <c r="DQ22" s="35">
        <f t="shared" si="97"/>
        <v>199948.17200000002</v>
      </c>
      <c r="DR22" s="35">
        <f t="shared" si="70"/>
        <v>3998.9634400000004</v>
      </c>
      <c r="DS22" s="5">
        <f t="shared" si="26"/>
        <v>203947.13544</v>
      </c>
      <c r="DT22" s="35">
        <f t="shared" si="71"/>
        <v>7110.804256400001</v>
      </c>
      <c r="DU22" s="5"/>
      <c r="DV22" s="35">
        <f t="shared" si="98"/>
        <v>391.327</v>
      </c>
      <c r="DW22" s="35">
        <f t="shared" si="72"/>
        <v>7.8265400000000005</v>
      </c>
      <c r="DX22" s="5">
        <f t="shared" si="27"/>
        <v>399.15354</v>
      </c>
      <c r="DY22" s="35">
        <f t="shared" si="73"/>
        <v>13.9168549</v>
      </c>
      <c r="DZ22" s="5"/>
      <c r="EA22" s="3"/>
      <c r="EB22" s="3"/>
      <c r="EC22" s="5">
        <f t="shared" si="28"/>
        <v>0</v>
      </c>
      <c r="ED22" s="35">
        <f t="shared" si="74"/>
        <v>0</v>
      </c>
      <c r="EE22" s="5"/>
      <c r="EF22" s="5">
        <f t="shared" si="99"/>
        <v>13369.675</v>
      </c>
      <c r="EG22" s="35">
        <f t="shared" si="75"/>
        <v>267.3935</v>
      </c>
      <c r="EH22" s="35">
        <f t="shared" si="29"/>
        <v>13637.0685</v>
      </c>
      <c r="EI22" s="35">
        <f t="shared" si="76"/>
        <v>475.46892249999996</v>
      </c>
      <c r="EJ22" s="5"/>
      <c r="EK22" s="5"/>
      <c r="EL22" s="35"/>
      <c r="EM22" s="35">
        <f t="shared" si="30"/>
        <v>0</v>
      </c>
      <c r="EN22" s="35">
        <f t="shared" si="77"/>
        <v>0</v>
      </c>
      <c r="EO22" s="5"/>
      <c r="EP22" s="5"/>
      <c r="EQ22" s="5"/>
      <c r="ER22" s="5"/>
      <c r="ES22" s="5"/>
      <c r="ET22" s="5"/>
      <c r="EU22" s="5"/>
      <c r="EV22" s="5"/>
      <c r="EW22" s="5"/>
      <c r="EX22" s="5"/>
    </row>
    <row r="23" spans="1:154" ht="12.75">
      <c r="A23" s="36">
        <v>47027</v>
      </c>
      <c r="D23" s="3">
        <v>0</v>
      </c>
      <c r="L23" s="3">
        <f t="shared" si="0"/>
        <v>0</v>
      </c>
      <c r="M23" s="34">
        <f t="shared" si="1"/>
        <v>0</v>
      </c>
      <c r="N23" s="34"/>
      <c r="P23" s="35">
        <f>'2014A Academic'!P23</f>
        <v>0</v>
      </c>
      <c r="Q23" s="35">
        <f>'2014A Academic'!Q23</f>
        <v>0</v>
      </c>
      <c r="R23" s="35">
        <f t="shared" si="3"/>
        <v>0</v>
      </c>
      <c r="S23" s="35">
        <f>'2014A Academic'!S23</f>
        <v>0</v>
      </c>
      <c r="U23" s="34">
        <f t="shared" si="4"/>
        <v>0</v>
      </c>
      <c r="V23" s="34">
        <f t="shared" si="4"/>
        <v>0</v>
      </c>
      <c r="W23" s="35">
        <f t="shared" si="5"/>
        <v>0</v>
      </c>
      <c r="X23" s="34">
        <f t="shared" si="6"/>
        <v>0</v>
      </c>
      <c r="Z23" s="35"/>
      <c r="AA23" s="35">
        <f t="shared" si="32"/>
        <v>0</v>
      </c>
      <c r="AB23" s="35">
        <f t="shared" si="7"/>
        <v>0</v>
      </c>
      <c r="AC23" s="35">
        <f t="shared" si="33"/>
        <v>0</v>
      </c>
      <c r="AE23" s="35"/>
      <c r="AF23" s="35">
        <f t="shared" si="34"/>
        <v>0</v>
      </c>
      <c r="AG23" s="35">
        <f t="shared" si="8"/>
        <v>0</v>
      </c>
      <c r="AH23" s="35">
        <f t="shared" si="35"/>
        <v>0</v>
      </c>
      <c r="AJ23" s="35"/>
      <c r="AK23" s="35">
        <f t="shared" si="36"/>
        <v>0</v>
      </c>
      <c r="AL23" s="35">
        <f t="shared" si="9"/>
        <v>0</v>
      </c>
      <c r="AM23" s="35">
        <f t="shared" si="37"/>
        <v>0</v>
      </c>
      <c r="AO23" s="35"/>
      <c r="AP23" s="35">
        <f t="shared" si="38"/>
        <v>0</v>
      </c>
      <c r="AQ23" s="35">
        <f t="shared" si="10"/>
        <v>0</v>
      </c>
      <c r="AR23" s="35">
        <f t="shared" si="39"/>
        <v>0</v>
      </c>
      <c r="AT23" s="35"/>
      <c r="AU23" s="35">
        <f t="shared" si="40"/>
        <v>0</v>
      </c>
      <c r="AV23" s="35">
        <f t="shared" si="11"/>
        <v>0</v>
      </c>
      <c r="AW23" s="35">
        <f t="shared" si="41"/>
        <v>0</v>
      </c>
      <c r="AY23" s="35"/>
      <c r="AZ23" s="35">
        <f t="shared" si="42"/>
        <v>0</v>
      </c>
      <c r="BA23" s="35">
        <f t="shared" si="12"/>
        <v>0</v>
      </c>
      <c r="BB23" s="35">
        <f t="shared" si="43"/>
        <v>0</v>
      </c>
      <c r="BD23" s="35"/>
      <c r="BE23" s="35">
        <f t="shared" si="44"/>
        <v>0</v>
      </c>
      <c r="BF23" s="35">
        <f t="shared" si="13"/>
        <v>0</v>
      </c>
      <c r="BG23" s="35">
        <f t="shared" si="45"/>
        <v>0</v>
      </c>
      <c r="BI23" s="35"/>
      <c r="BJ23" s="35">
        <f t="shared" si="46"/>
        <v>0</v>
      </c>
      <c r="BK23" s="35">
        <f t="shared" si="14"/>
        <v>0</v>
      </c>
      <c r="BL23" s="35">
        <f t="shared" si="47"/>
        <v>0</v>
      </c>
      <c r="BN23" s="35"/>
      <c r="BO23" s="35">
        <f t="shared" si="48"/>
        <v>0</v>
      </c>
      <c r="BP23" s="35">
        <f t="shared" si="15"/>
        <v>0</v>
      </c>
      <c r="BQ23" s="35">
        <f t="shared" si="49"/>
        <v>0</v>
      </c>
      <c r="BS23" s="35"/>
      <c r="BT23" s="35">
        <f t="shared" si="50"/>
        <v>0</v>
      </c>
      <c r="BU23" s="5">
        <f t="shared" si="16"/>
        <v>0</v>
      </c>
      <c r="BV23" s="35">
        <f t="shared" si="51"/>
        <v>0</v>
      </c>
      <c r="BX23" s="35"/>
      <c r="BY23" s="35">
        <f t="shared" si="52"/>
        <v>0</v>
      </c>
      <c r="BZ23" s="5">
        <f t="shared" si="17"/>
        <v>0</v>
      </c>
      <c r="CA23" s="35">
        <f t="shared" si="53"/>
        <v>0</v>
      </c>
      <c r="CB23" s="5"/>
      <c r="CC23" s="35"/>
      <c r="CD23" s="35">
        <f t="shared" si="54"/>
        <v>0</v>
      </c>
      <c r="CE23" s="5">
        <f t="shared" si="18"/>
        <v>0</v>
      </c>
      <c r="CF23" s="35">
        <f t="shared" si="55"/>
        <v>0</v>
      </c>
      <c r="CG23" s="5"/>
      <c r="CH23" s="35"/>
      <c r="CI23" s="35">
        <f t="shared" si="56"/>
        <v>0</v>
      </c>
      <c r="CJ23" s="5">
        <f t="shared" si="19"/>
        <v>0</v>
      </c>
      <c r="CK23" s="35">
        <f t="shared" si="57"/>
        <v>0</v>
      </c>
      <c r="CL23" s="5"/>
      <c r="CM23" s="35"/>
      <c r="CN23" s="35">
        <f t="shared" si="58"/>
        <v>0</v>
      </c>
      <c r="CO23" s="5">
        <f t="shared" si="20"/>
        <v>0</v>
      </c>
      <c r="CP23" s="35">
        <f t="shared" si="59"/>
        <v>0</v>
      </c>
      <c r="CQ23" s="5"/>
      <c r="CR23" s="35"/>
      <c r="CS23" s="35">
        <f t="shared" si="60"/>
        <v>0</v>
      </c>
      <c r="CT23" s="5">
        <f t="shared" si="21"/>
        <v>0</v>
      </c>
      <c r="CU23" s="35">
        <f t="shared" si="61"/>
        <v>0</v>
      </c>
      <c r="CV23" s="5"/>
      <c r="CW23" s="35"/>
      <c r="CX23" s="35">
        <f t="shared" si="62"/>
        <v>0</v>
      </c>
      <c r="CY23" s="5">
        <f t="shared" si="22"/>
        <v>0</v>
      </c>
      <c r="CZ23" s="35">
        <f t="shared" si="63"/>
        <v>0</v>
      </c>
      <c r="DA23" s="5"/>
      <c r="DB23" s="35"/>
      <c r="DC23" s="35">
        <f t="shared" si="64"/>
        <v>0</v>
      </c>
      <c r="DD23" s="5">
        <f t="shared" si="23"/>
        <v>0</v>
      </c>
      <c r="DE23" s="35">
        <f t="shared" si="65"/>
        <v>0</v>
      </c>
      <c r="DF23" s="5"/>
      <c r="DG23" s="35"/>
      <c r="DH23" s="35">
        <f t="shared" si="66"/>
        <v>0</v>
      </c>
      <c r="DI23" s="5">
        <f t="shared" si="24"/>
        <v>0</v>
      </c>
      <c r="DJ23" s="35">
        <f t="shared" si="67"/>
        <v>0</v>
      </c>
      <c r="DK23" s="5"/>
      <c r="DL23" s="35"/>
      <c r="DM23" s="35">
        <f t="shared" si="68"/>
        <v>0</v>
      </c>
      <c r="DN23" s="5">
        <f t="shared" si="25"/>
        <v>0</v>
      </c>
      <c r="DO23" s="35">
        <f t="shared" si="69"/>
        <v>0</v>
      </c>
      <c r="DP23" s="5"/>
      <c r="DQ23" s="35"/>
      <c r="DR23" s="35">
        <f t="shared" si="70"/>
        <v>0</v>
      </c>
      <c r="DS23" s="5">
        <f t="shared" si="26"/>
        <v>0</v>
      </c>
      <c r="DT23" s="35">
        <f t="shared" si="71"/>
        <v>0</v>
      </c>
      <c r="DU23" s="5"/>
      <c r="DV23" s="35"/>
      <c r="DW23" s="35">
        <f t="shared" si="72"/>
        <v>0</v>
      </c>
      <c r="DX23" s="5">
        <f t="shared" si="27"/>
        <v>0</v>
      </c>
      <c r="DY23" s="35">
        <f t="shared" si="73"/>
        <v>0</v>
      </c>
      <c r="DZ23" s="5"/>
      <c r="EA23" s="3"/>
      <c r="EB23" s="3"/>
      <c r="EC23" s="5">
        <f t="shared" si="28"/>
        <v>0</v>
      </c>
      <c r="ED23" s="35">
        <f aca="true" t="shared" si="100" ref="ED23:ED34">$N23*$AB$7</f>
        <v>0</v>
      </c>
      <c r="EE23" s="5"/>
      <c r="EF23" s="5"/>
      <c r="EG23" s="35">
        <f t="shared" si="75"/>
        <v>0</v>
      </c>
      <c r="EH23" s="35">
        <f t="shared" si="29"/>
        <v>0</v>
      </c>
      <c r="EI23" s="35">
        <f t="shared" si="76"/>
        <v>0</v>
      </c>
      <c r="EJ23" s="5"/>
      <c r="EK23" s="5"/>
      <c r="EL23" s="35"/>
      <c r="EM23" s="35">
        <f t="shared" si="30"/>
        <v>0</v>
      </c>
      <c r="EN23" s="35">
        <f t="shared" si="77"/>
        <v>0</v>
      </c>
      <c r="EO23" s="5"/>
      <c r="EP23" s="5"/>
      <c r="EQ23" s="5"/>
      <c r="ER23" s="5"/>
      <c r="ES23" s="5"/>
      <c r="ET23" s="5"/>
      <c r="EU23" s="5"/>
      <c r="EV23" s="5"/>
      <c r="EW23" s="5"/>
      <c r="EX23" s="5"/>
    </row>
    <row r="24" spans="1:154" ht="12.75">
      <c r="A24" s="36">
        <v>47209</v>
      </c>
      <c r="C24" s="3">
        <v>0</v>
      </c>
      <c r="D24" s="3">
        <v>0</v>
      </c>
      <c r="K24" s="3">
        <f t="shared" si="31"/>
        <v>0</v>
      </c>
      <c r="L24" s="3">
        <f t="shared" si="0"/>
        <v>0</v>
      </c>
      <c r="M24" s="34">
        <f t="shared" si="1"/>
        <v>0</v>
      </c>
      <c r="N24" s="34"/>
      <c r="P24" s="35">
        <f>'2014A Academic'!P24</f>
        <v>0</v>
      </c>
      <c r="Q24" s="35">
        <f>'2014A Academic'!Q24</f>
        <v>0</v>
      </c>
      <c r="R24" s="35">
        <f t="shared" si="3"/>
        <v>0</v>
      </c>
      <c r="S24" s="35">
        <f>'2014A Academic'!S24</f>
        <v>0</v>
      </c>
      <c r="U24" s="34">
        <f t="shared" si="4"/>
        <v>0</v>
      </c>
      <c r="V24" s="34">
        <f t="shared" si="4"/>
        <v>0</v>
      </c>
      <c r="W24" s="35">
        <f t="shared" si="5"/>
        <v>0</v>
      </c>
      <c r="X24" s="34">
        <f t="shared" si="6"/>
        <v>0</v>
      </c>
      <c r="Z24" s="35">
        <f t="shared" si="78"/>
        <v>0</v>
      </c>
      <c r="AA24" s="35">
        <f t="shared" si="32"/>
        <v>0</v>
      </c>
      <c r="AB24" s="35">
        <f t="shared" si="7"/>
        <v>0</v>
      </c>
      <c r="AC24" s="35">
        <f t="shared" si="33"/>
        <v>0</v>
      </c>
      <c r="AE24" s="35">
        <f t="shared" si="79"/>
        <v>0</v>
      </c>
      <c r="AF24" s="35">
        <f t="shared" si="34"/>
        <v>0</v>
      </c>
      <c r="AG24" s="35">
        <f t="shared" si="8"/>
        <v>0</v>
      </c>
      <c r="AH24" s="35">
        <f t="shared" si="35"/>
        <v>0</v>
      </c>
      <c r="AJ24" s="35">
        <f t="shared" si="80"/>
        <v>0</v>
      </c>
      <c r="AK24" s="35">
        <f t="shared" si="36"/>
        <v>0</v>
      </c>
      <c r="AL24" s="35">
        <f t="shared" si="9"/>
        <v>0</v>
      </c>
      <c r="AM24" s="35">
        <f t="shared" si="37"/>
        <v>0</v>
      </c>
      <c r="AO24" s="35">
        <f t="shared" si="81"/>
        <v>0</v>
      </c>
      <c r="AP24" s="35">
        <f t="shared" si="38"/>
        <v>0</v>
      </c>
      <c r="AQ24" s="35">
        <f t="shared" si="10"/>
        <v>0</v>
      </c>
      <c r="AR24" s="35">
        <f t="shared" si="39"/>
        <v>0</v>
      </c>
      <c r="AT24" s="35">
        <f t="shared" si="82"/>
        <v>0</v>
      </c>
      <c r="AU24" s="35">
        <f t="shared" si="40"/>
        <v>0</v>
      </c>
      <c r="AV24" s="35">
        <f t="shared" si="11"/>
        <v>0</v>
      </c>
      <c r="AW24" s="35">
        <f t="shared" si="41"/>
        <v>0</v>
      </c>
      <c r="AY24" s="35">
        <f t="shared" si="83"/>
        <v>0</v>
      </c>
      <c r="AZ24" s="35">
        <f t="shared" si="42"/>
        <v>0</v>
      </c>
      <c r="BA24" s="35">
        <f t="shared" si="12"/>
        <v>0</v>
      </c>
      <c r="BB24" s="35">
        <f t="shared" si="43"/>
        <v>0</v>
      </c>
      <c r="BD24" s="35">
        <f t="shared" si="84"/>
        <v>0</v>
      </c>
      <c r="BE24" s="35">
        <f t="shared" si="44"/>
        <v>0</v>
      </c>
      <c r="BF24" s="35">
        <f t="shared" si="13"/>
        <v>0</v>
      </c>
      <c r="BG24" s="35">
        <f t="shared" si="45"/>
        <v>0</v>
      </c>
      <c r="BI24" s="35">
        <f t="shared" si="85"/>
        <v>0</v>
      </c>
      <c r="BJ24" s="35">
        <f t="shared" si="46"/>
        <v>0</v>
      </c>
      <c r="BK24" s="35">
        <f t="shared" si="14"/>
        <v>0</v>
      </c>
      <c r="BL24" s="35">
        <f t="shared" si="47"/>
        <v>0</v>
      </c>
      <c r="BN24" s="35">
        <f t="shared" si="86"/>
        <v>0</v>
      </c>
      <c r="BO24" s="35">
        <f t="shared" si="48"/>
        <v>0</v>
      </c>
      <c r="BP24" s="35">
        <f t="shared" si="15"/>
        <v>0</v>
      </c>
      <c r="BQ24" s="35">
        <f t="shared" si="49"/>
        <v>0</v>
      </c>
      <c r="BS24" s="35">
        <f t="shared" si="87"/>
        <v>0</v>
      </c>
      <c r="BT24" s="35">
        <f t="shared" si="50"/>
        <v>0</v>
      </c>
      <c r="BU24" s="5">
        <f t="shared" si="16"/>
        <v>0</v>
      </c>
      <c r="BV24" s="35">
        <f t="shared" si="51"/>
        <v>0</v>
      </c>
      <c r="BX24" s="35">
        <f t="shared" si="88"/>
        <v>0</v>
      </c>
      <c r="BY24" s="35">
        <f t="shared" si="52"/>
        <v>0</v>
      </c>
      <c r="BZ24" s="5">
        <f t="shared" si="17"/>
        <v>0</v>
      </c>
      <c r="CA24" s="35">
        <f t="shared" si="53"/>
        <v>0</v>
      </c>
      <c r="CB24" s="5"/>
      <c r="CC24" s="35">
        <f t="shared" si="89"/>
        <v>0</v>
      </c>
      <c r="CD24" s="35">
        <f t="shared" si="54"/>
        <v>0</v>
      </c>
      <c r="CE24" s="5">
        <f t="shared" si="18"/>
        <v>0</v>
      </c>
      <c r="CF24" s="35">
        <f t="shared" si="55"/>
        <v>0</v>
      </c>
      <c r="CG24" s="5"/>
      <c r="CH24" s="35">
        <f t="shared" si="90"/>
        <v>0</v>
      </c>
      <c r="CI24" s="35">
        <f t="shared" si="56"/>
        <v>0</v>
      </c>
      <c r="CJ24" s="5">
        <f t="shared" si="19"/>
        <v>0</v>
      </c>
      <c r="CK24" s="35">
        <f t="shared" si="57"/>
        <v>0</v>
      </c>
      <c r="CL24" s="5"/>
      <c r="CM24" s="35">
        <f t="shared" si="91"/>
        <v>0</v>
      </c>
      <c r="CN24" s="35">
        <f t="shared" si="58"/>
        <v>0</v>
      </c>
      <c r="CO24" s="5">
        <f t="shared" si="20"/>
        <v>0</v>
      </c>
      <c r="CP24" s="35">
        <f t="shared" si="59"/>
        <v>0</v>
      </c>
      <c r="CQ24" s="5"/>
      <c r="CR24" s="35">
        <f t="shared" si="92"/>
        <v>0</v>
      </c>
      <c r="CS24" s="35">
        <f t="shared" si="60"/>
        <v>0</v>
      </c>
      <c r="CT24" s="5">
        <f t="shared" si="21"/>
        <v>0</v>
      </c>
      <c r="CU24" s="35">
        <f t="shared" si="61"/>
        <v>0</v>
      </c>
      <c r="CV24" s="5"/>
      <c r="CW24" s="35">
        <f t="shared" si="93"/>
        <v>0</v>
      </c>
      <c r="CX24" s="35">
        <f t="shared" si="62"/>
        <v>0</v>
      </c>
      <c r="CY24" s="5">
        <f t="shared" si="22"/>
        <v>0</v>
      </c>
      <c r="CZ24" s="35">
        <f t="shared" si="63"/>
        <v>0</v>
      </c>
      <c r="DA24" s="5"/>
      <c r="DB24" s="35">
        <f t="shared" si="94"/>
        <v>0</v>
      </c>
      <c r="DC24" s="35">
        <f t="shared" si="64"/>
        <v>0</v>
      </c>
      <c r="DD24" s="5">
        <f t="shared" si="23"/>
        <v>0</v>
      </c>
      <c r="DE24" s="35">
        <f t="shared" si="65"/>
        <v>0</v>
      </c>
      <c r="DF24" s="5"/>
      <c r="DG24" s="35">
        <f t="shared" si="95"/>
        <v>0</v>
      </c>
      <c r="DH24" s="35">
        <f t="shared" si="66"/>
        <v>0</v>
      </c>
      <c r="DI24" s="5">
        <f t="shared" si="24"/>
        <v>0</v>
      </c>
      <c r="DJ24" s="35">
        <f t="shared" si="67"/>
        <v>0</v>
      </c>
      <c r="DK24" s="5"/>
      <c r="DL24" s="35">
        <f t="shared" si="96"/>
        <v>0</v>
      </c>
      <c r="DM24" s="35">
        <f t="shared" si="68"/>
        <v>0</v>
      </c>
      <c r="DN24" s="5">
        <f t="shared" si="25"/>
        <v>0</v>
      </c>
      <c r="DO24" s="35">
        <f t="shared" si="69"/>
        <v>0</v>
      </c>
      <c r="DP24" s="5"/>
      <c r="DQ24" s="35">
        <f t="shared" si="97"/>
        <v>0</v>
      </c>
      <c r="DR24" s="35">
        <f t="shared" si="70"/>
        <v>0</v>
      </c>
      <c r="DS24" s="5">
        <f t="shared" si="26"/>
        <v>0</v>
      </c>
      <c r="DT24" s="35">
        <f t="shared" si="71"/>
        <v>0</v>
      </c>
      <c r="DU24" s="5"/>
      <c r="DV24" s="35">
        <f t="shared" si="98"/>
        <v>0</v>
      </c>
      <c r="DW24" s="35">
        <f t="shared" si="72"/>
        <v>0</v>
      </c>
      <c r="DX24" s="5">
        <f t="shared" si="27"/>
        <v>0</v>
      </c>
      <c r="DY24" s="35">
        <f t="shared" si="73"/>
        <v>0</v>
      </c>
      <c r="DZ24" s="5"/>
      <c r="EA24" s="3"/>
      <c r="EB24" s="3"/>
      <c r="EC24" s="5">
        <f t="shared" si="28"/>
        <v>0</v>
      </c>
      <c r="ED24" s="35">
        <f t="shared" si="100"/>
        <v>0</v>
      </c>
      <c r="EE24" s="5"/>
      <c r="EF24" s="5">
        <f t="shared" si="99"/>
        <v>0</v>
      </c>
      <c r="EG24" s="35">
        <f t="shared" si="75"/>
        <v>0</v>
      </c>
      <c r="EH24" s="35">
        <f t="shared" si="29"/>
        <v>0</v>
      </c>
      <c r="EI24" s="35">
        <f t="shared" si="76"/>
        <v>0</v>
      </c>
      <c r="EJ24" s="5"/>
      <c r="EK24" s="5"/>
      <c r="EL24" s="35"/>
      <c r="EM24" s="35">
        <f t="shared" si="30"/>
        <v>0</v>
      </c>
      <c r="EN24" s="35">
        <f t="shared" si="77"/>
        <v>0</v>
      </c>
      <c r="EO24" s="5"/>
      <c r="EP24" s="5"/>
      <c r="EQ24" s="5"/>
      <c r="ER24" s="5"/>
      <c r="ES24" s="5"/>
      <c r="ET24" s="5"/>
      <c r="EU24" s="5"/>
      <c r="EV24" s="5"/>
      <c r="EW24" s="5"/>
      <c r="EX24" s="5"/>
    </row>
    <row r="25" spans="1:154" ht="12.75">
      <c r="A25" s="36">
        <v>47392</v>
      </c>
      <c r="D25" s="3">
        <v>0</v>
      </c>
      <c r="L25" s="3">
        <f t="shared" si="0"/>
        <v>0</v>
      </c>
      <c r="M25" s="34">
        <f t="shared" si="1"/>
        <v>0</v>
      </c>
      <c r="N25" s="34"/>
      <c r="P25" s="35">
        <f>'2014A Academic'!P25</f>
        <v>0</v>
      </c>
      <c r="Q25" s="35">
        <f>'2014A Academic'!Q25</f>
        <v>0</v>
      </c>
      <c r="R25" s="35">
        <f t="shared" si="3"/>
        <v>0</v>
      </c>
      <c r="S25" s="35">
        <f>'2014A Academic'!S25</f>
        <v>0</v>
      </c>
      <c r="U25" s="34">
        <f t="shared" si="4"/>
        <v>0</v>
      </c>
      <c r="V25" s="34">
        <f t="shared" si="4"/>
        <v>0</v>
      </c>
      <c r="W25" s="35">
        <f t="shared" si="5"/>
        <v>0</v>
      </c>
      <c r="X25" s="34">
        <f t="shared" si="6"/>
        <v>0</v>
      </c>
      <c r="Z25" s="35"/>
      <c r="AA25" s="35">
        <f t="shared" si="32"/>
        <v>0</v>
      </c>
      <c r="AB25" s="35">
        <f t="shared" si="7"/>
        <v>0</v>
      </c>
      <c r="AC25" s="35">
        <f t="shared" si="33"/>
        <v>0</v>
      </c>
      <c r="AE25" s="35"/>
      <c r="AF25" s="35">
        <f t="shared" si="34"/>
        <v>0</v>
      </c>
      <c r="AG25" s="35">
        <f t="shared" si="8"/>
        <v>0</v>
      </c>
      <c r="AH25" s="35">
        <f t="shared" si="35"/>
        <v>0</v>
      </c>
      <c r="AJ25" s="35"/>
      <c r="AK25" s="35">
        <f t="shared" si="36"/>
        <v>0</v>
      </c>
      <c r="AL25" s="35">
        <f t="shared" si="9"/>
        <v>0</v>
      </c>
      <c r="AM25" s="35">
        <f t="shared" si="37"/>
        <v>0</v>
      </c>
      <c r="AO25" s="35"/>
      <c r="AP25" s="35">
        <f t="shared" si="38"/>
        <v>0</v>
      </c>
      <c r="AQ25" s="35">
        <f t="shared" si="10"/>
        <v>0</v>
      </c>
      <c r="AR25" s="35">
        <f t="shared" si="39"/>
        <v>0</v>
      </c>
      <c r="AT25" s="35"/>
      <c r="AU25" s="35">
        <f t="shared" si="40"/>
        <v>0</v>
      </c>
      <c r="AV25" s="35">
        <f t="shared" si="11"/>
        <v>0</v>
      </c>
      <c r="AW25" s="35">
        <f t="shared" si="41"/>
        <v>0</v>
      </c>
      <c r="AY25" s="35"/>
      <c r="AZ25" s="35">
        <f t="shared" si="42"/>
        <v>0</v>
      </c>
      <c r="BA25" s="35">
        <f t="shared" si="12"/>
        <v>0</v>
      </c>
      <c r="BB25" s="35">
        <f t="shared" si="43"/>
        <v>0</v>
      </c>
      <c r="BD25" s="35"/>
      <c r="BE25" s="35">
        <f t="shared" si="44"/>
        <v>0</v>
      </c>
      <c r="BF25" s="35">
        <f t="shared" si="13"/>
        <v>0</v>
      </c>
      <c r="BG25" s="35">
        <f t="shared" si="45"/>
        <v>0</v>
      </c>
      <c r="BI25" s="35"/>
      <c r="BJ25" s="35">
        <f t="shared" si="46"/>
        <v>0</v>
      </c>
      <c r="BK25" s="35">
        <f t="shared" si="14"/>
        <v>0</v>
      </c>
      <c r="BL25" s="35">
        <f t="shared" si="47"/>
        <v>0</v>
      </c>
      <c r="BN25" s="35"/>
      <c r="BO25" s="35">
        <f t="shared" si="48"/>
        <v>0</v>
      </c>
      <c r="BP25" s="35">
        <f t="shared" si="15"/>
        <v>0</v>
      </c>
      <c r="BQ25" s="35">
        <f t="shared" si="49"/>
        <v>0</v>
      </c>
      <c r="BS25" s="35"/>
      <c r="BT25" s="35">
        <f t="shared" si="50"/>
        <v>0</v>
      </c>
      <c r="BU25" s="5">
        <f t="shared" si="16"/>
        <v>0</v>
      </c>
      <c r="BV25" s="35">
        <f t="shared" si="51"/>
        <v>0</v>
      </c>
      <c r="BX25" s="35"/>
      <c r="BY25" s="35">
        <f t="shared" si="52"/>
        <v>0</v>
      </c>
      <c r="BZ25" s="5">
        <f t="shared" si="17"/>
        <v>0</v>
      </c>
      <c r="CA25" s="35">
        <f t="shared" si="53"/>
        <v>0</v>
      </c>
      <c r="CB25" s="5"/>
      <c r="CC25" s="35"/>
      <c r="CD25" s="35">
        <f t="shared" si="54"/>
        <v>0</v>
      </c>
      <c r="CE25" s="5">
        <f t="shared" si="18"/>
        <v>0</v>
      </c>
      <c r="CF25" s="35">
        <f t="shared" si="55"/>
        <v>0</v>
      </c>
      <c r="CG25" s="5"/>
      <c r="CH25" s="35"/>
      <c r="CI25" s="35">
        <f t="shared" si="56"/>
        <v>0</v>
      </c>
      <c r="CJ25" s="5">
        <f t="shared" si="19"/>
        <v>0</v>
      </c>
      <c r="CK25" s="35">
        <f t="shared" si="57"/>
        <v>0</v>
      </c>
      <c r="CL25" s="5"/>
      <c r="CM25" s="35"/>
      <c r="CN25" s="35">
        <f t="shared" si="58"/>
        <v>0</v>
      </c>
      <c r="CO25" s="5">
        <f t="shared" si="20"/>
        <v>0</v>
      </c>
      <c r="CP25" s="35">
        <f t="shared" si="59"/>
        <v>0</v>
      </c>
      <c r="CQ25" s="5"/>
      <c r="CR25" s="35"/>
      <c r="CS25" s="35">
        <f t="shared" si="60"/>
        <v>0</v>
      </c>
      <c r="CT25" s="5">
        <f t="shared" si="21"/>
        <v>0</v>
      </c>
      <c r="CU25" s="35">
        <f t="shared" si="61"/>
        <v>0</v>
      </c>
      <c r="CV25" s="5"/>
      <c r="CW25" s="35"/>
      <c r="CX25" s="35">
        <f t="shared" si="62"/>
        <v>0</v>
      </c>
      <c r="CY25" s="5">
        <f t="shared" si="22"/>
        <v>0</v>
      </c>
      <c r="CZ25" s="35">
        <f t="shared" si="63"/>
        <v>0</v>
      </c>
      <c r="DA25" s="5"/>
      <c r="DB25" s="35"/>
      <c r="DC25" s="35">
        <f t="shared" si="64"/>
        <v>0</v>
      </c>
      <c r="DD25" s="5">
        <f t="shared" si="23"/>
        <v>0</v>
      </c>
      <c r="DE25" s="35">
        <f t="shared" si="65"/>
        <v>0</v>
      </c>
      <c r="DF25" s="5"/>
      <c r="DG25" s="35"/>
      <c r="DH25" s="35">
        <f t="shared" si="66"/>
        <v>0</v>
      </c>
      <c r="DI25" s="5">
        <f t="shared" si="24"/>
        <v>0</v>
      </c>
      <c r="DJ25" s="35">
        <f t="shared" si="67"/>
        <v>0</v>
      </c>
      <c r="DK25" s="5"/>
      <c r="DL25" s="35"/>
      <c r="DM25" s="35">
        <f t="shared" si="68"/>
        <v>0</v>
      </c>
      <c r="DN25" s="5">
        <f t="shared" si="25"/>
        <v>0</v>
      </c>
      <c r="DO25" s="35">
        <f t="shared" si="69"/>
        <v>0</v>
      </c>
      <c r="DP25" s="5"/>
      <c r="DQ25" s="35"/>
      <c r="DR25" s="35">
        <f t="shared" si="70"/>
        <v>0</v>
      </c>
      <c r="DS25" s="5">
        <f t="shared" si="26"/>
        <v>0</v>
      </c>
      <c r="DT25" s="35">
        <f t="shared" si="71"/>
        <v>0</v>
      </c>
      <c r="DU25" s="5"/>
      <c r="DV25" s="35"/>
      <c r="DW25" s="35">
        <f t="shared" si="72"/>
        <v>0</v>
      </c>
      <c r="DX25" s="5">
        <f t="shared" si="27"/>
        <v>0</v>
      </c>
      <c r="DY25" s="35">
        <f t="shared" si="73"/>
        <v>0</v>
      </c>
      <c r="DZ25" s="5"/>
      <c r="EA25" s="3"/>
      <c r="EB25" s="3"/>
      <c r="EC25" s="5">
        <f t="shared" si="28"/>
        <v>0</v>
      </c>
      <c r="ED25" s="35">
        <f t="shared" si="100"/>
        <v>0</v>
      </c>
      <c r="EE25" s="5"/>
      <c r="EF25" s="5"/>
      <c r="EG25" s="35">
        <f t="shared" si="75"/>
        <v>0</v>
      </c>
      <c r="EH25" s="35">
        <f t="shared" si="29"/>
        <v>0</v>
      </c>
      <c r="EI25" s="35">
        <f t="shared" si="76"/>
        <v>0</v>
      </c>
      <c r="EJ25" s="5"/>
      <c r="EK25" s="5"/>
      <c r="EL25" s="35"/>
      <c r="EM25" s="35">
        <f t="shared" si="30"/>
        <v>0</v>
      </c>
      <c r="EN25" s="35">
        <f t="shared" si="77"/>
        <v>0</v>
      </c>
      <c r="EO25" s="5"/>
      <c r="EP25" s="5"/>
      <c r="EQ25" s="5"/>
      <c r="ER25" s="5"/>
      <c r="ES25" s="5"/>
      <c r="ET25" s="5"/>
      <c r="EU25" s="5"/>
      <c r="EV25" s="5"/>
      <c r="EW25" s="5"/>
      <c r="EX25" s="5"/>
    </row>
    <row r="26" spans="1:154" ht="12.75">
      <c r="A26" s="36">
        <v>11049</v>
      </c>
      <c r="C26" s="3">
        <v>0</v>
      </c>
      <c r="D26" s="3">
        <v>0</v>
      </c>
      <c r="K26" s="3">
        <f t="shared" si="31"/>
        <v>0</v>
      </c>
      <c r="L26" s="3">
        <f t="shared" si="0"/>
        <v>0</v>
      </c>
      <c r="M26" s="34">
        <f t="shared" si="1"/>
        <v>0</v>
      </c>
      <c r="N26" s="34"/>
      <c r="P26" s="35">
        <f>'2014A Academic'!P26</f>
        <v>0</v>
      </c>
      <c r="Q26" s="35">
        <f>'2014A Academic'!Q26</f>
        <v>0</v>
      </c>
      <c r="R26" s="35">
        <f t="shared" si="3"/>
        <v>0</v>
      </c>
      <c r="S26" s="35">
        <f>'2014A Academic'!S26</f>
        <v>0</v>
      </c>
      <c r="U26" s="34">
        <f t="shared" si="4"/>
        <v>0</v>
      </c>
      <c r="V26" s="34">
        <f t="shared" si="4"/>
        <v>0</v>
      </c>
      <c r="W26" s="35">
        <f t="shared" si="5"/>
        <v>0</v>
      </c>
      <c r="X26" s="34">
        <f t="shared" si="6"/>
        <v>0</v>
      </c>
      <c r="Z26" s="35">
        <f t="shared" si="78"/>
        <v>0</v>
      </c>
      <c r="AA26" s="35">
        <f t="shared" si="32"/>
        <v>0</v>
      </c>
      <c r="AB26" s="35">
        <f t="shared" si="7"/>
        <v>0</v>
      </c>
      <c r="AC26" s="35">
        <f t="shared" si="33"/>
        <v>0</v>
      </c>
      <c r="AE26" s="35">
        <f t="shared" si="79"/>
        <v>0</v>
      </c>
      <c r="AF26" s="35">
        <f t="shared" si="34"/>
        <v>0</v>
      </c>
      <c r="AG26" s="35">
        <f t="shared" si="8"/>
        <v>0</v>
      </c>
      <c r="AH26" s="35">
        <f t="shared" si="35"/>
        <v>0</v>
      </c>
      <c r="AJ26" s="35">
        <f t="shared" si="80"/>
        <v>0</v>
      </c>
      <c r="AK26" s="35">
        <f t="shared" si="36"/>
        <v>0</v>
      </c>
      <c r="AL26" s="35">
        <f t="shared" si="9"/>
        <v>0</v>
      </c>
      <c r="AM26" s="35">
        <f t="shared" si="37"/>
        <v>0</v>
      </c>
      <c r="AO26" s="35">
        <f t="shared" si="81"/>
        <v>0</v>
      </c>
      <c r="AP26" s="35">
        <f t="shared" si="38"/>
        <v>0</v>
      </c>
      <c r="AQ26" s="35">
        <f t="shared" si="10"/>
        <v>0</v>
      </c>
      <c r="AR26" s="35">
        <f t="shared" si="39"/>
        <v>0</v>
      </c>
      <c r="AT26" s="35">
        <f t="shared" si="82"/>
        <v>0</v>
      </c>
      <c r="AU26" s="35">
        <f t="shared" si="40"/>
        <v>0</v>
      </c>
      <c r="AV26" s="35">
        <f t="shared" si="11"/>
        <v>0</v>
      </c>
      <c r="AW26" s="35">
        <f t="shared" si="41"/>
        <v>0</v>
      </c>
      <c r="AY26" s="35">
        <f t="shared" si="83"/>
        <v>0</v>
      </c>
      <c r="AZ26" s="35">
        <f t="shared" si="42"/>
        <v>0</v>
      </c>
      <c r="BA26" s="35">
        <f t="shared" si="12"/>
        <v>0</v>
      </c>
      <c r="BB26" s="35">
        <f t="shared" si="43"/>
        <v>0</v>
      </c>
      <c r="BD26" s="35">
        <f t="shared" si="84"/>
        <v>0</v>
      </c>
      <c r="BE26" s="35">
        <f t="shared" si="44"/>
        <v>0</v>
      </c>
      <c r="BF26" s="35">
        <f t="shared" si="13"/>
        <v>0</v>
      </c>
      <c r="BG26" s="35">
        <f t="shared" si="45"/>
        <v>0</v>
      </c>
      <c r="BI26" s="35">
        <f t="shared" si="85"/>
        <v>0</v>
      </c>
      <c r="BJ26" s="35">
        <f t="shared" si="46"/>
        <v>0</v>
      </c>
      <c r="BK26" s="35">
        <f t="shared" si="14"/>
        <v>0</v>
      </c>
      <c r="BL26" s="35">
        <f t="shared" si="47"/>
        <v>0</v>
      </c>
      <c r="BN26" s="35">
        <f t="shared" si="86"/>
        <v>0</v>
      </c>
      <c r="BO26" s="35">
        <f t="shared" si="48"/>
        <v>0</v>
      </c>
      <c r="BP26" s="35">
        <f t="shared" si="15"/>
        <v>0</v>
      </c>
      <c r="BQ26" s="35">
        <f t="shared" si="49"/>
        <v>0</v>
      </c>
      <c r="BS26" s="35">
        <f t="shared" si="87"/>
        <v>0</v>
      </c>
      <c r="BT26" s="35">
        <f t="shared" si="50"/>
        <v>0</v>
      </c>
      <c r="BU26" s="5">
        <f t="shared" si="16"/>
        <v>0</v>
      </c>
      <c r="BV26" s="35">
        <f t="shared" si="51"/>
        <v>0</v>
      </c>
      <c r="BX26" s="35">
        <f t="shared" si="88"/>
        <v>0</v>
      </c>
      <c r="BY26" s="35">
        <f t="shared" si="52"/>
        <v>0</v>
      </c>
      <c r="BZ26" s="5">
        <f t="shared" si="17"/>
        <v>0</v>
      </c>
      <c r="CA26" s="35">
        <f t="shared" si="53"/>
        <v>0</v>
      </c>
      <c r="CB26" s="5"/>
      <c r="CC26" s="35">
        <f t="shared" si="89"/>
        <v>0</v>
      </c>
      <c r="CD26" s="35">
        <f t="shared" si="54"/>
        <v>0</v>
      </c>
      <c r="CE26" s="5">
        <f t="shared" si="18"/>
        <v>0</v>
      </c>
      <c r="CF26" s="35">
        <f t="shared" si="55"/>
        <v>0</v>
      </c>
      <c r="CG26" s="5"/>
      <c r="CH26" s="35">
        <f t="shared" si="90"/>
        <v>0</v>
      </c>
      <c r="CI26" s="35">
        <f t="shared" si="56"/>
        <v>0</v>
      </c>
      <c r="CJ26" s="5">
        <f t="shared" si="19"/>
        <v>0</v>
      </c>
      <c r="CK26" s="35">
        <f t="shared" si="57"/>
        <v>0</v>
      </c>
      <c r="CL26" s="5"/>
      <c r="CM26" s="35">
        <f t="shared" si="91"/>
        <v>0</v>
      </c>
      <c r="CN26" s="35">
        <f t="shared" si="58"/>
        <v>0</v>
      </c>
      <c r="CO26" s="5">
        <f t="shared" si="20"/>
        <v>0</v>
      </c>
      <c r="CP26" s="35">
        <f t="shared" si="59"/>
        <v>0</v>
      </c>
      <c r="CQ26" s="5"/>
      <c r="CR26" s="35">
        <f t="shared" si="92"/>
        <v>0</v>
      </c>
      <c r="CS26" s="35">
        <f t="shared" si="60"/>
        <v>0</v>
      </c>
      <c r="CT26" s="5">
        <f t="shared" si="21"/>
        <v>0</v>
      </c>
      <c r="CU26" s="35">
        <f t="shared" si="61"/>
        <v>0</v>
      </c>
      <c r="CV26" s="5"/>
      <c r="CW26" s="35">
        <f t="shared" si="93"/>
        <v>0</v>
      </c>
      <c r="CX26" s="35">
        <f t="shared" si="62"/>
        <v>0</v>
      </c>
      <c r="CY26" s="5">
        <f t="shared" si="22"/>
        <v>0</v>
      </c>
      <c r="CZ26" s="35">
        <f t="shared" si="63"/>
        <v>0</v>
      </c>
      <c r="DA26" s="5"/>
      <c r="DB26" s="35">
        <f t="shared" si="94"/>
        <v>0</v>
      </c>
      <c r="DC26" s="35">
        <f t="shared" si="64"/>
        <v>0</v>
      </c>
      <c r="DD26" s="5">
        <f t="shared" si="23"/>
        <v>0</v>
      </c>
      <c r="DE26" s="35">
        <f t="shared" si="65"/>
        <v>0</v>
      </c>
      <c r="DF26" s="5"/>
      <c r="DG26" s="35">
        <f t="shared" si="95"/>
        <v>0</v>
      </c>
      <c r="DH26" s="35">
        <f t="shared" si="66"/>
        <v>0</v>
      </c>
      <c r="DI26" s="5">
        <f t="shared" si="24"/>
        <v>0</v>
      </c>
      <c r="DJ26" s="35">
        <f t="shared" si="67"/>
        <v>0</v>
      </c>
      <c r="DK26" s="5"/>
      <c r="DL26" s="35">
        <f t="shared" si="96"/>
        <v>0</v>
      </c>
      <c r="DM26" s="35">
        <f t="shared" si="68"/>
        <v>0</v>
      </c>
      <c r="DN26" s="5">
        <f t="shared" si="25"/>
        <v>0</v>
      </c>
      <c r="DO26" s="35">
        <f t="shared" si="69"/>
        <v>0</v>
      </c>
      <c r="DP26" s="5"/>
      <c r="DQ26" s="35">
        <f t="shared" si="97"/>
        <v>0</v>
      </c>
      <c r="DR26" s="35">
        <f t="shared" si="70"/>
        <v>0</v>
      </c>
      <c r="DS26" s="5">
        <f t="shared" si="26"/>
        <v>0</v>
      </c>
      <c r="DT26" s="35">
        <f t="shared" si="71"/>
        <v>0</v>
      </c>
      <c r="DU26" s="5"/>
      <c r="DV26" s="35">
        <f t="shared" si="98"/>
        <v>0</v>
      </c>
      <c r="DW26" s="35">
        <f t="shared" si="72"/>
        <v>0</v>
      </c>
      <c r="DX26" s="5">
        <f t="shared" si="27"/>
        <v>0</v>
      </c>
      <c r="DY26" s="35">
        <f t="shared" si="73"/>
        <v>0</v>
      </c>
      <c r="DZ26" s="5"/>
      <c r="EA26" s="3"/>
      <c r="EB26" s="3"/>
      <c r="EC26" s="5">
        <f t="shared" si="28"/>
        <v>0</v>
      </c>
      <c r="ED26" s="35">
        <f t="shared" si="100"/>
        <v>0</v>
      </c>
      <c r="EE26" s="5"/>
      <c r="EF26" s="5">
        <f t="shared" si="99"/>
        <v>0</v>
      </c>
      <c r="EG26" s="35">
        <f t="shared" si="75"/>
        <v>0</v>
      </c>
      <c r="EH26" s="35">
        <f t="shared" si="29"/>
        <v>0</v>
      </c>
      <c r="EI26" s="35">
        <f t="shared" si="76"/>
        <v>0</v>
      </c>
      <c r="EJ26" s="5"/>
      <c r="EK26" s="5"/>
      <c r="EL26" s="35"/>
      <c r="EM26" s="35">
        <f t="shared" si="30"/>
        <v>0</v>
      </c>
      <c r="EN26" s="35">
        <f t="shared" si="77"/>
        <v>0</v>
      </c>
      <c r="EO26" s="5"/>
      <c r="EP26" s="5"/>
      <c r="EQ26" s="5"/>
      <c r="ER26" s="5"/>
      <c r="ES26" s="5"/>
      <c r="ET26" s="5"/>
      <c r="EU26" s="5"/>
      <c r="EV26" s="5"/>
      <c r="EW26" s="5"/>
      <c r="EX26" s="5"/>
    </row>
    <row r="27" spans="1:154" ht="12.75">
      <c r="A27" s="36">
        <v>11232</v>
      </c>
      <c r="D27" s="3">
        <v>0</v>
      </c>
      <c r="L27" s="3">
        <f t="shared" si="0"/>
        <v>0</v>
      </c>
      <c r="M27" s="34">
        <f t="shared" si="1"/>
        <v>0</v>
      </c>
      <c r="N27" s="34"/>
      <c r="P27" s="35">
        <f>'2014A Academic'!P27</f>
        <v>0</v>
      </c>
      <c r="Q27" s="35">
        <f>'2014A Academic'!Q27</f>
        <v>0</v>
      </c>
      <c r="R27" s="35">
        <f t="shared" si="3"/>
        <v>0</v>
      </c>
      <c r="S27" s="35">
        <f>'2014A Academic'!S27</f>
        <v>0</v>
      </c>
      <c r="U27" s="34">
        <f t="shared" si="4"/>
        <v>0</v>
      </c>
      <c r="V27" s="34">
        <f t="shared" si="4"/>
        <v>0</v>
      </c>
      <c r="W27" s="35">
        <f t="shared" si="5"/>
        <v>0</v>
      </c>
      <c r="X27" s="34">
        <f t="shared" si="6"/>
        <v>0</v>
      </c>
      <c r="Z27" s="35"/>
      <c r="AA27" s="35">
        <f t="shared" si="32"/>
        <v>0</v>
      </c>
      <c r="AB27" s="35">
        <f t="shared" si="7"/>
        <v>0</v>
      </c>
      <c r="AC27" s="35">
        <f t="shared" si="33"/>
        <v>0</v>
      </c>
      <c r="AE27" s="35"/>
      <c r="AF27" s="35">
        <f t="shared" si="34"/>
        <v>0</v>
      </c>
      <c r="AG27" s="35">
        <f t="shared" si="8"/>
        <v>0</v>
      </c>
      <c r="AH27" s="35">
        <f t="shared" si="35"/>
        <v>0</v>
      </c>
      <c r="AJ27" s="35"/>
      <c r="AK27" s="35">
        <f t="shared" si="36"/>
        <v>0</v>
      </c>
      <c r="AL27" s="35">
        <f t="shared" si="9"/>
        <v>0</v>
      </c>
      <c r="AM27" s="35">
        <f t="shared" si="37"/>
        <v>0</v>
      </c>
      <c r="AO27" s="35"/>
      <c r="AP27" s="35">
        <f t="shared" si="38"/>
        <v>0</v>
      </c>
      <c r="AQ27" s="35">
        <f t="shared" si="10"/>
        <v>0</v>
      </c>
      <c r="AR27" s="35">
        <f t="shared" si="39"/>
        <v>0</v>
      </c>
      <c r="AT27" s="35"/>
      <c r="AU27" s="35">
        <f t="shared" si="40"/>
        <v>0</v>
      </c>
      <c r="AV27" s="35">
        <f t="shared" si="11"/>
        <v>0</v>
      </c>
      <c r="AW27" s="35">
        <f t="shared" si="41"/>
        <v>0</v>
      </c>
      <c r="AY27" s="35"/>
      <c r="AZ27" s="35">
        <f t="shared" si="42"/>
        <v>0</v>
      </c>
      <c r="BA27" s="35">
        <f t="shared" si="12"/>
        <v>0</v>
      </c>
      <c r="BB27" s="35">
        <f t="shared" si="43"/>
        <v>0</v>
      </c>
      <c r="BD27" s="35"/>
      <c r="BE27" s="35">
        <f t="shared" si="44"/>
        <v>0</v>
      </c>
      <c r="BF27" s="35">
        <f t="shared" si="13"/>
        <v>0</v>
      </c>
      <c r="BG27" s="35">
        <f t="shared" si="45"/>
        <v>0</v>
      </c>
      <c r="BI27" s="35"/>
      <c r="BJ27" s="35">
        <f t="shared" si="46"/>
        <v>0</v>
      </c>
      <c r="BK27" s="35">
        <f t="shared" si="14"/>
        <v>0</v>
      </c>
      <c r="BL27" s="35">
        <f t="shared" si="47"/>
        <v>0</v>
      </c>
      <c r="BN27" s="35"/>
      <c r="BO27" s="35">
        <f t="shared" si="48"/>
        <v>0</v>
      </c>
      <c r="BP27" s="35">
        <f t="shared" si="15"/>
        <v>0</v>
      </c>
      <c r="BQ27" s="35">
        <f t="shared" si="49"/>
        <v>0</v>
      </c>
      <c r="BS27" s="35"/>
      <c r="BT27" s="35">
        <f t="shared" si="50"/>
        <v>0</v>
      </c>
      <c r="BU27" s="5">
        <f t="shared" si="16"/>
        <v>0</v>
      </c>
      <c r="BV27" s="35">
        <f t="shared" si="51"/>
        <v>0</v>
      </c>
      <c r="BX27" s="35"/>
      <c r="BY27" s="35">
        <f t="shared" si="52"/>
        <v>0</v>
      </c>
      <c r="BZ27" s="5">
        <f t="shared" si="17"/>
        <v>0</v>
      </c>
      <c r="CA27" s="35">
        <f t="shared" si="53"/>
        <v>0</v>
      </c>
      <c r="CB27" s="5"/>
      <c r="CC27" s="35"/>
      <c r="CD27" s="35">
        <f t="shared" si="54"/>
        <v>0</v>
      </c>
      <c r="CE27" s="5">
        <f t="shared" si="18"/>
        <v>0</v>
      </c>
      <c r="CF27" s="35">
        <f t="shared" si="55"/>
        <v>0</v>
      </c>
      <c r="CG27" s="5"/>
      <c r="CH27" s="35"/>
      <c r="CI27" s="35">
        <f t="shared" si="56"/>
        <v>0</v>
      </c>
      <c r="CJ27" s="5">
        <f t="shared" si="19"/>
        <v>0</v>
      </c>
      <c r="CK27" s="35">
        <f t="shared" si="57"/>
        <v>0</v>
      </c>
      <c r="CL27" s="5"/>
      <c r="CM27" s="35"/>
      <c r="CN27" s="35">
        <f t="shared" si="58"/>
        <v>0</v>
      </c>
      <c r="CO27" s="5">
        <f t="shared" si="20"/>
        <v>0</v>
      </c>
      <c r="CP27" s="35">
        <f t="shared" si="59"/>
        <v>0</v>
      </c>
      <c r="CQ27" s="5"/>
      <c r="CR27" s="35"/>
      <c r="CS27" s="35">
        <f t="shared" si="60"/>
        <v>0</v>
      </c>
      <c r="CT27" s="5">
        <f t="shared" si="21"/>
        <v>0</v>
      </c>
      <c r="CU27" s="35">
        <f t="shared" si="61"/>
        <v>0</v>
      </c>
      <c r="CV27" s="5"/>
      <c r="CW27" s="35"/>
      <c r="CX27" s="35">
        <f t="shared" si="62"/>
        <v>0</v>
      </c>
      <c r="CY27" s="5">
        <f t="shared" si="22"/>
        <v>0</v>
      </c>
      <c r="CZ27" s="35">
        <f t="shared" si="63"/>
        <v>0</v>
      </c>
      <c r="DA27" s="5"/>
      <c r="DB27" s="35"/>
      <c r="DC27" s="35">
        <f t="shared" si="64"/>
        <v>0</v>
      </c>
      <c r="DD27" s="5">
        <f t="shared" si="23"/>
        <v>0</v>
      </c>
      <c r="DE27" s="35">
        <f t="shared" si="65"/>
        <v>0</v>
      </c>
      <c r="DF27" s="5"/>
      <c r="DG27" s="35"/>
      <c r="DH27" s="35">
        <f t="shared" si="66"/>
        <v>0</v>
      </c>
      <c r="DI27" s="5">
        <f t="shared" si="24"/>
        <v>0</v>
      </c>
      <c r="DJ27" s="35">
        <f t="shared" si="67"/>
        <v>0</v>
      </c>
      <c r="DK27" s="5"/>
      <c r="DL27" s="35"/>
      <c r="DM27" s="35">
        <f t="shared" si="68"/>
        <v>0</v>
      </c>
      <c r="DN27" s="5">
        <f t="shared" si="25"/>
        <v>0</v>
      </c>
      <c r="DO27" s="35">
        <f t="shared" si="69"/>
        <v>0</v>
      </c>
      <c r="DP27" s="5"/>
      <c r="DQ27" s="35"/>
      <c r="DR27" s="35">
        <f t="shared" si="70"/>
        <v>0</v>
      </c>
      <c r="DS27" s="5">
        <f t="shared" si="26"/>
        <v>0</v>
      </c>
      <c r="DT27" s="35">
        <f t="shared" si="71"/>
        <v>0</v>
      </c>
      <c r="DU27" s="5"/>
      <c r="DV27" s="35"/>
      <c r="DW27" s="35">
        <f t="shared" si="72"/>
        <v>0</v>
      </c>
      <c r="DX27" s="5">
        <f t="shared" si="27"/>
        <v>0</v>
      </c>
      <c r="DY27" s="35">
        <f t="shared" si="73"/>
        <v>0</v>
      </c>
      <c r="DZ27" s="5"/>
      <c r="EA27" s="3"/>
      <c r="EB27" s="3"/>
      <c r="EC27" s="5">
        <f t="shared" si="28"/>
        <v>0</v>
      </c>
      <c r="ED27" s="35">
        <f t="shared" si="100"/>
        <v>0</v>
      </c>
      <c r="EE27" s="5"/>
      <c r="EF27" s="5"/>
      <c r="EG27" s="35">
        <f t="shared" si="75"/>
        <v>0</v>
      </c>
      <c r="EH27" s="35">
        <f t="shared" si="29"/>
        <v>0</v>
      </c>
      <c r="EI27" s="35">
        <f t="shared" si="76"/>
        <v>0</v>
      </c>
      <c r="EJ27" s="5"/>
      <c r="EK27" s="5"/>
      <c r="EL27" s="35"/>
      <c r="EM27" s="35">
        <f t="shared" si="30"/>
        <v>0</v>
      </c>
      <c r="EN27" s="35">
        <f t="shared" si="77"/>
        <v>0</v>
      </c>
      <c r="EO27" s="5"/>
      <c r="EP27" s="5"/>
      <c r="EQ27" s="5"/>
      <c r="ER27" s="5"/>
      <c r="ES27" s="5"/>
      <c r="ET27" s="5"/>
      <c r="EU27" s="5"/>
      <c r="EV27" s="5"/>
      <c r="EW27" s="5"/>
      <c r="EX27" s="5"/>
    </row>
    <row r="28" spans="1:154" ht="12.75">
      <c r="A28" s="36">
        <v>11414</v>
      </c>
      <c r="C28" s="3">
        <v>0</v>
      </c>
      <c r="D28" s="3">
        <v>0</v>
      </c>
      <c r="K28" s="3">
        <f t="shared" si="31"/>
        <v>0</v>
      </c>
      <c r="L28" s="3">
        <f t="shared" si="0"/>
        <v>0</v>
      </c>
      <c r="M28" s="34">
        <f t="shared" si="1"/>
        <v>0</v>
      </c>
      <c r="N28" s="34"/>
      <c r="P28" s="35">
        <f>'2014A Academic'!P28</f>
        <v>0</v>
      </c>
      <c r="Q28" s="35">
        <f>'2014A Academic'!Q28</f>
        <v>0</v>
      </c>
      <c r="R28" s="35">
        <f t="shared" si="3"/>
        <v>0</v>
      </c>
      <c r="S28" s="35">
        <f>'2014A Academic'!S28</f>
        <v>0</v>
      </c>
      <c r="U28" s="34">
        <f t="shared" si="4"/>
        <v>0</v>
      </c>
      <c r="V28" s="34">
        <f t="shared" si="4"/>
        <v>0</v>
      </c>
      <c r="W28" s="35">
        <f t="shared" si="5"/>
        <v>0</v>
      </c>
      <c r="X28" s="34">
        <f t="shared" si="6"/>
        <v>0</v>
      </c>
      <c r="Z28" s="35">
        <f t="shared" si="78"/>
        <v>0</v>
      </c>
      <c r="AA28" s="35">
        <f t="shared" si="32"/>
        <v>0</v>
      </c>
      <c r="AB28" s="35">
        <f t="shared" si="7"/>
        <v>0</v>
      </c>
      <c r="AC28" s="35">
        <f t="shared" si="33"/>
        <v>0</v>
      </c>
      <c r="AE28" s="35">
        <f t="shared" si="79"/>
        <v>0</v>
      </c>
      <c r="AF28" s="35">
        <f t="shared" si="34"/>
        <v>0</v>
      </c>
      <c r="AG28" s="35">
        <f t="shared" si="8"/>
        <v>0</v>
      </c>
      <c r="AH28" s="35">
        <f t="shared" si="35"/>
        <v>0</v>
      </c>
      <c r="AJ28" s="35">
        <f t="shared" si="80"/>
        <v>0</v>
      </c>
      <c r="AK28" s="35">
        <f t="shared" si="36"/>
        <v>0</v>
      </c>
      <c r="AL28" s="35">
        <f t="shared" si="9"/>
        <v>0</v>
      </c>
      <c r="AM28" s="35">
        <f t="shared" si="37"/>
        <v>0</v>
      </c>
      <c r="AO28" s="35">
        <f t="shared" si="81"/>
        <v>0</v>
      </c>
      <c r="AP28" s="35">
        <f t="shared" si="38"/>
        <v>0</v>
      </c>
      <c r="AQ28" s="35">
        <f t="shared" si="10"/>
        <v>0</v>
      </c>
      <c r="AR28" s="35">
        <f t="shared" si="39"/>
        <v>0</v>
      </c>
      <c r="AT28" s="35">
        <f t="shared" si="82"/>
        <v>0</v>
      </c>
      <c r="AU28" s="35">
        <f t="shared" si="40"/>
        <v>0</v>
      </c>
      <c r="AV28" s="35">
        <f t="shared" si="11"/>
        <v>0</v>
      </c>
      <c r="AW28" s="35">
        <f t="shared" si="41"/>
        <v>0</v>
      </c>
      <c r="AY28" s="35">
        <f t="shared" si="83"/>
        <v>0</v>
      </c>
      <c r="AZ28" s="35">
        <f t="shared" si="42"/>
        <v>0</v>
      </c>
      <c r="BA28" s="35">
        <f t="shared" si="12"/>
        <v>0</v>
      </c>
      <c r="BB28" s="35">
        <f t="shared" si="43"/>
        <v>0</v>
      </c>
      <c r="BD28" s="35">
        <f t="shared" si="84"/>
        <v>0</v>
      </c>
      <c r="BE28" s="35">
        <f t="shared" si="44"/>
        <v>0</v>
      </c>
      <c r="BF28" s="35">
        <f t="shared" si="13"/>
        <v>0</v>
      </c>
      <c r="BG28" s="35">
        <f t="shared" si="45"/>
        <v>0</v>
      </c>
      <c r="BI28" s="35">
        <f t="shared" si="85"/>
        <v>0</v>
      </c>
      <c r="BJ28" s="35">
        <f t="shared" si="46"/>
        <v>0</v>
      </c>
      <c r="BK28" s="35">
        <f t="shared" si="14"/>
        <v>0</v>
      </c>
      <c r="BL28" s="35">
        <f t="shared" si="47"/>
        <v>0</v>
      </c>
      <c r="BN28" s="35">
        <f t="shared" si="86"/>
        <v>0</v>
      </c>
      <c r="BO28" s="35">
        <f t="shared" si="48"/>
        <v>0</v>
      </c>
      <c r="BP28" s="35">
        <f t="shared" si="15"/>
        <v>0</v>
      </c>
      <c r="BQ28" s="35">
        <f t="shared" si="49"/>
        <v>0</v>
      </c>
      <c r="BS28" s="35">
        <f t="shared" si="87"/>
        <v>0</v>
      </c>
      <c r="BT28" s="35">
        <f t="shared" si="50"/>
        <v>0</v>
      </c>
      <c r="BU28" s="5">
        <f t="shared" si="16"/>
        <v>0</v>
      </c>
      <c r="BV28" s="35">
        <f t="shared" si="51"/>
        <v>0</v>
      </c>
      <c r="BX28" s="35">
        <f t="shared" si="88"/>
        <v>0</v>
      </c>
      <c r="BY28" s="35">
        <f t="shared" si="52"/>
        <v>0</v>
      </c>
      <c r="BZ28" s="5">
        <f t="shared" si="17"/>
        <v>0</v>
      </c>
      <c r="CA28" s="35">
        <f t="shared" si="53"/>
        <v>0</v>
      </c>
      <c r="CB28" s="5"/>
      <c r="CC28" s="35">
        <f t="shared" si="89"/>
        <v>0</v>
      </c>
      <c r="CD28" s="35">
        <f t="shared" si="54"/>
        <v>0</v>
      </c>
      <c r="CE28" s="5">
        <f t="shared" si="18"/>
        <v>0</v>
      </c>
      <c r="CF28" s="35">
        <f t="shared" si="55"/>
        <v>0</v>
      </c>
      <c r="CG28" s="5"/>
      <c r="CH28" s="35">
        <f t="shared" si="90"/>
        <v>0</v>
      </c>
      <c r="CI28" s="35">
        <f t="shared" si="56"/>
        <v>0</v>
      </c>
      <c r="CJ28" s="5">
        <f t="shared" si="19"/>
        <v>0</v>
      </c>
      <c r="CK28" s="35">
        <f t="shared" si="57"/>
        <v>0</v>
      </c>
      <c r="CL28" s="5"/>
      <c r="CM28" s="35">
        <f t="shared" si="91"/>
        <v>0</v>
      </c>
      <c r="CN28" s="35">
        <f t="shared" si="58"/>
        <v>0</v>
      </c>
      <c r="CO28" s="5">
        <f t="shared" si="20"/>
        <v>0</v>
      </c>
      <c r="CP28" s="35">
        <f t="shared" si="59"/>
        <v>0</v>
      </c>
      <c r="CQ28" s="5"/>
      <c r="CR28" s="35">
        <f t="shared" si="92"/>
        <v>0</v>
      </c>
      <c r="CS28" s="35">
        <f t="shared" si="60"/>
        <v>0</v>
      </c>
      <c r="CT28" s="5">
        <f t="shared" si="21"/>
        <v>0</v>
      </c>
      <c r="CU28" s="35">
        <f t="shared" si="61"/>
        <v>0</v>
      </c>
      <c r="CV28" s="5"/>
      <c r="CW28" s="35">
        <f t="shared" si="93"/>
        <v>0</v>
      </c>
      <c r="CX28" s="35">
        <f t="shared" si="62"/>
        <v>0</v>
      </c>
      <c r="CY28" s="5">
        <f t="shared" si="22"/>
        <v>0</v>
      </c>
      <c r="CZ28" s="35">
        <f t="shared" si="63"/>
        <v>0</v>
      </c>
      <c r="DA28" s="5"/>
      <c r="DB28" s="35">
        <f t="shared" si="94"/>
        <v>0</v>
      </c>
      <c r="DC28" s="35">
        <f t="shared" si="64"/>
        <v>0</v>
      </c>
      <c r="DD28" s="5">
        <f t="shared" si="23"/>
        <v>0</v>
      </c>
      <c r="DE28" s="35">
        <f t="shared" si="65"/>
        <v>0</v>
      </c>
      <c r="DF28" s="5"/>
      <c r="DG28" s="35">
        <f t="shared" si="95"/>
        <v>0</v>
      </c>
      <c r="DH28" s="35">
        <f t="shared" si="66"/>
        <v>0</v>
      </c>
      <c r="DI28" s="5">
        <f t="shared" si="24"/>
        <v>0</v>
      </c>
      <c r="DJ28" s="35">
        <f t="shared" si="67"/>
        <v>0</v>
      </c>
      <c r="DK28" s="5"/>
      <c r="DL28" s="35">
        <f t="shared" si="96"/>
        <v>0</v>
      </c>
      <c r="DM28" s="35">
        <f t="shared" si="68"/>
        <v>0</v>
      </c>
      <c r="DN28" s="5">
        <f t="shared" si="25"/>
        <v>0</v>
      </c>
      <c r="DO28" s="35">
        <f t="shared" si="69"/>
        <v>0</v>
      </c>
      <c r="DP28" s="5"/>
      <c r="DQ28" s="35">
        <f t="shared" si="97"/>
        <v>0</v>
      </c>
      <c r="DR28" s="35">
        <f t="shared" si="70"/>
        <v>0</v>
      </c>
      <c r="DS28" s="5">
        <f t="shared" si="26"/>
        <v>0</v>
      </c>
      <c r="DT28" s="35">
        <f t="shared" si="71"/>
        <v>0</v>
      </c>
      <c r="DU28" s="5"/>
      <c r="DV28" s="35">
        <f t="shared" si="98"/>
        <v>0</v>
      </c>
      <c r="DW28" s="35">
        <f t="shared" si="72"/>
        <v>0</v>
      </c>
      <c r="DX28" s="5">
        <f t="shared" si="27"/>
        <v>0</v>
      </c>
      <c r="DY28" s="35">
        <f t="shared" si="73"/>
        <v>0</v>
      </c>
      <c r="DZ28" s="5"/>
      <c r="EA28" s="3"/>
      <c r="EB28" s="3"/>
      <c r="EC28" s="5">
        <f t="shared" si="28"/>
        <v>0</v>
      </c>
      <c r="ED28" s="35">
        <f t="shared" si="100"/>
        <v>0</v>
      </c>
      <c r="EE28" s="5"/>
      <c r="EF28" s="5">
        <f t="shared" si="99"/>
        <v>0</v>
      </c>
      <c r="EG28" s="35">
        <f t="shared" si="75"/>
        <v>0</v>
      </c>
      <c r="EH28" s="35">
        <f t="shared" si="29"/>
        <v>0</v>
      </c>
      <c r="EI28" s="35">
        <f t="shared" si="76"/>
        <v>0</v>
      </c>
      <c r="EJ28" s="5"/>
      <c r="EK28" s="5"/>
      <c r="EL28" s="35"/>
      <c r="EM28" s="35">
        <f t="shared" si="30"/>
        <v>0</v>
      </c>
      <c r="EN28" s="35">
        <f t="shared" si="77"/>
        <v>0</v>
      </c>
      <c r="EO28" s="5"/>
      <c r="EP28" s="5"/>
      <c r="EQ28" s="5"/>
      <c r="ER28" s="5"/>
      <c r="ES28" s="5"/>
      <c r="ET28" s="5"/>
      <c r="EU28" s="5"/>
      <c r="EV28" s="5"/>
      <c r="EW28" s="5"/>
      <c r="EX28" s="5"/>
    </row>
    <row r="29" spans="1:154" ht="12.75">
      <c r="A29" s="36">
        <v>11597</v>
      </c>
      <c r="D29" s="3">
        <v>0</v>
      </c>
      <c r="L29" s="3">
        <f t="shared" si="0"/>
        <v>0</v>
      </c>
      <c r="M29" s="34">
        <f t="shared" si="1"/>
        <v>0</v>
      </c>
      <c r="N29" s="34"/>
      <c r="P29" s="35">
        <f>'2014A Academic'!P29</f>
        <v>0</v>
      </c>
      <c r="Q29" s="35">
        <f>'2014A Academic'!Q29</f>
        <v>0</v>
      </c>
      <c r="R29" s="35">
        <f t="shared" si="3"/>
        <v>0</v>
      </c>
      <c r="S29" s="35">
        <f>'2014A Academic'!S29</f>
        <v>0</v>
      </c>
      <c r="U29" s="34">
        <f t="shared" si="4"/>
        <v>0</v>
      </c>
      <c r="V29" s="34">
        <f t="shared" si="4"/>
        <v>0</v>
      </c>
      <c r="W29" s="35">
        <f t="shared" si="5"/>
        <v>0</v>
      </c>
      <c r="X29" s="34">
        <f t="shared" si="6"/>
        <v>0</v>
      </c>
      <c r="Z29" s="35"/>
      <c r="AA29" s="35">
        <f t="shared" si="32"/>
        <v>0</v>
      </c>
      <c r="AB29" s="35">
        <f t="shared" si="7"/>
        <v>0</v>
      </c>
      <c r="AC29" s="35">
        <f t="shared" si="33"/>
        <v>0</v>
      </c>
      <c r="AE29" s="35"/>
      <c r="AF29" s="35">
        <f t="shared" si="34"/>
        <v>0</v>
      </c>
      <c r="AG29" s="35">
        <f t="shared" si="8"/>
        <v>0</v>
      </c>
      <c r="AH29" s="35">
        <f t="shared" si="35"/>
        <v>0</v>
      </c>
      <c r="AJ29" s="35"/>
      <c r="AK29" s="35">
        <f t="shared" si="36"/>
        <v>0</v>
      </c>
      <c r="AL29" s="35">
        <f t="shared" si="9"/>
        <v>0</v>
      </c>
      <c r="AM29" s="35">
        <f t="shared" si="37"/>
        <v>0</v>
      </c>
      <c r="AO29" s="35"/>
      <c r="AP29" s="35">
        <f t="shared" si="38"/>
        <v>0</v>
      </c>
      <c r="AQ29" s="35">
        <f t="shared" si="10"/>
        <v>0</v>
      </c>
      <c r="AR29" s="35">
        <f t="shared" si="39"/>
        <v>0</v>
      </c>
      <c r="AT29" s="35"/>
      <c r="AU29" s="35">
        <f t="shared" si="40"/>
        <v>0</v>
      </c>
      <c r="AV29" s="35">
        <f t="shared" si="11"/>
        <v>0</v>
      </c>
      <c r="AW29" s="35">
        <f t="shared" si="41"/>
        <v>0</v>
      </c>
      <c r="AY29" s="35"/>
      <c r="AZ29" s="35">
        <f t="shared" si="42"/>
        <v>0</v>
      </c>
      <c r="BA29" s="35">
        <f t="shared" si="12"/>
        <v>0</v>
      </c>
      <c r="BB29" s="35">
        <f t="shared" si="43"/>
        <v>0</v>
      </c>
      <c r="BD29" s="35"/>
      <c r="BE29" s="35">
        <f t="shared" si="44"/>
        <v>0</v>
      </c>
      <c r="BF29" s="35">
        <f t="shared" si="13"/>
        <v>0</v>
      </c>
      <c r="BG29" s="35">
        <f t="shared" si="45"/>
        <v>0</v>
      </c>
      <c r="BI29" s="35"/>
      <c r="BJ29" s="35">
        <f t="shared" si="46"/>
        <v>0</v>
      </c>
      <c r="BK29" s="35">
        <f t="shared" si="14"/>
        <v>0</v>
      </c>
      <c r="BL29" s="35">
        <f t="shared" si="47"/>
        <v>0</v>
      </c>
      <c r="BN29" s="35"/>
      <c r="BO29" s="35">
        <f t="shared" si="48"/>
        <v>0</v>
      </c>
      <c r="BP29" s="35">
        <f t="shared" si="15"/>
        <v>0</v>
      </c>
      <c r="BQ29" s="35">
        <f t="shared" si="49"/>
        <v>0</v>
      </c>
      <c r="BS29" s="35"/>
      <c r="BT29" s="35">
        <f t="shared" si="50"/>
        <v>0</v>
      </c>
      <c r="BU29" s="5">
        <f t="shared" si="16"/>
        <v>0</v>
      </c>
      <c r="BV29" s="35">
        <f t="shared" si="51"/>
        <v>0</v>
      </c>
      <c r="BX29" s="35"/>
      <c r="BY29" s="35">
        <f t="shared" si="52"/>
        <v>0</v>
      </c>
      <c r="BZ29" s="5">
        <f t="shared" si="17"/>
        <v>0</v>
      </c>
      <c r="CA29" s="35">
        <f t="shared" si="53"/>
        <v>0</v>
      </c>
      <c r="CB29" s="5"/>
      <c r="CC29" s="35"/>
      <c r="CD29" s="35">
        <f t="shared" si="54"/>
        <v>0</v>
      </c>
      <c r="CE29" s="5">
        <f t="shared" si="18"/>
        <v>0</v>
      </c>
      <c r="CF29" s="35">
        <f t="shared" si="55"/>
        <v>0</v>
      </c>
      <c r="CG29" s="5"/>
      <c r="CH29" s="35"/>
      <c r="CI29" s="35">
        <f t="shared" si="56"/>
        <v>0</v>
      </c>
      <c r="CJ29" s="5">
        <f t="shared" si="19"/>
        <v>0</v>
      </c>
      <c r="CK29" s="35">
        <f t="shared" si="57"/>
        <v>0</v>
      </c>
      <c r="CL29" s="5"/>
      <c r="CM29" s="35"/>
      <c r="CN29" s="35">
        <f t="shared" si="58"/>
        <v>0</v>
      </c>
      <c r="CO29" s="5">
        <f t="shared" si="20"/>
        <v>0</v>
      </c>
      <c r="CP29" s="35">
        <f t="shared" si="59"/>
        <v>0</v>
      </c>
      <c r="CQ29" s="5"/>
      <c r="CR29" s="35"/>
      <c r="CS29" s="35">
        <f t="shared" si="60"/>
        <v>0</v>
      </c>
      <c r="CT29" s="5">
        <f t="shared" si="21"/>
        <v>0</v>
      </c>
      <c r="CU29" s="35">
        <f t="shared" si="61"/>
        <v>0</v>
      </c>
      <c r="CV29" s="5"/>
      <c r="CW29" s="35"/>
      <c r="CX29" s="35">
        <f t="shared" si="62"/>
        <v>0</v>
      </c>
      <c r="CY29" s="5">
        <f t="shared" si="22"/>
        <v>0</v>
      </c>
      <c r="CZ29" s="35">
        <f t="shared" si="63"/>
        <v>0</v>
      </c>
      <c r="DA29" s="5"/>
      <c r="DB29" s="35"/>
      <c r="DC29" s="35">
        <f t="shared" si="64"/>
        <v>0</v>
      </c>
      <c r="DD29" s="5">
        <f t="shared" si="23"/>
        <v>0</v>
      </c>
      <c r="DE29" s="35">
        <f t="shared" si="65"/>
        <v>0</v>
      </c>
      <c r="DF29" s="5"/>
      <c r="DG29" s="35"/>
      <c r="DH29" s="35">
        <f t="shared" si="66"/>
        <v>0</v>
      </c>
      <c r="DI29" s="5">
        <f t="shared" si="24"/>
        <v>0</v>
      </c>
      <c r="DJ29" s="35">
        <f t="shared" si="67"/>
        <v>0</v>
      </c>
      <c r="DK29" s="5"/>
      <c r="DL29" s="35"/>
      <c r="DM29" s="35">
        <f t="shared" si="68"/>
        <v>0</v>
      </c>
      <c r="DN29" s="5">
        <f t="shared" si="25"/>
        <v>0</v>
      </c>
      <c r="DO29" s="35">
        <f t="shared" si="69"/>
        <v>0</v>
      </c>
      <c r="DP29" s="5"/>
      <c r="DQ29" s="35"/>
      <c r="DR29" s="35">
        <f t="shared" si="70"/>
        <v>0</v>
      </c>
      <c r="DS29" s="5">
        <f t="shared" si="26"/>
        <v>0</v>
      </c>
      <c r="DT29" s="35">
        <f t="shared" si="71"/>
        <v>0</v>
      </c>
      <c r="DU29" s="5"/>
      <c r="DV29" s="35"/>
      <c r="DW29" s="35">
        <f t="shared" si="72"/>
        <v>0</v>
      </c>
      <c r="DX29" s="5">
        <f t="shared" si="27"/>
        <v>0</v>
      </c>
      <c r="DY29" s="35">
        <f t="shared" si="73"/>
        <v>0</v>
      </c>
      <c r="DZ29" s="5"/>
      <c r="EA29" s="3"/>
      <c r="EB29" s="3"/>
      <c r="EC29" s="5">
        <f t="shared" si="28"/>
        <v>0</v>
      </c>
      <c r="ED29" s="35">
        <f t="shared" si="100"/>
        <v>0</v>
      </c>
      <c r="EE29" s="5"/>
      <c r="EF29" s="5"/>
      <c r="EG29" s="35">
        <f t="shared" si="75"/>
        <v>0</v>
      </c>
      <c r="EH29" s="35">
        <f t="shared" si="29"/>
        <v>0</v>
      </c>
      <c r="EI29" s="35">
        <f t="shared" si="76"/>
        <v>0</v>
      </c>
      <c r="EJ29" s="5"/>
      <c r="EK29" s="5"/>
      <c r="EL29" s="35"/>
      <c r="EM29" s="35">
        <f t="shared" si="30"/>
        <v>0</v>
      </c>
      <c r="EN29" s="35">
        <f t="shared" si="77"/>
        <v>0</v>
      </c>
      <c r="EO29" s="5"/>
      <c r="EP29" s="5"/>
      <c r="EQ29" s="5"/>
      <c r="ER29" s="5"/>
      <c r="ES29" s="5"/>
      <c r="ET29" s="5"/>
      <c r="EU29" s="5"/>
      <c r="EV29" s="5"/>
      <c r="EW29" s="5"/>
      <c r="EX29" s="5"/>
    </row>
    <row r="30" spans="1:154" ht="12.75">
      <c r="A30" s="36">
        <v>11780</v>
      </c>
      <c r="C30" s="3">
        <v>0</v>
      </c>
      <c r="D30" s="3">
        <v>0</v>
      </c>
      <c r="K30" s="3">
        <f t="shared" si="31"/>
        <v>0</v>
      </c>
      <c r="L30" s="3">
        <f t="shared" si="0"/>
        <v>0</v>
      </c>
      <c r="M30" s="34">
        <f t="shared" si="1"/>
        <v>0</v>
      </c>
      <c r="N30" s="34"/>
      <c r="P30" s="35">
        <f>'2014A Academic'!P30</f>
        <v>0</v>
      </c>
      <c r="Q30" s="35">
        <f>'2014A Academic'!Q30</f>
        <v>0</v>
      </c>
      <c r="R30" s="35">
        <f t="shared" si="3"/>
        <v>0</v>
      </c>
      <c r="S30" s="35">
        <f>'2014A Academic'!S30</f>
        <v>0</v>
      </c>
      <c r="U30" s="34">
        <f t="shared" si="4"/>
        <v>0</v>
      </c>
      <c r="V30" s="34">
        <f t="shared" si="4"/>
        <v>0</v>
      </c>
      <c r="W30" s="35">
        <f t="shared" si="5"/>
        <v>0</v>
      </c>
      <c r="X30" s="34">
        <f t="shared" si="6"/>
        <v>0</v>
      </c>
      <c r="Z30" s="35">
        <f t="shared" si="78"/>
        <v>0</v>
      </c>
      <c r="AA30" s="35">
        <f t="shared" si="32"/>
        <v>0</v>
      </c>
      <c r="AB30" s="35">
        <f t="shared" si="7"/>
        <v>0</v>
      </c>
      <c r="AC30" s="35">
        <f t="shared" si="33"/>
        <v>0</v>
      </c>
      <c r="AE30" s="35">
        <f t="shared" si="79"/>
        <v>0</v>
      </c>
      <c r="AF30" s="35">
        <f t="shared" si="34"/>
        <v>0</v>
      </c>
      <c r="AG30" s="35">
        <f t="shared" si="8"/>
        <v>0</v>
      </c>
      <c r="AH30" s="35">
        <f t="shared" si="35"/>
        <v>0</v>
      </c>
      <c r="AJ30" s="35">
        <f t="shared" si="80"/>
        <v>0</v>
      </c>
      <c r="AK30" s="35">
        <f t="shared" si="36"/>
        <v>0</v>
      </c>
      <c r="AL30" s="35">
        <f t="shared" si="9"/>
        <v>0</v>
      </c>
      <c r="AM30" s="35">
        <f t="shared" si="37"/>
        <v>0</v>
      </c>
      <c r="AO30" s="35">
        <f t="shared" si="81"/>
        <v>0</v>
      </c>
      <c r="AP30" s="35">
        <f t="shared" si="38"/>
        <v>0</v>
      </c>
      <c r="AQ30" s="35">
        <f t="shared" si="10"/>
        <v>0</v>
      </c>
      <c r="AR30" s="35">
        <f t="shared" si="39"/>
        <v>0</v>
      </c>
      <c r="AT30" s="35">
        <f t="shared" si="82"/>
        <v>0</v>
      </c>
      <c r="AU30" s="35">
        <f t="shared" si="40"/>
        <v>0</v>
      </c>
      <c r="AV30" s="35">
        <f t="shared" si="11"/>
        <v>0</v>
      </c>
      <c r="AW30" s="35">
        <f t="shared" si="41"/>
        <v>0</v>
      </c>
      <c r="AY30" s="35">
        <f t="shared" si="83"/>
        <v>0</v>
      </c>
      <c r="AZ30" s="35">
        <f t="shared" si="42"/>
        <v>0</v>
      </c>
      <c r="BA30" s="35">
        <f t="shared" si="12"/>
        <v>0</v>
      </c>
      <c r="BB30" s="35">
        <f t="shared" si="43"/>
        <v>0</v>
      </c>
      <c r="BD30" s="35">
        <f t="shared" si="84"/>
        <v>0</v>
      </c>
      <c r="BE30" s="35">
        <f t="shared" si="44"/>
        <v>0</v>
      </c>
      <c r="BF30" s="35">
        <f t="shared" si="13"/>
        <v>0</v>
      </c>
      <c r="BG30" s="35">
        <f t="shared" si="45"/>
        <v>0</v>
      </c>
      <c r="BI30" s="35">
        <f t="shared" si="85"/>
        <v>0</v>
      </c>
      <c r="BJ30" s="35">
        <f t="shared" si="46"/>
        <v>0</v>
      </c>
      <c r="BK30" s="35">
        <f t="shared" si="14"/>
        <v>0</v>
      </c>
      <c r="BL30" s="35">
        <f t="shared" si="47"/>
        <v>0</v>
      </c>
      <c r="BN30" s="35">
        <f t="shared" si="86"/>
        <v>0</v>
      </c>
      <c r="BO30" s="35">
        <f t="shared" si="48"/>
        <v>0</v>
      </c>
      <c r="BP30" s="35">
        <f t="shared" si="15"/>
        <v>0</v>
      </c>
      <c r="BQ30" s="35">
        <f t="shared" si="49"/>
        <v>0</v>
      </c>
      <c r="BS30" s="35">
        <f t="shared" si="87"/>
        <v>0</v>
      </c>
      <c r="BT30" s="35">
        <f t="shared" si="50"/>
        <v>0</v>
      </c>
      <c r="BU30" s="5">
        <f t="shared" si="16"/>
        <v>0</v>
      </c>
      <c r="BV30" s="35">
        <f t="shared" si="51"/>
        <v>0</v>
      </c>
      <c r="BX30" s="35">
        <f t="shared" si="88"/>
        <v>0</v>
      </c>
      <c r="BY30" s="35">
        <f t="shared" si="52"/>
        <v>0</v>
      </c>
      <c r="BZ30" s="5">
        <f t="shared" si="17"/>
        <v>0</v>
      </c>
      <c r="CA30" s="35">
        <f t="shared" si="53"/>
        <v>0</v>
      </c>
      <c r="CB30" s="5"/>
      <c r="CC30" s="35">
        <f t="shared" si="89"/>
        <v>0</v>
      </c>
      <c r="CD30" s="35">
        <f t="shared" si="54"/>
        <v>0</v>
      </c>
      <c r="CE30" s="5">
        <f t="shared" si="18"/>
        <v>0</v>
      </c>
      <c r="CF30" s="35">
        <f t="shared" si="55"/>
        <v>0</v>
      </c>
      <c r="CG30" s="5"/>
      <c r="CH30" s="35">
        <f t="shared" si="90"/>
        <v>0</v>
      </c>
      <c r="CI30" s="35">
        <f t="shared" si="56"/>
        <v>0</v>
      </c>
      <c r="CJ30" s="5">
        <f t="shared" si="19"/>
        <v>0</v>
      </c>
      <c r="CK30" s="35">
        <f t="shared" si="57"/>
        <v>0</v>
      </c>
      <c r="CL30" s="5"/>
      <c r="CM30" s="35">
        <f t="shared" si="91"/>
        <v>0</v>
      </c>
      <c r="CN30" s="35">
        <f t="shared" si="58"/>
        <v>0</v>
      </c>
      <c r="CO30" s="5">
        <f t="shared" si="20"/>
        <v>0</v>
      </c>
      <c r="CP30" s="35">
        <f t="shared" si="59"/>
        <v>0</v>
      </c>
      <c r="CQ30" s="5"/>
      <c r="CR30" s="35">
        <f t="shared" si="92"/>
        <v>0</v>
      </c>
      <c r="CS30" s="35">
        <f t="shared" si="60"/>
        <v>0</v>
      </c>
      <c r="CT30" s="5">
        <f t="shared" si="21"/>
        <v>0</v>
      </c>
      <c r="CU30" s="35">
        <f t="shared" si="61"/>
        <v>0</v>
      </c>
      <c r="CV30" s="5"/>
      <c r="CW30" s="35">
        <f t="shared" si="93"/>
        <v>0</v>
      </c>
      <c r="CX30" s="35">
        <f t="shared" si="62"/>
        <v>0</v>
      </c>
      <c r="CY30" s="5">
        <f t="shared" si="22"/>
        <v>0</v>
      </c>
      <c r="CZ30" s="35">
        <f t="shared" si="63"/>
        <v>0</v>
      </c>
      <c r="DA30" s="5"/>
      <c r="DB30" s="35">
        <f t="shared" si="94"/>
        <v>0</v>
      </c>
      <c r="DC30" s="35">
        <f t="shared" si="64"/>
        <v>0</v>
      </c>
      <c r="DD30" s="5">
        <f t="shared" si="23"/>
        <v>0</v>
      </c>
      <c r="DE30" s="35">
        <f t="shared" si="65"/>
        <v>0</v>
      </c>
      <c r="DF30" s="5"/>
      <c r="DG30" s="35">
        <f t="shared" si="95"/>
        <v>0</v>
      </c>
      <c r="DH30" s="35">
        <f t="shared" si="66"/>
        <v>0</v>
      </c>
      <c r="DI30" s="5">
        <f t="shared" si="24"/>
        <v>0</v>
      </c>
      <c r="DJ30" s="35">
        <f t="shared" si="67"/>
        <v>0</v>
      </c>
      <c r="DK30" s="5"/>
      <c r="DL30" s="35">
        <f t="shared" si="96"/>
        <v>0</v>
      </c>
      <c r="DM30" s="35">
        <f t="shared" si="68"/>
        <v>0</v>
      </c>
      <c r="DN30" s="5">
        <f t="shared" si="25"/>
        <v>0</v>
      </c>
      <c r="DO30" s="35">
        <f t="shared" si="69"/>
        <v>0</v>
      </c>
      <c r="DP30" s="5"/>
      <c r="DQ30" s="35">
        <f t="shared" si="97"/>
        <v>0</v>
      </c>
      <c r="DR30" s="35">
        <f t="shared" si="70"/>
        <v>0</v>
      </c>
      <c r="DS30" s="5">
        <f t="shared" si="26"/>
        <v>0</v>
      </c>
      <c r="DT30" s="35">
        <f t="shared" si="71"/>
        <v>0</v>
      </c>
      <c r="DU30" s="5"/>
      <c r="DV30" s="35">
        <f t="shared" si="98"/>
        <v>0</v>
      </c>
      <c r="DW30" s="35">
        <f t="shared" si="72"/>
        <v>0</v>
      </c>
      <c r="DX30" s="5">
        <f t="shared" si="27"/>
        <v>0</v>
      </c>
      <c r="DY30" s="35">
        <f t="shared" si="73"/>
        <v>0</v>
      </c>
      <c r="DZ30" s="5"/>
      <c r="EA30" s="3"/>
      <c r="EB30" s="3"/>
      <c r="EC30" s="5">
        <f t="shared" si="28"/>
        <v>0</v>
      </c>
      <c r="ED30" s="35">
        <f t="shared" si="100"/>
        <v>0</v>
      </c>
      <c r="EE30" s="5"/>
      <c r="EF30" s="5">
        <f t="shared" si="99"/>
        <v>0</v>
      </c>
      <c r="EG30" s="35">
        <f t="shared" si="75"/>
        <v>0</v>
      </c>
      <c r="EH30" s="35">
        <f t="shared" si="29"/>
        <v>0</v>
      </c>
      <c r="EI30" s="35">
        <f t="shared" si="76"/>
        <v>0</v>
      </c>
      <c r="EJ30" s="5"/>
      <c r="EK30" s="5"/>
      <c r="EL30" s="35"/>
      <c r="EM30" s="35">
        <f t="shared" si="30"/>
        <v>0</v>
      </c>
      <c r="EN30" s="35">
        <f t="shared" si="77"/>
        <v>0</v>
      </c>
      <c r="EO30" s="5"/>
      <c r="EP30" s="5"/>
      <c r="EQ30" s="5"/>
      <c r="ER30" s="5"/>
      <c r="ES30" s="5"/>
      <c r="ET30" s="5"/>
      <c r="EU30" s="5"/>
      <c r="EV30" s="5"/>
      <c r="EW30" s="5"/>
      <c r="EX30" s="5"/>
    </row>
    <row r="31" spans="1:154" ht="12.75">
      <c r="A31" s="36">
        <v>11963</v>
      </c>
      <c r="D31" s="3">
        <v>0</v>
      </c>
      <c r="L31" s="3">
        <f t="shared" si="0"/>
        <v>0</v>
      </c>
      <c r="M31" s="34">
        <f t="shared" si="1"/>
        <v>0</v>
      </c>
      <c r="N31" s="34"/>
      <c r="P31" s="35">
        <f>'2014A Academic'!P31</f>
        <v>0</v>
      </c>
      <c r="Q31" s="35">
        <f>'2014A Academic'!Q31</f>
        <v>0</v>
      </c>
      <c r="R31" s="35">
        <f t="shared" si="3"/>
        <v>0</v>
      </c>
      <c r="S31" s="35">
        <f>'2014A Academic'!S31</f>
        <v>0</v>
      </c>
      <c r="U31" s="34">
        <f t="shared" si="4"/>
        <v>0</v>
      </c>
      <c r="V31" s="34">
        <f t="shared" si="4"/>
        <v>0</v>
      </c>
      <c r="W31" s="35">
        <f t="shared" si="5"/>
        <v>0</v>
      </c>
      <c r="X31" s="34">
        <f t="shared" si="6"/>
        <v>0</v>
      </c>
      <c r="Z31" s="35"/>
      <c r="AA31" s="35">
        <f t="shared" si="32"/>
        <v>0</v>
      </c>
      <c r="AB31" s="35">
        <f t="shared" si="7"/>
        <v>0</v>
      </c>
      <c r="AC31" s="35">
        <f t="shared" si="33"/>
        <v>0</v>
      </c>
      <c r="AE31" s="35"/>
      <c r="AF31" s="35">
        <f t="shared" si="34"/>
        <v>0</v>
      </c>
      <c r="AG31" s="35">
        <f t="shared" si="8"/>
        <v>0</v>
      </c>
      <c r="AH31" s="35">
        <f t="shared" si="35"/>
        <v>0</v>
      </c>
      <c r="AJ31" s="35"/>
      <c r="AK31" s="35">
        <f t="shared" si="36"/>
        <v>0</v>
      </c>
      <c r="AL31" s="35">
        <f t="shared" si="9"/>
        <v>0</v>
      </c>
      <c r="AM31" s="35">
        <f t="shared" si="37"/>
        <v>0</v>
      </c>
      <c r="AO31" s="35"/>
      <c r="AP31" s="35">
        <f t="shared" si="38"/>
        <v>0</v>
      </c>
      <c r="AQ31" s="35">
        <f t="shared" si="10"/>
        <v>0</v>
      </c>
      <c r="AR31" s="35">
        <f t="shared" si="39"/>
        <v>0</v>
      </c>
      <c r="AT31" s="35"/>
      <c r="AU31" s="35">
        <f t="shared" si="40"/>
        <v>0</v>
      </c>
      <c r="AV31" s="35">
        <f t="shared" si="11"/>
        <v>0</v>
      </c>
      <c r="AW31" s="35">
        <f t="shared" si="41"/>
        <v>0</v>
      </c>
      <c r="AY31" s="35"/>
      <c r="AZ31" s="35">
        <f t="shared" si="42"/>
        <v>0</v>
      </c>
      <c r="BA31" s="35">
        <f t="shared" si="12"/>
        <v>0</v>
      </c>
      <c r="BB31" s="35">
        <f t="shared" si="43"/>
        <v>0</v>
      </c>
      <c r="BD31" s="35"/>
      <c r="BE31" s="35">
        <f t="shared" si="44"/>
        <v>0</v>
      </c>
      <c r="BF31" s="35">
        <f t="shared" si="13"/>
        <v>0</v>
      </c>
      <c r="BG31" s="35">
        <f t="shared" si="45"/>
        <v>0</v>
      </c>
      <c r="BI31" s="35"/>
      <c r="BJ31" s="35">
        <f t="shared" si="46"/>
        <v>0</v>
      </c>
      <c r="BK31" s="35">
        <f t="shared" si="14"/>
        <v>0</v>
      </c>
      <c r="BL31" s="35">
        <f t="shared" si="47"/>
        <v>0</v>
      </c>
      <c r="BN31" s="35"/>
      <c r="BO31" s="35">
        <f t="shared" si="48"/>
        <v>0</v>
      </c>
      <c r="BP31" s="35">
        <f t="shared" si="15"/>
        <v>0</v>
      </c>
      <c r="BQ31" s="35">
        <f t="shared" si="49"/>
        <v>0</v>
      </c>
      <c r="BS31" s="35"/>
      <c r="BT31" s="35">
        <f t="shared" si="50"/>
        <v>0</v>
      </c>
      <c r="BU31" s="5">
        <f t="shared" si="16"/>
        <v>0</v>
      </c>
      <c r="BV31" s="35">
        <f t="shared" si="51"/>
        <v>0</v>
      </c>
      <c r="BX31" s="35"/>
      <c r="BY31" s="35">
        <f t="shared" si="52"/>
        <v>0</v>
      </c>
      <c r="BZ31" s="5">
        <f t="shared" si="17"/>
        <v>0</v>
      </c>
      <c r="CA31" s="35">
        <f t="shared" si="53"/>
        <v>0</v>
      </c>
      <c r="CB31" s="5"/>
      <c r="CC31" s="35"/>
      <c r="CD31" s="35">
        <f t="shared" si="54"/>
        <v>0</v>
      </c>
      <c r="CE31" s="5">
        <f t="shared" si="18"/>
        <v>0</v>
      </c>
      <c r="CF31" s="35">
        <f t="shared" si="55"/>
        <v>0</v>
      </c>
      <c r="CG31" s="5"/>
      <c r="CH31" s="35"/>
      <c r="CI31" s="35">
        <f t="shared" si="56"/>
        <v>0</v>
      </c>
      <c r="CJ31" s="5">
        <f t="shared" si="19"/>
        <v>0</v>
      </c>
      <c r="CK31" s="35">
        <f t="shared" si="57"/>
        <v>0</v>
      </c>
      <c r="CL31" s="5"/>
      <c r="CM31" s="35"/>
      <c r="CN31" s="35">
        <f t="shared" si="58"/>
        <v>0</v>
      </c>
      <c r="CO31" s="5">
        <f t="shared" si="20"/>
        <v>0</v>
      </c>
      <c r="CP31" s="35">
        <f t="shared" si="59"/>
        <v>0</v>
      </c>
      <c r="CQ31" s="5"/>
      <c r="CR31" s="35"/>
      <c r="CS31" s="35">
        <f t="shared" si="60"/>
        <v>0</v>
      </c>
      <c r="CT31" s="5">
        <f t="shared" si="21"/>
        <v>0</v>
      </c>
      <c r="CU31" s="35">
        <f t="shared" si="61"/>
        <v>0</v>
      </c>
      <c r="CV31" s="5"/>
      <c r="CW31" s="35"/>
      <c r="CX31" s="35">
        <f t="shared" si="62"/>
        <v>0</v>
      </c>
      <c r="CY31" s="5">
        <f t="shared" si="22"/>
        <v>0</v>
      </c>
      <c r="CZ31" s="35">
        <f t="shared" si="63"/>
        <v>0</v>
      </c>
      <c r="DA31" s="5"/>
      <c r="DB31" s="35"/>
      <c r="DC31" s="35">
        <f t="shared" si="64"/>
        <v>0</v>
      </c>
      <c r="DD31" s="5">
        <f t="shared" si="23"/>
        <v>0</v>
      </c>
      <c r="DE31" s="35">
        <f t="shared" si="65"/>
        <v>0</v>
      </c>
      <c r="DF31" s="5"/>
      <c r="DG31" s="35"/>
      <c r="DH31" s="35">
        <f t="shared" si="66"/>
        <v>0</v>
      </c>
      <c r="DI31" s="5">
        <f t="shared" si="24"/>
        <v>0</v>
      </c>
      <c r="DJ31" s="35">
        <f t="shared" si="67"/>
        <v>0</v>
      </c>
      <c r="DK31" s="5"/>
      <c r="DL31" s="35"/>
      <c r="DM31" s="35">
        <f t="shared" si="68"/>
        <v>0</v>
      </c>
      <c r="DN31" s="5">
        <f t="shared" si="25"/>
        <v>0</v>
      </c>
      <c r="DO31" s="35">
        <f t="shared" si="69"/>
        <v>0</v>
      </c>
      <c r="DP31" s="5"/>
      <c r="DQ31" s="35"/>
      <c r="DR31" s="35">
        <f t="shared" si="70"/>
        <v>0</v>
      </c>
      <c r="DS31" s="5">
        <f t="shared" si="26"/>
        <v>0</v>
      </c>
      <c r="DT31" s="35">
        <f t="shared" si="71"/>
        <v>0</v>
      </c>
      <c r="DU31" s="5"/>
      <c r="DV31" s="35"/>
      <c r="DW31" s="35">
        <f t="shared" si="72"/>
        <v>0</v>
      </c>
      <c r="DX31" s="5">
        <f t="shared" si="27"/>
        <v>0</v>
      </c>
      <c r="DY31" s="35">
        <f t="shared" si="73"/>
        <v>0</v>
      </c>
      <c r="DZ31" s="5"/>
      <c r="EA31" s="3"/>
      <c r="EB31" s="3"/>
      <c r="EC31" s="5">
        <f t="shared" si="28"/>
        <v>0</v>
      </c>
      <c r="ED31" s="35">
        <f t="shared" si="100"/>
        <v>0</v>
      </c>
      <c r="EE31" s="5"/>
      <c r="EF31" s="5"/>
      <c r="EG31" s="35">
        <f t="shared" si="75"/>
        <v>0</v>
      </c>
      <c r="EH31" s="35">
        <f t="shared" si="29"/>
        <v>0</v>
      </c>
      <c r="EI31" s="35">
        <f t="shared" si="76"/>
        <v>0</v>
      </c>
      <c r="EJ31" s="5"/>
      <c r="EK31" s="5"/>
      <c r="EL31" s="35"/>
      <c r="EM31" s="35">
        <f t="shared" si="30"/>
        <v>0</v>
      </c>
      <c r="EN31" s="35">
        <f t="shared" si="77"/>
        <v>0</v>
      </c>
      <c r="EO31" s="5"/>
      <c r="EP31" s="5"/>
      <c r="EQ31" s="5"/>
      <c r="ER31" s="5"/>
      <c r="ES31" s="5"/>
      <c r="ET31" s="5"/>
      <c r="EU31" s="5"/>
      <c r="EV31" s="5"/>
      <c r="EW31" s="5"/>
      <c r="EX31" s="5"/>
    </row>
    <row r="32" spans="1:154" ht="12.75">
      <c r="A32" s="36">
        <v>12145</v>
      </c>
      <c r="C32" s="3">
        <v>0</v>
      </c>
      <c r="D32" s="3">
        <v>0</v>
      </c>
      <c r="K32" s="3">
        <f t="shared" si="31"/>
        <v>0</v>
      </c>
      <c r="L32" s="3">
        <f t="shared" si="0"/>
        <v>0</v>
      </c>
      <c r="M32" s="34">
        <f t="shared" si="1"/>
        <v>0</v>
      </c>
      <c r="N32" s="34"/>
      <c r="P32" s="35">
        <f>'2014A Academic'!P32</f>
        <v>0</v>
      </c>
      <c r="Q32" s="35">
        <f>'2014A Academic'!Q32</f>
        <v>0</v>
      </c>
      <c r="R32" s="35">
        <f t="shared" si="3"/>
        <v>0</v>
      </c>
      <c r="S32" s="35">
        <f>'2014A Academic'!S32</f>
        <v>0</v>
      </c>
      <c r="U32" s="34">
        <f t="shared" si="4"/>
        <v>0</v>
      </c>
      <c r="V32" s="34">
        <f t="shared" si="4"/>
        <v>0</v>
      </c>
      <c r="W32" s="35">
        <f t="shared" si="5"/>
        <v>0</v>
      </c>
      <c r="X32" s="34">
        <f t="shared" si="6"/>
        <v>0</v>
      </c>
      <c r="Z32" s="35">
        <f t="shared" si="78"/>
        <v>0</v>
      </c>
      <c r="AA32" s="35">
        <f t="shared" si="32"/>
        <v>0</v>
      </c>
      <c r="AB32" s="35">
        <f t="shared" si="7"/>
        <v>0</v>
      </c>
      <c r="AC32" s="35">
        <f t="shared" si="33"/>
        <v>0</v>
      </c>
      <c r="AE32" s="35">
        <f t="shared" si="79"/>
        <v>0</v>
      </c>
      <c r="AF32" s="35">
        <f t="shared" si="34"/>
        <v>0</v>
      </c>
      <c r="AG32" s="35">
        <f t="shared" si="8"/>
        <v>0</v>
      </c>
      <c r="AH32" s="35">
        <f t="shared" si="35"/>
        <v>0</v>
      </c>
      <c r="AJ32" s="35">
        <f t="shared" si="80"/>
        <v>0</v>
      </c>
      <c r="AK32" s="35">
        <f t="shared" si="36"/>
        <v>0</v>
      </c>
      <c r="AL32" s="35">
        <f t="shared" si="9"/>
        <v>0</v>
      </c>
      <c r="AM32" s="35">
        <f t="shared" si="37"/>
        <v>0</v>
      </c>
      <c r="AO32" s="35">
        <f t="shared" si="81"/>
        <v>0</v>
      </c>
      <c r="AP32" s="35">
        <f t="shared" si="38"/>
        <v>0</v>
      </c>
      <c r="AQ32" s="35">
        <f t="shared" si="10"/>
        <v>0</v>
      </c>
      <c r="AR32" s="35">
        <f t="shared" si="39"/>
        <v>0</v>
      </c>
      <c r="AT32" s="35">
        <f t="shared" si="82"/>
        <v>0</v>
      </c>
      <c r="AU32" s="35">
        <f t="shared" si="40"/>
        <v>0</v>
      </c>
      <c r="AV32" s="35">
        <f t="shared" si="11"/>
        <v>0</v>
      </c>
      <c r="AW32" s="35">
        <f t="shared" si="41"/>
        <v>0</v>
      </c>
      <c r="AY32" s="35">
        <f t="shared" si="83"/>
        <v>0</v>
      </c>
      <c r="AZ32" s="35">
        <f t="shared" si="42"/>
        <v>0</v>
      </c>
      <c r="BA32" s="35">
        <f t="shared" si="12"/>
        <v>0</v>
      </c>
      <c r="BB32" s="35">
        <f t="shared" si="43"/>
        <v>0</v>
      </c>
      <c r="BD32" s="35">
        <f t="shared" si="84"/>
        <v>0</v>
      </c>
      <c r="BE32" s="35">
        <f t="shared" si="44"/>
        <v>0</v>
      </c>
      <c r="BF32" s="35">
        <f t="shared" si="13"/>
        <v>0</v>
      </c>
      <c r="BG32" s="35">
        <f t="shared" si="45"/>
        <v>0</v>
      </c>
      <c r="BI32" s="35">
        <f t="shared" si="85"/>
        <v>0</v>
      </c>
      <c r="BJ32" s="35">
        <f t="shared" si="46"/>
        <v>0</v>
      </c>
      <c r="BK32" s="35">
        <f t="shared" si="14"/>
        <v>0</v>
      </c>
      <c r="BL32" s="35">
        <f t="shared" si="47"/>
        <v>0</v>
      </c>
      <c r="BN32" s="35">
        <f t="shared" si="86"/>
        <v>0</v>
      </c>
      <c r="BO32" s="35">
        <f t="shared" si="48"/>
        <v>0</v>
      </c>
      <c r="BP32" s="35">
        <f t="shared" si="15"/>
        <v>0</v>
      </c>
      <c r="BQ32" s="35">
        <f t="shared" si="49"/>
        <v>0</v>
      </c>
      <c r="BS32" s="35">
        <f t="shared" si="87"/>
        <v>0</v>
      </c>
      <c r="BT32" s="35">
        <f t="shared" si="50"/>
        <v>0</v>
      </c>
      <c r="BU32" s="5">
        <f t="shared" si="16"/>
        <v>0</v>
      </c>
      <c r="BV32" s="35">
        <f t="shared" si="51"/>
        <v>0</v>
      </c>
      <c r="BX32" s="35">
        <f t="shared" si="88"/>
        <v>0</v>
      </c>
      <c r="BY32" s="35">
        <f t="shared" si="52"/>
        <v>0</v>
      </c>
      <c r="BZ32" s="5">
        <f t="shared" si="17"/>
        <v>0</v>
      </c>
      <c r="CA32" s="35">
        <f t="shared" si="53"/>
        <v>0</v>
      </c>
      <c r="CB32" s="5"/>
      <c r="CC32" s="35">
        <f t="shared" si="89"/>
        <v>0</v>
      </c>
      <c r="CD32" s="35">
        <f t="shared" si="54"/>
        <v>0</v>
      </c>
      <c r="CE32" s="5">
        <f t="shared" si="18"/>
        <v>0</v>
      </c>
      <c r="CF32" s="35">
        <f t="shared" si="55"/>
        <v>0</v>
      </c>
      <c r="CG32" s="5"/>
      <c r="CH32" s="35">
        <f t="shared" si="90"/>
        <v>0</v>
      </c>
      <c r="CI32" s="35">
        <f t="shared" si="56"/>
        <v>0</v>
      </c>
      <c r="CJ32" s="5">
        <f t="shared" si="19"/>
        <v>0</v>
      </c>
      <c r="CK32" s="35">
        <f t="shared" si="57"/>
        <v>0</v>
      </c>
      <c r="CL32" s="5"/>
      <c r="CM32" s="35">
        <f t="shared" si="91"/>
        <v>0</v>
      </c>
      <c r="CN32" s="35">
        <f t="shared" si="58"/>
        <v>0</v>
      </c>
      <c r="CO32" s="5">
        <f t="shared" si="20"/>
        <v>0</v>
      </c>
      <c r="CP32" s="35">
        <f t="shared" si="59"/>
        <v>0</v>
      </c>
      <c r="CQ32" s="5"/>
      <c r="CR32" s="35">
        <f t="shared" si="92"/>
        <v>0</v>
      </c>
      <c r="CS32" s="35">
        <f t="shared" si="60"/>
        <v>0</v>
      </c>
      <c r="CT32" s="5">
        <f t="shared" si="21"/>
        <v>0</v>
      </c>
      <c r="CU32" s="35">
        <f t="shared" si="61"/>
        <v>0</v>
      </c>
      <c r="CV32" s="5"/>
      <c r="CW32" s="35">
        <f t="shared" si="93"/>
        <v>0</v>
      </c>
      <c r="CX32" s="35">
        <f t="shared" si="62"/>
        <v>0</v>
      </c>
      <c r="CY32" s="5">
        <f t="shared" si="22"/>
        <v>0</v>
      </c>
      <c r="CZ32" s="35">
        <f t="shared" si="63"/>
        <v>0</v>
      </c>
      <c r="DA32" s="5"/>
      <c r="DB32" s="35">
        <f t="shared" si="94"/>
        <v>0</v>
      </c>
      <c r="DC32" s="35">
        <f t="shared" si="64"/>
        <v>0</v>
      </c>
      <c r="DD32" s="5">
        <f t="shared" si="23"/>
        <v>0</v>
      </c>
      <c r="DE32" s="35">
        <f t="shared" si="65"/>
        <v>0</v>
      </c>
      <c r="DF32" s="5"/>
      <c r="DG32" s="35">
        <f t="shared" si="95"/>
        <v>0</v>
      </c>
      <c r="DH32" s="35">
        <f t="shared" si="66"/>
        <v>0</v>
      </c>
      <c r="DI32" s="5">
        <f t="shared" si="24"/>
        <v>0</v>
      </c>
      <c r="DJ32" s="35">
        <f t="shared" si="67"/>
        <v>0</v>
      </c>
      <c r="DK32" s="5"/>
      <c r="DL32" s="35">
        <f t="shared" si="96"/>
        <v>0</v>
      </c>
      <c r="DM32" s="35">
        <f t="shared" si="68"/>
        <v>0</v>
      </c>
      <c r="DN32" s="5">
        <f t="shared" si="25"/>
        <v>0</v>
      </c>
      <c r="DO32" s="35">
        <f t="shared" si="69"/>
        <v>0</v>
      </c>
      <c r="DP32" s="5"/>
      <c r="DQ32" s="35">
        <f t="shared" si="97"/>
        <v>0</v>
      </c>
      <c r="DR32" s="35">
        <f t="shared" si="70"/>
        <v>0</v>
      </c>
      <c r="DS32" s="5">
        <f t="shared" si="26"/>
        <v>0</v>
      </c>
      <c r="DT32" s="35">
        <f t="shared" si="71"/>
        <v>0</v>
      </c>
      <c r="DU32" s="5"/>
      <c r="DV32" s="35">
        <f t="shared" si="98"/>
        <v>0</v>
      </c>
      <c r="DW32" s="35">
        <f t="shared" si="72"/>
        <v>0</v>
      </c>
      <c r="DX32" s="5">
        <f t="shared" si="27"/>
        <v>0</v>
      </c>
      <c r="DY32" s="35">
        <f t="shared" si="73"/>
        <v>0</v>
      </c>
      <c r="DZ32" s="5"/>
      <c r="EA32" s="3"/>
      <c r="EB32" s="3"/>
      <c r="EC32" s="5">
        <f t="shared" si="28"/>
        <v>0</v>
      </c>
      <c r="ED32" s="35">
        <f t="shared" si="100"/>
        <v>0</v>
      </c>
      <c r="EE32" s="5"/>
      <c r="EF32" s="5">
        <f t="shared" si="99"/>
        <v>0</v>
      </c>
      <c r="EG32" s="35">
        <f t="shared" si="75"/>
        <v>0</v>
      </c>
      <c r="EH32" s="35">
        <f t="shared" si="29"/>
        <v>0</v>
      </c>
      <c r="EI32" s="35">
        <f t="shared" si="76"/>
        <v>0</v>
      </c>
      <c r="EJ32" s="5"/>
      <c r="EK32" s="5"/>
      <c r="EL32" s="35"/>
      <c r="EM32" s="35">
        <f t="shared" si="30"/>
        <v>0</v>
      </c>
      <c r="EN32" s="35">
        <f t="shared" si="77"/>
        <v>0</v>
      </c>
      <c r="EO32" s="5"/>
      <c r="EP32" s="5"/>
      <c r="EQ32" s="5"/>
      <c r="ER32" s="5"/>
      <c r="ES32" s="5"/>
      <c r="ET32" s="5"/>
      <c r="EU32" s="5"/>
      <c r="EV32" s="5"/>
      <c r="EW32" s="5"/>
      <c r="EX32" s="5"/>
    </row>
    <row r="33" spans="1:154" ht="12.75">
      <c r="A33" s="36">
        <v>12328</v>
      </c>
      <c r="D33" s="3">
        <v>0</v>
      </c>
      <c r="L33" s="3">
        <f t="shared" si="0"/>
        <v>0</v>
      </c>
      <c r="M33" s="34">
        <f t="shared" si="1"/>
        <v>0</v>
      </c>
      <c r="N33" s="34"/>
      <c r="P33" s="35">
        <f>'2014A Academic'!P33</f>
        <v>0</v>
      </c>
      <c r="Q33" s="35">
        <f>'2014A Academic'!Q33</f>
        <v>0</v>
      </c>
      <c r="R33" s="35">
        <f t="shared" si="3"/>
        <v>0</v>
      </c>
      <c r="S33" s="35">
        <f>'2014A Academic'!S33</f>
        <v>0</v>
      </c>
      <c r="U33" s="34">
        <f t="shared" si="4"/>
        <v>0</v>
      </c>
      <c r="V33" s="34">
        <f t="shared" si="4"/>
        <v>0</v>
      </c>
      <c r="W33" s="35">
        <f t="shared" si="5"/>
        <v>0</v>
      </c>
      <c r="X33" s="34">
        <f t="shared" si="6"/>
        <v>0</v>
      </c>
      <c r="Z33" s="35"/>
      <c r="AA33" s="35">
        <f t="shared" si="32"/>
        <v>0</v>
      </c>
      <c r="AB33" s="35">
        <f t="shared" si="7"/>
        <v>0</v>
      </c>
      <c r="AC33" s="35">
        <f t="shared" si="33"/>
        <v>0</v>
      </c>
      <c r="AE33" s="35"/>
      <c r="AF33" s="35">
        <f t="shared" si="34"/>
        <v>0</v>
      </c>
      <c r="AG33" s="35">
        <f t="shared" si="8"/>
        <v>0</v>
      </c>
      <c r="AH33" s="35">
        <f t="shared" si="35"/>
        <v>0</v>
      </c>
      <c r="AJ33" s="35"/>
      <c r="AK33" s="35">
        <f t="shared" si="36"/>
        <v>0</v>
      </c>
      <c r="AL33" s="35">
        <f t="shared" si="9"/>
        <v>0</v>
      </c>
      <c r="AM33" s="35">
        <f t="shared" si="37"/>
        <v>0</v>
      </c>
      <c r="AO33" s="35"/>
      <c r="AP33" s="35">
        <f t="shared" si="38"/>
        <v>0</v>
      </c>
      <c r="AQ33" s="35">
        <f t="shared" si="10"/>
        <v>0</v>
      </c>
      <c r="AR33" s="35">
        <f t="shared" si="39"/>
        <v>0</v>
      </c>
      <c r="AT33" s="35"/>
      <c r="AU33" s="35">
        <f t="shared" si="40"/>
        <v>0</v>
      </c>
      <c r="AV33" s="35">
        <f t="shared" si="11"/>
        <v>0</v>
      </c>
      <c r="AW33" s="35">
        <f t="shared" si="41"/>
        <v>0</v>
      </c>
      <c r="AY33" s="35"/>
      <c r="AZ33" s="35">
        <f t="shared" si="42"/>
        <v>0</v>
      </c>
      <c r="BA33" s="35">
        <f t="shared" si="12"/>
        <v>0</v>
      </c>
      <c r="BB33" s="35">
        <f t="shared" si="43"/>
        <v>0</v>
      </c>
      <c r="BD33" s="35"/>
      <c r="BE33" s="35">
        <f t="shared" si="44"/>
        <v>0</v>
      </c>
      <c r="BF33" s="35">
        <f t="shared" si="13"/>
        <v>0</v>
      </c>
      <c r="BG33" s="35">
        <f t="shared" si="45"/>
        <v>0</v>
      </c>
      <c r="BI33" s="35"/>
      <c r="BJ33" s="35">
        <f t="shared" si="46"/>
        <v>0</v>
      </c>
      <c r="BK33" s="35">
        <f t="shared" si="14"/>
        <v>0</v>
      </c>
      <c r="BL33" s="35">
        <f t="shared" si="47"/>
        <v>0</v>
      </c>
      <c r="BN33" s="35"/>
      <c r="BO33" s="35">
        <f t="shared" si="48"/>
        <v>0</v>
      </c>
      <c r="BP33" s="35">
        <f t="shared" si="15"/>
        <v>0</v>
      </c>
      <c r="BQ33" s="35">
        <f t="shared" si="49"/>
        <v>0</v>
      </c>
      <c r="BS33" s="35"/>
      <c r="BT33" s="35">
        <f t="shared" si="50"/>
        <v>0</v>
      </c>
      <c r="BU33" s="5">
        <f t="shared" si="16"/>
        <v>0</v>
      </c>
      <c r="BV33" s="35">
        <f t="shared" si="51"/>
        <v>0</v>
      </c>
      <c r="BX33" s="35"/>
      <c r="BY33" s="35">
        <f t="shared" si="52"/>
        <v>0</v>
      </c>
      <c r="BZ33" s="5">
        <f t="shared" si="17"/>
        <v>0</v>
      </c>
      <c r="CA33" s="35">
        <f t="shared" si="53"/>
        <v>0</v>
      </c>
      <c r="CB33" s="5"/>
      <c r="CC33" s="35"/>
      <c r="CD33" s="35">
        <f t="shared" si="54"/>
        <v>0</v>
      </c>
      <c r="CE33" s="5">
        <f t="shared" si="18"/>
        <v>0</v>
      </c>
      <c r="CF33" s="35">
        <f t="shared" si="55"/>
        <v>0</v>
      </c>
      <c r="CG33" s="5"/>
      <c r="CH33" s="35"/>
      <c r="CI33" s="35">
        <f t="shared" si="56"/>
        <v>0</v>
      </c>
      <c r="CJ33" s="5">
        <f t="shared" si="19"/>
        <v>0</v>
      </c>
      <c r="CK33" s="35">
        <f t="shared" si="57"/>
        <v>0</v>
      </c>
      <c r="CL33" s="5"/>
      <c r="CM33" s="35"/>
      <c r="CN33" s="35">
        <f t="shared" si="58"/>
        <v>0</v>
      </c>
      <c r="CO33" s="5">
        <f t="shared" si="20"/>
        <v>0</v>
      </c>
      <c r="CP33" s="35">
        <f t="shared" si="59"/>
        <v>0</v>
      </c>
      <c r="CQ33" s="5"/>
      <c r="CR33" s="35"/>
      <c r="CS33" s="35">
        <f t="shared" si="60"/>
        <v>0</v>
      </c>
      <c r="CT33" s="5">
        <f t="shared" si="21"/>
        <v>0</v>
      </c>
      <c r="CU33" s="35">
        <f t="shared" si="61"/>
        <v>0</v>
      </c>
      <c r="CV33" s="5"/>
      <c r="CW33" s="35"/>
      <c r="CX33" s="35">
        <f t="shared" si="62"/>
        <v>0</v>
      </c>
      <c r="CY33" s="5">
        <f t="shared" si="22"/>
        <v>0</v>
      </c>
      <c r="CZ33" s="35">
        <f t="shared" si="63"/>
        <v>0</v>
      </c>
      <c r="DA33" s="5"/>
      <c r="DB33" s="35"/>
      <c r="DC33" s="35">
        <f t="shared" si="64"/>
        <v>0</v>
      </c>
      <c r="DD33" s="5">
        <f t="shared" si="23"/>
        <v>0</v>
      </c>
      <c r="DE33" s="35">
        <f t="shared" si="65"/>
        <v>0</v>
      </c>
      <c r="DF33" s="5"/>
      <c r="DG33" s="35"/>
      <c r="DH33" s="35">
        <f t="shared" si="66"/>
        <v>0</v>
      </c>
      <c r="DI33" s="5">
        <f t="shared" si="24"/>
        <v>0</v>
      </c>
      <c r="DJ33" s="35">
        <f t="shared" si="67"/>
        <v>0</v>
      </c>
      <c r="DK33" s="5"/>
      <c r="DL33" s="35"/>
      <c r="DM33" s="35">
        <f t="shared" si="68"/>
        <v>0</v>
      </c>
      <c r="DN33" s="5">
        <f t="shared" si="25"/>
        <v>0</v>
      </c>
      <c r="DO33" s="35">
        <f t="shared" si="69"/>
        <v>0</v>
      </c>
      <c r="DP33" s="5"/>
      <c r="DQ33" s="35"/>
      <c r="DR33" s="35">
        <f t="shared" si="70"/>
        <v>0</v>
      </c>
      <c r="DS33" s="5">
        <f t="shared" si="26"/>
        <v>0</v>
      </c>
      <c r="DT33" s="35">
        <f t="shared" si="71"/>
        <v>0</v>
      </c>
      <c r="DU33" s="5"/>
      <c r="DV33" s="35"/>
      <c r="DW33" s="35">
        <f t="shared" si="72"/>
        <v>0</v>
      </c>
      <c r="DX33" s="5">
        <f t="shared" si="27"/>
        <v>0</v>
      </c>
      <c r="DY33" s="35">
        <f t="shared" si="73"/>
        <v>0</v>
      </c>
      <c r="DZ33" s="5"/>
      <c r="EA33" s="3"/>
      <c r="EB33" s="3"/>
      <c r="EC33" s="5">
        <f t="shared" si="28"/>
        <v>0</v>
      </c>
      <c r="ED33" s="35">
        <f t="shared" si="100"/>
        <v>0</v>
      </c>
      <c r="EE33" s="5"/>
      <c r="EF33" s="5"/>
      <c r="EG33" s="35">
        <f t="shared" si="75"/>
        <v>0</v>
      </c>
      <c r="EH33" s="35">
        <f t="shared" si="29"/>
        <v>0</v>
      </c>
      <c r="EI33" s="35">
        <f t="shared" si="76"/>
        <v>0</v>
      </c>
      <c r="EJ33" s="5"/>
      <c r="EK33" s="5"/>
      <c r="EL33" s="35"/>
      <c r="EM33" s="35">
        <f t="shared" si="30"/>
        <v>0</v>
      </c>
      <c r="EN33" s="35">
        <f t="shared" si="77"/>
        <v>0</v>
      </c>
      <c r="EO33" s="5"/>
      <c r="EP33" s="5"/>
      <c r="EQ33" s="5"/>
      <c r="ER33" s="5"/>
      <c r="ES33" s="5"/>
      <c r="ET33" s="5"/>
      <c r="EU33" s="5"/>
      <c r="EV33" s="5"/>
      <c r="EW33" s="5"/>
      <c r="EX33" s="5"/>
    </row>
    <row r="34" spans="1:154" ht="12.75">
      <c r="A34" s="36">
        <v>12510</v>
      </c>
      <c r="C34" s="3">
        <v>0</v>
      </c>
      <c r="D34" s="3">
        <v>0</v>
      </c>
      <c r="K34" s="3">
        <f t="shared" si="31"/>
        <v>0</v>
      </c>
      <c r="L34" s="3">
        <f t="shared" si="0"/>
        <v>0</v>
      </c>
      <c r="M34" s="34">
        <f t="shared" si="1"/>
        <v>0</v>
      </c>
      <c r="N34" s="34"/>
      <c r="P34" s="35">
        <f>'2014A Academic'!P34</f>
        <v>0</v>
      </c>
      <c r="Q34" s="35">
        <f>'2014A Academic'!Q34</f>
        <v>0</v>
      </c>
      <c r="R34" s="35">
        <f t="shared" si="3"/>
        <v>0</v>
      </c>
      <c r="S34" s="35">
        <f>'2014A Academic'!S34</f>
        <v>0</v>
      </c>
      <c r="U34" s="34">
        <f t="shared" si="4"/>
        <v>0</v>
      </c>
      <c r="V34" s="34">
        <f t="shared" si="4"/>
        <v>0</v>
      </c>
      <c r="W34" s="35">
        <f t="shared" si="5"/>
        <v>0</v>
      </c>
      <c r="X34" s="34">
        <f t="shared" si="6"/>
        <v>0</v>
      </c>
      <c r="Z34" s="35">
        <f t="shared" si="78"/>
        <v>0</v>
      </c>
      <c r="AA34" s="35">
        <f t="shared" si="32"/>
        <v>0</v>
      </c>
      <c r="AB34" s="35">
        <f t="shared" si="7"/>
        <v>0</v>
      </c>
      <c r="AC34" s="35">
        <f t="shared" si="33"/>
        <v>0</v>
      </c>
      <c r="AE34" s="35">
        <f t="shared" si="79"/>
        <v>0</v>
      </c>
      <c r="AF34" s="35">
        <f t="shared" si="34"/>
        <v>0</v>
      </c>
      <c r="AG34" s="35">
        <f t="shared" si="8"/>
        <v>0</v>
      </c>
      <c r="AH34" s="35">
        <f t="shared" si="35"/>
        <v>0</v>
      </c>
      <c r="AJ34" s="35">
        <f t="shared" si="80"/>
        <v>0</v>
      </c>
      <c r="AK34" s="35">
        <f t="shared" si="36"/>
        <v>0</v>
      </c>
      <c r="AL34" s="35">
        <f t="shared" si="9"/>
        <v>0</v>
      </c>
      <c r="AM34" s="35">
        <f t="shared" si="37"/>
        <v>0</v>
      </c>
      <c r="AO34" s="35">
        <f t="shared" si="81"/>
        <v>0</v>
      </c>
      <c r="AP34" s="35">
        <f t="shared" si="38"/>
        <v>0</v>
      </c>
      <c r="AQ34" s="35">
        <f t="shared" si="10"/>
        <v>0</v>
      </c>
      <c r="AR34" s="35">
        <f t="shared" si="39"/>
        <v>0</v>
      </c>
      <c r="AT34" s="35">
        <f t="shared" si="82"/>
        <v>0</v>
      </c>
      <c r="AU34" s="35">
        <f t="shared" si="40"/>
        <v>0</v>
      </c>
      <c r="AV34" s="35">
        <f t="shared" si="11"/>
        <v>0</v>
      </c>
      <c r="AW34" s="35">
        <f t="shared" si="41"/>
        <v>0</v>
      </c>
      <c r="AY34" s="35">
        <f t="shared" si="83"/>
        <v>0</v>
      </c>
      <c r="AZ34" s="35">
        <f t="shared" si="42"/>
        <v>0</v>
      </c>
      <c r="BA34" s="35">
        <f t="shared" si="12"/>
        <v>0</v>
      </c>
      <c r="BB34" s="35">
        <f t="shared" si="43"/>
        <v>0</v>
      </c>
      <c r="BD34" s="35">
        <f t="shared" si="84"/>
        <v>0</v>
      </c>
      <c r="BE34" s="35">
        <f t="shared" si="44"/>
        <v>0</v>
      </c>
      <c r="BF34" s="35">
        <f t="shared" si="13"/>
        <v>0</v>
      </c>
      <c r="BG34" s="35">
        <f t="shared" si="45"/>
        <v>0</v>
      </c>
      <c r="BI34" s="35">
        <f t="shared" si="85"/>
        <v>0</v>
      </c>
      <c r="BJ34" s="35">
        <f t="shared" si="46"/>
        <v>0</v>
      </c>
      <c r="BK34" s="35">
        <f t="shared" si="14"/>
        <v>0</v>
      </c>
      <c r="BL34" s="35">
        <f t="shared" si="47"/>
        <v>0</v>
      </c>
      <c r="BN34" s="35">
        <f t="shared" si="86"/>
        <v>0</v>
      </c>
      <c r="BO34" s="35">
        <f t="shared" si="48"/>
        <v>0</v>
      </c>
      <c r="BP34" s="35">
        <f t="shared" si="15"/>
        <v>0</v>
      </c>
      <c r="BQ34" s="35">
        <f t="shared" si="49"/>
        <v>0</v>
      </c>
      <c r="BS34" s="35">
        <f t="shared" si="87"/>
        <v>0</v>
      </c>
      <c r="BT34" s="35">
        <f t="shared" si="50"/>
        <v>0</v>
      </c>
      <c r="BU34" s="5">
        <f t="shared" si="16"/>
        <v>0</v>
      </c>
      <c r="BV34" s="35">
        <f t="shared" si="51"/>
        <v>0</v>
      </c>
      <c r="BX34" s="35">
        <f t="shared" si="88"/>
        <v>0</v>
      </c>
      <c r="BY34" s="35">
        <f t="shared" si="52"/>
        <v>0</v>
      </c>
      <c r="BZ34" s="5">
        <f t="shared" si="17"/>
        <v>0</v>
      </c>
      <c r="CA34" s="35">
        <f t="shared" si="53"/>
        <v>0</v>
      </c>
      <c r="CB34" s="5"/>
      <c r="CC34" s="35">
        <f t="shared" si="89"/>
        <v>0</v>
      </c>
      <c r="CD34" s="35">
        <f t="shared" si="54"/>
        <v>0</v>
      </c>
      <c r="CE34" s="5">
        <f t="shared" si="18"/>
        <v>0</v>
      </c>
      <c r="CF34" s="35">
        <f t="shared" si="55"/>
        <v>0</v>
      </c>
      <c r="CG34" s="5"/>
      <c r="CH34" s="35">
        <f t="shared" si="90"/>
        <v>0</v>
      </c>
      <c r="CI34" s="35">
        <f t="shared" si="56"/>
        <v>0</v>
      </c>
      <c r="CJ34" s="5">
        <f t="shared" si="19"/>
        <v>0</v>
      </c>
      <c r="CK34" s="35">
        <f t="shared" si="57"/>
        <v>0</v>
      </c>
      <c r="CL34" s="5"/>
      <c r="CM34" s="35">
        <f t="shared" si="91"/>
        <v>0</v>
      </c>
      <c r="CN34" s="35">
        <f t="shared" si="58"/>
        <v>0</v>
      </c>
      <c r="CO34" s="5">
        <f t="shared" si="20"/>
        <v>0</v>
      </c>
      <c r="CP34" s="35">
        <f t="shared" si="59"/>
        <v>0</v>
      </c>
      <c r="CQ34" s="5"/>
      <c r="CR34" s="35">
        <f t="shared" si="92"/>
        <v>0</v>
      </c>
      <c r="CS34" s="35">
        <f t="shared" si="60"/>
        <v>0</v>
      </c>
      <c r="CT34" s="5">
        <f t="shared" si="21"/>
        <v>0</v>
      </c>
      <c r="CU34" s="35">
        <f t="shared" si="61"/>
        <v>0</v>
      </c>
      <c r="CV34" s="5"/>
      <c r="CW34" s="35">
        <f t="shared" si="93"/>
        <v>0</v>
      </c>
      <c r="CX34" s="35">
        <f t="shared" si="62"/>
        <v>0</v>
      </c>
      <c r="CY34" s="5">
        <f t="shared" si="22"/>
        <v>0</v>
      </c>
      <c r="CZ34" s="35">
        <f t="shared" si="63"/>
        <v>0</v>
      </c>
      <c r="DA34" s="5"/>
      <c r="DB34" s="35">
        <f t="shared" si="94"/>
        <v>0</v>
      </c>
      <c r="DC34" s="35">
        <f t="shared" si="64"/>
        <v>0</v>
      </c>
      <c r="DD34" s="5">
        <f t="shared" si="23"/>
        <v>0</v>
      </c>
      <c r="DE34" s="35">
        <f t="shared" si="65"/>
        <v>0</v>
      </c>
      <c r="DF34" s="5"/>
      <c r="DG34" s="35">
        <f t="shared" si="95"/>
        <v>0</v>
      </c>
      <c r="DH34" s="35">
        <f t="shared" si="66"/>
        <v>0</v>
      </c>
      <c r="DI34" s="5">
        <f t="shared" si="24"/>
        <v>0</v>
      </c>
      <c r="DJ34" s="35">
        <f t="shared" si="67"/>
        <v>0</v>
      </c>
      <c r="DK34" s="5"/>
      <c r="DL34" s="35">
        <f t="shared" si="96"/>
        <v>0</v>
      </c>
      <c r="DM34" s="35">
        <f t="shared" si="68"/>
        <v>0</v>
      </c>
      <c r="DN34" s="5">
        <f t="shared" si="25"/>
        <v>0</v>
      </c>
      <c r="DO34" s="35">
        <f t="shared" si="69"/>
        <v>0</v>
      </c>
      <c r="DP34" s="5"/>
      <c r="DQ34" s="35">
        <f t="shared" si="97"/>
        <v>0</v>
      </c>
      <c r="DR34" s="35">
        <f t="shared" si="70"/>
        <v>0</v>
      </c>
      <c r="DS34" s="5">
        <f t="shared" si="26"/>
        <v>0</v>
      </c>
      <c r="DT34" s="35">
        <f t="shared" si="71"/>
        <v>0</v>
      </c>
      <c r="DU34" s="5"/>
      <c r="DV34" s="35">
        <f t="shared" si="98"/>
        <v>0</v>
      </c>
      <c r="DW34" s="35">
        <f t="shared" si="72"/>
        <v>0</v>
      </c>
      <c r="DX34" s="5">
        <f t="shared" si="27"/>
        <v>0</v>
      </c>
      <c r="DY34" s="35">
        <f t="shared" si="73"/>
        <v>0</v>
      </c>
      <c r="DZ34" s="5"/>
      <c r="EA34" s="3"/>
      <c r="EB34" s="3"/>
      <c r="EC34" s="5">
        <f t="shared" si="28"/>
        <v>0</v>
      </c>
      <c r="ED34" s="35">
        <f t="shared" si="100"/>
        <v>0</v>
      </c>
      <c r="EE34" s="5"/>
      <c r="EF34" s="5">
        <f t="shared" si="99"/>
        <v>0</v>
      </c>
      <c r="EG34" s="35">
        <f t="shared" si="75"/>
        <v>0</v>
      </c>
      <c r="EH34" s="35">
        <f t="shared" si="29"/>
        <v>0</v>
      </c>
      <c r="EI34" s="35">
        <f t="shared" si="76"/>
        <v>0</v>
      </c>
      <c r="EJ34" s="5"/>
      <c r="EK34" s="5"/>
      <c r="EL34" s="35"/>
      <c r="EM34" s="35">
        <f t="shared" si="30"/>
        <v>0</v>
      </c>
      <c r="EN34" s="35">
        <f t="shared" si="77"/>
        <v>0</v>
      </c>
      <c r="EO34" s="5"/>
      <c r="EP34" s="5"/>
      <c r="EQ34" s="5"/>
      <c r="ER34" s="5"/>
      <c r="ES34" s="5"/>
      <c r="ET34" s="5"/>
      <c r="EU34" s="5"/>
      <c r="EV34" s="5"/>
      <c r="EW34" s="5"/>
      <c r="EX34" s="5"/>
    </row>
    <row r="35" spans="2:154" ht="12.75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P35" s="35"/>
      <c r="Q35" s="35"/>
      <c r="R35" s="35"/>
      <c r="S35" s="35"/>
      <c r="U35" s="35"/>
      <c r="V35" s="34"/>
      <c r="W35" s="5"/>
      <c r="X35" s="34"/>
      <c r="Z35" s="35"/>
      <c r="AA35" s="35"/>
      <c r="AB35" s="5"/>
      <c r="AC35" s="5"/>
      <c r="AF35" s="35"/>
      <c r="AG35" s="35"/>
      <c r="BI35" s="35"/>
      <c r="BJ35" s="35"/>
      <c r="BK35" s="5"/>
      <c r="BL35" s="5"/>
      <c r="BN35" s="35"/>
      <c r="BO35" s="35"/>
      <c r="BP35" s="5"/>
      <c r="BQ35" s="5"/>
      <c r="BS35" s="35"/>
      <c r="BT35" s="35"/>
      <c r="BU35" s="5"/>
      <c r="BV35" s="5"/>
      <c r="BX35" s="35"/>
      <c r="BY35" s="35"/>
      <c r="BZ35" s="5"/>
      <c r="CA35" s="5"/>
      <c r="CB35" s="5"/>
      <c r="CC35" s="35"/>
      <c r="CD35" s="35"/>
      <c r="CE35" s="5"/>
      <c r="CF35" s="5"/>
      <c r="CG35" s="5"/>
      <c r="CH35" s="35"/>
      <c r="CI35" s="35"/>
      <c r="CJ35" s="5"/>
      <c r="CK35" s="5"/>
      <c r="CL35" s="5"/>
      <c r="CM35" s="35"/>
      <c r="CN35" s="35"/>
      <c r="CO35" s="5"/>
      <c r="CP35" s="5"/>
      <c r="CQ35" s="5"/>
      <c r="CR35" s="35"/>
      <c r="CS35" s="35"/>
      <c r="CT35" s="5"/>
      <c r="CU35" s="5"/>
      <c r="CV35" s="5"/>
      <c r="CW35" s="35"/>
      <c r="CX35" s="35"/>
      <c r="CY35" s="5"/>
      <c r="CZ35" s="5"/>
      <c r="DA35" s="5"/>
      <c r="DB35" s="35"/>
      <c r="DC35" s="35"/>
      <c r="DD35" s="5"/>
      <c r="DE35" s="5"/>
      <c r="DF35" s="5"/>
      <c r="DG35" s="35"/>
      <c r="DH35" s="35"/>
      <c r="DI35" s="5"/>
      <c r="DJ35" s="5"/>
      <c r="DK35" s="5"/>
      <c r="DL35" s="35"/>
      <c r="DM35" s="35"/>
      <c r="DN35" s="5"/>
      <c r="DO35" s="5"/>
      <c r="DP35" s="5"/>
      <c r="DQ35" s="35"/>
      <c r="DR35" s="35"/>
      <c r="DS35" s="5"/>
      <c r="DT35" s="5"/>
      <c r="DU35" s="5"/>
      <c r="DV35" s="35"/>
      <c r="DW35" s="35"/>
      <c r="DX35" s="5"/>
      <c r="DY35" s="5"/>
      <c r="DZ35" s="5"/>
      <c r="EA35" s="35"/>
      <c r="EB35" s="35"/>
      <c r="EC35" s="5"/>
      <c r="ED35" s="5"/>
      <c r="EE35" s="5"/>
      <c r="EF35" s="5"/>
      <c r="EG35" s="35"/>
      <c r="EH35" s="35"/>
      <c r="EI35" s="5"/>
      <c r="EJ35" s="5"/>
      <c r="EK35" s="5"/>
      <c r="EL35" s="35"/>
      <c r="EM35" s="3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</row>
    <row r="36" spans="1:154" ht="13.5" thickBot="1">
      <c r="A36" s="37" t="s">
        <v>11</v>
      </c>
      <c r="C36" s="38">
        <f aca="true" t="shared" si="101" ref="C36:N36">SUM(C9:C35)</f>
        <v>49475000</v>
      </c>
      <c r="D36" s="38">
        <f t="shared" si="101"/>
        <v>8567700</v>
      </c>
      <c r="E36" s="38">
        <f t="shared" si="101"/>
        <v>3968146</v>
      </c>
      <c r="F36" s="38">
        <f t="shared" si="101"/>
        <v>0</v>
      </c>
      <c r="G36" s="38">
        <f t="shared" si="101"/>
        <v>0</v>
      </c>
      <c r="H36" s="38">
        <f t="shared" si="101"/>
        <v>0</v>
      </c>
      <c r="I36" s="38">
        <f t="shared" si="101"/>
        <v>0</v>
      </c>
      <c r="J36" s="38">
        <f t="shared" si="101"/>
        <v>0</v>
      </c>
      <c r="K36" s="38">
        <f t="shared" si="101"/>
        <v>49475000</v>
      </c>
      <c r="L36" s="38">
        <f t="shared" si="101"/>
        <v>8567700</v>
      </c>
      <c r="M36" s="38">
        <f t="shared" si="101"/>
        <v>58042700</v>
      </c>
      <c r="N36" s="38">
        <f t="shared" si="101"/>
        <v>3968146</v>
      </c>
      <c r="P36" s="38">
        <f>SUM(P9:P35)</f>
        <v>19224401.8</v>
      </c>
      <c r="Q36" s="38">
        <f>SUM(Q9:Q35)</f>
        <v>3329134.0536000007</v>
      </c>
      <c r="R36" s="38">
        <f>SUM(R9:R35)</f>
        <v>22553535.8536</v>
      </c>
      <c r="S36" s="38">
        <f>SUM(S9:S35)</f>
        <v>1541894.5549280008</v>
      </c>
      <c r="U36" s="38">
        <f>SUM(U9:U35)</f>
        <v>30250598.199999996</v>
      </c>
      <c r="V36" s="38">
        <f>SUM(V9:V35)</f>
        <v>5238565.946400001</v>
      </c>
      <c r="W36" s="38">
        <f>SUM(W9:W35)</f>
        <v>35489164.146400005</v>
      </c>
      <c r="X36" s="38">
        <f>SUM(X9:X35)</f>
        <v>2426251.445072</v>
      </c>
      <c r="Z36" s="38">
        <f>SUM(Z9:Z35)</f>
        <v>14885320.6125</v>
      </c>
      <c r="AA36" s="38">
        <f>SUM(AA9:AA35)</f>
        <v>2577725.34435</v>
      </c>
      <c r="AB36" s="38">
        <f>SUM(AB9:AB35)</f>
        <v>17463045.95685</v>
      </c>
      <c r="AC36" s="38">
        <f>SUM(AC9:AC35)</f>
        <v>1193878.2303630002</v>
      </c>
      <c r="AE36" s="38">
        <f>SUM(AE9:AE35)</f>
        <v>346349.7375</v>
      </c>
      <c r="AF36" s="38">
        <f>SUM(AF9:AF35)</f>
        <v>59978.18384999999</v>
      </c>
      <c r="AG36" s="38">
        <f>SUM(AG9:AG35)</f>
        <v>406327.92134999996</v>
      </c>
      <c r="AH36" s="38">
        <f>SUM(AH9:AH35)</f>
        <v>27779.006073</v>
      </c>
      <c r="AJ36" s="38">
        <f>SUM(AJ9:AJ35)</f>
        <v>46100.80499999999</v>
      </c>
      <c r="AK36" s="38">
        <f>SUM(AK9:AK35)</f>
        <v>7983.38286</v>
      </c>
      <c r="AL36" s="38">
        <f>SUM(AL9:AL35)</f>
        <v>54084.18786</v>
      </c>
      <c r="AM36" s="38">
        <f>SUM(AM9:AM35)</f>
        <v>3697.5184428000007</v>
      </c>
      <c r="AO36" s="38">
        <f>SUM(AO9:AO35)</f>
        <v>1220172.24</v>
      </c>
      <c r="AP36" s="38">
        <f>SUM(AP9:AP35)</f>
        <v>211300.04447999995</v>
      </c>
      <c r="AQ36" s="38">
        <f>SUM(AQ9:AQ35)</f>
        <v>1431472.2844800001</v>
      </c>
      <c r="AR36" s="38">
        <f>SUM(AR9:AR35)</f>
        <v>97864.00391040002</v>
      </c>
      <c r="AT36" s="38">
        <f>SUM(AT9:AT35)</f>
        <v>480021.2925</v>
      </c>
      <c r="AU36" s="38">
        <f>SUM(AU9:AU35)</f>
        <v>83126.39571</v>
      </c>
      <c r="AV36" s="38">
        <f>SUM(AV9:AV35)</f>
        <v>563147.68821</v>
      </c>
      <c r="AW36" s="38">
        <f>SUM(AW9:AW35)</f>
        <v>38500.14293580001</v>
      </c>
      <c r="AY36" s="38">
        <f>SUM(AY9:AY35)</f>
        <v>174542.85250000004</v>
      </c>
      <c r="AZ36" s="38">
        <f>SUM(AZ9:AZ35)</f>
        <v>30225.98883</v>
      </c>
      <c r="BA36" s="38">
        <f>SUM(BA9:BA35)</f>
        <v>204768.84133000002</v>
      </c>
      <c r="BB36" s="38">
        <f>SUM(BB9:BB35)</f>
        <v>13999.222273399995</v>
      </c>
      <c r="BD36" s="38">
        <f>SUM(BD9:BD35)</f>
        <v>1268509.315</v>
      </c>
      <c r="BE36" s="38">
        <f>SUM(BE9:BE35)</f>
        <v>219670.68737999996</v>
      </c>
      <c r="BF36" s="38">
        <f>SUM(BF9:BF35)</f>
        <v>1488180.0023800002</v>
      </c>
      <c r="BG36" s="38">
        <f>SUM(BG9:BG35)</f>
        <v>101740.8825524</v>
      </c>
      <c r="BI36" s="38">
        <f>SUM(BI9:BI35)</f>
        <v>175225.60749999998</v>
      </c>
      <c r="BJ36" s="38">
        <f>SUM(BJ9:BJ35)</f>
        <v>30344.22309</v>
      </c>
      <c r="BK36" s="38">
        <f>SUM(BK9:BK35)</f>
        <v>205569.83059000006</v>
      </c>
      <c r="BL36" s="38">
        <f>SUM(BL9:BL35)</f>
        <v>14053.982688199998</v>
      </c>
      <c r="BN36" s="38">
        <f>SUM(BN9:BN35)</f>
        <v>140598.055</v>
      </c>
      <c r="BO36" s="38">
        <f>SUM(BO9:BO35)</f>
        <v>24347.689859999995</v>
      </c>
      <c r="BP36" s="38">
        <f>SUM(BP9:BP35)</f>
        <v>164945.74485999998</v>
      </c>
      <c r="BQ36" s="38">
        <f>SUM(BQ9:BQ35)</f>
        <v>11276.677302799999</v>
      </c>
      <c r="BS36" s="38">
        <f>SUM(BS9:BS35)</f>
        <v>82771.675</v>
      </c>
      <c r="BT36" s="38">
        <f>SUM(BT9:BT35)</f>
        <v>14333.762100000004</v>
      </c>
      <c r="BU36" s="38">
        <f>SUM(BU9:BU35)</f>
        <v>97105.43710000001</v>
      </c>
      <c r="BV36" s="38">
        <f>SUM(BV9:BV35)</f>
        <v>6638.708257999999</v>
      </c>
      <c r="BX36" s="38">
        <f>SUM(BX9:BX35)</f>
        <v>4081390.6499999994</v>
      </c>
      <c r="BY36" s="38">
        <f>SUM(BY9:BY35)</f>
        <v>706783.8437999997</v>
      </c>
      <c r="BZ36" s="38">
        <f>SUM(BZ9:BZ35)</f>
        <v>4788174.493799999</v>
      </c>
      <c r="CA36" s="38">
        <f>SUM(CA9:CA35)</f>
        <v>327348.236124</v>
      </c>
      <c r="CB36" s="5"/>
      <c r="CC36" s="38">
        <f>SUM(CC9:CC35)</f>
        <v>43161.99</v>
      </c>
      <c r="CD36" s="38">
        <f>SUM(CD9:CD35)</f>
        <v>7474.461479999999</v>
      </c>
      <c r="CE36" s="38">
        <f>SUM(CE9:CE35)</f>
        <v>50636.451479999996</v>
      </c>
      <c r="CF36" s="38">
        <f>SUM(CF9:CF35)</f>
        <v>3461.8105704000004</v>
      </c>
      <c r="CG36" s="5"/>
      <c r="CH36" s="38">
        <f>SUM(CH9:CH35)</f>
        <v>89510.17000000001</v>
      </c>
      <c r="CI36" s="38">
        <f>SUM(CI9:CI35)</f>
        <v>15500.682839999998</v>
      </c>
      <c r="CJ36" s="38">
        <f>SUM(CJ9:CJ35)</f>
        <v>105010.85283999999</v>
      </c>
      <c r="CK36" s="38">
        <f>SUM(CK9:CK35)</f>
        <v>7179.169743200001</v>
      </c>
      <c r="CL36" s="5"/>
      <c r="CM36" s="38">
        <f>SUM(CM9:CM35)</f>
        <v>41999.3275</v>
      </c>
      <c r="CN36" s="38">
        <f>SUM(CN9:CN35)</f>
        <v>7273.120530000001</v>
      </c>
      <c r="CO36" s="38">
        <f>SUM(CO9:CO35)</f>
        <v>49272.44803</v>
      </c>
      <c r="CP36" s="38">
        <f>SUM(CP9:CP35)</f>
        <v>3368.5591393999994</v>
      </c>
      <c r="CQ36" s="5"/>
      <c r="CR36" s="38">
        <f>SUM(CR9:CR35)</f>
        <v>515128.7525</v>
      </c>
      <c r="CS36" s="38">
        <f>SUM(CS9:CS35)</f>
        <v>89206.03563000003</v>
      </c>
      <c r="CT36" s="38">
        <f>SUM(CT9:CT35)</f>
        <v>604334.78813</v>
      </c>
      <c r="CU36" s="38">
        <f>SUM(CU9:CU35)</f>
        <v>41315.9393374</v>
      </c>
      <c r="CV36" s="5"/>
      <c r="CW36" s="38">
        <f>SUM(CW9:CW35)</f>
        <v>119838.34499999999</v>
      </c>
      <c r="CX36" s="38">
        <f>SUM(CX9:CX35)</f>
        <v>20752.68294</v>
      </c>
      <c r="CY36" s="38">
        <f>SUM(CY9:CY35)</f>
        <v>140591.02793999997</v>
      </c>
      <c r="CZ36" s="38">
        <f>SUM(CZ9:CZ35)</f>
        <v>9611.643241199998</v>
      </c>
      <c r="DA36" s="5"/>
      <c r="DB36" s="38">
        <f>SUM(DB9:DB35)</f>
        <v>5203147.22</v>
      </c>
      <c r="DC36" s="38">
        <f>SUM(DC9:DC35)</f>
        <v>901041.0194400002</v>
      </c>
      <c r="DD36" s="38">
        <f>SUM(DD9:DD35)</f>
        <v>6104188.239440001</v>
      </c>
      <c r="DE36" s="38">
        <f>SUM(DE9:DE35)</f>
        <v>417318.8040111999</v>
      </c>
      <c r="DF36" s="5"/>
      <c r="DG36" s="38">
        <f>SUM(DG9:DG35)</f>
        <v>1241.8225</v>
      </c>
      <c r="DH36" s="38">
        <f>SUM(DH9:DH35)</f>
        <v>215.04927000000004</v>
      </c>
      <c r="DI36" s="38">
        <f>SUM(DI9:DI35)</f>
        <v>1456.8717699999997</v>
      </c>
      <c r="DJ36" s="38">
        <f>SUM(DJ9:DJ35)</f>
        <v>99.6004646</v>
      </c>
      <c r="DK36" s="5"/>
      <c r="DL36" s="38">
        <f>SUM(DL9:DL35)</f>
        <v>8935.185</v>
      </c>
      <c r="DM36" s="38">
        <f>SUM(DM9:DM35)</f>
        <v>1547.3266200000003</v>
      </c>
      <c r="DN36" s="38">
        <f>SUM(DN9:DN35)</f>
        <v>10482.511620000001</v>
      </c>
      <c r="DO36" s="38">
        <f>SUM(DO9:DO35)</f>
        <v>716.6471676</v>
      </c>
      <c r="DP36" s="5"/>
      <c r="DQ36" s="38">
        <f>SUM(DQ9:DQ35)</f>
        <v>1241209.0100000002</v>
      </c>
      <c r="DR36" s="38">
        <f>SUM(DR9:DR35)</f>
        <v>214943.03052</v>
      </c>
      <c r="DS36" s="38">
        <f>SUM(DS9:DS35)</f>
        <v>1456152.0405200003</v>
      </c>
      <c r="DT36" s="38">
        <f>SUM(DT9:DT35)</f>
        <v>99551.25958960003</v>
      </c>
      <c r="DU36" s="5"/>
      <c r="DV36" s="38">
        <f>SUM(DV9:DV35)</f>
        <v>2429.2225000000003</v>
      </c>
      <c r="DW36" s="38">
        <f>SUM(DW9:DW35)</f>
        <v>420.67407000000003</v>
      </c>
      <c r="DX36" s="38">
        <f>SUM(DX9:DX35)</f>
        <v>2849.89657</v>
      </c>
      <c r="DY36" s="38">
        <f>SUM(DY9:DY35)</f>
        <v>194.83596860000003</v>
      </c>
      <c r="DZ36" s="5"/>
      <c r="EA36" s="38">
        <f>SUM(EA9:EA35)</f>
        <v>0</v>
      </c>
      <c r="EB36" s="38">
        <f>SUM(EB9:EB35)</f>
        <v>0</v>
      </c>
      <c r="EC36" s="38">
        <f>SUM(EC9:EC35)</f>
        <v>0</v>
      </c>
      <c r="ED36" s="38">
        <f>SUM(ED9:ED35)</f>
        <v>0</v>
      </c>
      <c r="EE36" s="5"/>
      <c r="EF36" s="38">
        <f>SUM(EF9:EF35)</f>
        <v>82994.3125</v>
      </c>
      <c r="EG36" s="38">
        <f>SUM(EG9:EG35)</f>
        <v>14372.316749999998</v>
      </c>
      <c r="EH36" s="38">
        <f>SUM(EH9:EH35)</f>
        <v>97366.62925</v>
      </c>
      <c r="EI36" s="38">
        <f>SUM(EI9:EI35)</f>
        <v>6656.564915000002</v>
      </c>
      <c r="EJ36" s="5"/>
      <c r="EK36" s="38">
        <f>SUM(EK9:EK35)</f>
        <v>0</v>
      </c>
      <c r="EL36" s="38">
        <f>SUM(EL9:EL35)</f>
        <v>0</v>
      </c>
      <c r="EM36" s="38">
        <f>SUM(EM9:EM35)</f>
        <v>0</v>
      </c>
      <c r="EN36" s="38">
        <f>SUM(EN9:EN35)</f>
        <v>0</v>
      </c>
      <c r="EO36" s="5"/>
      <c r="EP36" s="5"/>
      <c r="EQ36" s="5"/>
      <c r="ER36" s="5"/>
      <c r="ES36" s="5"/>
      <c r="ET36" s="5"/>
      <c r="EU36" s="5"/>
      <c r="EV36" s="5"/>
      <c r="EW36" s="5"/>
      <c r="EX36" s="5"/>
    </row>
    <row r="37" spans="26:154" ht="13.5" thickTop="1">
      <c r="Z37" s="5"/>
      <c r="AA37" s="5"/>
      <c r="AB37" s="5"/>
      <c r="AC37" s="5"/>
      <c r="BI37" s="5"/>
      <c r="BJ37" s="5"/>
      <c r="BK37" s="5"/>
      <c r="BL37" s="5"/>
      <c r="BN37" s="5"/>
      <c r="BO37" s="5"/>
      <c r="BP37" s="5"/>
      <c r="BQ37" s="5"/>
      <c r="BS37" s="5"/>
      <c r="BT37" s="5"/>
      <c r="BU37" s="5"/>
      <c r="BV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</row>
    <row r="38" spans="11:154" ht="12.75">
      <c r="K38" s="3">
        <f>P36+U36</f>
        <v>49475000</v>
      </c>
      <c r="L38" s="3">
        <f>Q36+V36</f>
        <v>8567700.000000002</v>
      </c>
      <c r="M38" s="3">
        <f>R36+W36</f>
        <v>58042700</v>
      </c>
      <c r="N38" s="3">
        <f>S36+X36</f>
        <v>3968146.000000001</v>
      </c>
      <c r="V38" s="5"/>
      <c r="Z38" s="5"/>
      <c r="AA38" s="5"/>
      <c r="AB38" s="5"/>
      <c r="AC38" s="5"/>
      <c r="BI38" s="5"/>
      <c r="BJ38" s="5"/>
      <c r="BK38" s="5"/>
      <c r="BL38" s="5"/>
      <c r="BN38" s="5"/>
      <c r="BO38" s="5"/>
      <c r="BP38" s="5"/>
      <c r="BQ38" s="5"/>
      <c r="BS38" s="5"/>
      <c r="BT38" s="5"/>
      <c r="BU38" s="5"/>
      <c r="BV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</row>
    <row r="39" spans="26:154" ht="12.75">
      <c r="Z39" s="5">
        <f>Z36+'2021B'!AE36</f>
        <v>26903393.01</v>
      </c>
      <c r="AA39" s="5">
        <f>AA36+'2021B'!AF36</f>
        <v>4463705.8458135</v>
      </c>
      <c r="AB39" s="5">
        <f>AB36+'2021B'!AG36</f>
        <v>31367098.8558135</v>
      </c>
      <c r="AC39" s="5">
        <f>AC36+'2021B'!AH36</f>
        <v>1193936.5982700002</v>
      </c>
      <c r="AE39" s="5">
        <f>AE36+'2021B'!AK36</f>
        <v>625984.71</v>
      </c>
      <c r="AF39" s="5">
        <f>AF36+'2021B'!AL36</f>
        <v>103860.93710849999</v>
      </c>
      <c r="AG39" s="5">
        <f>AG36+'2021B'!AM36</f>
        <v>729845.6471084999</v>
      </c>
      <c r="AH39" s="5">
        <f>AH36+'2021B'!AN36</f>
        <v>27780.36417</v>
      </c>
      <c r="AJ39" s="5">
        <f>AJ36+'2021B'!AQ36</f>
        <v>83321.55599999998</v>
      </c>
      <c r="AK39" s="5">
        <f>AK36+'2021B'!AR36</f>
        <v>13824.3870006</v>
      </c>
      <c r="AL39" s="5">
        <f>AL36+'2021B'!AS36</f>
        <v>97145.94300059999</v>
      </c>
      <c r="AM39" s="5">
        <f>AM36+'2021B'!AT36</f>
        <v>3697.699212000001</v>
      </c>
      <c r="AO39" s="5">
        <f>AO36+'2021B'!AW36</f>
        <v>2205311.808</v>
      </c>
      <c r="AP39" s="5">
        <f>AP36+'2021B'!AX36</f>
        <v>365896.7181408</v>
      </c>
      <c r="AQ39" s="5">
        <f>AQ36+'2021B'!AY36</f>
        <v>2571208.5261408</v>
      </c>
      <c r="AR39" s="5">
        <f>AR36+'2021B'!AZ36</f>
        <v>97868.78841600001</v>
      </c>
      <c r="AT39" s="5">
        <f>AT36+'2021B'!BC36</f>
        <v>867579.666</v>
      </c>
      <c r="AU39" s="5">
        <f>AU36+'2021B'!BD36</f>
        <v>143945.42819910002</v>
      </c>
      <c r="AV39" s="5">
        <f>AV36+'2021B'!BE36</f>
        <v>1011525.0941991</v>
      </c>
      <c r="AW39" s="5">
        <f>AW36+'2021B'!BF36</f>
        <v>38502.02518200001</v>
      </c>
      <c r="AY39" s="5">
        <f>AY36+'2021B'!BI36</f>
        <v>315464.818</v>
      </c>
      <c r="AZ39" s="5">
        <f>AZ36+'2021B'!BJ36</f>
        <v>52340.6899543</v>
      </c>
      <c r="BA39" s="5">
        <f>BA36+'2021B'!BK36</f>
        <v>367805.50795430003</v>
      </c>
      <c r="BB39" s="5">
        <f>BB36+'2021B'!BL36</f>
        <v>13999.906685999995</v>
      </c>
      <c r="BD39" s="5">
        <f>BD36+'2021B'!BO36</f>
        <v>2292675.148</v>
      </c>
      <c r="BE39" s="5">
        <f>BE36+'2021B'!BP36</f>
        <v>380391.70214979997</v>
      </c>
      <c r="BF39" s="5">
        <f>BF36+'2021B'!BQ36</f>
        <v>2673066.8501498</v>
      </c>
      <c r="BG39" s="5">
        <f>BG36+'2021B'!BR36</f>
        <v>101745.856596</v>
      </c>
      <c r="BI39" s="5">
        <f>BI36+'2021B'!BU36</f>
        <v>316698.814</v>
      </c>
      <c r="BJ39" s="5">
        <f>BJ36+'2021B'!BV36</f>
        <v>52545.429748899995</v>
      </c>
      <c r="BK39" s="5">
        <f>BK36+'2021B'!BW36</f>
        <v>369244.2437489</v>
      </c>
      <c r="BL39" s="5">
        <f>BL36+'2021B'!BX36</f>
        <v>14054.669777999998</v>
      </c>
      <c r="BN39" s="5">
        <f>BN36+'2021B'!CA36</f>
        <v>254113.756</v>
      </c>
      <c r="BO39" s="5">
        <f>BO36+'2021B'!CB36</f>
        <v>42161.5614706</v>
      </c>
      <c r="BP39" s="5">
        <f>BP36+'2021B'!CC36</f>
        <v>296275.3174706</v>
      </c>
      <c r="BQ39" s="5">
        <f>BQ36+'2021B'!CD36</f>
        <v>11277.228611999999</v>
      </c>
      <c r="BS39" s="5"/>
      <c r="BT39" s="5"/>
      <c r="BU39" s="5"/>
      <c r="BV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</row>
    <row r="40" spans="26:154" ht="12.75">
      <c r="Z40" s="5"/>
      <c r="AA40" s="5"/>
      <c r="AB40" s="5"/>
      <c r="AC40" s="5"/>
      <c r="BI40" s="5"/>
      <c r="BJ40" s="5"/>
      <c r="BK40" s="5"/>
      <c r="BL40" s="5"/>
      <c r="BN40" s="5"/>
      <c r="BO40" s="5"/>
      <c r="BP40" s="5"/>
      <c r="BQ40" s="5"/>
      <c r="BS40" s="5"/>
      <c r="BT40" s="5"/>
      <c r="BU40" s="5"/>
      <c r="BV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</row>
    <row r="41" spans="26:154" ht="12.75">
      <c r="Z41" s="5"/>
      <c r="AA41" s="5"/>
      <c r="AB41" s="5"/>
      <c r="AC41" s="5"/>
      <c r="BI41" s="5"/>
      <c r="BJ41" s="5"/>
      <c r="BK41" s="5"/>
      <c r="BL41" s="5"/>
      <c r="BN41" s="5"/>
      <c r="BO41" s="5"/>
      <c r="BP41" s="5"/>
      <c r="BQ41" s="5"/>
      <c r="BS41" s="5"/>
      <c r="BT41" s="5"/>
      <c r="BU41" s="5"/>
      <c r="BV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</row>
    <row r="42" spans="26:154" ht="12.75">
      <c r="Z42" s="5"/>
      <c r="AA42" s="5"/>
      <c r="AB42" s="5"/>
      <c r="AC42" s="5"/>
      <c r="BI42" s="5"/>
      <c r="BJ42" s="5"/>
      <c r="BK42" s="5"/>
      <c r="BL42" s="5"/>
      <c r="BN42" s="5"/>
      <c r="BO42" s="5"/>
      <c r="BP42" s="5"/>
      <c r="BQ42" s="5"/>
      <c r="BS42" s="5"/>
      <c r="BT42" s="5"/>
      <c r="BU42" s="5"/>
      <c r="BV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</row>
    <row r="43" spans="21:154" ht="12.75">
      <c r="U43" s="5">
        <f>Z36+AE36+AJ36+AO36+AT36+AY36+BD36+BI36+BN36+BS36+BX36+CC36+CH36+CM36+CR36+CW36+DB36+DG36+DL36+DQ36+DV36+EA36+EF36+EK36</f>
        <v>30250598.200000003</v>
      </c>
      <c r="V43" s="5">
        <f>AA36+AF36+AK36+AP36+AU36+AZ36+BE36+BJ36+BO36+BT36+BY36+CD36+CI36+CN36+CS36+CX36+DC36+DH36+DM36+DR36+DW36+EB36+EG36+EL36</f>
        <v>5238565.9464</v>
      </c>
      <c r="W43" s="5">
        <f>AB36+AG36+AL36+AQ36+AV36+BA36+BF36+BK36+BP36+BU36+BZ36+CE36+CJ36+CO36+CT36+CY36+DD36+DI36+DN36+DS36+DX36+EC36+EH36+EM36</f>
        <v>35489164.14639999</v>
      </c>
      <c r="X43" s="5">
        <f>AC36+AH36+AM36+AR36+AW36+BB36+BG36+BL36+BQ36+BV36+CA36+CF36+CK36+CP36+CU36+CZ36+DE36+DJ36+DO36+DT36+DY36+ED36+EI36+EN36</f>
        <v>2426251.4450720004</v>
      </c>
      <c r="Z43" s="5"/>
      <c r="AA43" s="5"/>
      <c r="AB43" s="5"/>
      <c r="AC43" s="5"/>
      <c r="BI43" s="5"/>
      <c r="BJ43" s="5"/>
      <c r="BK43" s="5"/>
      <c r="BL43" s="5"/>
      <c r="BN43" s="5"/>
      <c r="BO43" s="5"/>
      <c r="BP43" s="5"/>
      <c r="BQ43" s="5"/>
      <c r="BS43" s="5"/>
      <c r="BT43" s="5"/>
      <c r="BU43" s="5"/>
      <c r="BV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</row>
    <row r="44" spans="1:154" ht="12.75">
      <c r="A44"/>
      <c r="Z44" s="5"/>
      <c r="AA44" s="5"/>
      <c r="AB44" s="5"/>
      <c r="AC44" s="5"/>
      <c r="BI44" s="5"/>
      <c r="BJ44" s="5"/>
      <c r="BK44" s="5"/>
      <c r="BL44" s="5"/>
      <c r="BN44" s="5"/>
      <c r="BO44" s="5"/>
      <c r="BP44" s="5"/>
      <c r="BQ44" s="5"/>
      <c r="BS44" s="5"/>
      <c r="BT44" s="5"/>
      <c r="BU44" s="5"/>
      <c r="BV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</row>
    <row r="45" spans="1:154" ht="12.75">
      <c r="A45"/>
      <c r="Z45" s="5"/>
      <c r="AA45" s="5"/>
      <c r="AB45" s="5"/>
      <c r="AC45" s="5"/>
      <c r="BI45" s="5"/>
      <c r="BJ45" s="5"/>
      <c r="BK45" s="5"/>
      <c r="BL45" s="5"/>
      <c r="BN45" s="5"/>
      <c r="BO45" s="5"/>
      <c r="BP45" s="5"/>
      <c r="BQ45" s="5"/>
      <c r="BS45" s="5"/>
      <c r="BT45" s="5"/>
      <c r="BU45" s="5"/>
      <c r="BV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</row>
    <row r="46" spans="1:154" ht="12.75">
      <c r="A46"/>
      <c r="Z46" s="5"/>
      <c r="AA46" s="5"/>
      <c r="AB46" s="5"/>
      <c r="AC46" s="5"/>
      <c r="BI46" s="5"/>
      <c r="BJ46" s="5"/>
      <c r="BK46" s="5"/>
      <c r="BL46" s="5"/>
      <c r="BN46" s="5"/>
      <c r="BO46" s="5"/>
      <c r="BP46" s="5"/>
      <c r="BQ46" s="5"/>
      <c r="BS46" s="5"/>
      <c r="BT46" s="5"/>
      <c r="BU46" s="5"/>
      <c r="BV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</row>
    <row r="47" spans="1:154" ht="12.75">
      <c r="A47"/>
      <c r="Z47" s="5"/>
      <c r="AA47" s="5"/>
      <c r="AB47" s="5"/>
      <c r="AC47" s="5"/>
      <c r="BI47" s="5"/>
      <c r="BJ47" s="5"/>
      <c r="BK47" s="5"/>
      <c r="BL47" s="5"/>
      <c r="BN47" s="5"/>
      <c r="BO47" s="5"/>
      <c r="BP47" s="5"/>
      <c r="BQ47" s="5"/>
      <c r="BS47" s="5"/>
      <c r="BT47" s="5"/>
      <c r="BU47" s="5"/>
      <c r="BV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</row>
    <row r="48" spans="1:154" ht="12.75">
      <c r="A48"/>
      <c r="Z48" s="5"/>
      <c r="AA48" s="5"/>
      <c r="AB48" s="5"/>
      <c r="AC48" s="5"/>
      <c r="BI48" s="5"/>
      <c r="BJ48" s="5"/>
      <c r="BK48" s="5"/>
      <c r="BL48" s="5"/>
      <c r="BN48" s="5"/>
      <c r="BO48" s="5"/>
      <c r="BP48" s="5"/>
      <c r="BQ48" s="5"/>
      <c r="BS48" s="5"/>
      <c r="BT48" s="5"/>
      <c r="BU48" s="5"/>
      <c r="BV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</row>
    <row r="49" spans="1:154" ht="12.75">
      <c r="A49"/>
      <c r="P49"/>
      <c r="Q49"/>
      <c r="R49"/>
      <c r="S49"/>
      <c r="Z49" s="5"/>
      <c r="AA49" s="5"/>
      <c r="AB49" s="5"/>
      <c r="AC49" s="5"/>
      <c r="BI49" s="5"/>
      <c r="BJ49" s="5"/>
      <c r="BK49" s="5"/>
      <c r="BL49" s="5"/>
      <c r="BN49" s="5"/>
      <c r="BO49" s="5"/>
      <c r="BP49" s="5"/>
      <c r="BQ49" s="5"/>
      <c r="BS49" s="5"/>
      <c r="BT49" s="5"/>
      <c r="BU49" s="5"/>
      <c r="BV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</row>
    <row r="50" spans="1:154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Y50"/>
      <c r="Z50" s="5"/>
      <c r="AA50" s="5"/>
      <c r="AB50" s="5"/>
      <c r="AC50" s="5"/>
      <c r="BI50" s="5"/>
      <c r="BJ50" s="5"/>
      <c r="BK50" s="5"/>
      <c r="BL50" s="5"/>
      <c r="BN50" s="5"/>
      <c r="BO50" s="5"/>
      <c r="BP50" s="5"/>
      <c r="BQ50" s="5"/>
      <c r="BS50" s="5"/>
      <c r="BT50" s="5"/>
      <c r="BU50" s="5"/>
      <c r="BV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</row>
    <row r="51" spans="1:154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Y51"/>
      <c r="Z51" s="5"/>
      <c r="AA51" s="5"/>
      <c r="AB51" s="5"/>
      <c r="AC51" s="5"/>
      <c r="BI51" s="5"/>
      <c r="BJ51" s="5"/>
      <c r="BK51" s="5"/>
      <c r="BL51" s="5"/>
      <c r="BN51" s="5"/>
      <c r="BO51" s="5"/>
      <c r="BP51" s="5"/>
      <c r="BQ51" s="5"/>
      <c r="BS51" s="5"/>
      <c r="BT51" s="5"/>
      <c r="BU51" s="5"/>
      <c r="BV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</row>
    <row r="52" spans="1:15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Y52"/>
      <c r="Z52" s="5"/>
      <c r="AA52" s="5"/>
      <c r="AB52" s="5"/>
      <c r="AC52" s="5"/>
      <c r="BI52" s="5"/>
      <c r="BJ52" s="5"/>
      <c r="BK52" s="5"/>
      <c r="BL52" s="5"/>
      <c r="BN52" s="5"/>
      <c r="BO52" s="5"/>
      <c r="BP52" s="5"/>
      <c r="BQ52" s="5"/>
      <c r="BS52" s="5"/>
      <c r="BT52" s="5"/>
      <c r="BU52" s="5"/>
      <c r="BV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</row>
    <row r="53" spans="1:15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Y53"/>
      <c r="Z53" s="5"/>
      <c r="AA53" s="5"/>
      <c r="AB53" s="5"/>
      <c r="AC53" s="5"/>
      <c r="BI53" s="5"/>
      <c r="BJ53" s="5"/>
      <c r="BK53" s="5"/>
      <c r="BL53" s="5"/>
      <c r="BN53" s="5"/>
      <c r="BO53" s="5"/>
      <c r="BP53" s="5"/>
      <c r="BQ53" s="5"/>
      <c r="BS53" s="5"/>
      <c r="BT53" s="5"/>
      <c r="BU53" s="5"/>
      <c r="BV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</row>
    <row r="54" spans="1:15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Y54"/>
      <c r="Z54" s="5"/>
      <c r="AA54" s="5"/>
      <c r="AB54" s="5"/>
      <c r="AC54" s="5"/>
      <c r="BI54" s="5"/>
      <c r="BJ54" s="5"/>
      <c r="BK54" s="5"/>
      <c r="BL54" s="5"/>
      <c r="BN54" s="5"/>
      <c r="BO54" s="5"/>
      <c r="BP54" s="5"/>
      <c r="BQ54" s="5"/>
      <c r="BS54" s="5"/>
      <c r="BT54" s="5"/>
      <c r="BU54" s="5"/>
      <c r="BV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</row>
    <row r="55" spans="1:15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Y55"/>
      <c r="Z55" s="5"/>
      <c r="AA55" s="5"/>
      <c r="AB55" s="5"/>
      <c r="AC55" s="5"/>
      <c r="BI55" s="5"/>
      <c r="BJ55" s="5"/>
      <c r="BK55" s="5"/>
      <c r="BL55" s="5"/>
      <c r="BN55" s="5"/>
      <c r="BO55" s="5"/>
      <c r="BP55" s="5"/>
      <c r="BQ55" s="5"/>
      <c r="BS55" s="5"/>
      <c r="BT55" s="5"/>
      <c r="BU55" s="5"/>
      <c r="BV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</row>
    <row r="56" spans="1:15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Y56"/>
      <c r="Z56" s="5"/>
      <c r="AA56" s="5"/>
      <c r="AB56" s="5"/>
      <c r="AC56" s="5"/>
      <c r="BI56" s="5"/>
      <c r="BJ56" s="5"/>
      <c r="BK56" s="5"/>
      <c r="BL56" s="5"/>
      <c r="BN56" s="5"/>
      <c r="BO56" s="5"/>
      <c r="BP56" s="5"/>
      <c r="BQ56" s="5"/>
      <c r="BS56" s="5"/>
      <c r="BT56" s="5"/>
      <c r="BU56" s="5"/>
      <c r="BV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</row>
    <row r="57" spans="1:15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Y57"/>
      <c r="Z57" s="5"/>
      <c r="AA57" s="5"/>
      <c r="AB57" s="5"/>
      <c r="AC57" s="5"/>
      <c r="BI57" s="5"/>
      <c r="BJ57" s="5"/>
      <c r="BK57" s="5"/>
      <c r="BL57" s="5"/>
      <c r="BN57" s="5"/>
      <c r="BO57" s="5"/>
      <c r="BP57" s="5"/>
      <c r="BQ57" s="5"/>
      <c r="BS57" s="5"/>
      <c r="BT57" s="5"/>
      <c r="BU57" s="5"/>
      <c r="BV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</row>
    <row r="58" spans="1:15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Y58"/>
      <c r="Z58" s="5"/>
      <c r="AA58" s="5"/>
      <c r="AB58" s="5"/>
      <c r="AC58" s="5"/>
      <c r="BI58" s="5"/>
      <c r="BJ58" s="5"/>
      <c r="BK58" s="5"/>
      <c r="BL58" s="5"/>
      <c r="BN58" s="5"/>
      <c r="BO58" s="5"/>
      <c r="BP58" s="5"/>
      <c r="BQ58" s="5"/>
      <c r="BS58" s="5"/>
      <c r="BT58" s="5"/>
      <c r="BU58" s="5"/>
      <c r="BV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</row>
    <row r="59" spans="1:15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Y59"/>
      <c r="Z59" s="5"/>
      <c r="AA59" s="5"/>
      <c r="AB59" s="5"/>
      <c r="AC59" s="5"/>
      <c r="BI59" s="5"/>
      <c r="BJ59" s="5"/>
      <c r="BK59" s="5"/>
      <c r="BL59" s="5"/>
      <c r="BN59" s="5"/>
      <c r="BO59" s="5"/>
      <c r="BP59" s="5"/>
      <c r="BQ59" s="5"/>
      <c r="BS59" s="5"/>
      <c r="BT59" s="5"/>
      <c r="BU59" s="5"/>
      <c r="BV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</row>
    <row r="60" spans="1:154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Y60"/>
      <c r="Z60" s="5"/>
      <c r="AA60" s="5"/>
      <c r="AB60" s="5"/>
      <c r="AC60" s="5"/>
      <c r="BI60" s="5"/>
      <c r="BJ60" s="5"/>
      <c r="BK60" s="5"/>
      <c r="BL60" s="5"/>
      <c r="BN60" s="5"/>
      <c r="BO60" s="5"/>
      <c r="BP60" s="5"/>
      <c r="BQ60" s="5"/>
      <c r="BS60" s="5"/>
      <c r="BT60" s="5"/>
      <c r="BU60" s="5"/>
      <c r="BV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</row>
    <row r="61" spans="1:154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Y61"/>
      <c r="Z61" s="5"/>
      <c r="AA61" s="5"/>
      <c r="AB61" s="5"/>
      <c r="AC61" s="5"/>
      <c r="BI61" s="5"/>
      <c r="BJ61" s="5"/>
      <c r="BK61" s="5"/>
      <c r="BL61" s="5"/>
      <c r="BN61" s="5"/>
      <c r="BO61" s="5"/>
      <c r="BP61" s="5"/>
      <c r="BQ61" s="5"/>
      <c r="BS61" s="5"/>
      <c r="BT61" s="5"/>
      <c r="BU61" s="5"/>
      <c r="BV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</row>
    <row r="62" spans="1:154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Y62"/>
      <c r="Z62" s="5"/>
      <c r="AA62" s="5"/>
      <c r="AB62" s="5"/>
      <c r="AC62" s="5"/>
      <c r="BI62" s="5"/>
      <c r="BJ62" s="5"/>
      <c r="BK62" s="5"/>
      <c r="BL62" s="5"/>
      <c r="BN62" s="5"/>
      <c r="BO62" s="5"/>
      <c r="BP62" s="5"/>
      <c r="BQ62" s="5"/>
      <c r="BS62" s="5"/>
      <c r="BT62" s="5"/>
      <c r="BU62" s="5"/>
      <c r="BV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</row>
    <row r="63" spans="1:154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Y63"/>
      <c r="Z63" s="5"/>
      <c r="AA63" s="5"/>
      <c r="AB63" s="5"/>
      <c r="AC63" s="5"/>
      <c r="BI63" s="5"/>
      <c r="BJ63" s="5"/>
      <c r="BK63" s="5"/>
      <c r="BL63" s="5"/>
      <c r="BN63" s="5"/>
      <c r="BO63" s="5"/>
      <c r="BP63" s="5"/>
      <c r="BQ63" s="5"/>
      <c r="BS63" s="5"/>
      <c r="BT63" s="5"/>
      <c r="BU63" s="5"/>
      <c r="BV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</row>
    <row r="64" spans="1:154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Y64"/>
      <c r="Z64" s="5"/>
      <c r="AA64" s="5"/>
      <c r="AB64" s="5"/>
      <c r="AC64" s="5"/>
      <c r="BI64" s="5"/>
      <c r="BJ64" s="5"/>
      <c r="BK64" s="5"/>
      <c r="BL64" s="5"/>
      <c r="BN64" s="5"/>
      <c r="BO64" s="5"/>
      <c r="BP64" s="5"/>
      <c r="BQ64" s="5"/>
      <c r="BS64" s="5"/>
      <c r="BT64" s="5"/>
      <c r="BU64" s="5"/>
      <c r="BV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</row>
    <row r="65" spans="1:154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Y65"/>
      <c r="Z65" s="5"/>
      <c r="AA65" s="5"/>
      <c r="AB65" s="5"/>
      <c r="AC65" s="5"/>
      <c r="BI65" s="5"/>
      <c r="BJ65" s="5"/>
      <c r="BK65" s="5"/>
      <c r="BL65" s="5"/>
      <c r="BN65" s="5"/>
      <c r="BO65" s="5"/>
      <c r="BP65" s="5"/>
      <c r="BQ65" s="5"/>
      <c r="BS65" s="5"/>
      <c r="BT65" s="5"/>
      <c r="BU65" s="5"/>
      <c r="BV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</row>
    <row r="66" spans="1:154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Y66"/>
      <c r="Z66" s="5"/>
      <c r="AA66" s="5"/>
      <c r="AB66" s="5"/>
      <c r="AC66" s="5"/>
      <c r="BI66" s="5"/>
      <c r="BJ66" s="5"/>
      <c r="BK66" s="5"/>
      <c r="BL66" s="5"/>
      <c r="BN66" s="5"/>
      <c r="BO66" s="5"/>
      <c r="BP66" s="5"/>
      <c r="BQ66" s="5"/>
      <c r="BS66" s="5"/>
      <c r="BT66" s="5"/>
      <c r="BU66" s="5"/>
      <c r="BV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</row>
    <row r="67" spans="1:154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Y67"/>
      <c r="Z67" s="5"/>
      <c r="AA67" s="5"/>
      <c r="AB67" s="5"/>
      <c r="AC67" s="5"/>
      <c r="BI67" s="5"/>
      <c r="BJ67" s="5"/>
      <c r="BK67" s="5"/>
      <c r="BL67" s="5"/>
      <c r="BN67" s="5"/>
      <c r="BO67" s="5"/>
      <c r="BP67" s="5"/>
      <c r="BQ67" s="5"/>
      <c r="BS67" s="5"/>
      <c r="BT67" s="5"/>
      <c r="BU67" s="5"/>
      <c r="BV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</row>
    <row r="68" spans="1:154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Y68"/>
      <c r="Z68" s="5"/>
      <c r="AA68" s="5"/>
      <c r="AB68" s="5"/>
      <c r="AC68" s="5"/>
      <c r="BI68" s="5"/>
      <c r="BJ68" s="5"/>
      <c r="BK68" s="5"/>
      <c r="BL68" s="5"/>
      <c r="BN68" s="5"/>
      <c r="BO68" s="5"/>
      <c r="BP68" s="5"/>
      <c r="BQ68" s="5"/>
      <c r="BS68" s="5"/>
      <c r="BT68" s="5"/>
      <c r="BU68" s="5"/>
      <c r="BV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</row>
    <row r="69" spans="1:154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Y69"/>
      <c r="Z69" s="5"/>
      <c r="AA69" s="5"/>
      <c r="AB69" s="5"/>
      <c r="AC69" s="5"/>
      <c r="BI69" s="5"/>
      <c r="BJ69" s="5"/>
      <c r="BK69" s="5"/>
      <c r="BL69" s="5"/>
      <c r="BN69" s="5"/>
      <c r="BO69" s="5"/>
      <c r="BP69" s="5"/>
      <c r="BQ69" s="5"/>
      <c r="BS69" s="5"/>
      <c r="BT69" s="5"/>
      <c r="BU69" s="5"/>
      <c r="BV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</row>
    <row r="70" spans="1:154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Y70"/>
      <c r="Z70" s="5"/>
      <c r="AA70" s="5"/>
      <c r="AB70" s="5"/>
      <c r="AC70" s="5"/>
      <c r="BI70" s="5"/>
      <c r="BJ70" s="5"/>
      <c r="BK70" s="5"/>
      <c r="BL70" s="5"/>
      <c r="BN70" s="5"/>
      <c r="BO70" s="5"/>
      <c r="BP70" s="5"/>
      <c r="BQ70" s="5"/>
      <c r="BS70" s="5"/>
      <c r="BT70" s="5"/>
      <c r="BU70" s="5"/>
      <c r="BV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</row>
    <row r="71" spans="3:154" ht="12.7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Y71"/>
      <c r="Z71" s="5"/>
      <c r="AA71" s="5"/>
      <c r="AB71" s="5"/>
      <c r="AC71" s="5"/>
      <c r="BI71" s="5"/>
      <c r="BJ71" s="5"/>
      <c r="BK71" s="5"/>
      <c r="BL71" s="5"/>
      <c r="BN71" s="5"/>
      <c r="BO71" s="5"/>
      <c r="BP71" s="5"/>
      <c r="BQ71" s="5"/>
      <c r="BS71" s="5"/>
      <c r="BT71" s="5"/>
      <c r="BU71" s="5"/>
      <c r="BV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</row>
    <row r="72" spans="3:154" ht="12.7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Y72"/>
      <c r="Z72" s="5"/>
      <c r="AA72" s="5"/>
      <c r="AB72" s="5"/>
      <c r="AC72" s="5"/>
      <c r="BI72" s="5"/>
      <c r="BJ72" s="5"/>
      <c r="BK72" s="5"/>
      <c r="BL72" s="5"/>
      <c r="BN72" s="5"/>
      <c r="BO72" s="5"/>
      <c r="BP72" s="5"/>
      <c r="BQ72" s="5"/>
      <c r="BS72" s="5"/>
      <c r="BT72" s="5"/>
      <c r="BU72" s="5"/>
      <c r="BV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</row>
    <row r="73" spans="3:154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Y73"/>
      <c r="Z73" s="5"/>
      <c r="AA73" s="5"/>
      <c r="AB73" s="5"/>
      <c r="AC73" s="5"/>
      <c r="BI73" s="5"/>
      <c r="BJ73" s="5"/>
      <c r="BK73" s="5"/>
      <c r="BL73" s="5"/>
      <c r="BN73" s="5"/>
      <c r="BO73" s="5"/>
      <c r="BP73" s="5"/>
      <c r="BQ73" s="5"/>
      <c r="BS73" s="5"/>
      <c r="BT73" s="5"/>
      <c r="BU73" s="5"/>
      <c r="BV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</row>
    <row r="74" spans="3:154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Y74"/>
      <c r="Z74" s="5"/>
      <c r="AA74" s="5"/>
      <c r="AB74" s="5"/>
      <c r="AC74" s="5"/>
      <c r="BI74" s="5"/>
      <c r="BJ74" s="5"/>
      <c r="BK74" s="5"/>
      <c r="BL74" s="5"/>
      <c r="BN74" s="5"/>
      <c r="BO74" s="5"/>
      <c r="BP74" s="5"/>
      <c r="BQ74" s="5"/>
      <c r="BS74" s="5"/>
      <c r="BT74" s="5"/>
      <c r="BU74" s="5"/>
      <c r="BV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</row>
    <row r="75" spans="3:154" ht="12.7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Y75"/>
      <c r="Z75" s="5"/>
      <c r="AA75" s="5"/>
      <c r="AB75" s="5"/>
      <c r="AC75" s="5"/>
      <c r="BI75" s="5"/>
      <c r="BJ75" s="5"/>
      <c r="BK75" s="5"/>
      <c r="BL75" s="5"/>
      <c r="BN75" s="5"/>
      <c r="BO75" s="5"/>
      <c r="BP75" s="5"/>
      <c r="BQ75" s="5"/>
      <c r="BS75" s="5"/>
      <c r="BT75" s="5"/>
      <c r="BU75" s="5"/>
      <c r="BV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</row>
    <row r="76" spans="3:154" ht="12.75">
      <c r="C76"/>
      <c r="D76"/>
      <c r="E76"/>
      <c r="F76"/>
      <c r="G76"/>
      <c r="H76"/>
      <c r="I76"/>
      <c r="J76"/>
      <c r="K76"/>
      <c r="L76"/>
      <c r="M76"/>
      <c r="N76"/>
      <c r="O76"/>
      <c r="T76"/>
      <c r="Y76"/>
      <c r="Z76" s="5"/>
      <c r="AA76" s="5"/>
      <c r="AB76" s="5"/>
      <c r="AC76" s="5"/>
      <c r="BI76" s="5"/>
      <c r="BJ76" s="5"/>
      <c r="BK76" s="5"/>
      <c r="BL76" s="5"/>
      <c r="BN76" s="5"/>
      <c r="BO76" s="5"/>
      <c r="BP76" s="5"/>
      <c r="BQ76" s="5"/>
      <c r="BS76" s="5"/>
      <c r="BT76" s="5"/>
      <c r="BU76" s="5"/>
      <c r="BV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</row>
    <row r="77" spans="26:154" ht="12.75">
      <c r="Z77" s="5"/>
      <c r="AA77" s="5"/>
      <c r="AB77" s="5"/>
      <c r="AC77" s="5"/>
      <c r="BI77" s="5"/>
      <c r="BJ77" s="5"/>
      <c r="BK77" s="5"/>
      <c r="BL77" s="5"/>
      <c r="BN77" s="5"/>
      <c r="BO77" s="5"/>
      <c r="BP77" s="5"/>
      <c r="BQ77" s="5"/>
      <c r="BS77" s="5"/>
      <c r="BT77" s="5"/>
      <c r="BU77" s="5"/>
      <c r="BV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</row>
    <row r="78" spans="26:154" ht="12.75">
      <c r="Z78" s="5"/>
      <c r="AA78" s="5"/>
      <c r="AB78" s="5"/>
      <c r="AC78" s="5"/>
      <c r="BI78" s="5"/>
      <c r="BJ78" s="5"/>
      <c r="BK78" s="5"/>
      <c r="BL78" s="5"/>
      <c r="BN78" s="5"/>
      <c r="BO78" s="5"/>
      <c r="BP78" s="5"/>
      <c r="BQ78" s="5"/>
      <c r="BS78" s="5"/>
      <c r="BT78" s="5"/>
      <c r="BU78" s="5"/>
      <c r="BV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</row>
    <row r="79" spans="26:154" ht="12.75">
      <c r="Z79" s="5"/>
      <c r="AA79" s="5"/>
      <c r="AB79" s="5"/>
      <c r="AC79" s="5"/>
      <c r="BI79" s="5"/>
      <c r="BJ79" s="5"/>
      <c r="BK79" s="5"/>
      <c r="BL79" s="5"/>
      <c r="BN79" s="5"/>
      <c r="BO79" s="5"/>
      <c r="BP79" s="5"/>
      <c r="BQ79" s="5"/>
      <c r="BS79" s="5"/>
      <c r="BT79" s="5"/>
      <c r="BU79" s="5"/>
      <c r="BV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</row>
    <row r="80" spans="26:154" ht="12.75">
      <c r="Z80" s="5"/>
      <c r="AA80" s="5"/>
      <c r="AB80" s="5"/>
      <c r="AC80" s="5"/>
      <c r="BI80" s="5"/>
      <c r="BJ80" s="5"/>
      <c r="BK80" s="5"/>
      <c r="BL80" s="5"/>
      <c r="BN80" s="5"/>
      <c r="BO80" s="5"/>
      <c r="BP80" s="5"/>
      <c r="BQ80" s="5"/>
      <c r="BS80" s="5"/>
      <c r="BT80" s="5"/>
      <c r="BU80" s="5"/>
      <c r="BV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</row>
    <row r="81" spans="26:154" ht="12.75">
      <c r="Z81" s="5"/>
      <c r="AA81" s="5"/>
      <c r="AB81" s="5"/>
      <c r="AC81" s="5"/>
      <c r="BI81" s="5"/>
      <c r="BJ81" s="5"/>
      <c r="BK81" s="5"/>
      <c r="BL81" s="5"/>
      <c r="BN81" s="5"/>
      <c r="BO81" s="5"/>
      <c r="BP81" s="5"/>
      <c r="BQ81" s="5"/>
      <c r="BS81" s="5"/>
      <c r="BT81" s="5"/>
      <c r="BU81" s="5"/>
      <c r="BV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</row>
    <row r="82" spans="26:154" ht="12.75">
      <c r="Z82" s="5"/>
      <c r="AA82" s="5"/>
      <c r="AB82" s="5"/>
      <c r="AC82" s="5"/>
      <c r="BI82" s="5"/>
      <c r="BJ82" s="5"/>
      <c r="BK82" s="5"/>
      <c r="BL82" s="5"/>
      <c r="BN82" s="5"/>
      <c r="BO82" s="5"/>
      <c r="BP82" s="5"/>
      <c r="BQ82" s="5"/>
      <c r="BS82" s="5"/>
      <c r="BT82" s="5"/>
      <c r="BU82" s="5"/>
      <c r="BV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</row>
    <row r="83" spans="26:154" ht="12.75">
      <c r="Z83" s="5"/>
      <c r="AA83" s="5"/>
      <c r="AB83" s="5"/>
      <c r="AC83" s="5"/>
      <c r="BI83" s="5"/>
      <c r="BJ83" s="5"/>
      <c r="BK83" s="5"/>
      <c r="BL83" s="5"/>
      <c r="BN83" s="5"/>
      <c r="BO83" s="5"/>
      <c r="BP83" s="5"/>
      <c r="BQ83" s="5"/>
      <c r="BS83" s="5"/>
      <c r="BT83" s="5"/>
      <c r="BU83" s="5"/>
      <c r="BV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</row>
    <row r="84" spans="26:154" ht="12.75">
      <c r="Z84" s="5"/>
      <c r="AA84" s="5"/>
      <c r="AB84" s="5"/>
      <c r="AC84" s="5"/>
      <c r="BI84" s="5"/>
      <c r="BJ84" s="5"/>
      <c r="BK84" s="5"/>
      <c r="BL84" s="5"/>
      <c r="BN84" s="5"/>
      <c r="BO84" s="5"/>
      <c r="BP84" s="5"/>
      <c r="BQ84" s="5"/>
      <c r="BS84" s="5"/>
      <c r="BT84" s="5"/>
      <c r="BU84" s="5"/>
      <c r="BV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</row>
    <row r="85" spans="26:154" ht="12.75">
      <c r="Z85" s="5"/>
      <c r="AA85" s="5"/>
      <c r="AB85" s="5"/>
      <c r="AC85" s="5"/>
      <c r="BI85" s="5"/>
      <c r="BJ85" s="5"/>
      <c r="BK85" s="5"/>
      <c r="BL85" s="5"/>
      <c r="BN85" s="5"/>
      <c r="BO85" s="5"/>
      <c r="BP85" s="5"/>
      <c r="BQ85" s="5"/>
      <c r="BS85" s="5"/>
      <c r="BT85" s="5"/>
      <c r="BU85" s="5"/>
      <c r="BV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</row>
    <row r="86" spans="26:154" ht="12.75">
      <c r="Z86" s="5"/>
      <c r="AA86" s="5"/>
      <c r="AB86" s="5"/>
      <c r="AC86" s="5"/>
      <c r="BI86" s="5"/>
      <c r="BJ86" s="5"/>
      <c r="BK86" s="5"/>
      <c r="BL86" s="5"/>
      <c r="BN86" s="5"/>
      <c r="BO86" s="5"/>
      <c r="BP86" s="5"/>
      <c r="BQ86" s="5"/>
      <c r="BS86" s="5"/>
      <c r="BT86" s="5"/>
      <c r="BU86" s="5"/>
      <c r="BV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</row>
    <row r="87" spans="26:154" ht="12.75">
      <c r="Z87" s="5"/>
      <c r="AA87" s="5"/>
      <c r="AB87" s="5"/>
      <c r="AC87" s="5"/>
      <c r="BI87" s="5"/>
      <c r="BJ87" s="5"/>
      <c r="BK87" s="5"/>
      <c r="BL87" s="5"/>
      <c r="BN87" s="5"/>
      <c r="BO87" s="5"/>
      <c r="BP87" s="5"/>
      <c r="BQ87" s="5"/>
      <c r="BS87" s="5"/>
      <c r="BT87" s="5"/>
      <c r="BU87" s="5"/>
      <c r="BV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</row>
    <row r="88" spans="26:154" ht="12.75">
      <c r="Z88" s="5"/>
      <c r="AA88" s="5"/>
      <c r="AB88" s="5"/>
      <c r="AC88" s="5"/>
      <c r="BI88" s="5"/>
      <c r="BJ88" s="5"/>
      <c r="BK88" s="5"/>
      <c r="BL88" s="5"/>
      <c r="BN88" s="5"/>
      <c r="BO88" s="5"/>
      <c r="BP88" s="5"/>
      <c r="BQ88" s="5"/>
      <c r="BS88" s="5"/>
      <c r="BT88" s="5"/>
      <c r="BU88" s="5"/>
      <c r="BV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</row>
    <row r="89" spans="26:154" ht="12.75">
      <c r="Z89" s="5"/>
      <c r="AA89" s="5"/>
      <c r="AB89" s="5"/>
      <c r="AC89" s="5"/>
      <c r="BI89" s="5"/>
      <c r="BJ89" s="5"/>
      <c r="BK89" s="5"/>
      <c r="BL89" s="5"/>
      <c r="BN89" s="5"/>
      <c r="BO89" s="5"/>
      <c r="BP89" s="5"/>
      <c r="BQ89" s="5"/>
      <c r="BS89" s="5"/>
      <c r="BT89" s="5"/>
      <c r="BU89" s="5"/>
      <c r="BV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</row>
    <row r="90" spans="26:154" ht="12.75">
      <c r="Z90" s="5"/>
      <c r="AA90" s="5"/>
      <c r="AB90" s="5"/>
      <c r="AC90" s="5"/>
      <c r="BI90" s="5"/>
      <c r="BJ90" s="5"/>
      <c r="BK90" s="5"/>
      <c r="BL90" s="5"/>
      <c r="BN90" s="5"/>
      <c r="BO90" s="5"/>
      <c r="BP90" s="5"/>
      <c r="BQ90" s="5"/>
      <c r="BS90" s="5"/>
      <c r="BT90" s="5"/>
      <c r="BU90" s="5"/>
      <c r="BV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</row>
    <row r="91" spans="26:154" ht="12.75">
      <c r="Z91" s="5"/>
      <c r="AA91" s="5"/>
      <c r="AB91" s="5"/>
      <c r="AC91" s="5"/>
      <c r="BI91" s="5"/>
      <c r="BJ91" s="5"/>
      <c r="BK91" s="5"/>
      <c r="BL91" s="5"/>
      <c r="BN91" s="5"/>
      <c r="BO91" s="5"/>
      <c r="BP91" s="5"/>
      <c r="BQ91" s="5"/>
      <c r="BS91" s="5"/>
      <c r="BT91" s="5"/>
      <c r="BU91" s="5"/>
      <c r="BV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</row>
    <row r="92" spans="26:154" ht="12.75">
      <c r="Z92" s="5"/>
      <c r="AA92" s="5"/>
      <c r="AB92" s="5"/>
      <c r="AC92" s="5"/>
      <c r="BI92" s="5"/>
      <c r="BJ92" s="5"/>
      <c r="BK92" s="5"/>
      <c r="BL92" s="5"/>
      <c r="BN92" s="5"/>
      <c r="BO92" s="5"/>
      <c r="BP92" s="5"/>
      <c r="BQ92" s="5"/>
      <c r="BS92" s="5"/>
      <c r="BT92" s="5"/>
      <c r="BU92" s="5"/>
      <c r="BV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</row>
    <row r="93" spans="26:154" ht="12.75">
      <c r="Z93" s="5"/>
      <c r="AA93" s="5"/>
      <c r="AB93" s="5"/>
      <c r="AC93" s="5"/>
      <c r="BI93" s="5"/>
      <c r="BJ93" s="5"/>
      <c r="BK93" s="5"/>
      <c r="BL93" s="5"/>
      <c r="BN93" s="5"/>
      <c r="BO93" s="5"/>
      <c r="BP93" s="5"/>
      <c r="BQ93" s="5"/>
      <c r="BS93" s="5"/>
      <c r="BT93" s="5"/>
      <c r="BU93" s="5"/>
      <c r="BV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</row>
    <row r="94" spans="26:154" ht="12.75">
      <c r="Z94" s="5"/>
      <c r="AA94" s="5"/>
      <c r="AB94" s="5"/>
      <c r="AC94" s="5"/>
      <c r="BI94" s="5"/>
      <c r="BJ94" s="5"/>
      <c r="BK94" s="5"/>
      <c r="BL94" s="5"/>
      <c r="BN94" s="5"/>
      <c r="BO94" s="5"/>
      <c r="BP94" s="5"/>
      <c r="BQ94" s="5"/>
      <c r="BS94" s="5"/>
      <c r="BT94" s="5"/>
      <c r="BU94" s="5"/>
      <c r="BV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</row>
    <row r="95" spans="26:154" ht="12.75">
      <c r="Z95" s="5"/>
      <c r="AA95" s="5"/>
      <c r="AB95" s="5"/>
      <c r="AC95" s="5"/>
      <c r="BI95" s="5"/>
      <c r="BJ95" s="5"/>
      <c r="BK95" s="5"/>
      <c r="BL95" s="5"/>
      <c r="BN95" s="5"/>
      <c r="BO95" s="5"/>
      <c r="BP95" s="5"/>
      <c r="BQ95" s="5"/>
      <c r="BS95" s="5"/>
      <c r="BT95" s="5"/>
      <c r="BU95" s="5"/>
      <c r="BV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</row>
    <row r="96" spans="26:154" ht="12.75">
      <c r="Z96" s="5"/>
      <c r="AA96" s="5"/>
      <c r="AB96" s="5"/>
      <c r="AC96" s="5"/>
      <c r="BI96" s="5"/>
      <c r="BJ96" s="5"/>
      <c r="BK96" s="5"/>
      <c r="BL96" s="5"/>
      <c r="BN96" s="5"/>
      <c r="BO96" s="5"/>
      <c r="BP96" s="5"/>
      <c r="BQ96" s="5"/>
      <c r="BS96" s="5"/>
      <c r="BT96" s="5"/>
      <c r="BU96" s="5"/>
      <c r="BV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</row>
    <row r="97" spans="26:154" ht="12.75">
      <c r="Z97" s="5"/>
      <c r="AA97" s="5"/>
      <c r="AB97" s="5"/>
      <c r="AC97" s="5"/>
      <c r="BI97" s="5"/>
      <c r="BJ97" s="5"/>
      <c r="BK97" s="5"/>
      <c r="BL97" s="5"/>
      <c r="BN97" s="5"/>
      <c r="BO97" s="5"/>
      <c r="BP97" s="5"/>
      <c r="BQ97" s="5"/>
      <c r="BS97" s="5"/>
      <c r="BT97" s="5"/>
      <c r="BU97" s="5"/>
      <c r="BV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</row>
    <row r="98" spans="26:154" ht="12.75">
      <c r="Z98" s="5"/>
      <c r="AA98" s="5"/>
      <c r="AB98" s="5"/>
      <c r="AC98" s="5"/>
      <c r="BI98" s="5"/>
      <c r="BJ98" s="5"/>
      <c r="BK98" s="5"/>
      <c r="BL98" s="5"/>
      <c r="BN98" s="5"/>
      <c r="BO98" s="5"/>
      <c r="BP98" s="5"/>
      <c r="BQ98" s="5"/>
      <c r="BS98" s="5"/>
      <c r="BT98" s="5"/>
      <c r="BU98" s="5"/>
      <c r="BV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</row>
    <row r="99" spans="26:154" ht="12.75">
      <c r="Z99" s="5"/>
      <c r="AA99" s="5"/>
      <c r="AB99" s="5"/>
      <c r="AC99" s="5"/>
      <c r="BI99" s="5"/>
      <c r="BJ99" s="5"/>
      <c r="BK99" s="5"/>
      <c r="BL99" s="5"/>
      <c r="BN99" s="5"/>
      <c r="BO99" s="5"/>
      <c r="BP99" s="5"/>
      <c r="BQ99" s="5"/>
      <c r="BS99" s="5"/>
      <c r="BT99" s="5"/>
      <c r="BU99" s="5"/>
      <c r="BV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</row>
    <row r="100" spans="26:154" ht="12.75">
      <c r="Z100" s="5"/>
      <c r="AA100" s="5"/>
      <c r="AB100" s="5"/>
      <c r="AC100" s="5"/>
      <c r="BI100" s="5"/>
      <c r="BJ100" s="5"/>
      <c r="BK100" s="5"/>
      <c r="BL100" s="5"/>
      <c r="BN100" s="5"/>
      <c r="BO100" s="5"/>
      <c r="BP100" s="5"/>
      <c r="BQ100" s="5"/>
      <c r="BS100" s="5"/>
      <c r="BT100" s="5"/>
      <c r="BU100" s="5"/>
      <c r="BV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</row>
    <row r="101" spans="26:154" ht="12.75">
      <c r="Z101" s="5"/>
      <c r="AA101" s="5"/>
      <c r="AB101" s="5"/>
      <c r="AC101" s="5"/>
      <c r="BI101" s="5"/>
      <c r="BJ101" s="5"/>
      <c r="BK101" s="5"/>
      <c r="BL101" s="5"/>
      <c r="BN101" s="5"/>
      <c r="BO101" s="5"/>
      <c r="BP101" s="5"/>
      <c r="BQ101" s="5"/>
      <c r="BS101" s="5"/>
      <c r="BT101" s="5"/>
      <c r="BU101" s="5"/>
      <c r="BV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</row>
    <row r="102" spans="26:154" ht="12.75">
      <c r="Z102" s="5"/>
      <c r="AA102" s="5"/>
      <c r="AB102" s="5"/>
      <c r="AC102" s="5"/>
      <c r="BI102" s="5"/>
      <c r="BJ102" s="5"/>
      <c r="BK102" s="5"/>
      <c r="BL102" s="5"/>
      <c r="BN102" s="5"/>
      <c r="BO102" s="5"/>
      <c r="BP102" s="5"/>
      <c r="BQ102" s="5"/>
      <c r="BS102" s="5"/>
      <c r="BT102" s="5"/>
      <c r="BU102" s="5"/>
      <c r="BV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</row>
    <row r="103" spans="26:154" ht="12.75">
      <c r="Z103" s="5"/>
      <c r="AA103" s="5"/>
      <c r="AB103" s="5"/>
      <c r="AC103" s="5"/>
      <c r="BI103" s="5"/>
      <c r="BJ103" s="5"/>
      <c r="BK103" s="5"/>
      <c r="BL103" s="5"/>
      <c r="BN103" s="5"/>
      <c r="BO103" s="5"/>
      <c r="BP103" s="5"/>
      <c r="BQ103" s="5"/>
      <c r="BS103" s="5"/>
      <c r="BT103" s="5"/>
      <c r="BU103" s="5"/>
      <c r="BV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</row>
    <row r="104" spans="26:154" ht="12.75">
      <c r="Z104" s="5"/>
      <c r="AA104" s="5"/>
      <c r="AB104" s="5"/>
      <c r="AC104" s="5"/>
      <c r="BI104" s="5"/>
      <c r="BJ104" s="5"/>
      <c r="BK104" s="5"/>
      <c r="BL104" s="5"/>
      <c r="BN104" s="5"/>
      <c r="BO104" s="5"/>
      <c r="BP104" s="5"/>
      <c r="BQ104" s="5"/>
      <c r="BS104" s="5"/>
      <c r="BT104" s="5"/>
      <c r="BU104" s="5"/>
      <c r="BV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</row>
    <row r="105" spans="26:154" ht="12.75">
      <c r="Z105" s="5"/>
      <c r="AA105" s="5"/>
      <c r="AB105" s="5"/>
      <c r="AC105" s="5"/>
      <c r="BI105" s="5"/>
      <c r="BJ105" s="5"/>
      <c r="BK105" s="5"/>
      <c r="BL105" s="5"/>
      <c r="BN105" s="5"/>
      <c r="BO105" s="5"/>
      <c r="BP105" s="5"/>
      <c r="BQ105" s="5"/>
      <c r="BS105" s="5"/>
      <c r="BT105" s="5"/>
      <c r="BU105" s="5"/>
      <c r="BV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</row>
    <row r="106" spans="26:154" ht="12.75">
      <c r="Z106" s="5"/>
      <c r="AA106" s="5"/>
      <c r="AB106" s="5"/>
      <c r="AC106" s="5"/>
      <c r="BI106" s="5"/>
      <c r="BJ106" s="5"/>
      <c r="BK106" s="5"/>
      <c r="BL106" s="5"/>
      <c r="BN106" s="5"/>
      <c r="BO106" s="5"/>
      <c r="BP106" s="5"/>
      <c r="BQ106" s="5"/>
      <c r="BS106" s="5"/>
      <c r="BT106" s="5"/>
      <c r="BU106" s="5"/>
      <c r="BV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</row>
    <row r="107" spans="26:154" ht="12.75">
      <c r="Z107" s="5"/>
      <c r="AA107" s="5"/>
      <c r="AB107" s="5"/>
      <c r="AC107" s="5"/>
      <c r="BI107" s="5"/>
      <c r="BJ107" s="5"/>
      <c r="BK107" s="5"/>
      <c r="BL107" s="5"/>
      <c r="BN107" s="5"/>
      <c r="BO107" s="5"/>
      <c r="BP107" s="5"/>
      <c r="BQ107" s="5"/>
      <c r="BS107" s="5"/>
      <c r="BT107" s="5"/>
      <c r="BU107" s="5"/>
      <c r="BV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</row>
    <row r="108" spans="26:154" ht="12.75">
      <c r="Z108" s="5"/>
      <c r="AA108" s="5"/>
      <c r="AB108" s="5"/>
      <c r="AC108" s="5"/>
      <c r="BI108" s="5"/>
      <c r="BJ108" s="5"/>
      <c r="BK108" s="5"/>
      <c r="BL108" s="5"/>
      <c r="BN108" s="5"/>
      <c r="BO108" s="5"/>
      <c r="BP108" s="5"/>
      <c r="BQ108" s="5"/>
      <c r="BS108" s="5"/>
      <c r="BT108" s="5"/>
      <c r="BU108" s="5"/>
      <c r="BV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</row>
    <row r="109" spans="26:154" ht="12.75">
      <c r="Z109" s="5"/>
      <c r="AA109" s="5"/>
      <c r="AB109" s="5"/>
      <c r="AC109" s="5"/>
      <c r="BI109" s="5"/>
      <c r="BJ109" s="5"/>
      <c r="BK109" s="5"/>
      <c r="BL109" s="5"/>
      <c r="BN109" s="5"/>
      <c r="BO109" s="5"/>
      <c r="BP109" s="5"/>
      <c r="BQ109" s="5"/>
      <c r="BS109" s="5"/>
      <c r="BT109" s="5"/>
      <c r="BU109" s="5"/>
      <c r="BV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</row>
    <row r="110" spans="26:154" ht="12.75">
      <c r="Z110" s="5"/>
      <c r="AA110" s="5"/>
      <c r="AB110" s="5"/>
      <c r="AC110" s="5"/>
      <c r="BI110" s="5"/>
      <c r="BJ110" s="5"/>
      <c r="BK110" s="5"/>
      <c r="BL110" s="5"/>
      <c r="BN110" s="5"/>
      <c r="BO110" s="5"/>
      <c r="BP110" s="5"/>
      <c r="BQ110" s="5"/>
      <c r="BS110" s="5"/>
      <c r="BT110" s="5"/>
      <c r="BU110" s="5"/>
      <c r="BV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</row>
    <row r="111" spans="26:154" ht="12.75">
      <c r="Z111" s="5"/>
      <c r="AA111" s="5"/>
      <c r="AB111" s="5"/>
      <c r="AC111" s="5"/>
      <c r="BI111" s="5"/>
      <c r="BJ111" s="5"/>
      <c r="BK111" s="5"/>
      <c r="BL111" s="5"/>
      <c r="BN111" s="5"/>
      <c r="BO111" s="5"/>
      <c r="BP111" s="5"/>
      <c r="BQ111" s="5"/>
      <c r="BS111" s="5"/>
      <c r="BT111" s="5"/>
      <c r="BU111" s="5"/>
      <c r="BV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</row>
    <row r="112" spans="26:154" ht="12.75">
      <c r="Z112" s="5"/>
      <c r="AA112" s="5"/>
      <c r="AB112" s="5"/>
      <c r="AC112" s="5"/>
      <c r="BI112" s="5"/>
      <c r="BJ112" s="5"/>
      <c r="BK112" s="5"/>
      <c r="BL112" s="5"/>
      <c r="BN112" s="5"/>
      <c r="BO112" s="5"/>
      <c r="BP112" s="5"/>
      <c r="BQ112" s="5"/>
      <c r="BS112" s="5"/>
      <c r="BT112" s="5"/>
      <c r="BU112" s="5"/>
      <c r="BV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</row>
    <row r="113" spans="26:154" ht="12.75">
      <c r="Z113" s="5"/>
      <c r="AA113" s="5"/>
      <c r="AB113" s="5"/>
      <c r="AC113" s="5"/>
      <c r="BI113" s="5"/>
      <c r="BJ113" s="5"/>
      <c r="BK113" s="5"/>
      <c r="BL113" s="5"/>
      <c r="BN113" s="5"/>
      <c r="BO113" s="5"/>
      <c r="BP113" s="5"/>
      <c r="BQ113" s="5"/>
      <c r="BS113" s="5"/>
      <c r="BT113" s="5"/>
      <c r="BU113" s="5"/>
      <c r="BV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</row>
    <row r="114" spans="26:154" ht="12.75">
      <c r="Z114" s="5"/>
      <c r="AA114" s="5"/>
      <c r="AB114" s="5"/>
      <c r="AC114" s="5"/>
      <c r="BI114" s="5"/>
      <c r="BJ114" s="5"/>
      <c r="BK114" s="5"/>
      <c r="BL114" s="5"/>
      <c r="BN114" s="5"/>
      <c r="BO114" s="5"/>
      <c r="BP114" s="5"/>
      <c r="BQ114" s="5"/>
      <c r="BS114" s="5"/>
      <c r="BT114" s="5"/>
      <c r="BU114" s="5"/>
      <c r="BV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</row>
    <row r="115" spans="26:154" ht="12.75">
      <c r="Z115" s="5"/>
      <c r="AA115" s="5"/>
      <c r="AB115" s="5"/>
      <c r="AC115" s="5"/>
      <c r="BI115" s="5"/>
      <c r="BJ115" s="5"/>
      <c r="BK115" s="5"/>
      <c r="BL115" s="5"/>
      <c r="BN115" s="5"/>
      <c r="BO115" s="5"/>
      <c r="BP115" s="5"/>
      <c r="BQ115" s="5"/>
      <c r="BS115" s="5"/>
      <c r="BT115" s="5"/>
      <c r="BU115" s="5"/>
      <c r="BV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</row>
    <row r="116" spans="26:154" ht="12.75">
      <c r="Z116" s="5"/>
      <c r="AA116" s="5"/>
      <c r="AB116" s="5"/>
      <c r="AC116" s="5"/>
      <c r="BI116" s="5"/>
      <c r="BJ116" s="5"/>
      <c r="BK116" s="5"/>
      <c r="BL116" s="5"/>
      <c r="BN116" s="5"/>
      <c r="BO116" s="5"/>
      <c r="BP116" s="5"/>
      <c r="BQ116" s="5"/>
      <c r="BS116" s="5"/>
      <c r="BT116" s="5"/>
      <c r="BU116" s="5"/>
      <c r="BV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</row>
    <row r="117" spans="26:154" ht="12.75">
      <c r="Z117" s="5"/>
      <c r="AA117" s="5"/>
      <c r="AB117" s="5"/>
      <c r="AC117" s="5"/>
      <c r="BI117" s="5"/>
      <c r="BJ117" s="5"/>
      <c r="BK117" s="5"/>
      <c r="BL117" s="5"/>
      <c r="BN117" s="5"/>
      <c r="BO117" s="5"/>
      <c r="BP117" s="5"/>
      <c r="BQ117" s="5"/>
      <c r="BS117" s="5"/>
      <c r="BT117" s="5"/>
      <c r="BU117" s="5"/>
      <c r="BV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</row>
    <row r="118" spans="26:154" ht="12.75">
      <c r="Z118" s="5"/>
      <c r="AA118" s="5"/>
      <c r="AB118" s="5"/>
      <c r="AC118" s="5"/>
      <c r="BI118" s="5"/>
      <c r="BJ118" s="5"/>
      <c r="BK118" s="5"/>
      <c r="BL118" s="5"/>
      <c r="BN118" s="5"/>
      <c r="BO118" s="5"/>
      <c r="BP118" s="5"/>
      <c r="BQ118" s="5"/>
      <c r="BS118" s="5"/>
      <c r="BT118" s="5"/>
      <c r="BU118" s="5"/>
      <c r="BV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</row>
    <row r="119" spans="26:154" ht="12.75">
      <c r="Z119" s="5"/>
      <c r="AA119" s="5"/>
      <c r="AB119" s="5"/>
      <c r="AC119" s="5"/>
      <c r="BI119" s="5"/>
      <c r="BJ119" s="5"/>
      <c r="BK119" s="5"/>
      <c r="BL119" s="5"/>
      <c r="BN119" s="5"/>
      <c r="BO119" s="5"/>
      <c r="BP119" s="5"/>
      <c r="BQ119" s="5"/>
      <c r="BS119" s="5"/>
      <c r="BT119" s="5"/>
      <c r="BU119" s="5"/>
      <c r="BV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</row>
    <row r="120" spans="26:154" ht="12.75">
      <c r="Z120" s="5"/>
      <c r="AA120" s="5"/>
      <c r="AB120" s="5"/>
      <c r="AC120" s="5"/>
      <c r="BI120" s="5"/>
      <c r="BJ120" s="5"/>
      <c r="BK120" s="5"/>
      <c r="BL120" s="5"/>
      <c r="BN120" s="5"/>
      <c r="BO120" s="5"/>
      <c r="BP120" s="5"/>
      <c r="BQ120" s="5"/>
      <c r="BS120" s="5"/>
      <c r="BT120" s="5"/>
      <c r="BU120" s="5"/>
      <c r="BV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</row>
    <row r="121" spans="26:154" ht="12.75">
      <c r="Z121" s="5"/>
      <c r="AA121" s="5"/>
      <c r="AB121" s="5"/>
      <c r="AC121" s="5"/>
      <c r="BI121" s="5"/>
      <c r="BJ121" s="5"/>
      <c r="BK121" s="5"/>
      <c r="BL121" s="5"/>
      <c r="BN121" s="5"/>
      <c r="BO121" s="5"/>
      <c r="BP121" s="5"/>
      <c r="BQ121" s="5"/>
      <c r="BS121" s="5"/>
      <c r="BT121" s="5"/>
      <c r="BU121" s="5"/>
      <c r="BV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</row>
    <row r="122" spans="26:154" ht="12.75">
      <c r="Z122" s="5"/>
      <c r="AA122" s="5"/>
      <c r="AB122" s="5"/>
      <c r="AC122" s="5"/>
      <c r="BI122" s="5"/>
      <c r="BJ122" s="5"/>
      <c r="BK122" s="5"/>
      <c r="BL122" s="5"/>
      <c r="BN122" s="5"/>
      <c r="BO122" s="5"/>
      <c r="BP122" s="5"/>
      <c r="BQ122" s="5"/>
      <c r="BS122" s="5"/>
      <c r="BT122" s="5"/>
      <c r="BU122" s="5"/>
      <c r="BV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</row>
    <row r="123" spans="26:154" ht="12.75">
      <c r="Z123" s="5"/>
      <c r="AA123" s="5"/>
      <c r="AB123" s="5"/>
      <c r="AC123" s="5"/>
      <c r="BI123" s="5"/>
      <c r="BJ123" s="5"/>
      <c r="BK123" s="5"/>
      <c r="BL123" s="5"/>
      <c r="BN123" s="5"/>
      <c r="BO123" s="5"/>
      <c r="BP123" s="5"/>
      <c r="BQ123" s="5"/>
      <c r="BS123" s="5"/>
      <c r="BT123" s="5"/>
      <c r="BU123" s="5"/>
      <c r="BV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</row>
    <row r="124" spans="26:154" ht="12.75">
      <c r="Z124" s="5"/>
      <c r="AA124" s="5"/>
      <c r="AB124" s="5"/>
      <c r="AC124" s="5"/>
      <c r="BI124" s="5"/>
      <c r="BJ124" s="5"/>
      <c r="BK124" s="5"/>
      <c r="BL124" s="5"/>
      <c r="BN124" s="5"/>
      <c r="BO124" s="5"/>
      <c r="BP124" s="5"/>
      <c r="BQ124" s="5"/>
      <c r="BS124" s="5"/>
      <c r="BT124" s="5"/>
      <c r="BU124" s="5"/>
      <c r="BV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</row>
    <row r="125" spans="26:154" ht="12.75">
      <c r="Z125" s="5"/>
      <c r="AA125" s="5"/>
      <c r="AB125" s="5"/>
      <c r="AC125" s="5"/>
      <c r="BI125" s="5"/>
      <c r="BJ125" s="5"/>
      <c r="BK125" s="5"/>
      <c r="BL125" s="5"/>
      <c r="BN125" s="5"/>
      <c r="BO125" s="5"/>
      <c r="BP125" s="5"/>
      <c r="BQ125" s="5"/>
      <c r="BS125" s="5"/>
      <c r="BT125" s="5"/>
      <c r="BU125" s="5"/>
      <c r="BV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</row>
    <row r="126" spans="26:154" ht="12.75">
      <c r="Z126" s="5"/>
      <c r="AA126" s="5"/>
      <c r="AB126" s="5"/>
      <c r="AC126" s="5"/>
      <c r="BI126" s="5"/>
      <c r="BJ126" s="5"/>
      <c r="BK126" s="5"/>
      <c r="BL126" s="5"/>
      <c r="BN126" s="5"/>
      <c r="BO126" s="5"/>
      <c r="BP126" s="5"/>
      <c r="BQ126" s="5"/>
      <c r="BS126" s="5"/>
      <c r="BT126" s="5"/>
      <c r="BU126" s="5"/>
      <c r="BV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</row>
    <row r="127" spans="26:154" ht="12.75">
      <c r="Z127" s="5"/>
      <c r="AA127" s="5"/>
      <c r="AB127" s="5"/>
      <c r="AC127" s="5"/>
      <c r="BI127" s="5"/>
      <c r="BJ127" s="5"/>
      <c r="BK127" s="5"/>
      <c r="BL127" s="5"/>
      <c r="BN127" s="5"/>
      <c r="BO127" s="5"/>
      <c r="BP127" s="5"/>
      <c r="BQ127" s="5"/>
      <c r="BS127" s="5"/>
      <c r="BT127" s="5"/>
      <c r="BU127" s="5"/>
      <c r="BV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</row>
    <row r="128" spans="26:154" ht="12.75">
      <c r="Z128" s="5"/>
      <c r="AA128" s="5"/>
      <c r="AB128" s="5"/>
      <c r="AC128" s="5"/>
      <c r="BI128" s="5"/>
      <c r="BJ128" s="5"/>
      <c r="BK128" s="5"/>
      <c r="BL128" s="5"/>
      <c r="BN128" s="5"/>
      <c r="BO128" s="5"/>
      <c r="BP128" s="5"/>
      <c r="BQ128" s="5"/>
      <c r="BS128" s="5"/>
      <c r="BT128" s="5"/>
      <c r="BU128" s="5"/>
      <c r="BV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</row>
    <row r="129" spans="26:154" ht="12.75">
      <c r="Z129" s="5"/>
      <c r="AA129" s="5"/>
      <c r="AB129" s="5"/>
      <c r="AC129" s="5"/>
      <c r="BI129" s="5"/>
      <c r="BJ129" s="5"/>
      <c r="BK129" s="5"/>
      <c r="BL129" s="5"/>
      <c r="BN129" s="5"/>
      <c r="BO129" s="5"/>
      <c r="BP129" s="5"/>
      <c r="BQ129" s="5"/>
      <c r="BS129" s="5"/>
      <c r="BT129" s="5"/>
      <c r="BU129" s="5"/>
      <c r="BV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</row>
    <row r="130" spans="26:154" ht="12.75">
      <c r="Z130" s="5"/>
      <c r="AA130" s="5"/>
      <c r="AB130" s="5"/>
      <c r="AC130" s="5"/>
      <c r="BI130" s="5"/>
      <c r="BJ130" s="5"/>
      <c r="BK130" s="5"/>
      <c r="BL130" s="5"/>
      <c r="BN130" s="5"/>
      <c r="BO130" s="5"/>
      <c r="BP130" s="5"/>
      <c r="BQ130" s="5"/>
      <c r="BS130" s="5"/>
      <c r="BT130" s="5"/>
      <c r="BU130" s="5"/>
      <c r="BV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</row>
    <row r="131" spans="26:154" ht="12.75">
      <c r="Z131" s="5"/>
      <c r="AA131" s="5"/>
      <c r="AB131" s="5"/>
      <c r="AC131" s="5"/>
      <c r="BI131" s="5"/>
      <c r="BJ131" s="5"/>
      <c r="BK131" s="5"/>
      <c r="BL131" s="5"/>
      <c r="BN131" s="5"/>
      <c r="BO131" s="5"/>
      <c r="BP131" s="5"/>
      <c r="BQ131" s="5"/>
      <c r="BS131" s="5"/>
      <c r="BT131" s="5"/>
      <c r="BU131" s="5"/>
      <c r="BV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</row>
    <row r="132" spans="26:154" ht="12.75">
      <c r="Z132" s="5"/>
      <c r="AA132" s="5"/>
      <c r="AB132" s="5"/>
      <c r="AC132" s="5"/>
      <c r="BI132" s="5"/>
      <c r="BJ132" s="5"/>
      <c r="BK132" s="5"/>
      <c r="BL132" s="5"/>
      <c r="BN132" s="5"/>
      <c r="BO132" s="5"/>
      <c r="BP132" s="5"/>
      <c r="BQ132" s="5"/>
      <c r="BS132" s="5"/>
      <c r="BT132" s="5"/>
      <c r="BU132" s="5"/>
      <c r="BV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</row>
    <row r="133" spans="26:154" ht="12.75">
      <c r="Z133" s="5"/>
      <c r="AA133" s="5"/>
      <c r="AB133" s="5"/>
      <c r="AC133" s="5"/>
      <c r="BI133" s="5"/>
      <c r="BJ133" s="5"/>
      <c r="BK133" s="5"/>
      <c r="BL133" s="5"/>
      <c r="BN133" s="5"/>
      <c r="BO133" s="5"/>
      <c r="BP133" s="5"/>
      <c r="BQ133" s="5"/>
      <c r="BS133" s="5"/>
      <c r="BT133" s="5"/>
      <c r="BU133" s="5"/>
      <c r="BV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</row>
    <row r="134" spans="26:154" ht="12.75">
      <c r="Z134" s="5"/>
      <c r="AA134" s="5"/>
      <c r="AB134" s="5"/>
      <c r="AC134" s="5"/>
      <c r="BI134" s="5"/>
      <c r="BJ134" s="5"/>
      <c r="BK134" s="5"/>
      <c r="BL134" s="5"/>
      <c r="BN134" s="5"/>
      <c r="BO134" s="5"/>
      <c r="BP134" s="5"/>
      <c r="BQ134" s="5"/>
      <c r="BS134" s="5"/>
      <c r="BT134" s="5"/>
      <c r="BU134" s="5"/>
      <c r="BV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</row>
    <row r="135" spans="26:154" ht="12.75">
      <c r="Z135" s="5"/>
      <c r="AA135" s="5"/>
      <c r="AB135" s="5"/>
      <c r="AC135" s="5"/>
      <c r="BI135" s="5"/>
      <c r="BJ135" s="5"/>
      <c r="BK135" s="5"/>
      <c r="BL135" s="5"/>
      <c r="BN135" s="5"/>
      <c r="BO135" s="5"/>
      <c r="BP135" s="5"/>
      <c r="BQ135" s="5"/>
      <c r="BS135" s="5"/>
      <c r="BT135" s="5"/>
      <c r="BU135" s="5"/>
      <c r="BV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</row>
    <row r="136" spans="26:154" ht="12.75">
      <c r="Z136" s="5"/>
      <c r="AA136" s="5"/>
      <c r="AB136" s="5"/>
      <c r="AC136" s="5"/>
      <c r="BI136" s="5"/>
      <c r="BJ136" s="5"/>
      <c r="BK136" s="5"/>
      <c r="BL136" s="5"/>
      <c r="BN136" s="5"/>
      <c r="BO136" s="5"/>
      <c r="BP136" s="5"/>
      <c r="BQ136" s="5"/>
      <c r="BS136" s="5"/>
      <c r="BT136" s="5"/>
      <c r="BU136" s="5"/>
      <c r="BV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</row>
    <row r="137" spans="26:154" ht="12.75">
      <c r="Z137" s="5"/>
      <c r="AA137" s="5"/>
      <c r="AB137" s="5"/>
      <c r="AC137" s="5"/>
      <c r="BI137" s="5"/>
      <c r="BJ137" s="5"/>
      <c r="BK137" s="5"/>
      <c r="BL137" s="5"/>
      <c r="BN137" s="5"/>
      <c r="BO137" s="5"/>
      <c r="BP137" s="5"/>
      <c r="BQ137" s="5"/>
      <c r="BS137" s="5"/>
      <c r="BT137" s="5"/>
      <c r="BU137" s="5"/>
      <c r="BV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</row>
    <row r="138" spans="26:154" ht="12.75">
      <c r="Z138" s="5"/>
      <c r="AA138" s="5"/>
      <c r="AB138" s="5"/>
      <c r="AC138" s="5"/>
      <c r="BI138" s="5"/>
      <c r="BJ138" s="5"/>
      <c r="BK138" s="5"/>
      <c r="BL138" s="5"/>
      <c r="BN138" s="5"/>
      <c r="BO138" s="5"/>
      <c r="BP138" s="5"/>
      <c r="BQ138" s="5"/>
      <c r="BS138" s="5"/>
      <c r="BT138" s="5"/>
      <c r="BU138" s="5"/>
      <c r="BV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</row>
    <row r="139" spans="26:154" ht="12.75">
      <c r="Z139" s="5"/>
      <c r="AA139" s="5"/>
      <c r="AB139" s="5"/>
      <c r="AC139" s="5"/>
      <c r="BI139" s="5"/>
      <c r="BJ139" s="5"/>
      <c r="BK139" s="5"/>
      <c r="BL139" s="5"/>
      <c r="BN139" s="5"/>
      <c r="BO139" s="5"/>
      <c r="BP139" s="5"/>
      <c r="BQ139" s="5"/>
      <c r="BS139" s="5"/>
      <c r="BT139" s="5"/>
      <c r="BU139" s="5"/>
      <c r="BV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</row>
    <row r="140" spans="26:154" ht="12.75">
      <c r="Z140" s="5"/>
      <c r="AA140" s="5"/>
      <c r="AB140" s="5"/>
      <c r="AC140" s="5"/>
      <c r="BI140" s="5"/>
      <c r="BJ140" s="5"/>
      <c r="BK140" s="5"/>
      <c r="BL140" s="5"/>
      <c r="BN140" s="5"/>
      <c r="BO140" s="5"/>
      <c r="BP140" s="5"/>
      <c r="BQ140" s="5"/>
      <c r="BS140" s="5"/>
      <c r="BT140" s="5"/>
      <c r="BU140" s="5"/>
      <c r="BV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</row>
    <row r="141" spans="26:154" ht="12.75">
      <c r="Z141" s="5"/>
      <c r="AA141" s="5"/>
      <c r="AB141" s="5"/>
      <c r="AC141" s="5"/>
      <c r="BI141" s="5"/>
      <c r="BJ141" s="5"/>
      <c r="BK141" s="5"/>
      <c r="BL141" s="5"/>
      <c r="BN141" s="5"/>
      <c r="BO141" s="5"/>
      <c r="BP141" s="5"/>
      <c r="BQ141" s="5"/>
      <c r="BS141" s="5"/>
      <c r="BT141" s="5"/>
      <c r="BU141" s="5"/>
      <c r="BV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</row>
    <row r="142" spans="26:154" ht="12.75">
      <c r="Z142" s="5"/>
      <c r="AA142" s="5"/>
      <c r="AB142" s="5"/>
      <c r="AC142" s="5"/>
      <c r="BI142" s="5"/>
      <c r="BJ142" s="5"/>
      <c r="BK142" s="5"/>
      <c r="BL142" s="5"/>
      <c r="BN142" s="5"/>
      <c r="BO142" s="5"/>
      <c r="BP142" s="5"/>
      <c r="BQ142" s="5"/>
      <c r="BS142" s="5"/>
      <c r="BT142" s="5"/>
      <c r="BU142" s="5"/>
      <c r="BV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</row>
    <row r="143" spans="26:154" ht="12.75">
      <c r="Z143" s="5"/>
      <c r="AA143" s="5"/>
      <c r="AB143" s="5"/>
      <c r="AC143" s="5"/>
      <c r="BI143" s="5"/>
      <c r="BJ143" s="5"/>
      <c r="BK143" s="5"/>
      <c r="BL143" s="5"/>
      <c r="BN143" s="5"/>
      <c r="BO143" s="5"/>
      <c r="BP143" s="5"/>
      <c r="BQ143" s="5"/>
      <c r="BS143" s="5"/>
      <c r="BT143" s="5"/>
      <c r="BU143" s="5"/>
      <c r="BV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</row>
    <row r="144" spans="26:154" ht="12.75">
      <c r="Z144" s="5"/>
      <c r="AA144" s="5"/>
      <c r="AB144" s="5"/>
      <c r="AC144" s="5"/>
      <c r="BI144" s="5"/>
      <c r="BJ144" s="5"/>
      <c r="BK144" s="5"/>
      <c r="BL144" s="5"/>
      <c r="BN144" s="5"/>
      <c r="BO144" s="5"/>
      <c r="BP144" s="5"/>
      <c r="BQ144" s="5"/>
      <c r="BS144" s="5"/>
      <c r="BT144" s="5"/>
      <c r="BU144" s="5"/>
      <c r="BV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</row>
    <row r="145" spans="26:154" ht="12.75">
      <c r="Z145" s="5"/>
      <c r="AA145" s="5"/>
      <c r="AB145" s="5"/>
      <c r="AC145" s="5"/>
      <c r="BI145" s="5"/>
      <c r="BJ145" s="5"/>
      <c r="BK145" s="5"/>
      <c r="BL145" s="5"/>
      <c r="BN145" s="5"/>
      <c r="BO145" s="5"/>
      <c r="BP145" s="5"/>
      <c r="BQ145" s="5"/>
      <c r="BS145" s="5"/>
      <c r="BT145" s="5"/>
      <c r="BU145" s="5"/>
      <c r="BV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</row>
    <row r="146" spans="26:154" ht="12.75">
      <c r="Z146" s="5"/>
      <c r="AA146" s="5"/>
      <c r="AB146" s="5"/>
      <c r="AC146" s="5"/>
      <c r="BI146" s="5"/>
      <c r="BJ146" s="5"/>
      <c r="BK146" s="5"/>
      <c r="BL146" s="5"/>
      <c r="BN146" s="5"/>
      <c r="BO146" s="5"/>
      <c r="BP146" s="5"/>
      <c r="BQ146" s="5"/>
      <c r="BS146" s="5"/>
      <c r="BT146" s="5"/>
      <c r="BU146" s="5"/>
      <c r="BV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</row>
    <row r="147" spans="26:154" ht="12.75">
      <c r="Z147" s="5"/>
      <c r="AA147" s="5"/>
      <c r="AB147" s="5"/>
      <c r="AC147" s="5"/>
      <c r="BI147" s="5"/>
      <c r="BJ147" s="5"/>
      <c r="BK147" s="5"/>
      <c r="BL147" s="5"/>
      <c r="BN147" s="5"/>
      <c r="BO147" s="5"/>
      <c r="BP147" s="5"/>
      <c r="BQ147" s="5"/>
      <c r="BS147" s="5"/>
      <c r="BT147" s="5"/>
      <c r="BU147" s="5"/>
      <c r="BV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</row>
    <row r="148" spans="26:154" ht="12.75">
      <c r="Z148" s="5"/>
      <c r="AA148" s="5"/>
      <c r="AB148" s="5"/>
      <c r="AC148" s="5"/>
      <c r="BI148" s="5"/>
      <c r="BJ148" s="5"/>
      <c r="BK148" s="5"/>
      <c r="BL148" s="5"/>
      <c r="BN148" s="5"/>
      <c r="BO148" s="5"/>
      <c r="BP148" s="5"/>
      <c r="BQ148" s="5"/>
      <c r="BS148" s="5"/>
      <c r="BT148" s="5"/>
      <c r="BU148" s="5"/>
      <c r="BV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</row>
    <row r="149" spans="26:154" ht="12.75">
      <c r="Z149" s="5"/>
      <c r="AA149" s="5"/>
      <c r="AB149" s="5"/>
      <c r="AC149" s="5"/>
      <c r="BI149" s="5"/>
      <c r="BJ149" s="5"/>
      <c r="BK149" s="5"/>
      <c r="BL149" s="5"/>
      <c r="BN149" s="5"/>
      <c r="BO149" s="5"/>
      <c r="BP149" s="5"/>
      <c r="BQ149" s="5"/>
      <c r="BS149" s="5"/>
      <c r="BT149" s="5"/>
      <c r="BU149" s="5"/>
      <c r="BV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</row>
    <row r="150" spans="26:154" ht="12.75">
      <c r="Z150" s="5"/>
      <c r="AA150" s="5"/>
      <c r="AB150" s="5"/>
      <c r="AC150" s="5"/>
      <c r="BI150" s="5"/>
      <c r="BJ150" s="5"/>
      <c r="BK150" s="5"/>
      <c r="BL150" s="5"/>
      <c r="BN150" s="5"/>
      <c r="BO150" s="5"/>
      <c r="BP150" s="5"/>
      <c r="BQ150" s="5"/>
      <c r="BS150" s="5"/>
      <c r="BT150" s="5"/>
      <c r="BU150" s="5"/>
      <c r="BV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</row>
    <row r="151" spans="26:154" ht="12.75">
      <c r="Z151" s="5"/>
      <c r="AA151" s="5"/>
      <c r="AB151" s="5"/>
      <c r="AC151" s="5"/>
      <c r="BI151" s="5"/>
      <c r="BJ151" s="5"/>
      <c r="BK151" s="5"/>
      <c r="BL151" s="5"/>
      <c r="BN151" s="5"/>
      <c r="BO151" s="5"/>
      <c r="BP151" s="5"/>
      <c r="BQ151" s="5"/>
      <c r="BS151" s="5"/>
      <c r="BT151" s="5"/>
      <c r="BU151" s="5"/>
      <c r="BV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</row>
    <row r="152" spans="26:154" ht="12.75">
      <c r="Z152" s="5"/>
      <c r="AA152" s="5"/>
      <c r="AB152" s="5"/>
      <c r="AC152" s="5"/>
      <c r="BI152" s="5"/>
      <c r="BJ152" s="5"/>
      <c r="BK152" s="5"/>
      <c r="BL152" s="5"/>
      <c r="BN152" s="5"/>
      <c r="BO152" s="5"/>
      <c r="BP152" s="5"/>
      <c r="BQ152" s="5"/>
      <c r="BS152" s="5"/>
      <c r="BT152" s="5"/>
      <c r="BU152" s="5"/>
      <c r="BV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</row>
    <row r="153" spans="26:154" ht="12.75">
      <c r="Z153" s="5"/>
      <c r="AA153" s="5"/>
      <c r="AB153" s="5"/>
      <c r="AC153" s="5"/>
      <c r="BI153" s="5"/>
      <c r="BJ153" s="5"/>
      <c r="BK153" s="5"/>
      <c r="BL153" s="5"/>
      <c r="BN153" s="5"/>
      <c r="BO153" s="5"/>
      <c r="BP153" s="5"/>
      <c r="BQ153" s="5"/>
      <c r="BS153" s="5"/>
      <c r="BT153" s="5"/>
      <c r="BU153" s="5"/>
      <c r="BV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</row>
    <row r="154" spans="26:154" ht="12.75">
      <c r="Z154" s="5"/>
      <c r="AA154" s="5"/>
      <c r="AB154" s="5"/>
      <c r="AC154" s="5"/>
      <c r="BI154" s="5"/>
      <c r="BJ154" s="5"/>
      <c r="BK154" s="5"/>
      <c r="BL154" s="5"/>
      <c r="BN154" s="5"/>
      <c r="BO154" s="5"/>
      <c r="BP154" s="5"/>
      <c r="BQ154" s="5"/>
      <c r="BS154" s="5"/>
      <c r="BT154" s="5"/>
      <c r="BU154" s="5"/>
      <c r="BV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</row>
    <row r="155" spans="26:154" ht="12.75">
      <c r="Z155" s="5"/>
      <c r="AA155" s="5"/>
      <c r="AB155" s="5"/>
      <c r="AC155" s="5"/>
      <c r="BI155" s="5"/>
      <c r="BJ155" s="5"/>
      <c r="BK155" s="5"/>
      <c r="BL155" s="5"/>
      <c r="BN155" s="5"/>
      <c r="BO155" s="5"/>
      <c r="BP155" s="5"/>
      <c r="BQ155" s="5"/>
      <c r="BS155" s="5"/>
      <c r="BT155" s="5"/>
      <c r="BU155" s="5"/>
      <c r="BV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</row>
    <row r="156" spans="26:154" ht="12.75">
      <c r="Z156" s="5"/>
      <c r="AA156" s="5"/>
      <c r="AB156" s="5"/>
      <c r="AC156" s="5"/>
      <c r="BI156" s="5"/>
      <c r="BJ156" s="5"/>
      <c r="BK156" s="5"/>
      <c r="BL156" s="5"/>
      <c r="BN156" s="5"/>
      <c r="BO156" s="5"/>
      <c r="BP156" s="5"/>
      <c r="BQ156" s="5"/>
      <c r="BS156" s="5"/>
      <c r="BT156" s="5"/>
      <c r="BU156" s="5"/>
      <c r="BV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</row>
    <row r="157" spans="26:154" ht="12.75">
      <c r="Z157" s="5"/>
      <c r="AA157" s="5"/>
      <c r="AB157" s="5"/>
      <c r="AC157" s="5"/>
      <c r="BI157" s="5"/>
      <c r="BJ157" s="5"/>
      <c r="BK157" s="5"/>
      <c r="BL157" s="5"/>
      <c r="BN157" s="5"/>
      <c r="BO157" s="5"/>
      <c r="BP157" s="5"/>
      <c r="BQ157" s="5"/>
      <c r="BS157" s="5"/>
      <c r="BT157" s="5"/>
      <c r="BU157" s="5"/>
      <c r="BV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</row>
    <row r="158" spans="26:154" ht="12.75">
      <c r="Z158" s="5"/>
      <c r="AA158" s="5"/>
      <c r="AB158" s="5"/>
      <c r="AC158" s="5"/>
      <c r="BI158" s="5"/>
      <c r="BJ158" s="5"/>
      <c r="BK158" s="5"/>
      <c r="BL158" s="5"/>
      <c r="BN158" s="5"/>
      <c r="BO158" s="5"/>
      <c r="BP158" s="5"/>
      <c r="BQ158" s="5"/>
      <c r="BS158" s="5"/>
      <c r="BT158" s="5"/>
      <c r="BU158" s="5"/>
      <c r="BV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</row>
    <row r="159" spans="26:154" ht="12.75">
      <c r="Z159" s="5"/>
      <c r="AA159" s="5"/>
      <c r="AB159" s="5"/>
      <c r="AC159" s="5"/>
      <c r="BI159" s="5"/>
      <c r="BJ159" s="5"/>
      <c r="BK159" s="5"/>
      <c r="BL159" s="5"/>
      <c r="BN159" s="5"/>
      <c r="BO159" s="5"/>
      <c r="BP159" s="5"/>
      <c r="BQ159" s="5"/>
      <c r="BS159" s="5"/>
      <c r="BT159" s="5"/>
      <c r="BU159" s="5"/>
      <c r="BV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</row>
    <row r="160" spans="26:154" ht="12.75">
      <c r="Z160" s="5"/>
      <c r="AA160" s="5"/>
      <c r="AB160" s="5"/>
      <c r="AC160" s="5"/>
      <c r="BI160" s="5"/>
      <c r="BJ160" s="5"/>
      <c r="BK160" s="5"/>
      <c r="BL160" s="5"/>
      <c r="BN160" s="5"/>
      <c r="BO160" s="5"/>
      <c r="BP160" s="5"/>
      <c r="BQ160" s="5"/>
      <c r="BS160" s="5"/>
      <c r="BT160" s="5"/>
      <c r="BU160" s="5"/>
      <c r="BV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</row>
    <row r="161" spans="26:154" ht="12.75">
      <c r="Z161" s="5"/>
      <c r="AA161" s="5"/>
      <c r="AB161" s="5"/>
      <c r="AC161" s="5"/>
      <c r="BI161" s="5"/>
      <c r="BJ161" s="5"/>
      <c r="BK161" s="5"/>
      <c r="BL161" s="5"/>
      <c r="BN161" s="5"/>
      <c r="BO161" s="5"/>
      <c r="BP161" s="5"/>
      <c r="BQ161" s="5"/>
      <c r="BS161" s="5"/>
      <c r="BT161" s="5"/>
      <c r="BU161" s="5"/>
      <c r="BV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</row>
    <row r="162" spans="26:154" ht="12.75">
      <c r="Z162" s="5"/>
      <c r="AA162" s="5"/>
      <c r="AB162" s="5"/>
      <c r="AC162" s="5"/>
      <c r="BI162" s="5"/>
      <c r="BJ162" s="5"/>
      <c r="BK162" s="5"/>
      <c r="BL162" s="5"/>
      <c r="BN162" s="5"/>
      <c r="BO162" s="5"/>
      <c r="BP162" s="5"/>
      <c r="BQ162" s="5"/>
      <c r="BS162" s="5"/>
      <c r="BT162" s="5"/>
      <c r="BU162" s="5"/>
      <c r="BV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</row>
    <row r="163" spans="26:154" ht="12.75">
      <c r="Z163" s="5"/>
      <c r="AA163" s="5"/>
      <c r="AB163" s="5"/>
      <c r="AC163" s="5"/>
      <c r="BI163" s="5"/>
      <c r="BJ163" s="5"/>
      <c r="BK163" s="5"/>
      <c r="BL163" s="5"/>
      <c r="BN163" s="5"/>
      <c r="BO163" s="5"/>
      <c r="BP163" s="5"/>
      <c r="BQ163" s="5"/>
      <c r="BS163" s="5"/>
      <c r="BT163" s="5"/>
      <c r="BU163" s="5"/>
      <c r="BV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</row>
    <row r="164" spans="26:154" ht="12.75">
      <c r="Z164" s="5"/>
      <c r="AA164" s="5"/>
      <c r="AB164" s="5"/>
      <c r="AC164" s="5"/>
      <c r="BI164" s="5"/>
      <c r="BJ164" s="5"/>
      <c r="BK164" s="5"/>
      <c r="BL164" s="5"/>
      <c r="BN164" s="5"/>
      <c r="BO164" s="5"/>
      <c r="BP164" s="5"/>
      <c r="BQ164" s="5"/>
      <c r="BS164" s="5"/>
      <c r="BT164" s="5"/>
      <c r="BU164" s="5"/>
      <c r="BV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</row>
    <row r="165" spans="26:154" ht="12.75">
      <c r="Z165" s="5"/>
      <c r="AA165" s="5"/>
      <c r="AB165" s="5"/>
      <c r="AC165" s="5"/>
      <c r="BI165" s="5"/>
      <c r="BJ165" s="5"/>
      <c r="BK165" s="5"/>
      <c r="BL165" s="5"/>
      <c r="BN165" s="5"/>
      <c r="BO165" s="5"/>
      <c r="BP165" s="5"/>
      <c r="BQ165" s="5"/>
      <c r="BS165" s="5"/>
      <c r="BT165" s="5"/>
      <c r="BU165" s="5"/>
      <c r="BV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</row>
    <row r="166" spans="26:154" ht="12.75">
      <c r="Z166" s="5"/>
      <c r="AA166" s="5"/>
      <c r="AB166" s="5"/>
      <c r="AC166" s="5"/>
      <c r="BI166" s="5"/>
      <c r="BJ166" s="5"/>
      <c r="BK166" s="5"/>
      <c r="BL166" s="5"/>
      <c r="BN166" s="5"/>
      <c r="BO166" s="5"/>
      <c r="BP166" s="5"/>
      <c r="BQ166" s="5"/>
      <c r="BS166" s="5"/>
      <c r="BT166" s="5"/>
      <c r="BU166" s="5"/>
      <c r="BV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</row>
    <row r="167" spans="26:154" ht="12.75">
      <c r="Z167" s="5"/>
      <c r="AA167" s="5"/>
      <c r="AB167" s="5"/>
      <c r="AC167" s="5"/>
      <c r="BI167" s="5"/>
      <c r="BJ167" s="5"/>
      <c r="BK167" s="5"/>
      <c r="BL167" s="5"/>
      <c r="BN167" s="5"/>
      <c r="BO167" s="5"/>
      <c r="BP167" s="5"/>
      <c r="BQ167" s="5"/>
      <c r="BS167" s="5"/>
      <c r="BT167" s="5"/>
      <c r="BU167" s="5"/>
      <c r="BV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</row>
    <row r="168" spans="26:154" ht="12.75">
      <c r="Z168" s="5"/>
      <c r="AA168" s="5"/>
      <c r="AB168" s="5"/>
      <c r="AC168" s="5"/>
      <c r="BI168" s="5"/>
      <c r="BJ168" s="5"/>
      <c r="BK168" s="5"/>
      <c r="BL168" s="5"/>
      <c r="BN168" s="5"/>
      <c r="BO168" s="5"/>
      <c r="BP168" s="5"/>
      <c r="BQ168" s="5"/>
      <c r="BS168" s="5"/>
      <c r="BT168" s="5"/>
      <c r="BU168" s="5"/>
      <c r="BV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</row>
    <row r="169" spans="26:154" ht="12.75">
      <c r="Z169" s="5"/>
      <c r="AA169" s="5"/>
      <c r="AB169" s="5"/>
      <c r="AC169" s="5"/>
      <c r="BI169" s="5"/>
      <c r="BJ169" s="5"/>
      <c r="BK169" s="5"/>
      <c r="BL169" s="5"/>
      <c r="BN169" s="5"/>
      <c r="BO169" s="5"/>
      <c r="BP169" s="5"/>
      <c r="BQ169" s="5"/>
      <c r="BS169" s="5"/>
      <c r="BT169" s="5"/>
      <c r="BU169" s="5"/>
      <c r="BV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</row>
    <row r="170" spans="26:154" ht="12.75">
      <c r="Z170" s="5"/>
      <c r="AA170" s="5"/>
      <c r="AB170" s="5"/>
      <c r="AC170" s="5"/>
      <c r="BI170" s="5"/>
      <c r="BJ170" s="5"/>
      <c r="BK170" s="5"/>
      <c r="BL170" s="5"/>
      <c r="BN170" s="5"/>
      <c r="BO170" s="5"/>
      <c r="BP170" s="5"/>
      <c r="BQ170" s="5"/>
      <c r="BS170" s="5"/>
      <c r="BT170" s="5"/>
      <c r="BU170" s="5"/>
      <c r="BV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</row>
    <row r="171" spans="26:154" ht="12.75">
      <c r="Z171" s="5"/>
      <c r="AA171" s="5"/>
      <c r="AB171" s="5"/>
      <c r="AC171" s="5"/>
      <c r="BI171" s="5"/>
      <c r="BJ171" s="5"/>
      <c r="BK171" s="5"/>
      <c r="BL171" s="5"/>
      <c r="BN171" s="5"/>
      <c r="BO171" s="5"/>
      <c r="BP171" s="5"/>
      <c r="BQ171" s="5"/>
      <c r="BS171" s="5"/>
      <c r="BT171" s="5"/>
      <c r="BU171" s="5"/>
      <c r="BV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</row>
    <row r="172" spans="26:154" ht="12.75">
      <c r="Z172" s="5"/>
      <c r="AA172" s="5"/>
      <c r="AB172" s="5"/>
      <c r="AC172" s="5"/>
      <c r="BI172" s="5"/>
      <c r="BJ172" s="5"/>
      <c r="BK172" s="5"/>
      <c r="BL172" s="5"/>
      <c r="BN172" s="5"/>
      <c r="BO172" s="5"/>
      <c r="BP172" s="5"/>
      <c r="BQ172" s="5"/>
      <c r="BS172" s="5"/>
      <c r="BT172" s="5"/>
      <c r="BU172" s="5"/>
      <c r="BV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</row>
    <row r="173" spans="26:154" ht="12.75">
      <c r="Z173" s="5"/>
      <c r="AA173" s="5"/>
      <c r="AB173" s="5"/>
      <c r="AC173" s="5"/>
      <c r="BI173" s="5"/>
      <c r="BJ173" s="5"/>
      <c r="BK173" s="5"/>
      <c r="BL173" s="5"/>
      <c r="BN173" s="5"/>
      <c r="BO173" s="5"/>
      <c r="BP173" s="5"/>
      <c r="BQ173" s="5"/>
      <c r="BS173" s="5"/>
      <c r="BT173" s="5"/>
      <c r="BU173" s="5"/>
      <c r="BV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</row>
    <row r="174" spans="26:154" ht="12.75">
      <c r="Z174" s="5"/>
      <c r="AA174" s="5"/>
      <c r="AB174" s="5"/>
      <c r="AC174" s="5"/>
      <c r="BI174" s="5"/>
      <c r="BJ174" s="5"/>
      <c r="BK174" s="5"/>
      <c r="BL174" s="5"/>
      <c r="BN174" s="5"/>
      <c r="BO174" s="5"/>
      <c r="BP174" s="5"/>
      <c r="BQ174" s="5"/>
      <c r="BS174" s="5"/>
      <c r="BT174" s="5"/>
      <c r="BU174" s="5"/>
      <c r="BV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</row>
    <row r="175" spans="26:154" ht="12.75">
      <c r="Z175" s="5"/>
      <c r="AA175" s="5"/>
      <c r="AB175" s="5"/>
      <c r="AC175" s="5"/>
      <c r="BI175" s="5"/>
      <c r="BJ175" s="5"/>
      <c r="BK175" s="5"/>
      <c r="BL175" s="5"/>
      <c r="BN175" s="5"/>
      <c r="BO175" s="5"/>
      <c r="BP175" s="5"/>
      <c r="BQ175" s="5"/>
      <c r="BS175" s="5"/>
      <c r="BT175" s="5"/>
      <c r="BU175" s="5"/>
      <c r="BV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</row>
    <row r="176" spans="26:154" ht="12.75">
      <c r="Z176" s="5"/>
      <c r="AA176" s="5"/>
      <c r="AB176" s="5"/>
      <c r="AC176" s="5"/>
      <c r="BI176" s="5"/>
      <c r="BJ176" s="5"/>
      <c r="BK176" s="5"/>
      <c r="BL176" s="5"/>
      <c r="BN176" s="5"/>
      <c r="BO176" s="5"/>
      <c r="BP176" s="5"/>
      <c r="BQ176" s="5"/>
      <c r="BS176" s="5"/>
      <c r="BT176" s="5"/>
      <c r="BU176" s="5"/>
      <c r="BV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</row>
    <row r="177" spans="26:154" ht="12.75">
      <c r="Z177" s="5"/>
      <c r="AA177" s="5"/>
      <c r="AB177" s="5"/>
      <c r="AC177" s="5"/>
      <c r="BI177" s="5"/>
      <c r="BJ177" s="5"/>
      <c r="BK177" s="5"/>
      <c r="BL177" s="5"/>
      <c r="BN177" s="5"/>
      <c r="BO177" s="5"/>
      <c r="BP177" s="5"/>
      <c r="BQ177" s="5"/>
      <c r="BS177" s="5"/>
      <c r="BT177" s="5"/>
      <c r="BU177" s="5"/>
      <c r="BV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</row>
    <row r="178" spans="26:154" ht="12.75">
      <c r="Z178" s="5"/>
      <c r="AA178" s="5"/>
      <c r="AB178" s="5"/>
      <c r="AC178" s="5"/>
      <c r="BI178" s="5"/>
      <c r="BJ178" s="5"/>
      <c r="BK178" s="5"/>
      <c r="BL178" s="5"/>
      <c r="BN178" s="5"/>
      <c r="BO178" s="5"/>
      <c r="BP178" s="5"/>
      <c r="BQ178" s="5"/>
      <c r="BS178" s="5"/>
      <c r="BT178" s="5"/>
      <c r="BU178" s="5"/>
      <c r="BV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</row>
    <row r="179" spans="26:154" ht="12.75">
      <c r="Z179" s="5"/>
      <c r="AA179" s="5"/>
      <c r="AB179" s="5"/>
      <c r="AC179" s="5"/>
      <c r="BI179" s="5"/>
      <c r="BJ179" s="5"/>
      <c r="BK179" s="5"/>
      <c r="BL179" s="5"/>
      <c r="BN179" s="5"/>
      <c r="BO179" s="5"/>
      <c r="BP179" s="5"/>
      <c r="BQ179" s="5"/>
      <c r="BS179" s="5"/>
      <c r="BT179" s="5"/>
      <c r="BU179" s="5"/>
      <c r="BV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</row>
    <row r="180" spans="26:154" ht="12.75">
      <c r="Z180" s="5"/>
      <c r="AA180" s="5"/>
      <c r="AB180" s="5"/>
      <c r="AC180" s="5"/>
      <c r="BI180" s="5"/>
      <c r="BJ180" s="5"/>
      <c r="BK180" s="5"/>
      <c r="BL180" s="5"/>
      <c r="BN180" s="5"/>
      <c r="BO180" s="5"/>
      <c r="BP180" s="5"/>
      <c r="BQ180" s="5"/>
      <c r="BS180" s="5"/>
      <c r="BT180" s="5"/>
      <c r="BU180" s="5"/>
      <c r="BV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</row>
    <row r="181" spans="26:154" ht="12.75">
      <c r="Z181" s="5"/>
      <c r="AA181" s="5"/>
      <c r="AB181" s="5"/>
      <c r="AC181" s="5"/>
      <c r="BI181" s="5"/>
      <c r="BJ181" s="5"/>
      <c r="BK181" s="5"/>
      <c r="BL181" s="5"/>
      <c r="BN181" s="5"/>
      <c r="BO181" s="5"/>
      <c r="BP181" s="5"/>
      <c r="BQ181" s="5"/>
      <c r="BS181" s="5"/>
      <c r="BT181" s="5"/>
      <c r="BU181" s="5"/>
      <c r="BV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</row>
    <row r="182" spans="26:154" ht="12.75">
      <c r="Z182" s="5"/>
      <c r="AA182" s="5"/>
      <c r="AB182" s="5"/>
      <c r="AC182" s="5"/>
      <c r="BI182" s="5"/>
      <c r="BJ182" s="5"/>
      <c r="BK182" s="5"/>
      <c r="BL182" s="5"/>
      <c r="BN182" s="5"/>
      <c r="BO182" s="5"/>
      <c r="BP182" s="5"/>
      <c r="BQ182" s="5"/>
      <c r="BS182" s="5"/>
      <c r="BT182" s="5"/>
      <c r="BU182" s="5"/>
      <c r="BV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</row>
    <row r="183" spans="26:154" ht="12.75">
      <c r="Z183" s="5"/>
      <c r="AA183" s="5"/>
      <c r="AB183" s="5"/>
      <c r="AC183" s="5"/>
      <c r="BI183" s="5"/>
      <c r="BJ183" s="5"/>
      <c r="BK183" s="5"/>
      <c r="BL183" s="5"/>
      <c r="BN183" s="5"/>
      <c r="BO183" s="5"/>
      <c r="BP183" s="5"/>
      <c r="BQ183" s="5"/>
      <c r="BS183" s="5"/>
      <c r="BT183" s="5"/>
      <c r="BU183" s="5"/>
      <c r="BV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</row>
    <row r="184" spans="26:154" ht="12.75">
      <c r="Z184" s="5"/>
      <c r="AA184" s="5"/>
      <c r="AB184" s="5"/>
      <c r="AC184" s="5"/>
      <c r="BI184" s="5"/>
      <c r="BJ184" s="5"/>
      <c r="BK184" s="5"/>
      <c r="BL184" s="5"/>
      <c r="BN184" s="5"/>
      <c r="BO184" s="5"/>
      <c r="BP184" s="5"/>
      <c r="BQ184" s="5"/>
      <c r="BS184" s="5"/>
      <c r="BT184" s="5"/>
      <c r="BU184" s="5"/>
      <c r="BV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</row>
    <row r="185" spans="26:154" ht="12.75">
      <c r="Z185" s="5"/>
      <c r="AA185" s="5"/>
      <c r="AB185" s="5"/>
      <c r="AC185" s="5"/>
      <c r="BI185" s="5"/>
      <c r="BJ185" s="5"/>
      <c r="BK185" s="5"/>
      <c r="BL185" s="5"/>
      <c r="BN185" s="5"/>
      <c r="BO185" s="5"/>
      <c r="BP185" s="5"/>
      <c r="BQ185" s="5"/>
      <c r="BS185" s="5"/>
      <c r="BT185" s="5"/>
      <c r="BU185" s="5"/>
      <c r="BV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</row>
    <row r="186" spans="26:154" ht="12.75">
      <c r="Z186" s="5"/>
      <c r="AA186" s="5"/>
      <c r="AB186" s="5"/>
      <c r="AC186" s="5"/>
      <c r="BI186" s="5"/>
      <c r="BJ186" s="5"/>
      <c r="BK186" s="5"/>
      <c r="BL186" s="5"/>
      <c r="BN186" s="5"/>
      <c r="BO186" s="5"/>
      <c r="BP186" s="5"/>
      <c r="BQ186" s="5"/>
      <c r="BS186" s="5"/>
      <c r="BT186" s="5"/>
      <c r="BU186" s="5"/>
      <c r="BV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</row>
    <row r="187" spans="26:154" ht="12.75">
      <c r="Z187" s="5"/>
      <c r="AA187" s="5"/>
      <c r="AB187" s="5"/>
      <c r="AC187" s="5"/>
      <c r="BI187" s="5"/>
      <c r="BJ187" s="5"/>
      <c r="BK187" s="5"/>
      <c r="BL187" s="5"/>
      <c r="BN187" s="5"/>
      <c r="BO187" s="5"/>
      <c r="BP187" s="5"/>
      <c r="BQ187" s="5"/>
      <c r="BS187" s="5"/>
      <c r="BT187" s="5"/>
      <c r="BU187" s="5"/>
      <c r="BV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</row>
    <row r="188" spans="26:154" ht="12.75">
      <c r="Z188" s="5"/>
      <c r="AA188" s="5"/>
      <c r="AB188" s="5"/>
      <c r="AC188" s="5"/>
      <c r="BI188" s="5"/>
      <c r="BJ188" s="5"/>
      <c r="BK188" s="5"/>
      <c r="BL188" s="5"/>
      <c r="BN188" s="5"/>
      <c r="BO188" s="5"/>
      <c r="BP188" s="5"/>
      <c r="BQ188" s="5"/>
      <c r="BS188" s="5"/>
      <c r="BT188" s="5"/>
      <c r="BU188" s="5"/>
      <c r="BV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</row>
    <row r="189" spans="26:154" ht="12.75">
      <c r="Z189" s="5"/>
      <c r="AA189" s="5"/>
      <c r="AB189" s="5"/>
      <c r="AC189" s="5"/>
      <c r="BI189" s="5"/>
      <c r="BJ189" s="5"/>
      <c r="BK189" s="5"/>
      <c r="BL189" s="5"/>
      <c r="BN189" s="5"/>
      <c r="BO189" s="5"/>
      <c r="BP189" s="5"/>
      <c r="BQ189" s="5"/>
      <c r="BS189" s="5"/>
      <c r="BT189" s="5"/>
      <c r="BU189" s="5"/>
      <c r="BV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</row>
    <row r="190" spans="26:154" ht="12.75">
      <c r="Z190" s="5"/>
      <c r="AA190" s="5"/>
      <c r="AB190" s="5"/>
      <c r="AC190" s="5"/>
      <c r="BI190" s="5"/>
      <c r="BJ190" s="5"/>
      <c r="BK190" s="5"/>
      <c r="BL190" s="5"/>
      <c r="BN190" s="5"/>
      <c r="BO190" s="5"/>
      <c r="BP190" s="5"/>
      <c r="BQ190" s="5"/>
      <c r="BS190" s="5"/>
      <c r="BT190" s="5"/>
      <c r="BU190" s="5"/>
      <c r="BV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</row>
    <row r="191" spans="26:154" ht="12.75">
      <c r="Z191" s="5"/>
      <c r="AA191" s="5"/>
      <c r="AB191" s="5"/>
      <c r="AC191" s="5"/>
      <c r="BI191" s="5"/>
      <c r="BJ191" s="5"/>
      <c r="BK191" s="5"/>
      <c r="BL191" s="5"/>
      <c r="BN191" s="5"/>
      <c r="BO191" s="5"/>
      <c r="BP191" s="5"/>
      <c r="BQ191" s="5"/>
      <c r="BS191" s="5"/>
      <c r="BT191" s="5"/>
      <c r="BU191" s="5"/>
      <c r="BV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</row>
    <row r="192" spans="26:154" ht="12.75">
      <c r="Z192" s="5"/>
      <c r="AA192" s="5"/>
      <c r="AB192" s="5"/>
      <c r="AC192" s="5"/>
      <c r="BI192" s="5"/>
      <c r="BJ192" s="5"/>
      <c r="BK192" s="5"/>
      <c r="BL192" s="5"/>
      <c r="BN192" s="5"/>
      <c r="BO192" s="5"/>
      <c r="BP192" s="5"/>
      <c r="BQ192" s="5"/>
      <c r="BS192" s="5"/>
      <c r="BT192" s="5"/>
      <c r="BU192" s="5"/>
      <c r="BV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</row>
    <row r="193" spans="26:154" ht="12.75">
      <c r="Z193" s="5"/>
      <c r="AA193" s="5"/>
      <c r="AB193" s="5"/>
      <c r="AC193" s="5"/>
      <c r="BI193" s="5"/>
      <c r="BJ193" s="5"/>
      <c r="BK193" s="5"/>
      <c r="BL193" s="5"/>
      <c r="BN193" s="5"/>
      <c r="BO193" s="5"/>
      <c r="BP193" s="5"/>
      <c r="BQ193" s="5"/>
      <c r="BS193" s="5"/>
      <c r="BT193" s="5"/>
      <c r="BU193" s="5"/>
      <c r="BV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</row>
    <row r="194" spans="26:154" ht="12.75">
      <c r="Z194" s="5"/>
      <c r="AA194" s="5"/>
      <c r="AB194" s="5"/>
      <c r="AC194" s="5"/>
      <c r="BI194" s="5"/>
      <c r="BJ194" s="5"/>
      <c r="BK194" s="5"/>
      <c r="BL194" s="5"/>
      <c r="BN194" s="5"/>
      <c r="BO194" s="5"/>
      <c r="BP194" s="5"/>
      <c r="BQ194" s="5"/>
      <c r="BS194" s="5"/>
      <c r="BT194" s="5"/>
      <c r="BU194" s="5"/>
      <c r="BV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</row>
    <row r="195" spans="26:154" ht="12.75">
      <c r="Z195" s="5"/>
      <c r="AA195" s="5"/>
      <c r="AB195" s="5"/>
      <c r="AC195" s="5"/>
      <c r="BI195" s="5"/>
      <c r="BJ195" s="5"/>
      <c r="BK195" s="5"/>
      <c r="BL195" s="5"/>
      <c r="BN195" s="5"/>
      <c r="BO195" s="5"/>
      <c r="BP195" s="5"/>
      <c r="BQ195" s="5"/>
      <c r="BS195" s="5"/>
      <c r="BT195" s="5"/>
      <c r="BU195" s="5"/>
      <c r="BV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</row>
    <row r="196" spans="26:154" ht="12.75">
      <c r="Z196" s="5"/>
      <c r="AA196" s="5"/>
      <c r="AB196" s="5"/>
      <c r="AC196" s="5"/>
      <c r="BI196" s="5"/>
      <c r="BJ196" s="5"/>
      <c r="BK196" s="5"/>
      <c r="BL196" s="5"/>
      <c r="BN196" s="5"/>
      <c r="BO196" s="5"/>
      <c r="BP196" s="5"/>
      <c r="BQ196" s="5"/>
      <c r="BS196" s="5"/>
      <c r="BT196" s="5"/>
      <c r="BU196" s="5"/>
      <c r="BV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</row>
    <row r="197" spans="26:154" ht="12.75">
      <c r="Z197" s="5"/>
      <c r="AA197" s="5"/>
      <c r="AB197" s="5"/>
      <c r="AC197" s="5"/>
      <c r="BI197" s="5"/>
      <c r="BJ197" s="5"/>
      <c r="BK197" s="5"/>
      <c r="BL197" s="5"/>
      <c r="BN197" s="5"/>
      <c r="BO197" s="5"/>
      <c r="BP197" s="5"/>
      <c r="BQ197" s="5"/>
      <c r="BS197" s="5"/>
      <c r="BT197" s="5"/>
      <c r="BU197" s="5"/>
      <c r="BV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</row>
    <row r="198" spans="26:154" ht="12.75">
      <c r="Z198" s="5"/>
      <c r="AA198" s="5"/>
      <c r="AB198" s="5"/>
      <c r="AC198" s="5"/>
      <c r="BI198" s="5"/>
      <c r="BJ198" s="5"/>
      <c r="BK198" s="5"/>
      <c r="BL198" s="5"/>
      <c r="BN198" s="5"/>
      <c r="BO198" s="5"/>
      <c r="BP198" s="5"/>
      <c r="BQ198" s="5"/>
      <c r="BS198" s="5"/>
      <c r="BT198" s="5"/>
      <c r="BU198" s="5"/>
      <c r="BV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</row>
    <row r="199" spans="26:154" ht="12.75">
      <c r="Z199" s="5"/>
      <c r="AA199" s="5"/>
      <c r="AB199" s="5"/>
      <c r="AC199" s="5"/>
      <c r="BI199" s="5"/>
      <c r="BJ199" s="5"/>
      <c r="BK199" s="5"/>
      <c r="BL199" s="5"/>
      <c r="BN199" s="5"/>
      <c r="BO199" s="5"/>
      <c r="BP199" s="5"/>
      <c r="BQ199" s="5"/>
      <c r="BS199" s="5"/>
      <c r="BT199" s="5"/>
      <c r="BU199" s="5"/>
      <c r="BV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</row>
    <row r="200" spans="26:154" ht="12.75">
      <c r="Z200" s="5"/>
      <c r="AA200" s="5"/>
      <c r="AB200" s="5"/>
      <c r="AC200" s="5"/>
      <c r="BI200" s="5"/>
      <c r="BJ200" s="5"/>
      <c r="BK200" s="5"/>
      <c r="BL200" s="5"/>
      <c r="BN200" s="5"/>
      <c r="BO200" s="5"/>
      <c r="BP200" s="5"/>
      <c r="BQ200" s="5"/>
      <c r="BS200" s="5"/>
      <c r="BT200" s="5"/>
      <c r="BU200" s="5"/>
      <c r="BV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</row>
    <row r="201" spans="26:154" ht="12.75">
      <c r="Z201" s="5"/>
      <c r="AA201" s="5"/>
      <c r="AB201" s="5"/>
      <c r="AC201" s="5"/>
      <c r="BI201" s="5"/>
      <c r="BJ201" s="5"/>
      <c r="BK201" s="5"/>
      <c r="BL201" s="5"/>
      <c r="BN201" s="5"/>
      <c r="BO201" s="5"/>
      <c r="BP201" s="5"/>
      <c r="BQ201" s="5"/>
      <c r="BS201" s="5"/>
      <c r="BT201" s="5"/>
      <c r="BU201" s="5"/>
      <c r="BV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</row>
    <row r="202" spans="26:154" ht="12.75">
      <c r="Z202" s="5"/>
      <c r="AA202" s="5"/>
      <c r="AB202" s="5"/>
      <c r="AC202" s="5"/>
      <c r="BI202" s="5"/>
      <c r="BJ202" s="5"/>
      <c r="BK202" s="5"/>
      <c r="BL202" s="5"/>
      <c r="BN202" s="5"/>
      <c r="BO202" s="5"/>
      <c r="BP202" s="5"/>
      <c r="BQ202" s="5"/>
      <c r="BS202" s="5"/>
      <c r="BT202" s="5"/>
      <c r="BU202" s="5"/>
      <c r="BV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</row>
    <row r="203" spans="26:154" ht="12.75">
      <c r="Z203" s="5"/>
      <c r="AA203" s="5"/>
      <c r="AB203" s="5"/>
      <c r="AC203" s="5"/>
      <c r="BI203" s="5"/>
      <c r="BJ203" s="5"/>
      <c r="BK203" s="5"/>
      <c r="BL203" s="5"/>
      <c r="BN203" s="5"/>
      <c r="BO203" s="5"/>
      <c r="BP203" s="5"/>
      <c r="BQ203" s="5"/>
      <c r="BS203" s="5"/>
      <c r="BT203" s="5"/>
      <c r="BU203" s="5"/>
      <c r="BV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</row>
    <row r="204" spans="26:154" ht="12.75">
      <c r="Z204" s="5"/>
      <c r="AA204" s="5"/>
      <c r="AB204" s="5"/>
      <c r="AC204" s="5"/>
      <c r="BI204" s="5"/>
      <c r="BJ204" s="5"/>
      <c r="BK204" s="5"/>
      <c r="BL204" s="5"/>
      <c r="BN204" s="5"/>
      <c r="BO204" s="5"/>
      <c r="BP204" s="5"/>
      <c r="BQ204" s="5"/>
      <c r="BS204" s="5"/>
      <c r="BT204" s="5"/>
      <c r="BU204" s="5"/>
      <c r="BV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</row>
    <row r="205" spans="26:154" ht="12.75">
      <c r="Z205" s="5"/>
      <c r="AA205" s="5"/>
      <c r="AB205" s="5"/>
      <c r="AC205" s="5"/>
      <c r="BI205" s="5"/>
      <c r="BJ205" s="5"/>
      <c r="BK205" s="5"/>
      <c r="BL205" s="5"/>
      <c r="BN205" s="5"/>
      <c r="BO205" s="5"/>
      <c r="BP205" s="5"/>
      <c r="BQ205" s="5"/>
      <c r="BS205" s="5"/>
      <c r="BT205" s="5"/>
      <c r="BU205" s="5"/>
      <c r="BV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</row>
    <row r="206" spans="26:154" ht="12.75">
      <c r="Z206" s="5"/>
      <c r="AA206" s="5"/>
      <c r="AB206" s="5"/>
      <c r="AC206" s="5"/>
      <c r="BI206" s="5"/>
      <c r="BJ206" s="5"/>
      <c r="BK206" s="5"/>
      <c r="BL206" s="5"/>
      <c r="BN206" s="5"/>
      <c r="BO206" s="5"/>
      <c r="BP206" s="5"/>
      <c r="BQ206" s="5"/>
      <c r="BS206" s="5"/>
      <c r="BT206" s="5"/>
      <c r="BU206" s="5"/>
      <c r="BV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</row>
    <row r="207" spans="26:154" ht="12.75">
      <c r="Z207" s="5"/>
      <c r="AA207" s="5"/>
      <c r="AB207" s="5"/>
      <c r="AC207" s="5"/>
      <c r="BI207" s="5"/>
      <c r="BJ207" s="5"/>
      <c r="BK207" s="5"/>
      <c r="BL207" s="5"/>
      <c r="BN207" s="5"/>
      <c r="BO207" s="5"/>
      <c r="BP207" s="5"/>
      <c r="BQ207" s="5"/>
      <c r="BS207" s="5"/>
      <c r="BT207" s="5"/>
      <c r="BU207" s="5"/>
      <c r="BV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</row>
    <row r="208" spans="26:154" ht="12.75">
      <c r="Z208" s="5"/>
      <c r="AA208" s="5"/>
      <c r="AB208" s="5"/>
      <c r="AC208" s="5"/>
      <c r="BI208" s="5"/>
      <c r="BJ208" s="5"/>
      <c r="BK208" s="5"/>
      <c r="BL208" s="5"/>
      <c r="BN208" s="5"/>
      <c r="BO208" s="5"/>
      <c r="BP208" s="5"/>
      <c r="BQ208" s="5"/>
      <c r="BS208" s="5"/>
      <c r="BT208" s="5"/>
      <c r="BU208" s="5"/>
      <c r="BV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</row>
    <row r="209" spans="26:154" ht="12.75">
      <c r="Z209" s="5"/>
      <c r="AA209" s="5"/>
      <c r="AB209" s="5"/>
      <c r="AC209" s="5"/>
      <c r="BI209" s="5"/>
      <c r="BJ209" s="5"/>
      <c r="BK209" s="5"/>
      <c r="BL209" s="5"/>
      <c r="BN209" s="5"/>
      <c r="BO209" s="5"/>
      <c r="BP209" s="5"/>
      <c r="BQ209" s="5"/>
      <c r="BS209" s="5"/>
      <c r="BT209" s="5"/>
      <c r="BU209" s="5"/>
      <c r="BV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</row>
    <row r="210" spans="26:154" ht="12.75">
      <c r="Z210" s="5"/>
      <c r="AA210" s="5"/>
      <c r="AB210" s="5"/>
      <c r="AC210" s="5"/>
      <c r="BI210" s="5"/>
      <c r="BJ210" s="5"/>
      <c r="BK210" s="5"/>
      <c r="BL210" s="5"/>
      <c r="BN210" s="5"/>
      <c r="BO210" s="5"/>
      <c r="BP210" s="5"/>
      <c r="BQ210" s="5"/>
      <c r="BS210" s="5"/>
      <c r="BT210" s="5"/>
      <c r="BU210" s="5"/>
      <c r="BV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</row>
    <row r="211" spans="26:154" ht="12.75">
      <c r="Z211" s="5"/>
      <c r="AA211" s="5"/>
      <c r="AB211" s="5"/>
      <c r="AC211" s="5"/>
      <c r="BI211" s="5"/>
      <c r="BJ211" s="5"/>
      <c r="BK211" s="5"/>
      <c r="BL211" s="5"/>
      <c r="BN211" s="5"/>
      <c r="BO211" s="5"/>
      <c r="BP211" s="5"/>
      <c r="BQ211" s="5"/>
      <c r="BS211" s="5"/>
      <c r="BT211" s="5"/>
      <c r="BU211" s="5"/>
      <c r="BV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</row>
    <row r="212" spans="26:154" ht="12.75">
      <c r="Z212" s="5"/>
      <c r="AA212" s="5"/>
      <c r="AB212" s="5"/>
      <c r="AC212" s="5"/>
      <c r="BI212" s="5"/>
      <c r="BJ212" s="5"/>
      <c r="BK212" s="5"/>
      <c r="BL212" s="5"/>
      <c r="BN212" s="5"/>
      <c r="BO212" s="5"/>
      <c r="BP212" s="5"/>
      <c r="BQ212" s="5"/>
      <c r="BS212" s="5"/>
      <c r="BT212" s="5"/>
      <c r="BU212" s="5"/>
      <c r="BV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</row>
    <row r="213" spans="26:154" ht="12.75">
      <c r="Z213" s="5"/>
      <c r="AA213" s="5"/>
      <c r="AB213" s="5"/>
      <c r="AC213" s="5"/>
      <c r="BI213" s="5"/>
      <c r="BJ213" s="5"/>
      <c r="BK213" s="5"/>
      <c r="BL213" s="5"/>
      <c r="BN213" s="5"/>
      <c r="BO213" s="5"/>
      <c r="BP213" s="5"/>
      <c r="BQ213" s="5"/>
      <c r="BS213" s="5"/>
      <c r="BT213" s="5"/>
      <c r="BU213" s="5"/>
      <c r="BV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</row>
    <row r="214" spans="26:154" ht="12.75">
      <c r="Z214" s="5"/>
      <c r="AA214" s="5"/>
      <c r="AB214" s="5"/>
      <c r="AC214" s="5"/>
      <c r="BI214" s="5"/>
      <c r="BJ214" s="5"/>
      <c r="BK214" s="5"/>
      <c r="BL214" s="5"/>
      <c r="BN214" s="5"/>
      <c r="BO214" s="5"/>
      <c r="BP214" s="5"/>
      <c r="BQ214" s="5"/>
      <c r="BS214" s="5"/>
      <c r="BT214" s="5"/>
      <c r="BU214" s="5"/>
      <c r="BV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</row>
    <row r="215" spans="26:154" ht="12.75">
      <c r="Z215" s="5"/>
      <c r="AA215" s="5"/>
      <c r="AB215" s="5"/>
      <c r="AC215" s="5"/>
      <c r="BI215" s="5"/>
      <c r="BJ215" s="5"/>
      <c r="BK215" s="5"/>
      <c r="BL215" s="5"/>
      <c r="BN215" s="5"/>
      <c r="BO215" s="5"/>
      <c r="BP215" s="5"/>
      <c r="BQ215" s="5"/>
      <c r="BS215" s="5"/>
      <c r="BT215" s="5"/>
      <c r="BU215" s="5"/>
      <c r="BV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</row>
    <row r="216" spans="26:154" ht="12.75">
      <c r="Z216" s="5"/>
      <c r="AA216" s="5"/>
      <c r="AB216" s="5"/>
      <c r="AC216" s="5"/>
      <c r="BI216" s="5"/>
      <c r="BJ216" s="5"/>
      <c r="BK216" s="5"/>
      <c r="BL216" s="5"/>
      <c r="BN216" s="5"/>
      <c r="BO216" s="5"/>
      <c r="BP216" s="5"/>
      <c r="BQ216" s="5"/>
      <c r="BS216" s="5"/>
      <c r="BT216" s="5"/>
      <c r="BU216" s="5"/>
      <c r="BV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</row>
    <row r="217" spans="26:154" ht="12.75">
      <c r="Z217" s="5"/>
      <c r="AA217" s="5"/>
      <c r="AB217" s="5"/>
      <c r="AC217" s="5"/>
      <c r="BI217" s="5"/>
      <c r="BJ217" s="5"/>
      <c r="BK217" s="5"/>
      <c r="BL217" s="5"/>
      <c r="BN217" s="5"/>
      <c r="BO217" s="5"/>
      <c r="BP217" s="5"/>
      <c r="BQ217" s="5"/>
      <c r="BS217" s="5"/>
      <c r="BT217" s="5"/>
      <c r="BU217" s="5"/>
      <c r="BV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</row>
    <row r="218" spans="26:154" ht="12.75">
      <c r="Z218" s="5"/>
      <c r="AA218" s="5"/>
      <c r="AB218" s="5"/>
      <c r="AC218" s="5"/>
      <c r="BI218" s="5"/>
      <c r="BJ218" s="5"/>
      <c r="BK218" s="5"/>
      <c r="BL218" s="5"/>
      <c r="BN218" s="5"/>
      <c r="BO218" s="5"/>
      <c r="BP218" s="5"/>
      <c r="BQ218" s="5"/>
      <c r="BS218" s="5"/>
      <c r="BT218" s="5"/>
      <c r="BU218" s="5"/>
      <c r="BV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</row>
    <row r="219" spans="26:154" ht="12.75">
      <c r="Z219" s="5"/>
      <c r="AA219" s="5"/>
      <c r="AB219" s="5"/>
      <c r="AC219" s="5"/>
      <c r="BI219" s="5"/>
      <c r="BJ219" s="5"/>
      <c r="BK219" s="5"/>
      <c r="BL219" s="5"/>
      <c r="BN219" s="5"/>
      <c r="BO219" s="5"/>
      <c r="BP219" s="5"/>
      <c r="BQ219" s="5"/>
      <c r="BS219" s="5"/>
      <c r="BT219" s="5"/>
      <c r="BU219" s="5"/>
      <c r="BV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</row>
    <row r="220" spans="26:154" ht="12.75">
      <c r="Z220" s="5"/>
      <c r="AA220" s="5"/>
      <c r="AB220" s="5"/>
      <c r="AC220" s="5"/>
      <c r="BI220" s="5"/>
      <c r="BJ220" s="5"/>
      <c r="BK220" s="5"/>
      <c r="BL220" s="5"/>
      <c r="BN220" s="5"/>
      <c r="BO220" s="5"/>
      <c r="BP220" s="5"/>
      <c r="BQ220" s="5"/>
      <c r="BS220" s="5"/>
      <c r="BT220" s="5"/>
      <c r="BU220" s="5"/>
      <c r="BV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</row>
    <row r="221" spans="26:154" ht="12.75">
      <c r="Z221" s="5"/>
      <c r="AA221" s="5"/>
      <c r="AB221" s="5"/>
      <c r="AC221" s="5"/>
      <c r="BI221" s="5"/>
      <c r="BJ221" s="5"/>
      <c r="BK221" s="5"/>
      <c r="BL221" s="5"/>
      <c r="BN221" s="5"/>
      <c r="BO221" s="5"/>
      <c r="BP221" s="5"/>
      <c r="BQ221" s="5"/>
      <c r="BS221" s="5"/>
      <c r="BT221" s="5"/>
      <c r="BU221" s="5"/>
      <c r="BV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</row>
    <row r="222" spans="26:154" ht="12.75">
      <c r="Z222" s="5"/>
      <c r="AA222" s="5"/>
      <c r="AB222" s="5"/>
      <c r="AC222" s="5"/>
      <c r="BI222" s="5"/>
      <c r="BJ222" s="5"/>
      <c r="BK222" s="5"/>
      <c r="BL222" s="5"/>
      <c r="BN222" s="5"/>
      <c r="BO222" s="5"/>
      <c r="BP222" s="5"/>
      <c r="BQ222" s="5"/>
      <c r="BS222" s="5"/>
      <c r="BT222" s="5"/>
      <c r="BU222" s="5"/>
      <c r="BV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</row>
    <row r="223" spans="26:154" ht="12.75">
      <c r="Z223" s="5"/>
      <c r="AA223" s="5"/>
      <c r="AB223" s="5"/>
      <c r="AC223" s="5"/>
      <c r="BI223" s="5"/>
      <c r="BJ223" s="5"/>
      <c r="BK223" s="5"/>
      <c r="BL223" s="5"/>
      <c r="BN223" s="5"/>
      <c r="BO223" s="5"/>
      <c r="BP223" s="5"/>
      <c r="BQ223" s="5"/>
      <c r="BS223" s="5"/>
      <c r="BT223" s="5"/>
      <c r="BU223" s="5"/>
      <c r="BV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</row>
    <row r="224" spans="26:154" ht="12.75">
      <c r="Z224" s="5"/>
      <c r="AA224" s="5"/>
      <c r="AB224" s="5"/>
      <c r="AC224" s="5"/>
      <c r="BI224" s="5"/>
      <c r="BJ224" s="5"/>
      <c r="BK224" s="5"/>
      <c r="BL224" s="5"/>
      <c r="BN224" s="5"/>
      <c r="BO224" s="5"/>
      <c r="BP224" s="5"/>
      <c r="BQ224" s="5"/>
      <c r="BS224" s="5"/>
      <c r="BT224" s="5"/>
      <c r="BU224" s="5"/>
      <c r="BV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</row>
    <row r="225" spans="26:154" ht="12.75">
      <c r="Z225" s="5"/>
      <c r="AA225" s="5"/>
      <c r="AB225" s="5"/>
      <c r="AC225" s="5"/>
      <c r="BI225" s="5"/>
      <c r="BJ225" s="5"/>
      <c r="BK225" s="5"/>
      <c r="BL225" s="5"/>
      <c r="BN225" s="5"/>
      <c r="BO225" s="5"/>
      <c r="BP225" s="5"/>
      <c r="BQ225" s="5"/>
      <c r="BS225" s="5"/>
      <c r="BT225" s="5"/>
      <c r="BU225" s="5"/>
      <c r="BV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</row>
    <row r="226" spans="26:154" ht="12.75">
      <c r="Z226" s="5"/>
      <c r="AA226" s="5"/>
      <c r="AB226" s="5"/>
      <c r="AC226" s="5"/>
      <c r="BI226" s="5"/>
      <c r="BJ226" s="5"/>
      <c r="BK226" s="5"/>
      <c r="BL226" s="5"/>
      <c r="BN226" s="5"/>
      <c r="BO226" s="5"/>
      <c r="BP226" s="5"/>
      <c r="BQ226" s="5"/>
      <c r="BS226" s="5"/>
      <c r="BT226" s="5"/>
      <c r="BU226" s="5"/>
      <c r="BV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</row>
    <row r="227" spans="26:154" ht="12.75">
      <c r="Z227" s="5"/>
      <c r="AA227" s="5"/>
      <c r="AB227" s="5"/>
      <c r="AC227" s="5"/>
      <c r="BI227" s="5"/>
      <c r="BJ227" s="5"/>
      <c r="BK227" s="5"/>
      <c r="BL227" s="5"/>
      <c r="BN227" s="5"/>
      <c r="BO227" s="5"/>
      <c r="BP227" s="5"/>
      <c r="BQ227" s="5"/>
      <c r="BS227" s="5"/>
      <c r="BT227" s="5"/>
      <c r="BU227" s="5"/>
      <c r="BV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</row>
    <row r="228" spans="26:154" ht="12.75">
      <c r="Z228" s="5"/>
      <c r="AA228" s="5"/>
      <c r="AB228" s="5"/>
      <c r="AC228" s="5"/>
      <c r="BI228" s="5"/>
      <c r="BJ228" s="5"/>
      <c r="BK228" s="5"/>
      <c r="BL228" s="5"/>
      <c r="BN228" s="5"/>
      <c r="BO228" s="5"/>
      <c r="BP228" s="5"/>
      <c r="BQ228" s="5"/>
      <c r="BS228" s="5"/>
      <c r="BT228" s="5"/>
      <c r="BU228" s="5"/>
      <c r="BV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</row>
    <row r="229" spans="26:154" ht="12.75">
      <c r="Z229" s="5"/>
      <c r="AA229" s="5"/>
      <c r="AB229" s="5"/>
      <c r="AC229" s="5"/>
      <c r="BI229" s="5"/>
      <c r="BJ229" s="5"/>
      <c r="BK229" s="5"/>
      <c r="BL229" s="5"/>
      <c r="BN229" s="5"/>
      <c r="BO229" s="5"/>
      <c r="BP229" s="5"/>
      <c r="BQ229" s="5"/>
      <c r="BS229" s="5"/>
      <c r="BT229" s="5"/>
      <c r="BU229" s="5"/>
      <c r="BV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</row>
    <row r="230" spans="26:154" ht="12.75">
      <c r="Z230" s="5"/>
      <c r="AA230" s="5"/>
      <c r="AB230" s="5"/>
      <c r="AC230" s="5"/>
      <c r="BI230" s="5"/>
      <c r="BJ230" s="5"/>
      <c r="BK230" s="5"/>
      <c r="BL230" s="5"/>
      <c r="BN230" s="5"/>
      <c r="BO230" s="5"/>
      <c r="BP230" s="5"/>
      <c r="BQ230" s="5"/>
      <c r="BS230" s="5"/>
      <c r="BT230" s="5"/>
      <c r="BU230" s="5"/>
      <c r="BV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</row>
    <row r="231" spans="26:154" ht="12.75">
      <c r="Z231" s="5"/>
      <c r="AA231" s="5"/>
      <c r="AB231" s="5"/>
      <c r="AC231" s="5"/>
      <c r="BI231" s="5"/>
      <c r="BJ231" s="5"/>
      <c r="BK231" s="5"/>
      <c r="BL231" s="5"/>
      <c r="BN231" s="5"/>
      <c r="BO231" s="5"/>
      <c r="BP231" s="5"/>
      <c r="BQ231" s="5"/>
      <c r="BS231" s="5"/>
      <c r="BT231" s="5"/>
      <c r="BU231" s="5"/>
      <c r="BV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</row>
    <row r="232" spans="26:154" ht="12.75">
      <c r="Z232" s="5"/>
      <c r="AA232" s="5"/>
      <c r="AB232" s="5"/>
      <c r="AC232" s="5"/>
      <c r="BI232" s="5"/>
      <c r="BJ232" s="5"/>
      <c r="BK232" s="5"/>
      <c r="BL232" s="5"/>
      <c r="BN232" s="5"/>
      <c r="BO232" s="5"/>
      <c r="BP232" s="5"/>
      <c r="BQ232" s="5"/>
      <c r="BS232" s="5"/>
      <c r="BT232" s="5"/>
      <c r="BU232" s="5"/>
      <c r="BV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</row>
    <row r="233" spans="26:154" ht="12.75">
      <c r="Z233" s="5"/>
      <c r="AA233" s="5"/>
      <c r="AB233" s="5"/>
      <c r="AC233" s="5"/>
      <c r="BI233" s="5"/>
      <c r="BJ233" s="5"/>
      <c r="BK233" s="5"/>
      <c r="BL233" s="5"/>
      <c r="BN233" s="5"/>
      <c r="BO233" s="5"/>
      <c r="BP233" s="5"/>
      <c r="BQ233" s="5"/>
      <c r="BS233" s="5"/>
      <c r="BT233" s="5"/>
      <c r="BU233" s="5"/>
      <c r="BV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</row>
    <row r="234" spans="26:154" ht="12.75">
      <c r="Z234" s="5"/>
      <c r="AA234" s="5"/>
      <c r="AB234" s="5"/>
      <c r="AC234" s="5"/>
      <c r="BI234" s="5"/>
      <c r="BJ234" s="5"/>
      <c r="BK234" s="5"/>
      <c r="BL234" s="5"/>
      <c r="BN234" s="5"/>
      <c r="BO234" s="5"/>
      <c r="BP234" s="5"/>
      <c r="BQ234" s="5"/>
      <c r="BS234" s="5"/>
      <c r="BT234" s="5"/>
      <c r="BU234" s="5"/>
      <c r="BV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</row>
    <row r="235" spans="26:154" ht="12.75">
      <c r="Z235" s="5"/>
      <c r="AA235" s="5"/>
      <c r="AB235" s="5"/>
      <c r="AC235" s="5"/>
      <c r="BI235" s="5"/>
      <c r="BJ235" s="5"/>
      <c r="BK235" s="5"/>
      <c r="BL235" s="5"/>
      <c r="BN235" s="5"/>
      <c r="BO235" s="5"/>
      <c r="BP235" s="5"/>
      <c r="BQ235" s="5"/>
      <c r="BS235" s="5"/>
      <c r="BT235" s="5"/>
      <c r="BU235" s="5"/>
      <c r="BV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</row>
    <row r="236" spans="26:154" ht="12.75">
      <c r="Z236" s="5"/>
      <c r="AA236" s="5"/>
      <c r="AB236" s="5"/>
      <c r="AC236" s="5"/>
      <c r="BI236" s="5"/>
      <c r="BJ236" s="5"/>
      <c r="BK236" s="5"/>
      <c r="BL236" s="5"/>
      <c r="BN236" s="5"/>
      <c r="BO236" s="5"/>
      <c r="BP236" s="5"/>
      <c r="BQ236" s="5"/>
      <c r="BS236" s="5"/>
      <c r="BT236" s="5"/>
      <c r="BU236" s="5"/>
      <c r="BV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</row>
    <row r="237" spans="26:154" ht="12.75">
      <c r="Z237" s="5"/>
      <c r="AA237" s="5"/>
      <c r="AB237" s="5"/>
      <c r="AC237" s="5"/>
      <c r="BI237" s="5"/>
      <c r="BJ237" s="5"/>
      <c r="BK237" s="5"/>
      <c r="BL237" s="5"/>
      <c r="BN237" s="5"/>
      <c r="BO237" s="5"/>
      <c r="BP237" s="5"/>
      <c r="BQ237" s="5"/>
      <c r="BS237" s="5"/>
      <c r="BT237" s="5"/>
      <c r="BU237" s="5"/>
      <c r="BV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</row>
    <row r="238" spans="26:154" ht="12.75">
      <c r="Z238" s="5"/>
      <c r="AA238" s="5"/>
      <c r="AB238" s="5"/>
      <c r="AC238" s="5"/>
      <c r="BI238" s="5"/>
      <c r="BJ238" s="5"/>
      <c r="BK238" s="5"/>
      <c r="BL238" s="5"/>
      <c r="BN238" s="5"/>
      <c r="BO238" s="5"/>
      <c r="BP238" s="5"/>
      <c r="BQ238" s="5"/>
      <c r="BS238" s="5"/>
      <c r="BT238" s="5"/>
      <c r="BU238" s="5"/>
      <c r="BV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</row>
    <row r="239" spans="26:154" ht="12.75">
      <c r="Z239" s="5"/>
      <c r="AA239" s="5"/>
      <c r="AB239" s="5"/>
      <c r="AC239" s="5"/>
      <c r="BI239" s="5"/>
      <c r="BJ239" s="5"/>
      <c r="BK239" s="5"/>
      <c r="BL239" s="5"/>
      <c r="BN239" s="5"/>
      <c r="BO239" s="5"/>
      <c r="BP239" s="5"/>
      <c r="BQ239" s="5"/>
      <c r="BS239" s="5"/>
      <c r="BT239" s="5"/>
      <c r="BU239" s="5"/>
      <c r="BV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</row>
    <row r="240" spans="26:154" ht="12.75">
      <c r="Z240" s="5"/>
      <c r="AA240" s="5"/>
      <c r="AB240" s="5"/>
      <c r="AC240" s="5"/>
      <c r="BI240" s="5"/>
      <c r="BJ240" s="5"/>
      <c r="BK240" s="5"/>
      <c r="BL240" s="5"/>
      <c r="BN240" s="5"/>
      <c r="BO240" s="5"/>
      <c r="BP240" s="5"/>
      <c r="BQ240" s="5"/>
      <c r="BS240" s="5"/>
      <c r="BT240" s="5"/>
      <c r="BU240" s="5"/>
      <c r="BV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</row>
    <row r="241" spans="26:154" ht="12.75">
      <c r="Z241" s="5"/>
      <c r="AA241" s="5"/>
      <c r="AB241" s="5"/>
      <c r="AC241" s="5"/>
      <c r="BI241" s="5"/>
      <c r="BJ241" s="5"/>
      <c r="BK241" s="5"/>
      <c r="BL241" s="5"/>
      <c r="BN241" s="5"/>
      <c r="BO241" s="5"/>
      <c r="BP241" s="5"/>
      <c r="BQ241" s="5"/>
      <c r="BS241" s="5"/>
      <c r="BT241" s="5"/>
      <c r="BU241" s="5"/>
      <c r="BV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</row>
    <row r="242" spans="26:154" ht="12.75">
      <c r="Z242" s="5"/>
      <c r="AA242" s="5"/>
      <c r="AB242" s="5"/>
      <c r="AC242" s="5"/>
      <c r="BI242" s="5"/>
      <c r="BJ242" s="5"/>
      <c r="BK242" s="5"/>
      <c r="BL242" s="5"/>
      <c r="BN242" s="5"/>
      <c r="BO242" s="5"/>
      <c r="BP242" s="5"/>
      <c r="BQ242" s="5"/>
      <c r="BS242" s="5"/>
      <c r="BT242" s="5"/>
      <c r="BU242" s="5"/>
      <c r="BV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</row>
    <row r="243" spans="26:154" ht="12.75">
      <c r="Z243" s="5"/>
      <c r="AA243" s="5"/>
      <c r="AB243" s="5"/>
      <c r="AC243" s="5"/>
      <c r="BI243" s="5"/>
      <c r="BJ243" s="5"/>
      <c r="BK243" s="5"/>
      <c r="BL243" s="5"/>
      <c r="BN243" s="5"/>
      <c r="BO243" s="5"/>
      <c r="BP243" s="5"/>
      <c r="BQ243" s="5"/>
      <c r="BS243" s="5"/>
      <c r="BT243" s="5"/>
      <c r="BU243" s="5"/>
      <c r="BV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</row>
    <row r="244" spans="26:154" ht="12.75">
      <c r="Z244" s="5"/>
      <c r="AA244" s="5"/>
      <c r="AB244" s="5"/>
      <c r="AC244" s="5"/>
      <c r="BI244" s="5"/>
      <c r="BJ244" s="5"/>
      <c r="BK244" s="5"/>
      <c r="BL244" s="5"/>
      <c r="BN244" s="5"/>
      <c r="BO244" s="5"/>
      <c r="BP244" s="5"/>
      <c r="BQ244" s="5"/>
      <c r="BS244" s="5"/>
      <c r="BT244" s="5"/>
      <c r="BU244" s="5"/>
      <c r="BV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</row>
    <row r="245" spans="26:154" ht="12.75">
      <c r="Z245" s="5"/>
      <c r="AA245" s="5"/>
      <c r="AB245" s="5"/>
      <c r="AC245" s="5"/>
      <c r="BI245" s="5"/>
      <c r="BJ245" s="5"/>
      <c r="BK245" s="5"/>
      <c r="BL245" s="5"/>
      <c r="BN245" s="5"/>
      <c r="BO245" s="5"/>
      <c r="BP245" s="5"/>
      <c r="BQ245" s="5"/>
      <c r="BS245" s="5"/>
      <c r="BT245" s="5"/>
      <c r="BU245" s="5"/>
      <c r="BV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</row>
    <row r="246" spans="26:154" ht="12.75">
      <c r="Z246" s="5"/>
      <c r="AA246" s="5"/>
      <c r="AB246" s="5"/>
      <c r="AC246" s="5"/>
      <c r="BI246" s="5"/>
      <c r="BJ246" s="5"/>
      <c r="BK246" s="5"/>
      <c r="BL246" s="5"/>
      <c r="BN246" s="5"/>
      <c r="BO246" s="5"/>
      <c r="BP246" s="5"/>
      <c r="BQ246" s="5"/>
      <c r="BS246" s="5"/>
      <c r="BT246" s="5"/>
      <c r="BU246" s="5"/>
      <c r="BV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</row>
    <row r="247" spans="26:154" ht="12.75">
      <c r="Z247" s="5"/>
      <c r="AA247" s="5"/>
      <c r="AB247" s="5"/>
      <c r="AC247" s="5"/>
      <c r="BI247" s="5"/>
      <c r="BJ247" s="5"/>
      <c r="BK247" s="5"/>
      <c r="BL247" s="5"/>
      <c r="BN247" s="5"/>
      <c r="BO247" s="5"/>
      <c r="BP247" s="5"/>
      <c r="BQ247" s="5"/>
      <c r="BS247" s="5"/>
      <c r="BT247" s="5"/>
      <c r="BU247" s="5"/>
      <c r="BV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</row>
    <row r="248" spans="26:154" ht="12.75">
      <c r="Z248" s="5"/>
      <c r="AA248" s="5"/>
      <c r="AB248" s="5"/>
      <c r="AC248" s="5"/>
      <c r="BI248" s="5"/>
      <c r="BJ248" s="5"/>
      <c r="BK248" s="5"/>
      <c r="BL248" s="5"/>
      <c r="BN248" s="5"/>
      <c r="BO248" s="5"/>
      <c r="BP248" s="5"/>
      <c r="BQ248" s="5"/>
      <c r="BS248" s="5"/>
      <c r="BT248" s="5"/>
      <c r="BU248" s="5"/>
      <c r="BV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</row>
    <row r="249" spans="26:154" ht="12.75">
      <c r="Z249" s="5"/>
      <c r="AA249" s="5"/>
      <c r="AB249" s="5"/>
      <c r="AC249" s="5"/>
      <c r="BI249" s="5"/>
      <c r="BJ249" s="5"/>
      <c r="BK249" s="5"/>
      <c r="BL249" s="5"/>
      <c r="BN249" s="5"/>
      <c r="BO249" s="5"/>
      <c r="BP249" s="5"/>
      <c r="BQ249" s="5"/>
      <c r="BS249" s="5"/>
      <c r="BT249" s="5"/>
      <c r="BU249" s="5"/>
      <c r="BV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</row>
    <row r="250" spans="26:154" ht="12.75">
      <c r="Z250" s="5"/>
      <c r="AA250" s="5"/>
      <c r="AB250" s="5"/>
      <c r="AC250" s="5"/>
      <c r="BI250" s="5"/>
      <c r="BJ250" s="5"/>
      <c r="BK250" s="5"/>
      <c r="BL250" s="5"/>
      <c r="BN250" s="5"/>
      <c r="BO250" s="5"/>
      <c r="BP250" s="5"/>
      <c r="BQ250" s="5"/>
      <c r="BS250" s="5"/>
      <c r="BT250" s="5"/>
      <c r="BU250" s="5"/>
      <c r="BV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</row>
    <row r="251" spans="26:154" ht="12.75">
      <c r="Z251" s="5"/>
      <c r="AA251" s="5"/>
      <c r="AB251" s="5"/>
      <c r="AC251" s="5"/>
      <c r="BI251" s="5"/>
      <c r="BJ251" s="5"/>
      <c r="BK251" s="5"/>
      <c r="BL251" s="5"/>
      <c r="BN251" s="5"/>
      <c r="BO251" s="5"/>
      <c r="BP251" s="5"/>
      <c r="BQ251" s="5"/>
      <c r="BS251" s="5"/>
      <c r="BT251" s="5"/>
      <c r="BU251" s="5"/>
      <c r="BV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</row>
    <row r="252" spans="26:154" ht="12.75">
      <c r="Z252" s="5"/>
      <c r="AA252" s="5"/>
      <c r="AB252" s="5"/>
      <c r="AC252" s="5"/>
      <c r="BI252" s="5"/>
      <c r="BJ252" s="5"/>
      <c r="BK252" s="5"/>
      <c r="BL252" s="5"/>
      <c r="BN252" s="5"/>
      <c r="BO252" s="5"/>
      <c r="BP252" s="5"/>
      <c r="BQ252" s="5"/>
      <c r="BS252" s="5"/>
      <c r="BT252" s="5"/>
      <c r="BU252" s="5"/>
      <c r="BV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</row>
    <row r="253" spans="26:154" ht="12.75">
      <c r="Z253" s="5"/>
      <c r="AA253" s="5"/>
      <c r="AB253" s="5"/>
      <c r="AC253" s="5"/>
      <c r="BI253" s="5"/>
      <c r="BJ253" s="5"/>
      <c r="BK253" s="5"/>
      <c r="BL253" s="5"/>
      <c r="BN253" s="5"/>
      <c r="BO253" s="5"/>
      <c r="BP253" s="5"/>
      <c r="BQ253" s="5"/>
      <c r="BS253" s="5"/>
      <c r="BT253" s="5"/>
      <c r="BU253" s="5"/>
      <c r="BV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</row>
    <row r="254" spans="26:154" ht="12.75">
      <c r="Z254" s="5"/>
      <c r="AA254" s="5"/>
      <c r="AB254" s="5"/>
      <c r="AC254" s="5"/>
      <c r="BI254" s="5"/>
      <c r="BJ254" s="5"/>
      <c r="BK254" s="5"/>
      <c r="BL254" s="5"/>
      <c r="BN254" s="5"/>
      <c r="BO254" s="5"/>
      <c r="BP254" s="5"/>
      <c r="BQ254" s="5"/>
      <c r="BS254" s="5"/>
      <c r="BT254" s="5"/>
      <c r="BU254" s="5"/>
      <c r="BV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</row>
    <row r="255" spans="26:154" ht="12.75">
      <c r="Z255" s="5"/>
      <c r="AA255" s="5"/>
      <c r="AB255" s="5"/>
      <c r="AC255" s="5"/>
      <c r="BI255" s="5"/>
      <c r="BJ255" s="5"/>
      <c r="BK255" s="5"/>
      <c r="BL255" s="5"/>
      <c r="BN255" s="5"/>
      <c r="BO255" s="5"/>
      <c r="BP255" s="5"/>
      <c r="BQ255" s="5"/>
      <c r="BS255" s="5"/>
      <c r="BT255" s="5"/>
      <c r="BU255" s="5"/>
      <c r="BV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</row>
    <row r="256" spans="26:154" ht="12.75">
      <c r="Z256" s="5"/>
      <c r="AA256" s="5"/>
      <c r="AB256" s="5"/>
      <c r="AC256" s="5"/>
      <c r="BI256" s="5"/>
      <c r="BJ256" s="5"/>
      <c r="BK256" s="5"/>
      <c r="BL256" s="5"/>
      <c r="BN256" s="5"/>
      <c r="BO256" s="5"/>
      <c r="BP256" s="5"/>
      <c r="BQ256" s="5"/>
      <c r="BS256" s="5"/>
      <c r="BT256" s="5"/>
      <c r="BU256" s="5"/>
      <c r="BV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</row>
    <row r="257" spans="26:154" ht="12.75">
      <c r="Z257" s="5"/>
      <c r="AA257" s="5"/>
      <c r="AB257" s="5"/>
      <c r="AC257" s="5"/>
      <c r="BI257" s="5"/>
      <c r="BJ257" s="5"/>
      <c r="BK257" s="5"/>
      <c r="BL257" s="5"/>
      <c r="BN257" s="5"/>
      <c r="BO257" s="5"/>
      <c r="BP257" s="5"/>
      <c r="BQ257" s="5"/>
      <c r="BS257" s="5"/>
      <c r="BT257" s="5"/>
      <c r="BU257" s="5"/>
      <c r="BV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</row>
    <row r="258" spans="26:154" ht="12.75">
      <c r="Z258" s="5"/>
      <c r="AA258" s="5"/>
      <c r="AB258" s="5"/>
      <c r="AC258" s="5"/>
      <c r="BI258" s="5"/>
      <c r="BJ258" s="5"/>
      <c r="BK258" s="5"/>
      <c r="BL258" s="5"/>
      <c r="BN258" s="5"/>
      <c r="BO258" s="5"/>
      <c r="BP258" s="5"/>
      <c r="BQ258" s="5"/>
      <c r="BS258" s="5"/>
      <c r="BT258" s="5"/>
      <c r="BU258" s="5"/>
      <c r="BV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</row>
    <row r="259" spans="26:154" ht="12.75">
      <c r="Z259" s="5"/>
      <c r="AA259" s="5"/>
      <c r="AB259" s="5"/>
      <c r="AC259" s="5"/>
      <c r="BI259" s="5"/>
      <c r="BJ259" s="5"/>
      <c r="BK259" s="5"/>
      <c r="BL259" s="5"/>
      <c r="BN259" s="5"/>
      <c r="BO259" s="5"/>
      <c r="BP259" s="5"/>
      <c r="BQ259" s="5"/>
      <c r="BS259" s="5"/>
      <c r="BT259" s="5"/>
      <c r="BU259" s="5"/>
      <c r="BV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</row>
    <row r="260" spans="26:154" ht="12.75">
      <c r="Z260" s="5"/>
      <c r="AA260" s="5"/>
      <c r="AB260" s="5"/>
      <c r="AC260" s="5"/>
      <c r="BI260" s="5"/>
      <c r="BJ260" s="5"/>
      <c r="BK260" s="5"/>
      <c r="BL260" s="5"/>
      <c r="BN260" s="5"/>
      <c r="BO260" s="5"/>
      <c r="BP260" s="5"/>
      <c r="BQ260" s="5"/>
      <c r="BS260" s="5"/>
      <c r="BT260" s="5"/>
      <c r="BU260" s="5"/>
      <c r="BV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</row>
    <row r="261" spans="26:154" ht="12.75">
      <c r="Z261" s="5"/>
      <c r="AA261" s="5"/>
      <c r="AB261" s="5"/>
      <c r="AC261" s="5"/>
      <c r="BI261" s="5"/>
      <c r="BJ261" s="5"/>
      <c r="BK261" s="5"/>
      <c r="BL261" s="5"/>
      <c r="BN261" s="5"/>
      <c r="BO261" s="5"/>
      <c r="BP261" s="5"/>
      <c r="BQ261" s="5"/>
      <c r="BS261" s="5"/>
      <c r="BT261" s="5"/>
      <c r="BU261" s="5"/>
      <c r="BV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</row>
    <row r="262" spans="26:154" ht="12.75">
      <c r="Z262" s="5"/>
      <c r="AA262" s="5"/>
      <c r="AB262" s="5"/>
      <c r="AC262" s="5"/>
      <c r="BI262" s="5"/>
      <c r="BJ262" s="5"/>
      <c r="BK262" s="5"/>
      <c r="BL262" s="5"/>
      <c r="BN262" s="5"/>
      <c r="BO262" s="5"/>
      <c r="BP262" s="5"/>
      <c r="BQ262" s="5"/>
      <c r="BS262" s="5"/>
      <c r="BT262" s="5"/>
      <c r="BU262" s="5"/>
      <c r="BV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</row>
    <row r="263" spans="26:154" ht="12.75">
      <c r="Z263" s="5"/>
      <c r="AA263" s="5"/>
      <c r="AB263" s="5"/>
      <c r="AC263" s="5"/>
      <c r="BI263" s="5"/>
      <c r="BJ263" s="5"/>
      <c r="BK263" s="5"/>
      <c r="BL263" s="5"/>
      <c r="BN263" s="5"/>
      <c r="BO263" s="5"/>
      <c r="BP263" s="5"/>
      <c r="BQ263" s="5"/>
      <c r="BS263" s="5"/>
      <c r="BT263" s="5"/>
      <c r="BU263" s="5"/>
      <c r="BV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</row>
    <row r="264" spans="26:154" ht="12.75">
      <c r="Z264" s="5"/>
      <c r="AA264" s="5"/>
      <c r="AB264" s="5"/>
      <c r="AC264" s="5"/>
      <c r="BI264" s="5"/>
      <c r="BJ264" s="5"/>
      <c r="BK264" s="5"/>
      <c r="BL264" s="5"/>
      <c r="BN264" s="5"/>
      <c r="BO264" s="5"/>
      <c r="BP264" s="5"/>
      <c r="BQ264" s="5"/>
      <c r="BS264" s="5"/>
      <c r="BT264" s="5"/>
      <c r="BU264" s="5"/>
      <c r="BV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</row>
    <row r="265" spans="26:154" ht="12.75">
      <c r="Z265" s="5"/>
      <c r="AA265" s="5"/>
      <c r="AB265" s="5"/>
      <c r="AC265" s="5"/>
      <c r="BI265" s="5"/>
      <c r="BJ265" s="5"/>
      <c r="BK265" s="5"/>
      <c r="BL265" s="5"/>
      <c r="BN265" s="5"/>
      <c r="BO265" s="5"/>
      <c r="BP265" s="5"/>
      <c r="BQ265" s="5"/>
      <c r="BS265" s="5"/>
      <c r="BT265" s="5"/>
      <c r="BU265" s="5"/>
      <c r="BV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</row>
    <row r="266" spans="26:154" ht="12.75">
      <c r="Z266" s="5"/>
      <c r="AA266" s="5"/>
      <c r="AB266" s="5"/>
      <c r="AC266" s="5"/>
      <c r="BI266" s="5"/>
      <c r="BJ266" s="5"/>
      <c r="BK266" s="5"/>
      <c r="BL266" s="5"/>
      <c r="BN266" s="5"/>
      <c r="BO266" s="5"/>
      <c r="BP266" s="5"/>
      <c r="BQ266" s="5"/>
      <c r="BS266" s="5"/>
      <c r="BT266" s="5"/>
      <c r="BU266" s="5"/>
      <c r="BV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</row>
    <row r="267" spans="26:154" ht="12.75">
      <c r="Z267" s="5"/>
      <c r="AA267" s="5"/>
      <c r="AB267" s="5"/>
      <c r="AC267" s="5"/>
      <c r="BI267" s="5"/>
      <c r="BJ267" s="5"/>
      <c r="BK267" s="5"/>
      <c r="BL267" s="5"/>
      <c r="BN267" s="5"/>
      <c r="BO267" s="5"/>
      <c r="BP267" s="5"/>
      <c r="BQ267" s="5"/>
      <c r="BS267" s="5"/>
      <c r="BT267" s="5"/>
      <c r="BU267" s="5"/>
      <c r="BV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</row>
    <row r="268" spans="26:154" ht="12.75">
      <c r="Z268" s="5"/>
      <c r="AA268" s="5"/>
      <c r="AB268" s="5"/>
      <c r="AC268" s="5"/>
      <c r="BI268" s="5"/>
      <c r="BJ268" s="5"/>
      <c r="BK268" s="5"/>
      <c r="BL268" s="5"/>
      <c r="BN268" s="5"/>
      <c r="BO268" s="5"/>
      <c r="BP268" s="5"/>
      <c r="BQ268" s="5"/>
      <c r="BS268" s="5"/>
      <c r="BT268" s="5"/>
      <c r="BU268" s="5"/>
      <c r="BV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</row>
    <row r="269" spans="26:154" ht="12.75">
      <c r="Z269" s="5"/>
      <c r="AA269" s="5"/>
      <c r="AB269" s="5"/>
      <c r="AC269" s="5"/>
      <c r="BI269" s="5"/>
      <c r="BJ269" s="5"/>
      <c r="BK269" s="5"/>
      <c r="BL269" s="5"/>
      <c r="BN269" s="5"/>
      <c r="BO269" s="5"/>
      <c r="BP269" s="5"/>
      <c r="BQ269" s="5"/>
      <c r="BS269" s="5"/>
      <c r="BT269" s="5"/>
      <c r="BU269" s="5"/>
      <c r="BV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</row>
    <row r="270" spans="26:154" ht="12.75">
      <c r="Z270" s="5"/>
      <c r="AA270" s="5"/>
      <c r="AB270" s="5"/>
      <c r="AC270" s="5"/>
      <c r="BI270" s="5"/>
      <c r="BJ270" s="5"/>
      <c r="BK270" s="5"/>
      <c r="BL270" s="5"/>
      <c r="BN270" s="5"/>
      <c r="BO270" s="5"/>
      <c r="BP270" s="5"/>
      <c r="BQ270" s="5"/>
      <c r="BS270" s="5"/>
      <c r="BT270" s="5"/>
      <c r="BU270" s="5"/>
      <c r="BV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</row>
    <row r="271" spans="26:154" ht="12.75">
      <c r="Z271" s="5"/>
      <c r="AA271" s="5"/>
      <c r="AB271" s="5"/>
      <c r="AC271" s="5"/>
      <c r="BI271" s="5"/>
      <c r="BJ271" s="5"/>
      <c r="BK271" s="5"/>
      <c r="BL271" s="5"/>
      <c r="BN271" s="5"/>
      <c r="BO271" s="5"/>
      <c r="BP271" s="5"/>
      <c r="BQ271" s="5"/>
      <c r="BS271" s="5"/>
      <c r="BT271" s="5"/>
      <c r="BU271" s="5"/>
      <c r="BV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</row>
    <row r="272" spans="26:154" ht="12.75">
      <c r="Z272" s="5"/>
      <c r="AA272" s="5"/>
      <c r="AB272" s="5"/>
      <c r="AC272" s="5"/>
      <c r="BI272" s="5"/>
      <c r="BJ272" s="5"/>
      <c r="BK272" s="5"/>
      <c r="BL272" s="5"/>
      <c r="BN272" s="5"/>
      <c r="BO272" s="5"/>
      <c r="BP272" s="5"/>
      <c r="BQ272" s="5"/>
      <c r="BS272" s="5"/>
      <c r="BT272" s="5"/>
      <c r="BU272" s="5"/>
      <c r="BV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</row>
    <row r="273" spans="26:154" ht="12.75">
      <c r="Z273" s="5"/>
      <c r="AA273" s="5"/>
      <c r="AB273" s="5"/>
      <c r="AC273" s="5"/>
      <c r="BI273" s="5"/>
      <c r="BJ273" s="5"/>
      <c r="BK273" s="5"/>
      <c r="BL273" s="5"/>
      <c r="BN273" s="5"/>
      <c r="BO273" s="5"/>
      <c r="BP273" s="5"/>
      <c r="BQ273" s="5"/>
      <c r="BS273" s="5"/>
      <c r="BT273" s="5"/>
      <c r="BU273" s="5"/>
      <c r="BV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</row>
    <row r="274" spans="26:154" ht="12.75">
      <c r="Z274" s="5"/>
      <c r="AA274" s="5"/>
      <c r="AB274" s="5"/>
      <c r="AC274" s="5"/>
      <c r="BI274" s="5"/>
      <c r="BJ274" s="5"/>
      <c r="BK274" s="5"/>
      <c r="BL274" s="5"/>
      <c r="BN274" s="5"/>
      <c r="BO274" s="5"/>
      <c r="BP274" s="5"/>
      <c r="BQ274" s="5"/>
      <c r="BS274" s="5"/>
      <c r="BT274" s="5"/>
      <c r="BU274" s="5"/>
      <c r="BV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</row>
    <row r="275" spans="26:154" ht="12.75">
      <c r="Z275" s="5"/>
      <c r="AA275" s="5"/>
      <c r="AB275" s="5"/>
      <c r="AC275" s="5"/>
      <c r="BI275" s="5"/>
      <c r="BJ275" s="5"/>
      <c r="BK275" s="5"/>
      <c r="BL275" s="5"/>
      <c r="BN275" s="5"/>
      <c r="BO275" s="5"/>
      <c r="BP275" s="5"/>
      <c r="BQ275" s="5"/>
      <c r="BS275" s="5"/>
      <c r="BT275" s="5"/>
      <c r="BU275" s="5"/>
      <c r="BV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</row>
    <row r="276" spans="26:154" ht="12.75">
      <c r="Z276" s="5"/>
      <c r="AA276" s="5"/>
      <c r="AB276" s="5"/>
      <c r="AC276" s="5"/>
      <c r="BI276" s="5"/>
      <c r="BJ276" s="5"/>
      <c r="BK276" s="5"/>
      <c r="BL276" s="5"/>
      <c r="BN276" s="5"/>
      <c r="BO276" s="5"/>
      <c r="BP276" s="5"/>
      <c r="BQ276" s="5"/>
      <c r="BS276" s="5"/>
      <c r="BT276" s="5"/>
      <c r="BU276" s="5"/>
      <c r="BV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</row>
    <row r="277" spans="26:154" ht="12.75">
      <c r="Z277" s="5"/>
      <c r="AA277" s="5"/>
      <c r="AB277" s="5"/>
      <c r="AC277" s="5"/>
      <c r="BI277" s="5"/>
      <c r="BJ277" s="5"/>
      <c r="BK277" s="5"/>
      <c r="BL277" s="5"/>
      <c r="BN277" s="5"/>
      <c r="BO277" s="5"/>
      <c r="BP277" s="5"/>
      <c r="BQ277" s="5"/>
      <c r="BS277" s="5"/>
      <c r="BT277" s="5"/>
      <c r="BU277" s="5"/>
      <c r="BV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</row>
    <row r="278" spans="26:154" ht="12.75">
      <c r="Z278" s="5"/>
      <c r="AA278" s="5"/>
      <c r="AB278" s="5"/>
      <c r="AC278" s="5"/>
      <c r="BI278" s="5"/>
      <c r="BJ278" s="5"/>
      <c r="BK278" s="5"/>
      <c r="BL278" s="5"/>
      <c r="BN278" s="5"/>
      <c r="BO278" s="5"/>
      <c r="BP278" s="5"/>
      <c r="BQ278" s="5"/>
      <c r="BS278" s="5"/>
      <c r="BT278" s="5"/>
      <c r="BU278" s="5"/>
      <c r="BV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</row>
    <row r="279" spans="26:154" ht="12.75">
      <c r="Z279" s="5"/>
      <c r="AA279" s="5"/>
      <c r="AB279" s="5"/>
      <c r="AC279" s="5"/>
      <c r="BI279" s="5"/>
      <c r="BJ279" s="5"/>
      <c r="BK279" s="5"/>
      <c r="BL279" s="5"/>
      <c r="BN279" s="5"/>
      <c r="BO279" s="5"/>
      <c r="BP279" s="5"/>
      <c r="BQ279" s="5"/>
      <c r="BS279" s="5"/>
      <c r="BT279" s="5"/>
      <c r="BU279" s="5"/>
      <c r="BV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</row>
    <row r="280" spans="26:154" ht="12.75">
      <c r="Z280" s="5"/>
      <c r="AA280" s="5"/>
      <c r="AB280" s="5"/>
      <c r="AC280" s="5"/>
      <c r="BI280" s="5"/>
      <c r="BJ280" s="5"/>
      <c r="BK280" s="5"/>
      <c r="BL280" s="5"/>
      <c r="BN280" s="5"/>
      <c r="BO280" s="5"/>
      <c r="BP280" s="5"/>
      <c r="BQ280" s="5"/>
      <c r="BS280" s="5"/>
      <c r="BT280" s="5"/>
      <c r="BU280" s="5"/>
      <c r="BV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</row>
    <row r="281" spans="26:154" ht="12.75">
      <c r="Z281" s="5"/>
      <c r="AA281" s="5"/>
      <c r="AB281" s="5"/>
      <c r="AC281" s="5"/>
      <c r="BI281" s="5"/>
      <c r="BJ281" s="5"/>
      <c r="BK281" s="5"/>
      <c r="BL281" s="5"/>
      <c r="BN281" s="5"/>
      <c r="BO281" s="5"/>
      <c r="BP281" s="5"/>
      <c r="BQ281" s="5"/>
      <c r="BS281" s="5"/>
      <c r="BT281" s="5"/>
      <c r="BU281" s="5"/>
      <c r="BV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</row>
    <row r="282" spans="26:154" ht="12.75">
      <c r="Z282" s="5"/>
      <c r="AA282" s="5"/>
      <c r="AB282" s="5"/>
      <c r="AC282" s="5"/>
      <c r="BI282" s="5"/>
      <c r="BJ282" s="5"/>
      <c r="BK282" s="5"/>
      <c r="BL282" s="5"/>
      <c r="BN282" s="5"/>
      <c r="BO282" s="5"/>
      <c r="BP282" s="5"/>
      <c r="BQ282" s="5"/>
      <c r="BS282" s="5"/>
      <c r="BT282" s="5"/>
      <c r="BU282" s="5"/>
      <c r="BV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</row>
    <row r="283" spans="26:154" ht="12.75">
      <c r="Z283" s="5"/>
      <c r="AA283" s="5"/>
      <c r="AB283" s="5"/>
      <c r="AC283" s="5"/>
      <c r="BI283" s="5"/>
      <c r="BJ283" s="5"/>
      <c r="BK283" s="5"/>
      <c r="BL283" s="5"/>
      <c r="BN283" s="5"/>
      <c r="BO283" s="5"/>
      <c r="BP283" s="5"/>
      <c r="BQ283" s="5"/>
      <c r="BS283" s="5"/>
      <c r="BT283" s="5"/>
      <c r="BU283" s="5"/>
      <c r="BV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</row>
    <row r="284" spans="26:154" ht="12.75">
      <c r="Z284" s="5"/>
      <c r="AA284" s="5"/>
      <c r="AB284" s="5"/>
      <c r="AC284" s="5"/>
      <c r="BI284" s="5"/>
      <c r="BJ284" s="5"/>
      <c r="BK284" s="5"/>
      <c r="BL284" s="5"/>
      <c r="BN284" s="5"/>
      <c r="BO284" s="5"/>
      <c r="BP284" s="5"/>
      <c r="BQ284" s="5"/>
      <c r="BS284" s="5"/>
      <c r="BT284" s="5"/>
      <c r="BU284" s="5"/>
      <c r="BV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</row>
    <row r="285" spans="26:154" ht="12.75">
      <c r="Z285" s="5"/>
      <c r="AA285" s="5"/>
      <c r="AB285" s="5"/>
      <c r="AC285" s="5"/>
      <c r="BI285" s="5"/>
      <c r="BJ285" s="5"/>
      <c r="BK285" s="5"/>
      <c r="BL285" s="5"/>
      <c r="BN285" s="5"/>
      <c r="BO285" s="5"/>
      <c r="BP285" s="5"/>
      <c r="BQ285" s="5"/>
      <c r="BS285" s="5"/>
      <c r="BT285" s="5"/>
      <c r="BU285" s="5"/>
      <c r="BV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</row>
    <row r="286" spans="26:154" ht="12.75">
      <c r="Z286" s="5"/>
      <c r="AA286" s="5"/>
      <c r="AB286" s="5"/>
      <c r="AC286" s="5"/>
      <c r="BI286" s="5"/>
      <c r="BJ286" s="5"/>
      <c r="BK286" s="5"/>
      <c r="BL286" s="5"/>
      <c r="BN286" s="5"/>
      <c r="BO286" s="5"/>
      <c r="BP286" s="5"/>
      <c r="BQ286" s="5"/>
      <c r="BS286" s="5"/>
      <c r="BT286" s="5"/>
      <c r="BU286" s="5"/>
      <c r="BV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</row>
    <row r="287" spans="26:154" ht="12.75">
      <c r="Z287" s="5"/>
      <c r="AA287" s="5"/>
      <c r="AB287" s="5"/>
      <c r="AC287" s="5"/>
      <c r="BI287" s="5"/>
      <c r="BJ287" s="5"/>
      <c r="BK287" s="5"/>
      <c r="BL287" s="5"/>
      <c r="BN287" s="5"/>
      <c r="BO287" s="5"/>
      <c r="BP287" s="5"/>
      <c r="BQ287" s="5"/>
      <c r="BS287" s="5"/>
      <c r="BT287" s="5"/>
      <c r="BU287" s="5"/>
      <c r="BV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</row>
    <row r="288" spans="26:154" ht="12.75">
      <c r="Z288" s="5"/>
      <c r="AA288" s="5"/>
      <c r="AB288" s="5"/>
      <c r="AC288" s="5"/>
      <c r="BI288" s="5"/>
      <c r="BJ288" s="5"/>
      <c r="BK288" s="5"/>
      <c r="BL288" s="5"/>
      <c r="BN288" s="5"/>
      <c r="BO288" s="5"/>
      <c r="BP288" s="5"/>
      <c r="BQ288" s="5"/>
      <c r="BS288" s="5"/>
      <c r="BT288" s="5"/>
      <c r="BU288" s="5"/>
      <c r="BV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</row>
    <row r="289" spans="26:154" ht="12.75">
      <c r="Z289" s="5"/>
      <c r="AA289" s="5"/>
      <c r="AB289" s="5"/>
      <c r="AC289" s="5"/>
      <c r="BI289" s="5"/>
      <c r="BJ289" s="5"/>
      <c r="BK289" s="5"/>
      <c r="BL289" s="5"/>
      <c r="BN289" s="5"/>
      <c r="BO289" s="5"/>
      <c r="BP289" s="5"/>
      <c r="BQ289" s="5"/>
      <c r="BS289" s="5"/>
      <c r="BT289" s="5"/>
      <c r="BU289" s="5"/>
      <c r="BV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</row>
    <row r="290" spans="26:154" ht="12.75">
      <c r="Z290" s="5"/>
      <c r="AA290" s="5"/>
      <c r="AB290" s="5"/>
      <c r="AC290" s="5"/>
      <c r="BI290" s="5"/>
      <c r="BJ290" s="5"/>
      <c r="BK290" s="5"/>
      <c r="BL290" s="5"/>
      <c r="BN290" s="5"/>
      <c r="BO290" s="5"/>
      <c r="BP290" s="5"/>
      <c r="BQ290" s="5"/>
      <c r="BS290" s="5"/>
      <c r="BT290" s="5"/>
      <c r="BU290" s="5"/>
      <c r="BV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</row>
    <row r="291" spans="26:154" ht="12.75">
      <c r="Z291" s="5"/>
      <c r="AA291" s="5"/>
      <c r="AB291" s="5"/>
      <c r="AC291" s="5"/>
      <c r="BI291" s="5"/>
      <c r="BJ291" s="5"/>
      <c r="BK291" s="5"/>
      <c r="BL291" s="5"/>
      <c r="BN291" s="5"/>
      <c r="BO291" s="5"/>
      <c r="BP291" s="5"/>
      <c r="BQ291" s="5"/>
      <c r="BS291" s="5"/>
      <c r="BT291" s="5"/>
      <c r="BU291" s="5"/>
      <c r="BV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</row>
    <row r="292" spans="26:154" ht="12.75">
      <c r="Z292" s="5"/>
      <c r="AA292" s="5"/>
      <c r="AB292" s="5"/>
      <c r="AC292" s="5"/>
      <c r="BI292" s="5"/>
      <c r="BJ292" s="5"/>
      <c r="BK292" s="5"/>
      <c r="BL292" s="5"/>
      <c r="BN292" s="5"/>
      <c r="BO292" s="5"/>
      <c r="BP292" s="5"/>
      <c r="BQ292" s="5"/>
      <c r="BS292" s="5"/>
      <c r="BT292" s="5"/>
      <c r="BU292" s="5"/>
      <c r="BV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</row>
    <row r="293" spans="26:154" ht="12.75">
      <c r="Z293" s="5"/>
      <c r="AA293" s="5"/>
      <c r="AB293" s="5"/>
      <c r="AC293" s="5"/>
      <c r="BI293" s="5"/>
      <c r="BJ293" s="5"/>
      <c r="BK293" s="5"/>
      <c r="BL293" s="5"/>
      <c r="BN293" s="5"/>
      <c r="BO293" s="5"/>
      <c r="BP293" s="5"/>
      <c r="BQ293" s="5"/>
      <c r="BS293" s="5"/>
      <c r="BT293" s="5"/>
      <c r="BU293" s="5"/>
      <c r="BV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</row>
    <row r="294" spans="26:154" ht="12.75">
      <c r="Z294" s="5"/>
      <c r="AA294" s="5"/>
      <c r="AB294" s="5"/>
      <c r="AC294" s="5"/>
      <c r="BI294" s="5"/>
      <c r="BJ294" s="5"/>
      <c r="BK294" s="5"/>
      <c r="BL294" s="5"/>
      <c r="BN294" s="5"/>
      <c r="BO294" s="5"/>
      <c r="BP294" s="5"/>
      <c r="BQ294" s="5"/>
      <c r="BS294" s="5"/>
      <c r="BT294" s="5"/>
      <c r="BU294" s="5"/>
      <c r="BV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</row>
    <row r="295" spans="26:154" ht="12.75">
      <c r="Z295" s="5"/>
      <c r="AA295" s="5"/>
      <c r="AB295" s="5"/>
      <c r="AC295" s="5"/>
      <c r="BI295" s="5"/>
      <c r="BJ295" s="5"/>
      <c r="BK295" s="5"/>
      <c r="BL295" s="5"/>
      <c r="BN295" s="5"/>
      <c r="BO295" s="5"/>
      <c r="BP295" s="5"/>
      <c r="BQ295" s="5"/>
      <c r="BS295" s="5"/>
      <c r="BT295" s="5"/>
      <c r="BU295" s="5"/>
      <c r="BV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</row>
    <row r="296" spans="26:154" ht="12.75">
      <c r="Z296" s="5"/>
      <c r="AA296" s="5"/>
      <c r="AB296" s="5"/>
      <c r="AC296" s="5"/>
      <c r="BI296" s="5"/>
      <c r="BJ296" s="5"/>
      <c r="BK296" s="5"/>
      <c r="BL296" s="5"/>
      <c r="BN296" s="5"/>
      <c r="BO296" s="5"/>
      <c r="BP296" s="5"/>
      <c r="BQ296" s="5"/>
      <c r="BS296" s="5"/>
      <c r="BT296" s="5"/>
      <c r="BU296" s="5"/>
      <c r="BV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</row>
    <row r="297" spans="26:154" ht="12.75">
      <c r="Z297" s="5"/>
      <c r="AA297" s="5"/>
      <c r="AB297" s="5"/>
      <c r="AC297" s="5"/>
      <c r="BI297" s="5"/>
      <c r="BJ297" s="5"/>
      <c r="BK297" s="5"/>
      <c r="BL297" s="5"/>
      <c r="BN297" s="5"/>
      <c r="BO297" s="5"/>
      <c r="BP297" s="5"/>
      <c r="BQ297" s="5"/>
      <c r="BS297" s="5"/>
      <c r="BT297" s="5"/>
      <c r="BU297" s="5"/>
      <c r="BV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</row>
    <row r="298" spans="26:154" ht="12.75">
      <c r="Z298" s="5"/>
      <c r="AA298" s="5"/>
      <c r="AB298" s="5"/>
      <c r="AC298" s="5"/>
      <c r="BI298" s="5"/>
      <c r="BJ298" s="5"/>
      <c r="BK298" s="5"/>
      <c r="BL298" s="5"/>
      <c r="BN298" s="5"/>
      <c r="BO298" s="5"/>
      <c r="BP298" s="5"/>
      <c r="BQ298" s="5"/>
      <c r="BS298" s="5"/>
      <c r="BT298" s="5"/>
      <c r="BU298" s="5"/>
      <c r="BV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</row>
    <row r="299" spans="26:154" ht="12.75">
      <c r="Z299" s="5"/>
      <c r="AA299" s="5"/>
      <c r="AB299" s="5"/>
      <c r="AC299" s="5"/>
      <c r="BI299" s="5"/>
      <c r="BJ299" s="5"/>
      <c r="BK299" s="5"/>
      <c r="BL299" s="5"/>
      <c r="BN299" s="5"/>
      <c r="BO299" s="5"/>
      <c r="BP299" s="5"/>
      <c r="BQ299" s="5"/>
      <c r="BS299" s="5"/>
      <c r="BT299" s="5"/>
      <c r="BU299" s="5"/>
      <c r="BV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</row>
    <row r="300" spans="26:154" ht="12.75">
      <c r="Z300" s="5"/>
      <c r="AA300" s="5"/>
      <c r="AB300" s="5"/>
      <c r="AC300" s="5"/>
      <c r="BI300" s="5"/>
      <c r="BJ300" s="5"/>
      <c r="BK300" s="5"/>
      <c r="BL300" s="5"/>
      <c r="BN300" s="5"/>
      <c r="BO300" s="5"/>
      <c r="BP300" s="5"/>
      <c r="BQ300" s="5"/>
      <c r="BS300" s="5"/>
      <c r="BT300" s="5"/>
      <c r="BU300" s="5"/>
      <c r="BV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</row>
    <row r="301" spans="26:154" ht="12.75">
      <c r="Z301" s="5"/>
      <c r="AA301" s="5"/>
      <c r="AB301" s="5"/>
      <c r="AC301" s="5"/>
      <c r="BI301" s="5"/>
      <c r="BJ301" s="5"/>
      <c r="BK301" s="5"/>
      <c r="BL301" s="5"/>
      <c r="BN301" s="5"/>
      <c r="BO301" s="5"/>
      <c r="BP301" s="5"/>
      <c r="BQ301" s="5"/>
      <c r="BS301" s="5"/>
      <c r="BT301" s="5"/>
      <c r="BU301" s="5"/>
      <c r="BV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</row>
    <row r="302" spans="26:154" ht="12.75">
      <c r="Z302" s="5"/>
      <c r="AA302" s="5"/>
      <c r="AB302" s="5"/>
      <c r="AC302" s="5"/>
      <c r="BI302" s="5"/>
      <c r="BJ302" s="5"/>
      <c r="BK302" s="5"/>
      <c r="BL302" s="5"/>
      <c r="BN302" s="5"/>
      <c r="BO302" s="5"/>
      <c r="BP302" s="5"/>
      <c r="BQ302" s="5"/>
      <c r="BS302" s="5"/>
      <c r="BT302" s="5"/>
      <c r="BU302" s="5"/>
      <c r="BV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</row>
    <row r="303" spans="26:154" ht="12.75">
      <c r="Z303" s="5"/>
      <c r="AA303" s="5"/>
      <c r="AB303" s="5"/>
      <c r="AC303" s="5"/>
      <c r="BI303" s="5"/>
      <c r="BJ303" s="5"/>
      <c r="BK303" s="5"/>
      <c r="BL303" s="5"/>
      <c r="BN303" s="5"/>
      <c r="BO303" s="5"/>
      <c r="BP303" s="5"/>
      <c r="BQ303" s="5"/>
      <c r="BS303" s="5"/>
      <c r="BT303" s="5"/>
      <c r="BU303" s="5"/>
      <c r="BV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</row>
    <row r="304" spans="26:154" ht="12.75">
      <c r="Z304" s="5"/>
      <c r="AA304" s="5"/>
      <c r="AB304" s="5"/>
      <c r="AC304" s="5"/>
      <c r="BI304" s="5"/>
      <c r="BJ304" s="5"/>
      <c r="BK304" s="5"/>
      <c r="BL304" s="5"/>
      <c r="BN304" s="5"/>
      <c r="BO304" s="5"/>
      <c r="BP304" s="5"/>
      <c r="BQ304" s="5"/>
      <c r="BS304" s="5"/>
      <c r="BT304" s="5"/>
      <c r="BU304" s="5"/>
      <c r="BV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</row>
    <row r="305" spans="26:154" ht="12.75">
      <c r="Z305" s="5"/>
      <c r="AA305" s="5"/>
      <c r="AB305" s="5"/>
      <c r="AC305" s="5"/>
      <c r="BI305" s="5"/>
      <c r="BJ305" s="5"/>
      <c r="BK305" s="5"/>
      <c r="BL305" s="5"/>
      <c r="BN305" s="5"/>
      <c r="BO305" s="5"/>
      <c r="BP305" s="5"/>
      <c r="BQ305" s="5"/>
      <c r="BS305" s="5"/>
      <c r="BT305" s="5"/>
      <c r="BU305" s="5"/>
      <c r="BV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</row>
    <row r="306" spans="26:154" ht="12.75">
      <c r="Z306" s="5"/>
      <c r="AA306" s="5"/>
      <c r="AB306" s="5"/>
      <c r="AC306" s="5"/>
      <c r="BI306" s="5"/>
      <c r="BJ306" s="5"/>
      <c r="BK306" s="5"/>
      <c r="BL306" s="5"/>
      <c r="BN306" s="5"/>
      <c r="BO306" s="5"/>
      <c r="BP306" s="5"/>
      <c r="BQ306" s="5"/>
      <c r="BS306" s="5"/>
      <c r="BT306" s="5"/>
      <c r="BU306" s="5"/>
      <c r="BV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</row>
    <row r="307" spans="26:154" ht="12.75">
      <c r="Z307" s="5"/>
      <c r="AA307" s="5"/>
      <c r="AB307" s="5"/>
      <c r="AC307" s="5"/>
      <c r="BI307" s="5"/>
      <c r="BJ307" s="5"/>
      <c r="BK307" s="5"/>
      <c r="BL307" s="5"/>
      <c r="BN307" s="5"/>
      <c r="BO307" s="5"/>
      <c r="BP307" s="5"/>
      <c r="BQ307" s="5"/>
      <c r="BS307" s="5"/>
      <c r="BT307" s="5"/>
      <c r="BU307" s="5"/>
      <c r="BV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</row>
    <row r="308" spans="26:154" ht="12.75">
      <c r="Z308" s="5"/>
      <c r="AA308" s="5"/>
      <c r="AB308" s="5"/>
      <c r="AC308" s="5"/>
      <c r="BI308" s="5"/>
      <c r="BJ308" s="5"/>
      <c r="BK308" s="5"/>
      <c r="BL308" s="5"/>
      <c r="BN308" s="5"/>
      <c r="BO308" s="5"/>
      <c r="BP308" s="5"/>
      <c r="BQ308" s="5"/>
      <c r="BS308" s="5"/>
      <c r="BT308" s="5"/>
      <c r="BU308" s="5"/>
      <c r="BV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</row>
    <row r="309" spans="26:154" ht="12.75">
      <c r="Z309" s="5"/>
      <c r="AA309" s="5"/>
      <c r="AB309" s="5"/>
      <c r="AC309" s="5"/>
      <c r="BI309" s="5"/>
      <c r="BJ309" s="5"/>
      <c r="BK309" s="5"/>
      <c r="BL309" s="5"/>
      <c r="BN309" s="5"/>
      <c r="BO309" s="5"/>
      <c r="BP309" s="5"/>
      <c r="BQ309" s="5"/>
      <c r="BS309" s="5"/>
      <c r="BT309" s="5"/>
      <c r="BU309" s="5"/>
      <c r="BV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</row>
    <row r="310" spans="26:154" ht="12.75">
      <c r="Z310" s="5"/>
      <c r="AA310" s="5"/>
      <c r="AB310" s="5"/>
      <c r="AC310" s="5"/>
      <c r="BI310" s="5"/>
      <c r="BJ310" s="5"/>
      <c r="BK310" s="5"/>
      <c r="BL310" s="5"/>
      <c r="BN310" s="5"/>
      <c r="BO310" s="5"/>
      <c r="BP310" s="5"/>
      <c r="BQ310" s="5"/>
      <c r="BS310" s="5"/>
      <c r="BT310" s="5"/>
      <c r="BU310" s="5"/>
      <c r="BV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</row>
    <row r="311" spans="26:154" ht="12.75">
      <c r="Z311" s="5"/>
      <c r="AA311" s="5"/>
      <c r="AB311" s="5"/>
      <c r="AC311" s="5"/>
      <c r="BI311" s="5"/>
      <c r="BJ311" s="5"/>
      <c r="BK311" s="5"/>
      <c r="BL311" s="5"/>
      <c r="BN311" s="5"/>
      <c r="BO311" s="5"/>
      <c r="BP311" s="5"/>
      <c r="BQ311" s="5"/>
      <c r="BS311" s="5"/>
      <c r="BT311" s="5"/>
      <c r="BU311" s="5"/>
      <c r="BV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</row>
    <row r="312" spans="26:154" ht="12.75">
      <c r="Z312" s="5"/>
      <c r="AA312" s="5"/>
      <c r="AB312" s="5"/>
      <c r="AC312" s="5"/>
      <c r="BI312" s="5"/>
      <c r="BJ312" s="5"/>
      <c r="BK312" s="5"/>
      <c r="BL312" s="5"/>
      <c r="BN312" s="5"/>
      <c r="BO312" s="5"/>
      <c r="BP312" s="5"/>
      <c r="BQ312" s="5"/>
      <c r="BS312" s="5"/>
      <c r="BT312" s="5"/>
      <c r="BU312" s="5"/>
      <c r="BV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</row>
    <row r="313" spans="26:154" ht="12.75">
      <c r="Z313" s="5"/>
      <c r="AA313" s="5"/>
      <c r="AB313" s="5"/>
      <c r="AC313" s="5"/>
      <c r="BI313" s="5"/>
      <c r="BJ313" s="5"/>
      <c r="BK313" s="5"/>
      <c r="BL313" s="5"/>
      <c r="BN313" s="5"/>
      <c r="BO313" s="5"/>
      <c r="BP313" s="5"/>
      <c r="BQ313" s="5"/>
      <c r="BS313" s="5"/>
      <c r="BT313" s="5"/>
      <c r="BU313" s="5"/>
      <c r="BV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</row>
    <row r="314" spans="26:154" ht="12.75">
      <c r="Z314" s="5"/>
      <c r="AA314" s="5"/>
      <c r="AB314" s="5"/>
      <c r="AC314" s="5"/>
      <c r="BI314" s="5"/>
      <c r="BJ314" s="5"/>
      <c r="BK314" s="5"/>
      <c r="BL314" s="5"/>
      <c r="BN314" s="5"/>
      <c r="BO314" s="5"/>
      <c r="BP314" s="5"/>
      <c r="BQ314" s="5"/>
      <c r="BS314" s="5"/>
      <c r="BT314" s="5"/>
      <c r="BU314" s="5"/>
      <c r="BV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</row>
    <row r="315" spans="26:154" ht="12.75">
      <c r="Z315" s="5"/>
      <c r="AA315" s="5"/>
      <c r="AB315" s="5"/>
      <c r="AC315" s="5"/>
      <c r="BI315" s="5"/>
      <c r="BJ315" s="5"/>
      <c r="BK315" s="5"/>
      <c r="BL315" s="5"/>
      <c r="BN315" s="5"/>
      <c r="BO315" s="5"/>
      <c r="BP315" s="5"/>
      <c r="BQ315" s="5"/>
      <c r="BS315" s="5"/>
      <c r="BT315" s="5"/>
      <c r="BU315" s="5"/>
      <c r="BV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</row>
    <row r="316" spans="26:154" ht="12.75">
      <c r="Z316" s="5"/>
      <c r="AA316" s="5"/>
      <c r="AB316" s="5"/>
      <c r="AC316" s="5"/>
      <c r="BI316" s="5"/>
      <c r="BJ316" s="5"/>
      <c r="BK316" s="5"/>
      <c r="BL316" s="5"/>
      <c r="BN316" s="5"/>
      <c r="BO316" s="5"/>
      <c r="BP316" s="5"/>
      <c r="BQ316" s="5"/>
      <c r="BS316" s="5"/>
      <c r="BT316" s="5"/>
      <c r="BU316" s="5"/>
      <c r="BV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</row>
    <row r="317" spans="26:154" ht="12.75">
      <c r="Z317" s="5"/>
      <c r="AA317" s="5"/>
      <c r="AB317" s="5"/>
      <c r="AC317" s="5"/>
      <c r="BI317" s="5"/>
      <c r="BJ317" s="5"/>
      <c r="BK317" s="5"/>
      <c r="BL317" s="5"/>
      <c r="BN317" s="5"/>
      <c r="BO317" s="5"/>
      <c r="BP317" s="5"/>
      <c r="BQ317" s="5"/>
      <c r="BS317" s="5"/>
      <c r="BT317" s="5"/>
      <c r="BU317" s="5"/>
      <c r="BV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</row>
    <row r="318" spans="26:154" ht="12.75">
      <c r="Z318" s="5"/>
      <c r="AA318" s="5"/>
      <c r="AB318" s="5"/>
      <c r="AC318" s="5"/>
      <c r="BI318" s="5"/>
      <c r="BJ318" s="5"/>
      <c r="BK318" s="5"/>
      <c r="BL318" s="5"/>
      <c r="BN318" s="5"/>
      <c r="BO318" s="5"/>
      <c r="BP318" s="5"/>
      <c r="BQ318" s="5"/>
      <c r="BS318" s="5"/>
      <c r="BT318" s="5"/>
      <c r="BU318" s="5"/>
      <c r="BV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</row>
    <row r="319" spans="26:154" ht="12.75">
      <c r="Z319" s="5"/>
      <c r="AA319" s="5"/>
      <c r="AB319" s="5"/>
      <c r="AC319" s="5"/>
      <c r="BI319" s="5"/>
      <c r="BJ319" s="5"/>
      <c r="BK319" s="5"/>
      <c r="BL319" s="5"/>
      <c r="BN319" s="5"/>
      <c r="BO319" s="5"/>
      <c r="BP319" s="5"/>
      <c r="BQ319" s="5"/>
      <c r="BS319" s="5"/>
      <c r="BT319" s="5"/>
      <c r="BU319" s="5"/>
      <c r="BV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</row>
    <row r="320" spans="26:154" ht="12.75">
      <c r="Z320" s="5"/>
      <c r="AA320" s="5"/>
      <c r="AB320" s="5"/>
      <c r="AC320" s="5"/>
      <c r="BI320" s="5"/>
      <c r="BJ320" s="5"/>
      <c r="BK320" s="5"/>
      <c r="BL320" s="5"/>
      <c r="BN320" s="5"/>
      <c r="BO320" s="5"/>
      <c r="BP320" s="5"/>
      <c r="BQ320" s="5"/>
      <c r="BS320" s="5"/>
      <c r="BT320" s="5"/>
      <c r="BU320" s="5"/>
      <c r="BV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</row>
    <row r="321" spans="26:154" ht="12.75">
      <c r="Z321" s="5"/>
      <c r="AA321" s="5"/>
      <c r="AB321" s="5"/>
      <c r="AC321" s="5"/>
      <c r="BI321" s="5"/>
      <c r="BJ321" s="5"/>
      <c r="BK321" s="5"/>
      <c r="BL321" s="5"/>
      <c r="BN321" s="5"/>
      <c r="BO321" s="5"/>
      <c r="BP321" s="5"/>
      <c r="BQ321" s="5"/>
      <c r="BS321" s="5"/>
      <c r="BT321" s="5"/>
      <c r="BU321" s="5"/>
      <c r="BV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</row>
    <row r="322" spans="26:154" ht="12.75">
      <c r="Z322" s="5"/>
      <c r="AA322" s="5"/>
      <c r="AB322" s="5"/>
      <c r="AC322" s="5"/>
      <c r="BI322" s="5"/>
      <c r="BJ322" s="5"/>
      <c r="BK322" s="5"/>
      <c r="BL322" s="5"/>
      <c r="BN322" s="5"/>
      <c r="BO322" s="5"/>
      <c r="BP322" s="5"/>
      <c r="BQ322" s="5"/>
      <c r="BS322" s="5"/>
      <c r="BT322" s="5"/>
      <c r="BU322" s="5"/>
      <c r="BV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</row>
    <row r="323" spans="26:154" ht="12.75">
      <c r="Z323" s="5"/>
      <c r="AA323" s="5"/>
      <c r="AB323" s="5"/>
      <c r="AC323" s="5"/>
      <c r="BI323" s="5"/>
      <c r="BJ323" s="5"/>
      <c r="BK323" s="5"/>
      <c r="BL323" s="5"/>
      <c r="BN323" s="5"/>
      <c r="BO323" s="5"/>
      <c r="BP323" s="5"/>
      <c r="BQ323" s="5"/>
      <c r="BS323" s="5"/>
      <c r="BT323" s="5"/>
      <c r="BU323" s="5"/>
      <c r="BV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</row>
    <row r="324" spans="26:154" ht="12.75">
      <c r="Z324" s="5"/>
      <c r="AA324" s="5"/>
      <c r="AB324" s="5"/>
      <c r="AC324" s="5"/>
      <c r="BI324" s="5"/>
      <c r="BJ324" s="5"/>
      <c r="BK324" s="5"/>
      <c r="BL324" s="5"/>
      <c r="BN324" s="5"/>
      <c r="BO324" s="5"/>
      <c r="BP324" s="5"/>
      <c r="BQ324" s="5"/>
      <c r="BS324" s="5"/>
      <c r="BT324" s="5"/>
      <c r="BU324" s="5"/>
      <c r="BV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</row>
    <row r="325" spans="26:154" ht="12.75">
      <c r="Z325" s="5"/>
      <c r="AA325" s="5"/>
      <c r="AB325" s="5"/>
      <c r="AC325" s="5"/>
      <c r="BI325" s="5"/>
      <c r="BJ325" s="5"/>
      <c r="BK325" s="5"/>
      <c r="BL325" s="5"/>
      <c r="BN325" s="5"/>
      <c r="BO325" s="5"/>
      <c r="BP325" s="5"/>
      <c r="BQ325" s="5"/>
      <c r="BS325" s="5"/>
      <c r="BT325" s="5"/>
      <c r="BU325" s="5"/>
      <c r="BV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</row>
    <row r="326" spans="26:154" ht="12.75">
      <c r="Z326" s="5"/>
      <c r="AA326" s="5"/>
      <c r="AB326" s="5"/>
      <c r="AC326" s="5"/>
      <c r="BI326" s="5"/>
      <c r="BJ326" s="5"/>
      <c r="BK326" s="5"/>
      <c r="BL326" s="5"/>
      <c r="BN326" s="5"/>
      <c r="BO326" s="5"/>
      <c r="BP326" s="5"/>
      <c r="BQ326" s="5"/>
      <c r="BS326" s="5"/>
      <c r="BT326" s="5"/>
      <c r="BU326" s="5"/>
      <c r="BV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</row>
    <row r="327" spans="26:154" ht="12.75">
      <c r="Z327" s="5"/>
      <c r="AA327" s="5"/>
      <c r="AB327" s="5"/>
      <c r="AC327" s="5"/>
      <c r="BI327" s="5"/>
      <c r="BJ327" s="5"/>
      <c r="BK327" s="5"/>
      <c r="BL327" s="5"/>
      <c r="BN327" s="5"/>
      <c r="BO327" s="5"/>
      <c r="BP327" s="5"/>
      <c r="BQ327" s="5"/>
      <c r="BS327" s="5"/>
      <c r="BT327" s="5"/>
      <c r="BU327" s="5"/>
      <c r="BV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</row>
    <row r="328" spans="26:154" ht="12.75">
      <c r="Z328" s="5"/>
      <c r="AA328" s="5"/>
      <c r="AB328" s="5"/>
      <c r="AC328" s="5"/>
      <c r="BI328" s="5"/>
      <c r="BJ328" s="5"/>
      <c r="BK328" s="5"/>
      <c r="BL328" s="5"/>
      <c r="BN328" s="5"/>
      <c r="BO328" s="5"/>
      <c r="BP328" s="5"/>
      <c r="BQ328" s="5"/>
      <c r="BS328" s="5"/>
      <c r="BT328" s="5"/>
      <c r="BU328" s="5"/>
      <c r="BV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</row>
    <row r="329" spans="26:154" ht="12.75">
      <c r="Z329" s="5"/>
      <c r="AA329" s="5"/>
      <c r="AB329" s="5"/>
      <c r="AC329" s="5"/>
      <c r="BI329" s="5"/>
      <c r="BJ329" s="5"/>
      <c r="BK329" s="5"/>
      <c r="BL329" s="5"/>
      <c r="BN329" s="5"/>
      <c r="BO329" s="5"/>
      <c r="BP329" s="5"/>
      <c r="BQ329" s="5"/>
      <c r="BS329" s="5"/>
      <c r="BT329" s="5"/>
      <c r="BU329" s="5"/>
      <c r="BV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</row>
    <row r="330" spans="26:154" ht="12.75">
      <c r="Z330" s="5"/>
      <c r="AA330" s="5"/>
      <c r="AB330" s="5"/>
      <c r="AC330" s="5"/>
      <c r="BI330" s="5"/>
      <c r="BJ330" s="5"/>
      <c r="BK330" s="5"/>
      <c r="BL330" s="5"/>
      <c r="BN330" s="5"/>
      <c r="BO330" s="5"/>
      <c r="BP330" s="5"/>
      <c r="BQ330" s="5"/>
      <c r="BS330" s="5"/>
      <c r="BT330" s="5"/>
      <c r="BU330" s="5"/>
      <c r="BV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</row>
    <row r="331" spans="26:154" ht="12.75">
      <c r="Z331" s="5"/>
      <c r="AA331" s="5"/>
      <c r="AB331" s="5"/>
      <c r="AC331" s="5"/>
      <c r="BI331" s="5"/>
      <c r="BJ331" s="5"/>
      <c r="BK331" s="5"/>
      <c r="BL331" s="5"/>
      <c r="BN331" s="5"/>
      <c r="BO331" s="5"/>
      <c r="BP331" s="5"/>
      <c r="BQ331" s="5"/>
      <c r="BS331" s="5"/>
      <c r="BT331" s="5"/>
      <c r="BU331" s="5"/>
      <c r="BV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</row>
    <row r="332" spans="26:154" ht="12.75">
      <c r="Z332" s="5"/>
      <c r="AA332" s="5"/>
      <c r="AB332" s="5"/>
      <c r="AC332" s="5"/>
      <c r="BI332" s="5"/>
      <c r="BJ332" s="5"/>
      <c r="BK332" s="5"/>
      <c r="BL332" s="5"/>
      <c r="BN332" s="5"/>
      <c r="BO332" s="5"/>
      <c r="BP332" s="5"/>
      <c r="BQ332" s="5"/>
      <c r="BS332" s="5"/>
      <c r="BT332" s="5"/>
      <c r="BU332" s="5"/>
      <c r="BV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</row>
    <row r="333" spans="26:154" ht="12.75">
      <c r="Z333" s="5"/>
      <c r="AA333" s="5"/>
      <c r="AB333" s="5"/>
      <c r="AC333" s="5"/>
      <c r="BI333" s="5"/>
      <c r="BJ333" s="5"/>
      <c r="BK333" s="5"/>
      <c r="BL333" s="5"/>
      <c r="BN333" s="5"/>
      <c r="BO333" s="5"/>
      <c r="BP333" s="5"/>
      <c r="BQ333" s="5"/>
      <c r="BS333" s="5"/>
      <c r="BT333" s="5"/>
      <c r="BU333" s="5"/>
      <c r="BV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</row>
    <row r="334" spans="26:154" ht="12.75">
      <c r="Z334" s="5"/>
      <c r="AA334" s="5"/>
      <c r="AB334" s="5"/>
      <c r="AC334" s="5"/>
      <c r="BI334" s="5"/>
      <c r="BJ334" s="5"/>
      <c r="BK334" s="5"/>
      <c r="BL334" s="5"/>
      <c r="BN334" s="5"/>
      <c r="BO334" s="5"/>
      <c r="BP334" s="5"/>
      <c r="BQ334" s="5"/>
      <c r="BS334" s="5"/>
      <c r="BT334" s="5"/>
      <c r="BU334" s="5"/>
      <c r="BV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</row>
    <row r="335" spans="26:154" ht="12.75">
      <c r="Z335" s="5"/>
      <c r="AA335" s="5"/>
      <c r="AB335" s="5"/>
      <c r="AC335" s="5"/>
      <c r="BI335" s="5"/>
      <c r="BJ335" s="5"/>
      <c r="BK335" s="5"/>
      <c r="BL335" s="5"/>
      <c r="BN335" s="5"/>
      <c r="BO335" s="5"/>
      <c r="BP335" s="5"/>
      <c r="BQ335" s="5"/>
      <c r="BS335" s="5"/>
      <c r="BT335" s="5"/>
      <c r="BU335" s="5"/>
      <c r="BV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</row>
    <row r="336" spans="26:154" ht="12.75">
      <c r="Z336" s="5"/>
      <c r="AA336" s="5"/>
      <c r="AB336" s="5"/>
      <c r="AC336" s="5"/>
      <c r="BI336" s="5"/>
      <c r="BJ336" s="5"/>
      <c r="BK336" s="5"/>
      <c r="BL336" s="5"/>
      <c r="BN336" s="5"/>
      <c r="BO336" s="5"/>
      <c r="BP336" s="5"/>
      <c r="BQ336" s="5"/>
      <c r="BS336" s="5"/>
      <c r="BT336" s="5"/>
      <c r="BU336" s="5"/>
      <c r="BV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</row>
    <row r="337" spans="26:154" ht="12.75">
      <c r="Z337" s="5"/>
      <c r="AA337" s="5"/>
      <c r="AB337" s="5"/>
      <c r="AC337" s="5"/>
      <c r="BI337" s="5"/>
      <c r="BJ337" s="5"/>
      <c r="BK337" s="5"/>
      <c r="BL337" s="5"/>
      <c r="BN337" s="5"/>
      <c r="BO337" s="5"/>
      <c r="BP337" s="5"/>
      <c r="BQ337" s="5"/>
      <c r="BS337" s="5"/>
      <c r="BT337" s="5"/>
      <c r="BU337" s="5"/>
      <c r="BV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</row>
    <row r="338" spans="26:154" ht="12.75">
      <c r="Z338" s="5"/>
      <c r="AA338" s="5"/>
      <c r="AB338" s="5"/>
      <c r="AC338" s="5"/>
      <c r="BI338" s="5"/>
      <c r="BJ338" s="5"/>
      <c r="BK338" s="5"/>
      <c r="BL338" s="5"/>
      <c r="BN338" s="5"/>
      <c r="BO338" s="5"/>
      <c r="BP338" s="5"/>
      <c r="BQ338" s="5"/>
      <c r="BS338" s="5"/>
      <c r="BT338" s="5"/>
      <c r="BU338" s="5"/>
      <c r="BV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</row>
    <row r="339" spans="26:154" ht="12.75">
      <c r="Z339" s="5"/>
      <c r="AA339" s="5"/>
      <c r="AB339" s="5"/>
      <c r="AC339" s="5"/>
      <c r="BI339" s="5"/>
      <c r="BJ339" s="5"/>
      <c r="BK339" s="5"/>
      <c r="BL339" s="5"/>
      <c r="BN339" s="5"/>
      <c r="BO339" s="5"/>
      <c r="BP339" s="5"/>
      <c r="BQ339" s="5"/>
      <c r="BS339" s="5"/>
      <c r="BT339" s="5"/>
      <c r="BU339" s="5"/>
      <c r="BV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</row>
    <row r="340" spans="26:154" ht="12.75">
      <c r="Z340" s="5"/>
      <c r="AA340" s="5"/>
      <c r="AB340" s="5"/>
      <c r="AC340" s="5"/>
      <c r="BI340" s="5"/>
      <c r="BJ340" s="5"/>
      <c r="BK340" s="5"/>
      <c r="BL340" s="5"/>
      <c r="BN340" s="5"/>
      <c r="BO340" s="5"/>
      <c r="BP340" s="5"/>
      <c r="BQ340" s="5"/>
      <c r="BS340" s="5"/>
      <c r="BT340" s="5"/>
      <c r="BU340" s="5"/>
      <c r="BV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</row>
    <row r="341" spans="26:154" ht="12.75">
      <c r="Z341" s="5"/>
      <c r="AA341" s="5"/>
      <c r="AB341" s="5"/>
      <c r="AC341" s="5"/>
      <c r="BI341" s="5"/>
      <c r="BJ341" s="5"/>
      <c r="BK341" s="5"/>
      <c r="BL341" s="5"/>
      <c r="BN341" s="5"/>
      <c r="BO341" s="5"/>
      <c r="BP341" s="5"/>
      <c r="BQ341" s="5"/>
      <c r="BS341" s="5"/>
      <c r="BT341" s="5"/>
      <c r="BU341" s="5"/>
      <c r="BV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</row>
    <row r="342" spans="26:154" ht="12.75">
      <c r="Z342" s="5"/>
      <c r="AA342" s="5"/>
      <c r="AB342" s="5"/>
      <c r="AC342" s="5"/>
      <c r="BI342" s="5"/>
      <c r="BJ342" s="5"/>
      <c r="BK342" s="5"/>
      <c r="BL342" s="5"/>
      <c r="BN342" s="5"/>
      <c r="BO342" s="5"/>
      <c r="BP342" s="5"/>
      <c r="BQ342" s="5"/>
      <c r="BS342" s="5"/>
      <c r="BT342" s="5"/>
      <c r="BU342" s="5"/>
      <c r="BV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</row>
    <row r="343" spans="26:154" ht="12.75">
      <c r="Z343" s="5"/>
      <c r="AA343" s="5"/>
      <c r="AB343" s="5"/>
      <c r="AC343" s="5"/>
      <c r="BI343" s="5"/>
      <c r="BJ343" s="5"/>
      <c r="BK343" s="5"/>
      <c r="BL343" s="5"/>
      <c r="BN343" s="5"/>
      <c r="BO343" s="5"/>
      <c r="BP343" s="5"/>
      <c r="BQ343" s="5"/>
      <c r="BS343" s="5"/>
      <c r="BT343" s="5"/>
      <c r="BU343" s="5"/>
      <c r="BV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</row>
    <row r="344" spans="26:154" ht="12.75">
      <c r="Z344" s="5"/>
      <c r="AA344" s="5"/>
      <c r="AB344" s="5"/>
      <c r="AC344" s="5"/>
      <c r="BI344" s="5"/>
      <c r="BJ344" s="5"/>
      <c r="BK344" s="5"/>
      <c r="BL344" s="5"/>
      <c r="BN344" s="5"/>
      <c r="BO344" s="5"/>
      <c r="BP344" s="5"/>
      <c r="BQ344" s="5"/>
      <c r="BS344" s="5"/>
      <c r="BT344" s="5"/>
      <c r="BU344" s="5"/>
      <c r="BV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</row>
    <row r="345" spans="26:154" ht="12.75">
      <c r="Z345" s="5"/>
      <c r="AA345" s="5"/>
      <c r="AB345" s="5"/>
      <c r="AC345" s="5"/>
      <c r="BI345" s="5"/>
      <c r="BJ345" s="5"/>
      <c r="BK345" s="5"/>
      <c r="BL345" s="5"/>
      <c r="BN345" s="5"/>
      <c r="BO345" s="5"/>
      <c r="BP345" s="5"/>
      <c r="BQ345" s="5"/>
      <c r="BS345" s="5"/>
      <c r="BT345" s="5"/>
      <c r="BU345" s="5"/>
      <c r="BV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</row>
    <row r="346" spans="26:154" ht="12.75">
      <c r="Z346" s="5"/>
      <c r="AA346" s="5"/>
      <c r="AB346" s="5"/>
      <c r="AC346" s="5"/>
      <c r="BI346" s="5"/>
      <c r="BJ346" s="5"/>
      <c r="BK346" s="5"/>
      <c r="BL346" s="5"/>
      <c r="BN346" s="5"/>
      <c r="BO346" s="5"/>
      <c r="BP346" s="5"/>
      <c r="BQ346" s="5"/>
      <c r="BS346" s="5"/>
      <c r="BT346" s="5"/>
      <c r="BU346" s="5"/>
      <c r="BV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</row>
    <row r="347" spans="26:154" ht="12.75">
      <c r="Z347" s="5"/>
      <c r="AA347" s="5"/>
      <c r="AB347" s="5"/>
      <c r="AC347" s="5"/>
      <c r="BI347" s="5"/>
      <c r="BJ347" s="5"/>
      <c r="BK347" s="5"/>
      <c r="BL347" s="5"/>
      <c r="BN347" s="5"/>
      <c r="BO347" s="5"/>
      <c r="BP347" s="5"/>
      <c r="BQ347" s="5"/>
      <c r="BS347" s="5"/>
      <c r="BT347" s="5"/>
      <c r="BU347" s="5"/>
      <c r="BV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</row>
    <row r="348" spans="26:154" ht="12.75">
      <c r="Z348" s="5"/>
      <c r="AA348" s="5"/>
      <c r="AB348" s="5"/>
      <c r="AC348" s="5"/>
      <c r="BI348" s="5"/>
      <c r="BJ348" s="5"/>
      <c r="BK348" s="5"/>
      <c r="BL348" s="5"/>
      <c r="BN348" s="5"/>
      <c r="BO348" s="5"/>
      <c r="BP348" s="5"/>
      <c r="BQ348" s="5"/>
      <c r="BS348" s="5"/>
      <c r="BT348" s="5"/>
      <c r="BU348" s="5"/>
      <c r="BV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</row>
    <row r="349" spans="26:154" ht="12.75">
      <c r="Z349" s="5"/>
      <c r="AA349" s="5"/>
      <c r="AB349" s="5"/>
      <c r="AC349" s="5"/>
      <c r="BI349" s="5"/>
      <c r="BJ349" s="5"/>
      <c r="BK349" s="5"/>
      <c r="BL349" s="5"/>
      <c r="BN349" s="5"/>
      <c r="BO349" s="5"/>
      <c r="BP349" s="5"/>
      <c r="BQ349" s="5"/>
      <c r="BS349" s="5"/>
      <c r="BT349" s="5"/>
      <c r="BU349" s="5"/>
      <c r="BV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</row>
    <row r="350" spans="26:154" ht="12.75">
      <c r="Z350" s="5"/>
      <c r="AA350" s="5"/>
      <c r="AB350" s="5"/>
      <c r="AC350" s="5"/>
      <c r="BI350" s="5"/>
      <c r="BJ350" s="5"/>
      <c r="BK350" s="5"/>
      <c r="BL350" s="5"/>
      <c r="BN350" s="5"/>
      <c r="BO350" s="5"/>
      <c r="BP350" s="5"/>
      <c r="BQ350" s="5"/>
      <c r="BS350" s="5"/>
      <c r="BT350" s="5"/>
      <c r="BU350" s="5"/>
      <c r="BV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</row>
    <row r="351" spans="26:154" ht="12.75">
      <c r="Z351" s="5"/>
      <c r="AA351" s="5"/>
      <c r="AB351" s="5"/>
      <c r="AC351" s="5"/>
      <c r="BI351" s="5"/>
      <c r="BJ351" s="5"/>
      <c r="BK351" s="5"/>
      <c r="BL351" s="5"/>
      <c r="BN351" s="5"/>
      <c r="BO351" s="5"/>
      <c r="BP351" s="5"/>
      <c r="BQ351" s="5"/>
      <c r="BS351" s="5"/>
      <c r="BT351" s="5"/>
      <c r="BU351" s="5"/>
      <c r="BV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</row>
    <row r="352" spans="26:154" ht="12.75">
      <c r="Z352" s="5"/>
      <c r="AA352" s="5"/>
      <c r="AB352" s="5"/>
      <c r="AC352" s="5"/>
      <c r="BI352" s="5"/>
      <c r="BJ352" s="5"/>
      <c r="BK352" s="5"/>
      <c r="BL352" s="5"/>
      <c r="BN352" s="5"/>
      <c r="BO352" s="5"/>
      <c r="BP352" s="5"/>
      <c r="BQ352" s="5"/>
      <c r="BS352" s="5"/>
      <c r="BT352" s="5"/>
      <c r="BU352" s="5"/>
      <c r="BV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</row>
    <row r="353" spans="26:154" ht="12.75">
      <c r="Z353" s="5"/>
      <c r="AA353" s="5"/>
      <c r="AB353" s="5"/>
      <c r="AC353" s="5"/>
      <c r="BI353" s="5"/>
      <c r="BJ353" s="5"/>
      <c r="BK353" s="5"/>
      <c r="BL353" s="5"/>
      <c r="BN353" s="5"/>
      <c r="BO353" s="5"/>
      <c r="BP353" s="5"/>
      <c r="BQ353" s="5"/>
      <c r="BS353" s="5"/>
      <c r="BT353" s="5"/>
      <c r="BU353" s="5"/>
      <c r="BV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</row>
    <row r="354" spans="26:154" ht="12.75">
      <c r="Z354" s="5"/>
      <c r="AA354" s="5"/>
      <c r="AB354" s="5"/>
      <c r="AC354" s="5"/>
      <c r="BI354" s="5"/>
      <c r="BJ354" s="5"/>
      <c r="BK354" s="5"/>
      <c r="BL354" s="5"/>
      <c r="BN354" s="5"/>
      <c r="BO354" s="5"/>
      <c r="BP354" s="5"/>
      <c r="BQ354" s="5"/>
      <c r="BS354" s="5"/>
      <c r="BT354" s="5"/>
      <c r="BU354" s="5"/>
      <c r="BV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</row>
    <row r="355" spans="26:154" ht="12.75">
      <c r="Z355" s="5"/>
      <c r="AA355" s="5"/>
      <c r="AB355" s="5"/>
      <c r="AC355" s="5"/>
      <c r="BI355" s="5"/>
      <c r="BJ355" s="5"/>
      <c r="BK355" s="5"/>
      <c r="BL355" s="5"/>
      <c r="BN355" s="5"/>
      <c r="BO355" s="5"/>
      <c r="BP355" s="5"/>
      <c r="BQ355" s="5"/>
      <c r="BS355" s="5"/>
      <c r="BT355" s="5"/>
      <c r="BU355" s="5"/>
      <c r="BV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</row>
    <row r="356" spans="26:154" ht="12.75">
      <c r="Z356" s="5"/>
      <c r="AA356" s="5"/>
      <c r="AB356" s="5"/>
      <c r="AC356" s="5"/>
      <c r="BI356" s="5"/>
      <c r="BJ356" s="5"/>
      <c r="BK356" s="5"/>
      <c r="BL356" s="5"/>
      <c r="BN356" s="5"/>
      <c r="BO356" s="5"/>
      <c r="BP356" s="5"/>
      <c r="BQ356" s="5"/>
      <c r="BS356" s="5"/>
      <c r="BT356" s="5"/>
      <c r="BU356" s="5"/>
      <c r="BV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</row>
    <row r="357" spans="26:154" ht="12.75">
      <c r="Z357" s="5"/>
      <c r="AA357" s="5"/>
      <c r="AB357" s="5"/>
      <c r="AC357" s="5"/>
      <c r="BI357" s="5"/>
      <c r="BJ357" s="5"/>
      <c r="BK357" s="5"/>
      <c r="BL357" s="5"/>
      <c r="BN357" s="5"/>
      <c r="BO357" s="5"/>
      <c r="BP357" s="5"/>
      <c r="BQ357" s="5"/>
      <c r="BS357" s="5"/>
      <c r="BT357" s="5"/>
      <c r="BU357" s="5"/>
      <c r="BV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</row>
    <row r="358" spans="26:154" ht="12.75">
      <c r="Z358" s="5"/>
      <c r="AA358" s="5"/>
      <c r="AB358" s="5"/>
      <c r="AC358" s="5"/>
      <c r="BI358" s="5"/>
      <c r="BJ358" s="5"/>
      <c r="BK358" s="5"/>
      <c r="BL358" s="5"/>
      <c r="BN358" s="5"/>
      <c r="BO358" s="5"/>
      <c r="BP358" s="5"/>
      <c r="BQ358" s="5"/>
      <c r="BS358" s="5"/>
      <c r="BT358" s="5"/>
      <c r="BU358" s="5"/>
      <c r="BV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</row>
    <row r="359" spans="26:154" ht="12.75">
      <c r="Z359" s="5"/>
      <c r="AA359" s="5"/>
      <c r="AB359" s="5"/>
      <c r="AC359" s="5"/>
      <c r="BI359" s="5"/>
      <c r="BJ359" s="5"/>
      <c r="BK359" s="5"/>
      <c r="BL359" s="5"/>
      <c r="BN359" s="5"/>
      <c r="BO359" s="5"/>
      <c r="BP359" s="5"/>
      <c r="BQ359" s="5"/>
      <c r="BS359" s="5"/>
      <c r="BT359" s="5"/>
      <c r="BU359" s="5"/>
      <c r="BV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</row>
    <row r="360" spans="26:154" ht="12.75">
      <c r="Z360" s="5"/>
      <c r="AA360" s="5"/>
      <c r="AB360" s="5"/>
      <c r="AC360" s="5"/>
      <c r="BI360" s="5"/>
      <c r="BJ360" s="5"/>
      <c r="BK360" s="5"/>
      <c r="BL360" s="5"/>
      <c r="BN360" s="5"/>
      <c r="BO360" s="5"/>
      <c r="BP360" s="5"/>
      <c r="BQ360" s="5"/>
      <c r="BS360" s="5"/>
      <c r="BT360" s="5"/>
      <c r="BU360" s="5"/>
      <c r="BV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</row>
    <row r="361" spans="26:154" ht="12.75">
      <c r="Z361" s="5"/>
      <c r="AA361" s="5"/>
      <c r="AB361" s="5"/>
      <c r="AC361" s="5"/>
      <c r="BI361" s="5"/>
      <c r="BJ361" s="5"/>
      <c r="BK361" s="5"/>
      <c r="BL361" s="5"/>
      <c r="BN361" s="5"/>
      <c r="BO361" s="5"/>
      <c r="BP361" s="5"/>
      <c r="BQ361" s="5"/>
      <c r="BS361" s="5"/>
      <c r="BT361" s="5"/>
      <c r="BU361" s="5"/>
      <c r="BV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</row>
    <row r="362" spans="26:154" ht="12.75">
      <c r="Z362" s="5"/>
      <c r="AA362" s="5"/>
      <c r="AB362" s="5"/>
      <c r="AC362" s="5"/>
      <c r="BI362" s="5"/>
      <c r="BJ362" s="5"/>
      <c r="BK362" s="5"/>
      <c r="BL362" s="5"/>
      <c r="BN362" s="5"/>
      <c r="BO362" s="5"/>
      <c r="BP362" s="5"/>
      <c r="BQ362" s="5"/>
      <c r="BS362" s="5"/>
      <c r="BT362" s="5"/>
      <c r="BU362" s="5"/>
      <c r="BV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</row>
    <row r="363" spans="26:154" ht="12.75">
      <c r="Z363" s="5"/>
      <c r="AA363" s="5"/>
      <c r="AB363" s="5"/>
      <c r="AC363" s="5"/>
      <c r="BI363" s="5"/>
      <c r="BJ363" s="5"/>
      <c r="BK363" s="5"/>
      <c r="BL363" s="5"/>
      <c r="BN363" s="5"/>
      <c r="BO363" s="5"/>
      <c r="BP363" s="5"/>
      <c r="BQ363" s="5"/>
      <c r="BS363" s="5"/>
      <c r="BT363" s="5"/>
      <c r="BU363" s="5"/>
      <c r="BV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</row>
    <row r="364" spans="26:154" ht="12.75">
      <c r="Z364" s="5"/>
      <c r="AA364" s="5"/>
      <c r="AB364" s="5"/>
      <c r="AC364" s="5"/>
      <c r="BI364" s="5"/>
      <c r="BJ364" s="5"/>
      <c r="BK364" s="5"/>
      <c r="BL364" s="5"/>
      <c r="BN364" s="5"/>
      <c r="BO364" s="5"/>
      <c r="BP364" s="5"/>
      <c r="BQ364" s="5"/>
      <c r="BS364" s="5"/>
      <c r="BT364" s="5"/>
      <c r="BU364" s="5"/>
      <c r="BV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</row>
    <row r="365" spans="26:154" ht="12.75">
      <c r="Z365" s="5"/>
      <c r="AA365" s="5"/>
      <c r="AB365" s="5"/>
      <c r="AC365" s="5"/>
      <c r="BI365" s="5"/>
      <c r="BJ365" s="5"/>
      <c r="BK365" s="5"/>
      <c r="BL365" s="5"/>
      <c r="BN365" s="5"/>
      <c r="BO365" s="5"/>
      <c r="BP365" s="5"/>
      <c r="BQ365" s="5"/>
      <c r="BS365" s="5"/>
      <c r="BT365" s="5"/>
      <c r="BU365" s="5"/>
      <c r="BV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</row>
    <row r="366" spans="26:154" ht="12.75">
      <c r="Z366" s="5"/>
      <c r="AA366" s="5"/>
      <c r="AB366" s="5"/>
      <c r="AC366" s="5"/>
      <c r="BI366" s="5"/>
      <c r="BJ366" s="5"/>
      <c r="BK366" s="5"/>
      <c r="BL366" s="5"/>
      <c r="BN366" s="5"/>
      <c r="BO366" s="5"/>
      <c r="BP366" s="5"/>
      <c r="BQ366" s="5"/>
      <c r="BS366" s="5"/>
      <c r="BT366" s="5"/>
      <c r="BU366" s="5"/>
      <c r="BV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</row>
    <row r="367" spans="26:154" ht="12.75">
      <c r="Z367" s="5"/>
      <c r="AA367" s="5"/>
      <c r="AB367" s="5"/>
      <c r="AC367" s="5"/>
      <c r="BI367" s="5"/>
      <c r="BJ367" s="5"/>
      <c r="BK367" s="5"/>
      <c r="BL367" s="5"/>
      <c r="BN367" s="5"/>
      <c r="BO367" s="5"/>
      <c r="BP367" s="5"/>
      <c r="BQ367" s="5"/>
      <c r="BS367" s="5"/>
      <c r="BT367" s="5"/>
      <c r="BU367" s="5"/>
      <c r="BV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</row>
    <row r="368" spans="26:154" ht="12.75">
      <c r="Z368" s="5"/>
      <c r="AA368" s="5"/>
      <c r="AB368" s="5"/>
      <c r="AC368" s="5"/>
      <c r="BI368" s="5"/>
      <c r="BJ368" s="5"/>
      <c r="BK368" s="5"/>
      <c r="BL368" s="5"/>
      <c r="BN368" s="5"/>
      <c r="BO368" s="5"/>
      <c r="BP368" s="5"/>
      <c r="BQ368" s="5"/>
      <c r="BS368" s="5"/>
      <c r="BT368" s="5"/>
      <c r="BU368" s="5"/>
      <c r="BV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</row>
    <row r="369" spans="26:154" ht="12.75">
      <c r="Z369" s="5"/>
      <c r="AA369" s="5"/>
      <c r="AB369" s="5"/>
      <c r="AC369" s="5"/>
      <c r="BI369" s="5"/>
      <c r="BJ369" s="5"/>
      <c r="BK369" s="5"/>
      <c r="BL369" s="5"/>
      <c r="BN369" s="5"/>
      <c r="BO369" s="5"/>
      <c r="BP369" s="5"/>
      <c r="BQ369" s="5"/>
      <c r="BS369" s="5"/>
      <c r="BT369" s="5"/>
      <c r="BU369" s="5"/>
      <c r="BV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</row>
    <row r="370" spans="26:154" ht="12.75">
      <c r="Z370" s="5"/>
      <c r="AA370" s="5"/>
      <c r="AB370" s="5"/>
      <c r="AC370" s="5"/>
      <c r="BI370" s="5"/>
      <c r="BJ370" s="5"/>
      <c r="BK370" s="5"/>
      <c r="BL370" s="5"/>
      <c r="BN370" s="5"/>
      <c r="BO370" s="5"/>
      <c r="BP370" s="5"/>
      <c r="BQ370" s="5"/>
      <c r="BS370" s="5"/>
      <c r="BT370" s="5"/>
      <c r="BU370" s="5"/>
      <c r="BV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</row>
    <row r="371" spans="26:154" ht="12.75">
      <c r="Z371" s="5"/>
      <c r="AA371" s="5"/>
      <c r="AB371" s="5"/>
      <c r="AC371" s="5"/>
      <c r="BI371" s="5"/>
      <c r="BJ371" s="5"/>
      <c r="BK371" s="5"/>
      <c r="BL371" s="5"/>
      <c r="BN371" s="5"/>
      <c r="BO371" s="5"/>
      <c r="BP371" s="5"/>
      <c r="BQ371" s="5"/>
      <c r="BS371" s="5"/>
      <c r="BT371" s="5"/>
      <c r="BU371" s="5"/>
      <c r="BV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</row>
    <row r="372" spans="26:154" ht="12.75">
      <c r="Z372" s="5"/>
      <c r="AA372" s="5"/>
      <c r="AB372" s="5"/>
      <c r="AC372" s="5"/>
      <c r="BI372" s="5"/>
      <c r="BJ372" s="5"/>
      <c r="BK372" s="5"/>
      <c r="BL372" s="5"/>
      <c r="BN372" s="5"/>
      <c r="BO372" s="5"/>
      <c r="BP372" s="5"/>
      <c r="BQ372" s="5"/>
      <c r="BS372" s="5"/>
      <c r="BT372" s="5"/>
      <c r="BU372" s="5"/>
      <c r="BV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</row>
    <row r="373" spans="26:154" ht="12.75">
      <c r="Z373" s="5"/>
      <c r="AA373" s="5"/>
      <c r="AB373" s="5"/>
      <c r="AC373" s="5"/>
      <c r="BI373" s="5"/>
      <c r="BJ373" s="5"/>
      <c r="BK373" s="5"/>
      <c r="BL373" s="5"/>
      <c r="BN373" s="5"/>
      <c r="BO373" s="5"/>
      <c r="BP373" s="5"/>
      <c r="BQ373" s="5"/>
      <c r="BS373" s="5"/>
      <c r="BT373" s="5"/>
      <c r="BU373" s="5"/>
      <c r="BV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</row>
    <row r="374" spans="26:154" ht="12.75">
      <c r="Z374" s="5"/>
      <c r="AA374" s="5"/>
      <c r="AB374" s="5"/>
      <c r="AC374" s="5"/>
      <c r="BI374" s="5"/>
      <c r="BJ374" s="5"/>
      <c r="BK374" s="5"/>
      <c r="BL374" s="5"/>
      <c r="BN374" s="5"/>
      <c r="BO374" s="5"/>
      <c r="BP374" s="5"/>
      <c r="BQ374" s="5"/>
      <c r="BS374" s="5"/>
      <c r="BT374" s="5"/>
      <c r="BU374" s="5"/>
      <c r="BV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</row>
    <row r="375" spans="26:154" ht="12.75">
      <c r="Z375" s="5"/>
      <c r="AA375" s="5"/>
      <c r="AB375" s="5"/>
      <c r="AC375" s="5"/>
      <c r="BI375" s="5"/>
      <c r="BJ375" s="5"/>
      <c r="BK375" s="5"/>
      <c r="BL375" s="5"/>
      <c r="BN375" s="5"/>
      <c r="BO375" s="5"/>
      <c r="BP375" s="5"/>
      <c r="BQ375" s="5"/>
      <c r="BS375" s="5"/>
      <c r="BT375" s="5"/>
      <c r="BU375" s="5"/>
      <c r="BV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</row>
    <row r="376" spans="26:154" ht="12.75">
      <c r="Z376" s="5"/>
      <c r="AA376" s="5"/>
      <c r="AB376" s="5"/>
      <c r="AC376" s="5"/>
      <c r="BI376" s="5"/>
      <c r="BJ376" s="5"/>
      <c r="BK376" s="5"/>
      <c r="BL376" s="5"/>
      <c r="BN376" s="5"/>
      <c r="BO376" s="5"/>
      <c r="BP376" s="5"/>
      <c r="BQ376" s="5"/>
      <c r="BS376" s="5"/>
      <c r="BT376" s="5"/>
      <c r="BU376" s="5"/>
      <c r="BV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</row>
    <row r="377" spans="26:154" ht="12.75">
      <c r="Z377" s="5"/>
      <c r="AA377" s="5"/>
      <c r="AB377" s="5"/>
      <c r="AC377" s="5"/>
      <c r="BI377" s="5"/>
      <c r="BJ377" s="5"/>
      <c r="BK377" s="5"/>
      <c r="BL377" s="5"/>
      <c r="BN377" s="5"/>
      <c r="BO377" s="5"/>
      <c r="BP377" s="5"/>
      <c r="BQ377" s="5"/>
      <c r="BS377" s="5"/>
      <c r="BT377" s="5"/>
      <c r="BU377" s="5"/>
      <c r="BV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</row>
    <row r="378" spans="26:154" ht="12.75">
      <c r="Z378" s="5"/>
      <c r="AA378" s="5"/>
      <c r="AB378" s="5"/>
      <c r="AC378" s="5"/>
      <c r="BI378" s="5"/>
      <c r="BJ378" s="5"/>
      <c r="BK378" s="5"/>
      <c r="BL378" s="5"/>
      <c r="BN378" s="5"/>
      <c r="BO378" s="5"/>
      <c r="BP378" s="5"/>
      <c r="BQ378" s="5"/>
      <c r="BS378" s="5"/>
      <c r="BT378" s="5"/>
      <c r="BU378" s="5"/>
      <c r="BV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</row>
    <row r="379" spans="26:154" ht="12.75">
      <c r="Z379" s="5"/>
      <c r="AA379" s="5"/>
      <c r="AB379" s="5"/>
      <c r="AC379" s="5"/>
      <c r="BI379" s="5"/>
      <c r="BJ379" s="5"/>
      <c r="BK379" s="5"/>
      <c r="BL379" s="5"/>
      <c r="BN379" s="5"/>
      <c r="BO379" s="5"/>
      <c r="BP379" s="5"/>
      <c r="BQ379" s="5"/>
      <c r="BS379" s="5"/>
      <c r="BT379" s="5"/>
      <c r="BU379" s="5"/>
      <c r="BV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</row>
    <row r="380" spans="26:154" ht="12.75">
      <c r="Z380" s="5"/>
      <c r="AA380" s="5"/>
      <c r="AB380" s="5"/>
      <c r="AC380" s="5"/>
      <c r="BI380" s="5"/>
      <c r="BJ380" s="5"/>
      <c r="BK380" s="5"/>
      <c r="BL380" s="5"/>
      <c r="BN380" s="5"/>
      <c r="BO380" s="5"/>
      <c r="BP380" s="5"/>
      <c r="BQ380" s="5"/>
      <c r="BS380" s="5"/>
      <c r="BT380" s="5"/>
      <c r="BU380" s="5"/>
      <c r="BV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</row>
    <row r="381" spans="26:154" ht="12.75">
      <c r="Z381" s="5"/>
      <c r="AA381" s="5"/>
      <c r="AB381" s="5"/>
      <c r="AC381" s="5"/>
      <c r="BI381" s="5"/>
      <c r="BJ381" s="5"/>
      <c r="BK381" s="5"/>
      <c r="BL381" s="5"/>
      <c r="BN381" s="5"/>
      <c r="BO381" s="5"/>
      <c r="BP381" s="5"/>
      <c r="BQ381" s="5"/>
      <c r="BS381" s="5"/>
      <c r="BT381" s="5"/>
      <c r="BU381" s="5"/>
      <c r="BV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</row>
    <row r="382" spans="26:154" ht="12.75">
      <c r="Z382" s="5"/>
      <c r="AA382" s="5"/>
      <c r="AB382" s="5"/>
      <c r="AC382" s="5"/>
      <c r="BI382" s="5"/>
      <c r="BJ382" s="5"/>
      <c r="BK382" s="5"/>
      <c r="BL382" s="5"/>
      <c r="BN382" s="5"/>
      <c r="BO382" s="5"/>
      <c r="BP382" s="5"/>
      <c r="BQ382" s="5"/>
      <c r="BS382" s="5"/>
      <c r="BT382" s="5"/>
      <c r="BU382" s="5"/>
      <c r="BV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</row>
    <row r="383" spans="26:154" ht="12.75">
      <c r="Z383" s="5"/>
      <c r="AA383" s="5"/>
      <c r="AB383" s="5"/>
      <c r="AC383" s="5"/>
      <c r="BI383" s="5"/>
      <c r="BJ383" s="5"/>
      <c r="BK383" s="5"/>
      <c r="BL383" s="5"/>
      <c r="BN383" s="5"/>
      <c r="BO383" s="5"/>
      <c r="BP383" s="5"/>
      <c r="BQ383" s="5"/>
      <c r="BS383" s="5"/>
      <c r="BT383" s="5"/>
      <c r="BU383" s="5"/>
      <c r="BV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</row>
    <row r="384" spans="26:154" ht="12.75">
      <c r="Z384" s="5"/>
      <c r="AA384" s="5"/>
      <c r="AB384" s="5"/>
      <c r="AC384" s="5"/>
      <c r="BI384" s="5"/>
      <c r="BJ384" s="5"/>
      <c r="BK384" s="5"/>
      <c r="BL384" s="5"/>
      <c r="BN384" s="5"/>
      <c r="BO384" s="5"/>
      <c r="BP384" s="5"/>
      <c r="BQ384" s="5"/>
      <c r="BS384" s="5"/>
      <c r="BT384" s="5"/>
      <c r="BU384" s="5"/>
      <c r="BV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</row>
    <row r="385" spans="26:154" ht="12.75">
      <c r="Z385" s="5"/>
      <c r="AA385" s="5"/>
      <c r="AB385" s="5"/>
      <c r="AC385" s="5"/>
      <c r="BI385" s="5"/>
      <c r="BJ385" s="5"/>
      <c r="BK385" s="5"/>
      <c r="BL385" s="5"/>
      <c r="BN385" s="5"/>
      <c r="BO385" s="5"/>
      <c r="BP385" s="5"/>
      <c r="BQ385" s="5"/>
      <c r="BS385" s="5"/>
      <c r="BT385" s="5"/>
      <c r="BU385" s="5"/>
      <c r="BV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</row>
    <row r="386" spans="26:154" ht="12.75">
      <c r="Z386" s="5"/>
      <c r="AA386" s="5"/>
      <c r="AB386" s="5"/>
      <c r="AC386" s="5"/>
      <c r="BI386" s="5"/>
      <c r="BJ386" s="5"/>
      <c r="BK386" s="5"/>
      <c r="BL386" s="5"/>
      <c r="BN386" s="5"/>
      <c r="BO386" s="5"/>
      <c r="BP386" s="5"/>
      <c r="BQ386" s="5"/>
      <c r="BS386" s="5"/>
      <c r="BT386" s="5"/>
      <c r="BU386" s="5"/>
      <c r="BV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</row>
    <row r="387" spans="26:154" ht="12.75">
      <c r="Z387" s="5"/>
      <c r="AA387" s="5"/>
      <c r="AB387" s="5"/>
      <c r="AC387" s="5"/>
      <c r="BI387" s="5"/>
      <c r="BJ387" s="5"/>
      <c r="BK387" s="5"/>
      <c r="BL387" s="5"/>
      <c r="BN387" s="5"/>
      <c r="BO387" s="5"/>
      <c r="BP387" s="5"/>
      <c r="BQ387" s="5"/>
      <c r="BS387" s="5"/>
      <c r="BT387" s="5"/>
      <c r="BU387" s="5"/>
      <c r="BV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</row>
    <row r="388" spans="26:154" ht="12.75">
      <c r="Z388" s="5"/>
      <c r="AA388" s="5"/>
      <c r="AB388" s="5"/>
      <c r="AC388" s="5"/>
      <c r="BI388" s="5"/>
      <c r="BJ388" s="5"/>
      <c r="BK388" s="5"/>
      <c r="BL388" s="5"/>
      <c r="BN388" s="5"/>
      <c r="BO388" s="5"/>
      <c r="BP388" s="5"/>
      <c r="BQ388" s="5"/>
      <c r="BS388" s="5"/>
      <c r="BT388" s="5"/>
      <c r="BU388" s="5"/>
      <c r="BV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</row>
    <row r="389" spans="26:154" ht="12.75">
      <c r="Z389" s="5"/>
      <c r="AA389" s="5"/>
      <c r="AB389" s="5"/>
      <c r="AC389" s="5"/>
      <c r="BI389" s="5"/>
      <c r="BJ389" s="5"/>
      <c r="BK389" s="5"/>
      <c r="BL389" s="5"/>
      <c r="BN389" s="5"/>
      <c r="BO389" s="5"/>
      <c r="BP389" s="5"/>
      <c r="BQ389" s="5"/>
      <c r="BS389" s="5"/>
      <c r="BT389" s="5"/>
      <c r="BU389" s="5"/>
      <c r="BV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</row>
    <row r="390" spans="26:154" ht="12.75">
      <c r="Z390" s="5"/>
      <c r="AA390" s="5"/>
      <c r="AB390" s="5"/>
      <c r="AC390" s="5"/>
      <c r="BI390" s="5"/>
      <c r="BJ390" s="5"/>
      <c r="BK390" s="5"/>
      <c r="BL390" s="5"/>
      <c r="BN390" s="5"/>
      <c r="BO390" s="5"/>
      <c r="BP390" s="5"/>
      <c r="BQ390" s="5"/>
      <c r="BS390" s="5"/>
      <c r="BT390" s="5"/>
      <c r="BU390" s="5"/>
      <c r="BV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</row>
    <row r="391" spans="26:154" ht="12.75">
      <c r="Z391" s="5"/>
      <c r="AA391" s="5"/>
      <c r="AB391" s="5"/>
      <c r="AC391" s="5"/>
      <c r="BI391" s="5"/>
      <c r="BJ391" s="5"/>
      <c r="BK391" s="5"/>
      <c r="BL391" s="5"/>
      <c r="BN391" s="5"/>
      <c r="BO391" s="5"/>
      <c r="BP391" s="5"/>
      <c r="BQ391" s="5"/>
      <c r="BS391" s="5"/>
      <c r="BT391" s="5"/>
      <c r="BU391" s="5"/>
      <c r="BV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</row>
    <row r="392" spans="26:154" ht="12.75">
      <c r="Z392" s="5"/>
      <c r="AA392" s="5"/>
      <c r="AB392" s="5"/>
      <c r="AC392" s="5"/>
      <c r="BI392" s="5"/>
      <c r="BJ392" s="5"/>
      <c r="BK392" s="5"/>
      <c r="BL392" s="5"/>
      <c r="BN392" s="5"/>
      <c r="BO392" s="5"/>
      <c r="BP392" s="5"/>
      <c r="BQ392" s="5"/>
      <c r="BS392" s="5"/>
      <c r="BT392" s="5"/>
      <c r="BU392" s="5"/>
      <c r="BV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</row>
    <row r="393" spans="26:154" ht="12.75">
      <c r="Z393" s="5"/>
      <c r="AA393" s="5"/>
      <c r="AB393" s="5"/>
      <c r="AC393" s="5"/>
      <c r="BI393" s="5"/>
      <c r="BJ393" s="5"/>
      <c r="BK393" s="5"/>
      <c r="BL393" s="5"/>
      <c r="BN393" s="5"/>
      <c r="BO393" s="5"/>
      <c r="BP393" s="5"/>
      <c r="BQ393" s="5"/>
      <c r="BS393" s="5"/>
      <c r="BT393" s="5"/>
      <c r="BU393" s="5"/>
      <c r="BV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</row>
    <row r="394" spans="26:154" ht="12.75">
      <c r="Z394" s="5"/>
      <c r="AA394" s="5"/>
      <c r="AB394" s="5"/>
      <c r="AC394" s="5"/>
      <c r="BI394" s="5"/>
      <c r="BJ394" s="5"/>
      <c r="BK394" s="5"/>
      <c r="BL394" s="5"/>
      <c r="BN394" s="5"/>
      <c r="BO394" s="5"/>
      <c r="BP394" s="5"/>
      <c r="BQ394" s="5"/>
      <c r="BS394" s="5"/>
      <c r="BT394" s="5"/>
      <c r="BU394" s="5"/>
      <c r="BV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</row>
    <row r="395" spans="26:154" ht="12.75">
      <c r="Z395" s="5"/>
      <c r="AA395" s="5"/>
      <c r="AB395" s="5"/>
      <c r="AC395" s="5"/>
      <c r="BI395" s="5"/>
      <c r="BJ395" s="5"/>
      <c r="BK395" s="5"/>
      <c r="BL395" s="5"/>
      <c r="BN395" s="5"/>
      <c r="BO395" s="5"/>
      <c r="BP395" s="5"/>
      <c r="BQ395" s="5"/>
      <c r="BS395" s="5"/>
      <c r="BT395" s="5"/>
      <c r="BU395" s="5"/>
      <c r="BV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</row>
    <row r="396" spans="26:154" ht="12.75">
      <c r="Z396" s="5"/>
      <c r="AA396" s="5"/>
      <c r="AB396" s="5"/>
      <c r="AC396" s="5"/>
      <c r="BI396" s="5"/>
      <c r="BJ396" s="5"/>
      <c r="BK396" s="5"/>
      <c r="BL396" s="5"/>
      <c r="BN396" s="5"/>
      <c r="BO396" s="5"/>
      <c r="BP396" s="5"/>
      <c r="BQ396" s="5"/>
      <c r="BS396" s="5"/>
      <c r="BT396" s="5"/>
      <c r="BU396" s="5"/>
      <c r="BV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</row>
    <row r="397" spans="26:154" ht="12.75">
      <c r="Z397" s="5"/>
      <c r="AA397" s="5"/>
      <c r="AB397" s="5"/>
      <c r="AC397" s="5"/>
      <c r="BI397" s="5"/>
      <c r="BJ397" s="5"/>
      <c r="BK397" s="5"/>
      <c r="BL397" s="5"/>
      <c r="BN397" s="5"/>
      <c r="BO397" s="5"/>
      <c r="BP397" s="5"/>
      <c r="BQ397" s="5"/>
      <c r="BS397" s="5"/>
      <c r="BT397" s="5"/>
      <c r="BU397" s="5"/>
      <c r="BV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</row>
    <row r="398" spans="26:154" ht="12.75">
      <c r="Z398" s="5"/>
      <c r="AA398" s="5"/>
      <c r="AB398" s="5"/>
      <c r="AC398" s="5"/>
      <c r="BI398" s="5"/>
      <c r="BJ398" s="5"/>
      <c r="BK398" s="5"/>
      <c r="BL398" s="5"/>
      <c r="BN398" s="5"/>
      <c r="BO398" s="5"/>
      <c r="BP398" s="5"/>
      <c r="BQ398" s="5"/>
      <c r="BS398" s="5"/>
      <c r="BT398" s="5"/>
      <c r="BU398" s="5"/>
      <c r="BV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</row>
    <row r="399" spans="26:154" ht="12.75">
      <c r="Z399" s="5"/>
      <c r="AA399" s="5"/>
      <c r="AB399" s="5"/>
      <c r="AC399" s="5"/>
      <c r="BI399" s="5"/>
      <c r="BJ399" s="5"/>
      <c r="BK399" s="5"/>
      <c r="BL399" s="5"/>
      <c r="BN399" s="5"/>
      <c r="BO399" s="5"/>
      <c r="BP399" s="5"/>
      <c r="BQ399" s="5"/>
      <c r="BS399" s="5"/>
      <c r="BT399" s="5"/>
      <c r="BU399" s="5"/>
      <c r="BV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</row>
    <row r="400" spans="26:154" ht="12.75">
      <c r="Z400" s="5"/>
      <c r="AA400" s="5"/>
      <c r="AB400" s="5"/>
      <c r="AC400" s="5"/>
      <c r="BI400" s="5"/>
      <c r="BJ400" s="5"/>
      <c r="BK400" s="5"/>
      <c r="BL400" s="5"/>
      <c r="BN400" s="5"/>
      <c r="BO400" s="5"/>
      <c r="BP400" s="5"/>
      <c r="BQ400" s="5"/>
      <c r="BS400" s="5"/>
      <c r="BT400" s="5"/>
      <c r="BU400" s="5"/>
      <c r="BV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</row>
    <row r="401" spans="26:154" ht="12.75">
      <c r="Z401" s="5"/>
      <c r="AA401" s="5"/>
      <c r="AB401" s="5"/>
      <c r="AC401" s="5"/>
      <c r="BI401" s="5"/>
      <c r="BJ401" s="5"/>
      <c r="BK401" s="5"/>
      <c r="BL401" s="5"/>
      <c r="BN401" s="5"/>
      <c r="BO401" s="5"/>
      <c r="BP401" s="5"/>
      <c r="BQ401" s="5"/>
      <c r="BS401" s="5"/>
      <c r="BT401" s="5"/>
      <c r="BU401" s="5"/>
      <c r="BV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</row>
    <row r="402" spans="26:154" ht="12.75">
      <c r="Z402" s="5"/>
      <c r="AA402" s="5"/>
      <c r="AB402" s="5"/>
      <c r="AC402" s="5"/>
      <c r="BI402" s="5"/>
      <c r="BJ402" s="5"/>
      <c r="BK402" s="5"/>
      <c r="BL402" s="5"/>
      <c r="BN402" s="5"/>
      <c r="BO402" s="5"/>
      <c r="BP402" s="5"/>
      <c r="BQ402" s="5"/>
      <c r="BS402" s="5"/>
      <c r="BT402" s="5"/>
      <c r="BU402" s="5"/>
      <c r="BV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</row>
    <row r="403" spans="26:154" ht="12.75">
      <c r="Z403" s="5"/>
      <c r="AA403" s="5"/>
      <c r="AB403" s="5"/>
      <c r="AC403" s="5"/>
      <c r="BI403" s="5"/>
      <c r="BJ403" s="5"/>
      <c r="BK403" s="5"/>
      <c r="BL403" s="5"/>
      <c r="BN403" s="5"/>
      <c r="BO403" s="5"/>
      <c r="BP403" s="5"/>
      <c r="BQ403" s="5"/>
      <c r="BS403" s="5"/>
      <c r="BT403" s="5"/>
      <c r="BU403" s="5"/>
      <c r="BV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</row>
    <row r="404" spans="26:154" ht="12.75">
      <c r="Z404" s="5"/>
      <c r="AA404" s="5"/>
      <c r="AB404" s="5"/>
      <c r="AC404" s="5"/>
      <c r="BI404" s="5"/>
      <c r="BJ404" s="5"/>
      <c r="BK404" s="5"/>
      <c r="BL404" s="5"/>
      <c r="BN404" s="5"/>
      <c r="BO404" s="5"/>
      <c r="BP404" s="5"/>
      <c r="BQ404" s="5"/>
      <c r="BS404" s="5"/>
      <c r="BT404" s="5"/>
      <c r="BU404" s="5"/>
      <c r="BV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</row>
    <row r="405" spans="26:154" ht="12.75">
      <c r="Z405" s="5"/>
      <c r="AA405" s="5"/>
      <c r="AB405" s="5"/>
      <c r="AC405" s="5"/>
      <c r="BI405" s="5"/>
      <c r="BJ405" s="5"/>
      <c r="BK405" s="5"/>
      <c r="BL405" s="5"/>
      <c r="BN405" s="5"/>
      <c r="BO405" s="5"/>
      <c r="BP405" s="5"/>
      <c r="BQ405" s="5"/>
      <c r="BS405" s="5"/>
      <c r="BT405" s="5"/>
      <c r="BU405" s="5"/>
      <c r="BV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</row>
    <row r="406" spans="26:154" ht="12.75">
      <c r="Z406" s="5"/>
      <c r="AA406" s="5"/>
      <c r="AB406" s="5"/>
      <c r="AC406" s="5"/>
      <c r="BI406" s="5"/>
      <c r="BJ406" s="5"/>
      <c r="BK406" s="5"/>
      <c r="BL406" s="5"/>
      <c r="BN406" s="5"/>
      <c r="BO406" s="5"/>
      <c r="BP406" s="5"/>
      <c r="BQ406" s="5"/>
      <c r="BS406" s="5"/>
      <c r="BT406" s="5"/>
      <c r="BU406" s="5"/>
      <c r="BV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</row>
    <row r="407" spans="26:154" ht="12.75">
      <c r="Z407" s="5"/>
      <c r="AA407" s="5"/>
      <c r="AB407" s="5"/>
      <c r="AC407" s="5"/>
      <c r="BI407" s="5"/>
      <c r="BJ407" s="5"/>
      <c r="BK407" s="5"/>
      <c r="BL407" s="5"/>
      <c r="BN407" s="5"/>
      <c r="BO407" s="5"/>
      <c r="BP407" s="5"/>
      <c r="BQ407" s="5"/>
      <c r="BS407" s="5"/>
      <c r="BT407" s="5"/>
      <c r="BU407" s="5"/>
      <c r="BV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</row>
    <row r="408" spans="26:154" ht="12.75">
      <c r="Z408" s="5"/>
      <c r="AA408" s="5"/>
      <c r="AB408" s="5"/>
      <c r="AC408" s="5"/>
      <c r="BI408" s="5"/>
      <c r="BJ408" s="5"/>
      <c r="BK408" s="5"/>
      <c r="BL408" s="5"/>
      <c r="BN408" s="5"/>
      <c r="BO408" s="5"/>
      <c r="BP408" s="5"/>
      <c r="BQ408" s="5"/>
      <c r="BS408" s="5"/>
      <c r="BT408" s="5"/>
      <c r="BU408" s="5"/>
      <c r="BV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</row>
    <row r="409" spans="26:154" ht="12.75">
      <c r="Z409" s="5"/>
      <c r="AA409" s="5"/>
      <c r="AB409" s="5"/>
      <c r="AC409" s="5"/>
      <c r="BI409" s="5"/>
      <c r="BJ409" s="5"/>
      <c r="BK409" s="5"/>
      <c r="BL409" s="5"/>
      <c r="BN409" s="5"/>
      <c r="BO409" s="5"/>
      <c r="BP409" s="5"/>
      <c r="BQ409" s="5"/>
      <c r="BS409" s="5"/>
      <c r="BT409" s="5"/>
      <c r="BU409" s="5"/>
      <c r="BV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</row>
    <row r="410" spans="26:154" ht="12.75">
      <c r="Z410" s="5"/>
      <c r="AA410" s="5"/>
      <c r="AB410" s="5"/>
      <c r="AC410" s="5"/>
      <c r="BI410" s="5"/>
      <c r="BJ410" s="5"/>
      <c r="BK410" s="5"/>
      <c r="BL410" s="5"/>
      <c r="BN410" s="5"/>
      <c r="BO410" s="5"/>
      <c r="BP410" s="5"/>
      <c r="BQ410" s="5"/>
      <c r="BS410" s="5"/>
      <c r="BT410" s="5"/>
      <c r="BU410" s="5"/>
      <c r="BV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</row>
    <row r="411" spans="26:154" ht="12.75">
      <c r="Z411" s="5"/>
      <c r="AA411" s="5"/>
      <c r="AB411" s="5"/>
      <c r="AC411" s="5"/>
      <c r="BI411" s="5"/>
      <c r="BJ411" s="5"/>
      <c r="BK411" s="5"/>
      <c r="BL411" s="5"/>
      <c r="BN411" s="5"/>
      <c r="BO411" s="5"/>
      <c r="BP411" s="5"/>
      <c r="BQ411" s="5"/>
      <c r="BS411" s="5"/>
      <c r="BT411" s="5"/>
      <c r="BU411" s="5"/>
      <c r="BV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</row>
    <row r="412" spans="26:154" ht="12.75">
      <c r="Z412" s="5"/>
      <c r="AA412" s="5"/>
      <c r="AB412" s="5"/>
      <c r="AC412" s="5"/>
      <c r="BI412" s="5"/>
      <c r="BJ412" s="5"/>
      <c r="BK412" s="5"/>
      <c r="BL412" s="5"/>
      <c r="BN412" s="5"/>
      <c r="BO412" s="5"/>
      <c r="BP412" s="5"/>
      <c r="BQ412" s="5"/>
      <c r="BS412" s="5"/>
      <c r="BT412" s="5"/>
      <c r="BU412" s="5"/>
      <c r="BV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</row>
    <row r="413" spans="26:154" ht="12.75">
      <c r="Z413" s="5"/>
      <c r="AA413" s="5"/>
      <c r="AB413" s="5"/>
      <c r="AC413" s="5"/>
      <c r="BI413" s="5"/>
      <c r="BJ413" s="5"/>
      <c r="BK413" s="5"/>
      <c r="BL413" s="5"/>
      <c r="BN413" s="5"/>
      <c r="BO413" s="5"/>
      <c r="BP413" s="5"/>
      <c r="BQ413" s="5"/>
      <c r="BS413" s="5"/>
      <c r="BT413" s="5"/>
      <c r="BU413" s="5"/>
      <c r="BV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</row>
    <row r="414" spans="26:154" ht="12.75">
      <c r="Z414" s="5"/>
      <c r="AA414" s="5"/>
      <c r="AB414" s="5"/>
      <c r="AC414" s="5"/>
      <c r="BI414" s="5"/>
      <c r="BJ414" s="5"/>
      <c r="BK414" s="5"/>
      <c r="BL414" s="5"/>
      <c r="BN414" s="5"/>
      <c r="BO414" s="5"/>
      <c r="BP414" s="5"/>
      <c r="BQ414" s="5"/>
      <c r="BS414" s="5"/>
      <c r="BT414" s="5"/>
      <c r="BU414" s="5"/>
      <c r="BV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</row>
    <row r="415" spans="26:154" ht="12.75">
      <c r="Z415" s="5"/>
      <c r="AA415" s="5"/>
      <c r="AB415" s="5"/>
      <c r="AC415" s="5"/>
      <c r="BI415" s="5"/>
      <c r="BJ415" s="5"/>
      <c r="BK415" s="5"/>
      <c r="BL415" s="5"/>
      <c r="BN415" s="5"/>
      <c r="BO415" s="5"/>
      <c r="BP415" s="5"/>
      <c r="BQ415" s="5"/>
      <c r="BS415" s="5"/>
      <c r="BT415" s="5"/>
      <c r="BU415" s="5"/>
      <c r="BV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</row>
    <row r="416" spans="26:154" ht="12.75">
      <c r="Z416" s="5"/>
      <c r="AA416" s="5"/>
      <c r="AB416" s="5"/>
      <c r="AC416" s="5"/>
      <c r="BI416" s="5"/>
      <c r="BJ416" s="5"/>
      <c r="BK416" s="5"/>
      <c r="BL416" s="5"/>
      <c r="BN416" s="5"/>
      <c r="BO416" s="5"/>
      <c r="BP416" s="5"/>
      <c r="BQ416" s="5"/>
      <c r="BS416" s="5"/>
      <c r="BT416" s="5"/>
      <c r="BU416" s="5"/>
      <c r="BV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</row>
    <row r="417" spans="26:154" ht="12.75">
      <c r="Z417" s="5"/>
      <c r="AA417" s="5"/>
      <c r="AB417" s="5"/>
      <c r="AC417" s="5"/>
      <c r="BI417" s="5"/>
      <c r="BJ417" s="5"/>
      <c r="BK417" s="5"/>
      <c r="BL417" s="5"/>
      <c r="BN417" s="5"/>
      <c r="BO417" s="5"/>
      <c r="BP417" s="5"/>
      <c r="BQ417" s="5"/>
      <c r="BS417" s="5"/>
      <c r="BT417" s="5"/>
      <c r="BU417" s="5"/>
      <c r="BV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</row>
    <row r="418" spans="26:154" ht="12.75">
      <c r="Z418" s="5"/>
      <c r="AA418" s="5"/>
      <c r="AB418" s="5"/>
      <c r="AC418" s="5"/>
      <c r="BI418" s="5"/>
      <c r="BJ418" s="5"/>
      <c r="BK418" s="5"/>
      <c r="BL418" s="5"/>
      <c r="BN418" s="5"/>
      <c r="BO418" s="5"/>
      <c r="BP418" s="5"/>
      <c r="BQ418" s="5"/>
      <c r="BS418" s="5"/>
      <c r="BT418" s="5"/>
      <c r="BU418" s="5"/>
      <c r="BV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</row>
    <row r="419" spans="26:154" ht="12.75">
      <c r="Z419" s="5"/>
      <c r="AA419" s="5"/>
      <c r="AB419" s="5"/>
      <c r="AC419" s="5"/>
      <c r="BI419" s="5"/>
      <c r="BJ419" s="5"/>
      <c r="BK419" s="5"/>
      <c r="BL419" s="5"/>
      <c r="BN419" s="5"/>
      <c r="BO419" s="5"/>
      <c r="BP419" s="5"/>
      <c r="BQ419" s="5"/>
      <c r="BS419" s="5"/>
      <c r="BT419" s="5"/>
      <c r="BU419" s="5"/>
      <c r="BV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</row>
    <row r="420" spans="26:154" ht="12.75">
      <c r="Z420" s="5"/>
      <c r="AA420" s="5"/>
      <c r="AB420" s="5"/>
      <c r="AC420" s="5"/>
      <c r="BI420" s="5"/>
      <c r="BJ420" s="5"/>
      <c r="BK420" s="5"/>
      <c r="BL420" s="5"/>
      <c r="BN420" s="5"/>
      <c r="BO420" s="5"/>
      <c r="BP420" s="5"/>
      <c r="BQ420" s="5"/>
      <c r="BS420" s="5"/>
      <c r="BT420" s="5"/>
      <c r="BU420" s="5"/>
      <c r="BV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</row>
    <row r="421" spans="26:154" ht="12.75">
      <c r="Z421" s="5"/>
      <c r="AA421" s="5"/>
      <c r="AB421" s="5"/>
      <c r="AC421" s="5"/>
      <c r="BI421" s="5"/>
      <c r="BJ421" s="5"/>
      <c r="BK421" s="5"/>
      <c r="BL421" s="5"/>
      <c r="BN421" s="5"/>
      <c r="BO421" s="5"/>
      <c r="BP421" s="5"/>
      <c r="BQ421" s="5"/>
      <c r="BS421" s="5"/>
      <c r="BT421" s="5"/>
      <c r="BU421" s="5"/>
      <c r="BV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</row>
    <row r="422" spans="26:154" ht="12.75">
      <c r="Z422" s="5"/>
      <c r="AA422" s="5"/>
      <c r="AB422" s="5"/>
      <c r="AC422" s="5"/>
      <c r="BI422" s="5"/>
      <c r="BJ422" s="5"/>
      <c r="BK422" s="5"/>
      <c r="BL422" s="5"/>
      <c r="BN422" s="5"/>
      <c r="BO422" s="5"/>
      <c r="BP422" s="5"/>
      <c r="BQ422" s="5"/>
      <c r="BS422" s="5"/>
      <c r="BT422" s="5"/>
      <c r="BU422" s="5"/>
      <c r="BV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</row>
    <row r="423" spans="26:154" ht="12.75">
      <c r="Z423" s="5"/>
      <c r="AA423" s="5"/>
      <c r="AB423" s="5"/>
      <c r="AC423" s="5"/>
      <c r="BI423" s="5"/>
      <c r="BJ423" s="5"/>
      <c r="BK423" s="5"/>
      <c r="BL423" s="5"/>
      <c r="BN423" s="5"/>
      <c r="BO423" s="5"/>
      <c r="BP423" s="5"/>
      <c r="BQ423" s="5"/>
      <c r="BS423" s="5"/>
      <c r="BT423" s="5"/>
      <c r="BU423" s="5"/>
      <c r="BV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</row>
    <row r="424" spans="26:154" ht="12.75">
      <c r="Z424" s="5"/>
      <c r="AA424" s="5"/>
      <c r="AB424" s="5"/>
      <c r="AC424" s="5"/>
      <c r="BI424" s="5"/>
      <c r="BJ424" s="5"/>
      <c r="BK424" s="5"/>
      <c r="BL424" s="5"/>
      <c r="BN424" s="5"/>
      <c r="BO424" s="5"/>
      <c r="BP424" s="5"/>
      <c r="BQ424" s="5"/>
      <c r="BS424" s="5"/>
      <c r="BT424" s="5"/>
      <c r="BU424" s="5"/>
      <c r="BV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</row>
    <row r="425" spans="26:154" ht="12.75">
      <c r="Z425" s="5"/>
      <c r="AA425" s="5"/>
      <c r="AB425" s="5"/>
      <c r="AC425" s="5"/>
      <c r="BI425" s="5"/>
      <c r="BJ425" s="5"/>
      <c r="BK425" s="5"/>
      <c r="BL425" s="5"/>
      <c r="BN425" s="5"/>
      <c r="BO425" s="5"/>
      <c r="BP425" s="5"/>
      <c r="BQ425" s="5"/>
      <c r="BS425" s="5"/>
      <c r="BT425" s="5"/>
      <c r="BU425" s="5"/>
      <c r="BV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</row>
    <row r="426" spans="26:154" ht="12.75">
      <c r="Z426" s="5"/>
      <c r="AA426" s="5"/>
      <c r="AB426" s="5"/>
      <c r="AC426" s="5"/>
      <c r="BI426" s="5"/>
      <c r="BJ426" s="5"/>
      <c r="BK426" s="5"/>
      <c r="BL426" s="5"/>
      <c r="BN426" s="5"/>
      <c r="BO426" s="5"/>
      <c r="BP426" s="5"/>
      <c r="BQ426" s="5"/>
      <c r="BS426" s="5"/>
      <c r="BT426" s="5"/>
      <c r="BU426" s="5"/>
      <c r="BV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</row>
    <row r="427" spans="26:154" ht="12.75">
      <c r="Z427" s="5"/>
      <c r="AA427" s="5"/>
      <c r="AB427" s="5"/>
      <c r="AC427" s="5"/>
      <c r="BI427" s="5"/>
      <c r="BJ427" s="5"/>
      <c r="BK427" s="5"/>
      <c r="BL427" s="5"/>
      <c r="BN427" s="5"/>
      <c r="BO427" s="5"/>
      <c r="BP427" s="5"/>
      <c r="BQ427" s="5"/>
      <c r="BS427" s="5"/>
      <c r="BT427" s="5"/>
      <c r="BU427" s="5"/>
      <c r="BV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</row>
    <row r="428" spans="26:154" ht="12.75">
      <c r="Z428" s="5"/>
      <c r="AA428" s="5"/>
      <c r="AB428" s="5"/>
      <c r="AC428" s="5"/>
      <c r="BI428" s="5"/>
      <c r="BJ428" s="5"/>
      <c r="BK428" s="5"/>
      <c r="BL428" s="5"/>
      <c r="BN428" s="5"/>
      <c r="BO428" s="5"/>
      <c r="BP428" s="5"/>
      <c r="BQ428" s="5"/>
      <c r="BS428" s="5"/>
      <c r="BT428" s="5"/>
      <c r="BU428" s="5"/>
      <c r="BV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</row>
    <row r="429" spans="26:154" ht="12.75">
      <c r="Z429" s="5"/>
      <c r="AA429" s="5"/>
      <c r="AB429" s="5"/>
      <c r="AC429" s="5"/>
      <c r="BI429" s="5"/>
      <c r="BJ429" s="5"/>
      <c r="BK429" s="5"/>
      <c r="BL429" s="5"/>
      <c r="BN429" s="5"/>
      <c r="BO429" s="5"/>
      <c r="BP429" s="5"/>
      <c r="BQ429" s="5"/>
      <c r="BS429" s="5"/>
      <c r="BT429" s="5"/>
      <c r="BU429" s="5"/>
      <c r="BV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</row>
    <row r="430" spans="26:154" ht="12.75">
      <c r="Z430" s="5"/>
      <c r="AA430" s="5"/>
      <c r="AB430" s="5"/>
      <c r="AC430" s="5"/>
      <c r="BI430" s="5"/>
      <c r="BJ430" s="5"/>
      <c r="BK430" s="5"/>
      <c r="BL430" s="5"/>
      <c r="BN430" s="5"/>
      <c r="BO430" s="5"/>
      <c r="BP430" s="5"/>
      <c r="BQ430" s="5"/>
      <c r="BS430" s="5"/>
      <c r="BT430" s="5"/>
      <c r="BU430" s="5"/>
      <c r="BV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</row>
    <row r="431" spans="26:154" ht="12.75">
      <c r="Z431" s="5"/>
      <c r="AA431" s="5"/>
      <c r="AB431" s="5"/>
      <c r="AC431" s="5"/>
      <c r="BI431" s="5"/>
      <c r="BJ431" s="5"/>
      <c r="BK431" s="5"/>
      <c r="BL431" s="5"/>
      <c r="BN431" s="5"/>
      <c r="BO431" s="5"/>
      <c r="BP431" s="5"/>
      <c r="BQ431" s="5"/>
      <c r="BS431" s="5"/>
      <c r="BT431" s="5"/>
      <c r="BU431" s="5"/>
      <c r="BV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</row>
    <row r="432" spans="26:154" ht="12.75">
      <c r="Z432" s="5"/>
      <c r="AA432" s="5"/>
      <c r="AB432" s="5"/>
      <c r="AC432" s="5"/>
      <c r="BI432" s="5"/>
      <c r="BJ432" s="5"/>
      <c r="BK432" s="5"/>
      <c r="BL432" s="5"/>
      <c r="BN432" s="5"/>
      <c r="BO432" s="5"/>
      <c r="BP432" s="5"/>
      <c r="BQ432" s="5"/>
      <c r="BS432" s="5"/>
      <c r="BT432" s="5"/>
      <c r="BU432" s="5"/>
      <c r="BV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</row>
    <row r="433" spans="26:154" ht="12.75">
      <c r="Z433" s="5"/>
      <c r="AA433" s="5"/>
      <c r="AB433" s="5"/>
      <c r="AC433" s="5"/>
      <c r="BI433" s="5"/>
      <c r="BJ433" s="5"/>
      <c r="BK433" s="5"/>
      <c r="BL433" s="5"/>
      <c r="BN433" s="5"/>
      <c r="BO433" s="5"/>
      <c r="BP433" s="5"/>
      <c r="BQ433" s="5"/>
      <c r="BS433" s="5"/>
      <c r="BT433" s="5"/>
      <c r="BU433" s="5"/>
      <c r="BV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</row>
    <row r="434" spans="26:154" ht="12.75">
      <c r="Z434" s="5"/>
      <c r="AA434" s="5"/>
      <c r="AB434" s="5"/>
      <c r="AC434" s="5"/>
      <c r="BI434" s="5"/>
      <c r="BJ434" s="5"/>
      <c r="BK434" s="5"/>
      <c r="BL434" s="5"/>
      <c r="BN434" s="5"/>
      <c r="BO434" s="5"/>
      <c r="BP434" s="5"/>
      <c r="BQ434" s="5"/>
      <c r="BS434" s="5"/>
      <c r="BT434" s="5"/>
      <c r="BU434" s="5"/>
      <c r="BV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</row>
    <row r="435" spans="26:154" ht="12.75">
      <c r="Z435" s="5"/>
      <c r="AA435" s="5"/>
      <c r="AB435" s="5"/>
      <c r="AC435" s="5"/>
      <c r="BI435" s="5"/>
      <c r="BJ435" s="5"/>
      <c r="BK435" s="5"/>
      <c r="BL435" s="5"/>
      <c r="BN435" s="5"/>
      <c r="BO435" s="5"/>
      <c r="BP435" s="5"/>
      <c r="BQ435" s="5"/>
      <c r="BS435" s="5"/>
      <c r="BT435" s="5"/>
      <c r="BU435" s="5"/>
      <c r="BV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</row>
    <row r="436" spans="26:154" ht="12.75">
      <c r="Z436" s="5"/>
      <c r="AA436" s="5"/>
      <c r="AB436" s="5"/>
      <c r="AC436" s="5"/>
      <c r="BI436" s="5"/>
      <c r="BJ436" s="5"/>
      <c r="BK436" s="5"/>
      <c r="BL436" s="5"/>
      <c r="BN436" s="5"/>
      <c r="BO436" s="5"/>
      <c r="BP436" s="5"/>
      <c r="BQ436" s="5"/>
      <c r="BS436" s="5"/>
      <c r="BT436" s="5"/>
      <c r="BU436" s="5"/>
      <c r="BV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</row>
    <row r="437" spans="26:154" ht="12.75">
      <c r="Z437" s="5"/>
      <c r="AA437" s="5"/>
      <c r="AB437" s="5"/>
      <c r="AC437" s="5"/>
      <c r="BI437" s="5"/>
      <c r="BJ437" s="5"/>
      <c r="BK437" s="5"/>
      <c r="BL437" s="5"/>
      <c r="BN437" s="5"/>
      <c r="BO437" s="5"/>
      <c r="BP437" s="5"/>
      <c r="BQ437" s="5"/>
      <c r="BS437" s="5"/>
      <c r="BT437" s="5"/>
      <c r="BU437" s="5"/>
      <c r="BV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</row>
    <row r="438" spans="26:154" ht="12.75">
      <c r="Z438" s="5"/>
      <c r="AA438" s="5"/>
      <c r="AB438" s="5"/>
      <c r="AC438" s="5"/>
      <c r="BI438" s="5"/>
      <c r="BJ438" s="5"/>
      <c r="BK438" s="5"/>
      <c r="BL438" s="5"/>
      <c r="BN438" s="5"/>
      <c r="BO438" s="5"/>
      <c r="BP438" s="5"/>
      <c r="BQ438" s="5"/>
      <c r="BS438" s="5"/>
      <c r="BT438" s="5"/>
      <c r="BU438" s="5"/>
      <c r="BV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</row>
    <row r="439" spans="26:154" ht="12.75">
      <c r="Z439" s="5"/>
      <c r="AA439" s="5"/>
      <c r="AB439" s="5"/>
      <c r="AC439" s="5"/>
      <c r="BI439" s="5"/>
      <c r="BJ439" s="5"/>
      <c r="BK439" s="5"/>
      <c r="BL439" s="5"/>
      <c r="BN439" s="5"/>
      <c r="BO439" s="5"/>
      <c r="BP439" s="5"/>
      <c r="BQ439" s="5"/>
      <c r="BS439" s="5"/>
      <c r="BT439" s="5"/>
      <c r="BU439" s="5"/>
      <c r="BV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</row>
    <row r="440" spans="26:154" ht="12.75">
      <c r="Z440" s="5"/>
      <c r="AA440" s="5"/>
      <c r="AB440" s="5"/>
      <c r="AC440" s="5"/>
      <c r="BI440" s="5"/>
      <c r="BJ440" s="5"/>
      <c r="BK440" s="5"/>
      <c r="BL440" s="5"/>
      <c r="BN440" s="5"/>
      <c r="BO440" s="5"/>
      <c r="BP440" s="5"/>
      <c r="BQ440" s="5"/>
      <c r="BS440" s="5"/>
      <c r="BT440" s="5"/>
      <c r="BU440" s="5"/>
      <c r="BV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</row>
    <row r="441" spans="26:154" ht="12.75">
      <c r="Z441" s="5"/>
      <c r="AA441" s="5"/>
      <c r="AB441" s="5"/>
      <c r="AC441" s="5"/>
      <c r="BI441" s="5"/>
      <c r="BJ441" s="5"/>
      <c r="BK441" s="5"/>
      <c r="BL441" s="5"/>
      <c r="BN441" s="5"/>
      <c r="BO441" s="5"/>
      <c r="BP441" s="5"/>
      <c r="BQ441" s="5"/>
      <c r="BS441" s="5"/>
      <c r="BT441" s="5"/>
      <c r="BU441" s="5"/>
      <c r="BV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</row>
    <row r="442" spans="26:154" ht="12.75">
      <c r="Z442" s="5"/>
      <c r="AA442" s="5"/>
      <c r="AB442" s="5"/>
      <c r="AC442" s="5"/>
      <c r="BI442" s="5"/>
      <c r="BJ442" s="5"/>
      <c r="BK442" s="5"/>
      <c r="BL442" s="5"/>
      <c r="BN442" s="5"/>
      <c r="BO442" s="5"/>
      <c r="BP442" s="5"/>
      <c r="BQ442" s="5"/>
      <c r="BS442" s="5"/>
      <c r="BT442" s="5"/>
      <c r="BU442" s="5"/>
      <c r="BV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</row>
    <row r="443" spans="26:154" ht="12.75">
      <c r="Z443" s="5"/>
      <c r="AA443" s="5"/>
      <c r="AB443" s="5"/>
      <c r="AC443" s="5"/>
      <c r="BI443" s="5"/>
      <c r="BJ443" s="5"/>
      <c r="BK443" s="5"/>
      <c r="BL443" s="5"/>
      <c r="BN443" s="5"/>
      <c r="BO443" s="5"/>
      <c r="BP443" s="5"/>
      <c r="BQ443" s="5"/>
      <c r="BS443" s="5"/>
      <c r="BT443" s="5"/>
      <c r="BU443" s="5"/>
      <c r="BV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</row>
    <row r="444" spans="26:154" ht="12.75">
      <c r="Z444" s="5"/>
      <c r="AA444" s="5"/>
      <c r="AB444" s="5"/>
      <c r="AC444" s="5"/>
      <c r="BI444" s="5"/>
      <c r="BJ444" s="5"/>
      <c r="BK444" s="5"/>
      <c r="BL444" s="5"/>
      <c r="BN444" s="5"/>
      <c r="BO444" s="5"/>
      <c r="BP444" s="5"/>
      <c r="BQ444" s="5"/>
      <c r="BS444" s="5"/>
      <c r="BT444" s="5"/>
      <c r="BU444" s="5"/>
      <c r="BV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</row>
    <row r="445" spans="26:154" ht="12.75">
      <c r="Z445" s="5"/>
      <c r="AA445" s="5"/>
      <c r="AB445" s="5"/>
      <c r="AC445" s="5"/>
      <c r="BI445" s="5"/>
      <c r="BJ445" s="5"/>
      <c r="BK445" s="5"/>
      <c r="BL445" s="5"/>
      <c r="BN445" s="5"/>
      <c r="BO445" s="5"/>
      <c r="BP445" s="5"/>
      <c r="BQ445" s="5"/>
      <c r="BS445" s="5"/>
      <c r="BT445" s="5"/>
      <c r="BU445" s="5"/>
      <c r="BV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</row>
    <row r="446" spans="26:154" ht="12.75">
      <c r="Z446" s="5"/>
      <c r="AA446" s="5"/>
      <c r="AB446" s="5"/>
      <c r="AC446" s="5"/>
      <c r="BI446" s="5"/>
      <c r="BJ446" s="5"/>
      <c r="BK446" s="5"/>
      <c r="BL446" s="5"/>
      <c r="BN446" s="5"/>
      <c r="BO446" s="5"/>
      <c r="BP446" s="5"/>
      <c r="BQ446" s="5"/>
      <c r="BS446" s="5"/>
      <c r="BT446" s="5"/>
      <c r="BU446" s="5"/>
      <c r="BV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</row>
    <row r="447" spans="26:154" ht="12.75">
      <c r="Z447" s="5"/>
      <c r="AA447" s="5"/>
      <c r="AB447" s="5"/>
      <c r="AC447" s="5"/>
      <c r="BI447" s="5"/>
      <c r="BJ447" s="5"/>
      <c r="BK447" s="5"/>
      <c r="BL447" s="5"/>
      <c r="BN447" s="5"/>
      <c r="BO447" s="5"/>
      <c r="BP447" s="5"/>
      <c r="BQ447" s="5"/>
      <c r="BS447" s="5"/>
      <c r="BT447" s="5"/>
      <c r="BU447" s="5"/>
      <c r="BV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</row>
    <row r="448" spans="26:154" ht="12.75">
      <c r="Z448" s="5"/>
      <c r="AA448" s="5"/>
      <c r="AB448" s="5"/>
      <c r="AC448" s="5"/>
      <c r="BI448" s="5"/>
      <c r="BJ448" s="5"/>
      <c r="BK448" s="5"/>
      <c r="BL448" s="5"/>
      <c r="BN448" s="5"/>
      <c r="BO448" s="5"/>
      <c r="BP448" s="5"/>
      <c r="BQ448" s="5"/>
      <c r="BS448" s="5"/>
      <c r="BT448" s="5"/>
      <c r="BU448" s="5"/>
      <c r="BV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</row>
    <row r="449" spans="26:154" ht="12.75">
      <c r="Z449" s="5"/>
      <c r="AA449" s="5"/>
      <c r="AB449" s="5"/>
      <c r="AC449" s="5"/>
      <c r="BI449" s="5"/>
      <c r="BJ449" s="5"/>
      <c r="BK449" s="5"/>
      <c r="BL449" s="5"/>
      <c r="BN449" s="5"/>
      <c r="BO449" s="5"/>
      <c r="BP449" s="5"/>
      <c r="BQ449" s="5"/>
      <c r="BS449" s="5"/>
      <c r="BT449" s="5"/>
      <c r="BU449" s="5"/>
      <c r="BV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</row>
    <row r="450" spans="26:154" ht="12.75">
      <c r="Z450" s="5"/>
      <c r="AA450" s="5"/>
      <c r="AB450" s="5"/>
      <c r="AC450" s="5"/>
      <c r="BI450" s="5"/>
      <c r="BJ450" s="5"/>
      <c r="BK450" s="5"/>
      <c r="BL450" s="5"/>
      <c r="BN450" s="5"/>
      <c r="BO450" s="5"/>
      <c r="BP450" s="5"/>
      <c r="BQ450" s="5"/>
      <c r="BS450" s="5"/>
      <c r="BT450" s="5"/>
      <c r="BU450" s="5"/>
      <c r="BV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</row>
    <row r="451" spans="26:154" ht="12.75">
      <c r="Z451" s="5"/>
      <c r="AA451" s="5"/>
      <c r="AB451" s="5"/>
      <c r="AC451" s="5"/>
      <c r="BI451" s="5"/>
      <c r="BJ451" s="5"/>
      <c r="BK451" s="5"/>
      <c r="BL451" s="5"/>
      <c r="BN451" s="5"/>
      <c r="BO451" s="5"/>
      <c r="BP451" s="5"/>
      <c r="BQ451" s="5"/>
      <c r="BS451" s="5"/>
      <c r="BT451" s="5"/>
      <c r="BU451" s="5"/>
      <c r="BV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</row>
    <row r="452" spans="26:154" ht="12.75">
      <c r="Z452" s="5"/>
      <c r="AA452" s="5"/>
      <c r="AB452" s="5"/>
      <c r="AC452" s="5"/>
      <c r="BI452" s="5"/>
      <c r="BJ452" s="5"/>
      <c r="BK452" s="5"/>
      <c r="BL452" s="5"/>
      <c r="BN452" s="5"/>
      <c r="BO452" s="5"/>
      <c r="BP452" s="5"/>
      <c r="BQ452" s="5"/>
      <c r="BS452" s="5"/>
      <c r="BT452" s="5"/>
      <c r="BU452" s="5"/>
      <c r="BV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</row>
    <row r="453" spans="26:154" ht="12.75">
      <c r="Z453" s="5"/>
      <c r="AA453" s="5"/>
      <c r="AB453" s="5"/>
      <c r="AC453" s="5"/>
      <c r="BI453" s="5"/>
      <c r="BJ453" s="5"/>
      <c r="BK453" s="5"/>
      <c r="BL453" s="5"/>
      <c r="BN453" s="5"/>
      <c r="BO453" s="5"/>
      <c r="BP453" s="5"/>
      <c r="BQ453" s="5"/>
      <c r="BS453" s="5"/>
      <c r="BT453" s="5"/>
      <c r="BU453" s="5"/>
      <c r="BV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</row>
    <row r="454" spans="26:154" ht="12.75">
      <c r="Z454" s="5"/>
      <c r="AA454" s="5"/>
      <c r="AB454" s="5"/>
      <c r="AC454" s="5"/>
      <c r="BI454" s="5"/>
      <c r="BJ454" s="5"/>
      <c r="BK454" s="5"/>
      <c r="BL454" s="5"/>
      <c r="BN454" s="5"/>
      <c r="BO454" s="5"/>
      <c r="BP454" s="5"/>
      <c r="BQ454" s="5"/>
      <c r="BS454" s="5"/>
      <c r="BT454" s="5"/>
      <c r="BU454" s="5"/>
      <c r="BV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</row>
    <row r="455" spans="26:154" ht="12.75">
      <c r="Z455" s="5"/>
      <c r="AA455" s="5"/>
      <c r="AB455" s="5"/>
      <c r="AC455" s="5"/>
      <c r="BI455" s="5"/>
      <c r="BJ455" s="5"/>
      <c r="BK455" s="5"/>
      <c r="BL455" s="5"/>
      <c r="BN455" s="5"/>
      <c r="BO455" s="5"/>
      <c r="BP455" s="5"/>
      <c r="BQ455" s="5"/>
      <c r="BS455" s="5"/>
      <c r="BT455" s="5"/>
      <c r="BU455" s="5"/>
      <c r="BV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</row>
    <row r="456" spans="26:154" ht="12.75">
      <c r="Z456" s="5"/>
      <c r="AA456" s="5"/>
      <c r="AB456" s="5"/>
      <c r="AC456" s="5"/>
      <c r="BI456" s="5"/>
      <c r="BJ456" s="5"/>
      <c r="BK456" s="5"/>
      <c r="BL456" s="5"/>
      <c r="BN456" s="5"/>
      <c r="BO456" s="5"/>
      <c r="BP456" s="5"/>
      <c r="BQ456" s="5"/>
      <c r="BS456" s="5"/>
      <c r="BT456" s="5"/>
      <c r="BU456" s="5"/>
      <c r="BV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</row>
    <row r="457" spans="26:154" ht="12.75">
      <c r="Z457" s="5"/>
      <c r="AA457" s="5"/>
      <c r="AB457" s="5"/>
      <c r="AC457" s="5"/>
      <c r="BI457" s="5"/>
      <c r="BJ457" s="5"/>
      <c r="BK457" s="5"/>
      <c r="BL457" s="5"/>
      <c r="BN457" s="5"/>
      <c r="BO457" s="5"/>
      <c r="BP457" s="5"/>
      <c r="BQ457" s="5"/>
      <c r="BS457" s="5"/>
      <c r="BT457" s="5"/>
      <c r="BU457" s="5"/>
      <c r="BV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</row>
    <row r="458" spans="26:154" ht="12.75">
      <c r="Z458" s="5"/>
      <c r="AA458" s="5"/>
      <c r="AB458" s="5"/>
      <c r="AC458" s="5"/>
      <c r="BI458" s="5"/>
      <c r="BJ458" s="5"/>
      <c r="BK458" s="5"/>
      <c r="BL458" s="5"/>
      <c r="BN458" s="5"/>
      <c r="BO458" s="5"/>
      <c r="BP458" s="5"/>
      <c r="BQ458" s="5"/>
      <c r="BS458" s="5"/>
      <c r="BT458" s="5"/>
      <c r="BU458" s="5"/>
      <c r="BV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</row>
    <row r="459" spans="26:154" ht="12.75">
      <c r="Z459" s="5"/>
      <c r="AA459" s="5"/>
      <c r="AB459" s="5"/>
      <c r="AC459" s="5"/>
      <c r="BI459" s="5"/>
      <c r="BJ459" s="5"/>
      <c r="BK459" s="5"/>
      <c r="BL459" s="5"/>
      <c r="BN459" s="5"/>
      <c r="BO459" s="5"/>
      <c r="BP459" s="5"/>
      <c r="BQ459" s="5"/>
      <c r="BS459" s="5"/>
      <c r="BT459" s="5"/>
      <c r="BU459" s="5"/>
      <c r="BV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</row>
    <row r="460" spans="26:154" ht="12.75">
      <c r="Z460" s="5"/>
      <c r="AA460" s="5"/>
      <c r="AB460" s="5"/>
      <c r="AC460" s="5"/>
      <c r="BI460" s="5"/>
      <c r="BJ460" s="5"/>
      <c r="BK460" s="5"/>
      <c r="BL460" s="5"/>
      <c r="BN460" s="5"/>
      <c r="BO460" s="5"/>
      <c r="BP460" s="5"/>
      <c r="BQ460" s="5"/>
      <c r="BS460" s="5"/>
      <c r="BT460" s="5"/>
      <c r="BU460" s="5"/>
      <c r="BV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</row>
    <row r="461" spans="26:154" ht="12.75">
      <c r="Z461" s="5"/>
      <c r="AA461" s="5"/>
      <c r="AB461" s="5"/>
      <c r="AC461" s="5"/>
      <c r="BI461" s="5"/>
      <c r="BJ461" s="5"/>
      <c r="BK461" s="5"/>
      <c r="BL461" s="5"/>
      <c r="BN461" s="5"/>
      <c r="BO461" s="5"/>
      <c r="BP461" s="5"/>
      <c r="BQ461" s="5"/>
      <c r="BS461" s="5"/>
      <c r="BT461" s="5"/>
      <c r="BU461" s="5"/>
      <c r="BV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</row>
    <row r="462" spans="26:154" ht="12.75">
      <c r="Z462" s="5"/>
      <c r="AA462" s="5"/>
      <c r="AB462" s="5"/>
      <c r="AC462" s="5"/>
      <c r="BI462" s="5"/>
      <c r="BJ462" s="5"/>
      <c r="BK462" s="5"/>
      <c r="BL462" s="5"/>
      <c r="BN462" s="5"/>
      <c r="BO462" s="5"/>
      <c r="BP462" s="5"/>
      <c r="BQ462" s="5"/>
      <c r="BS462" s="5"/>
      <c r="BT462" s="5"/>
      <c r="BU462" s="5"/>
      <c r="BV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</row>
    <row r="463" spans="26:154" ht="12.75">
      <c r="Z463" s="5"/>
      <c r="AA463" s="5"/>
      <c r="AB463" s="5"/>
      <c r="AC463" s="5"/>
      <c r="BI463" s="5"/>
      <c r="BJ463" s="5"/>
      <c r="BK463" s="5"/>
      <c r="BL463" s="5"/>
      <c r="BN463" s="5"/>
      <c r="BO463" s="5"/>
      <c r="BP463" s="5"/>
      <c r="BQ463" s="5"/>
      <c r="BS463" s="5"/>
      <c r="BT463" s="5"/>
      <c r="BU463" s="5"/>
      <c r="BV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</row>
    <row r="464" spans="26:154" ht="12.75">
      <c r="Z464" s="5"/>
      <c r="AA464" s="5"/>
      <c r="AB464" s="5"/>
      <c r="AC464" s="5"/>
      <c r="BI464" s="5"/>
      <c r="BJ464" s="5"/>
      <c r="BK464" s="5"/>
      <c r="BL464" s="5"/>
      <c r="BN464" s="5"/>
      <c r="BO464" s="5"/>
      <c r="BP464" s="5"/>
      <c r="BQ464" s="5"/>
      <c r="BS464" s="5"/>
      <c r="BT464" s="5"/>
      <c r="BU464" s="5"/>
      <c r="BV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</row>
    <row r="465" spans="26:154" ht="12.75">
      <c r="Z465" s="5"/>
      <c r="AA465" s="5"/>
      <c r="AB465" s="5"/>
      <c r="AC465" s="5"/>
      <c r="BI465" s="5"/>
      <c r="BJ465" s="5"/>
      <c r="BK465" s="5"/>
      <c r="BL465" s="5"/>
      <c r="BN465" s="5"/>
      <c r="BO465" s="5"/>
      <c r="BP465" s="5"/>
      <c r="BQ465" s="5"/>
      <c r="BS465" s="5"/>
      <c r="BT465" s="5"/>
      <c r="BU465" s="5"/>
      <c r="BV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</row>
    <row r="466" spans="26:154" ht="12.75">
      <c r="Z466" s="5"/>
      <c r="AA466" s="5"/>
      <c r="AB466" s="5"/>
      <c r="AC466" s="5"/>
      <c r="BI466" s="5"/>
      <c r="BJ466" s="5"/>
      <c r="BK466" s="5"/>
      <c r="BL466" s="5"/>
      <c r="BN466" s="5"/>
      <c r="BO466" s="5"/>
      <c r="BP466" s="5"/>
      <c r="BQ466" s="5"/>
      <c r="BS466" s="5"/>
      <c r="BT466" s="5"/>
      <c r="BU466" s="5"/>
      <c r="BV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</row>
    <row r="467" spans="26:154" ht="12.75">
      <c r="Z467" s="5"/>
      <c r="AA467" s="5"/>
      <c r="AB467" s="5"/>
      <c r="AC467" s="5"/>
      <c r="BI467" s="5"/>
      <c r="BJ467" s="5"/>
      <c r="BK467" s="5"/>
      <c r="BL467" s="5"/>
      <c r="BN467" s="5"/>
      <c r="BO467" s="5"/>
      <c r="BP467" s="5"/>
      <c r="BQ467" s="5"/>
      <c r="BS467" s="5"/>
      <c r="BT467" s="5"/>
      <c r="BU467" s="5"/>
      <c r="BV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</row>
    <row r="468" spans="26:154" ht="12.75">
      <c r="Z468" s="5"/>
      <c r="AA468" s="5"/>
      <c r="AB468" s="5"/>
      <c r="AC468" s="5"/>
      <c r="BI468" s="5"/>
      <c r="BJ468" s="5"/>
      <c r="BK468" s="5"/>
      <c r="BL468" s="5"/>
      <c r="BN468" s="5"/>
      <c r="BO468" s="5"/>
      <c r="BP468" s="5"/>
      <c r="BQ468" s="5"/>
      <c r="BS468" s="5"/>
      <c r="BT468" s="5"/>
      <c r="BU468" s="5"/>
      <c r="BV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</row>
    <row r="469" spans="26:154" ht="12.75">
      <c r="Z469" s="5"/>
      <c r="AA469" s="5"/>
      <c r="AB469" s="5"/>
      <c r="AC469" s="5"/>
      <c r="BI469" s="5"/>
      <c r="BJ469" s="5"/>
      <c r="BK469" s="5"/>
      <c r="BL469" s="5"/>
      <c r="BN469" s="5"/>
      <c r="BO469" s="5"/>
      <c r="BP469" s="5"/>
      <c r="BQ469" s="5"/>
      <c r="BS469" s="5"/>
      <c r="BT469" s="5"/>
      <c r="BU469" s="5"/>
      <c r="BV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</row>
    <row r="470" spans="26:154" ht="12.75">
      <c r="Z470" s="5"/>
      <c r="AA470" s="5"/>
      <c r="AB470" s="5"/>
      <c r="AC470" s="5"/>
      <c r="BI470" s="5"/>
      <c r="BJ470" s="5"/>
      <c r="BK470" s="5"/>
      <c r="BL470" s="5"/>
      <c r="BN470" s="5"/>
      <c r="BO470" s="5"/>
      <c r="BP470" s="5"/>
      <c r="BQ470" s="5"/>
      <c r="BS470" s="5"/>
      <c r="BT470" s="5"/>
      <c r="BU470" s="5"/>
      <c r="BV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</row>
    <row r="471" spans="26:154" ht="12.75">
      <c r="Z471" s="5"/>
      <c r="AA471" s="5"/>
      <c r="AB471" s="5"/>
      <c r="AC471" s="5"/>
      <c r="BI471" s="5"/>
      <c r="BJ471" s="5"/>
      <c r="BK471" s="5"/>
      <c r="BL471" s="5"/>
      <c r="BN471" s="5"/>
      <c r="BO471" s="5"/>
      <c r="BP471" s="5"/>
      <c r="BQ471" s="5"/>
      <c r="BS471" s="5"/>
      <c r="BT471" s="5"/>
      <c r="BU471" s="5"/>
      <c r="BV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</row>
    <row r="472" spans="26:154" ht="12.75">
      <c r="Z472" s="5"/>
      <c r="AA472" s="5"/>
      <c r="AB472" s="5"/>
      <c r="AC472" s="5"/>
      <c r="BI472" s="5"/>
      <c r="BJ472" s="5"/>
      <c r="BK472" s="5"/>
      <c r="BL472" s="5"/>
      <c r="BN472" s="5"/>
      <c r="BO472" s="5"/>
      <c r="BP472" s="5"/>
      <c r="BQ472" s="5"/>
      <c r="BS472" s="5"/>
      <c r="BT472" s="5"/>
      <c r="BU472" s="5"/>
      <c r="BV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</row>
    <row r="473" spans="26:154" ht="12.75">
      <c r="Z473" s="5"/>
      <c r="AA473" s="5"/>
      <c r="AB473" s="5"/>
      <c r="AC473" s="5"/>
      <c r="BI473" s="5"/>
      <c r="BJ473" s="5"/>
      <c r="BK473" s="5"/>
      <c r="BL473" s="5"/>
      <c r="BN473" s="5"/>
      <c r="BO473" s="5"/>
      <c r="BP473" s="5"/>
      <c r="BQ473" s="5"/>
      <c r="BS473" s="5"/>
      <c r="BT473" s="5"/>
      <c r="BU473" s="5"/>
      <c r="BV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</row>
    <row r="474" spans="26:154" ht="12.75">
      <c r="Z474" s="5"/>
      <c r="AA474" s="5"/>
      <c r="AB474" s="5"/>
      <c r="AC474" s="5"/>
      <c r="BI474" s="5"/>
      <c r="BJ474" s="5"/>
      <c r="BK474" s="5"/>
      <c r="BL474" s="5"/>
      <c r="BN474" s="5"/>
      <c r="BO474" s="5"/>
      <c r="BP474" s="5"/>
      <c r="BQ474" s="5"/>
      <c r="BS474" s="5"/>
      <c r="BT474" s="5"/>
      <c r="BU474" s="5"/>
      <c r="BV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</row>
    <row r="475" spans="26:154" ht="12.75">
      <c r="Z475" s="5"/>
      <c r="AA475" s="5"/>
      <c r="AB475" s="5"/>
      <c r="AC475" s="5"/>
      <c r="BI475" s="5"/>
      <c r="BJ475" s="5"/>
      <c r="BK475" s="5"/>
      <c r="BL475" s="5"/>
      <c r="BN475" s="5"/>
      <c r="BO475" s="5"/>
      <c r="BP475" s="5"/>
      <c r="BQ475" s="5"/>
      <c r="BS475" s="5"/>
      <c r="BT475" s="5"/>
      <c r="BU475" s="5"/>
      <c r="BV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</row>
    <row r="476" spans="26:154" ht="12.75">
      <c r="Z476" s="5"/>
      <c r="AA476" s="5"/>
      <c r="AB476" s="5"/>
      <c r="AC476" s="5"/>
      <c r="BI476" s="5"/>
      <c r="BJ476" s="5"/>
      <c r="BK476" s="5"/>
      <c r="BL476" s="5"/>
      <c r="BN476" s="5"/>
      <c r="BO476" s="5"/>
      <c r="BP476" s="5"/>
      <c r="BQ476" s="5"/>
      <c r="BS476" s="5"/>
      <c r="BT476" s="5"/>
      <c r="BU476" s="5"/>
      <c r="BV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</row>
    <row r="477" spans="26:154" ht="12.75">
      <c r="Z477" s="5"/>
      <c r="AA477" s="5"/>
      <c r="AB477" s="5"/>
      <c r="AC477" s="5"/>
      <c r="BI477" s="5"/>
      <c r="BJ477" s="5"/>
      <c r="BK477" s="5"/>
      <c r="BL477" s="5"/>
      <c r="BN477" s="5"/>
      <c r="BO477" s="5"/>
      <c r="BP477" s="5"/>
      <c r="BQ477" s="5"/>
      <c r="BS477" s="5"/>
      <c r="BT477" s="5"/>
      <c r="BU477" s="5"/>
      <c r="BV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</row>
    <row r="478" spans="26:154" ht="12.75">
      <c r="Z478" s="5"/>
      <c r="AA478" s="5"/>
      <c r="AB478" s="5"/>
      <c r="AC478" s="5"/>
      <c r="BI478" s="5"/>
      <c r="BJ478" s="5"/>
      <c r="BK478" s="5"/>
      <c r="BL478" s="5"/>
      <c r="BN478" s="5"/>
      <c r="BO478" s="5"/>
      <c r="BP478" s="5"/>
      <c r="BQ478" s="5"/>
      <c r="BS478" s="5"/>
      <c r="BT478" s="5"/>
      <c r="BU478" s="5"/>
      <c r="BV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</row>
    <row r="479" spans="26:154" ht="12.75">
      <c r="Z479" s="5"/>
      <c r="AA479" s="5"/>
      <c r="AB479" s="5"/>
      <c r="AC479" s="5"/>
      <c r="BI479" s="5"/>
      <c r="BJ479" s="5"/>
      <c r="BK479" s="5"/>
      <c r="BL479" s="5"/>
      <c r="BN479" s="5"/>
      <c r="BO479" s="5"/>
      <c r="BP479" s="5"/>
      <c r="BQ479" s="5"/>
      <c r="BS479" s="5"/>
      <c r="BT479" s="5"/>
      <c r="BU479" s="5"/>
      <c r="BV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</row>
    <row r="480" spans="26:154" ht="12.75">
      <c r="Z480" s="5"/>
      <c r="AA480" s="5"/>
      <c r="AB480" s="5"/>
      <c r="AC480" s="5"/>
      <c r="BI480" s="5"/>
      <c r="BJ480" s="5"/>
      <c r="BK480" s="5"/>
      <c r="BL480" s="5"/>
      <c r="BN480" s="5"/>
      <c r="BO480" s="5"/>
      <c r="BP480" s="5"/>
      <c r="BQ480" s="5"/>
      <c r="BS480" s="5"/>
      <c r="BT480" s="5"/>
      <c r="BU480" s="5"/>
      <c r="BV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</row>
    <row r="481" spans="26:154" ht="12.75">
      <c r="Z481" s="5"/>
      <c r="AA481" s="5"/>
      <c r="AB481" s="5"/>
      <c r="AC481" s="5"/>
      <c r="BI481" s="5"/>
      <c r="BJ481" s="5"/>
      <c r="BK481" s="5"/>
      <c r="BL481" s="5"/>
      <c r="BN481" s="5"/>
      <c r="BO481" s="5"/>
      <c r="BP481" s="5"/>
      <c r="BQ481" s="5"/>
      <c r="BS481" s="5"/>
      <c r="BT481" s="5"/>
      <c r="BU481" s="5"/>
      <c r="BV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</row>
    <row r="482" spans="26:154" ht="12.75">
      <c r="Z482" s="5"/>
      <c r="AA482" s="5"/>
      <c r="AB482" s="5"/>
      <c r="AC482" s="5"/>
      <c r="BI482" s="5"/>
      <c r="BJ482" s="5"/>
      <c r="BK482" s="5"/>
      <c r="BL482" s="5"/>
      <c r="BN482" s="5"/>
      <c r="BO482" s="5"/>
      <c r="BP482" s="5"/>
      <c r="BQ482" s="5"/>
      <c r="BS482" s="5"/>
      <c r="BT482" s="5"/>
      <c r="BU482" s="5"/>
      <c r="BV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</row>
    <row r="483" spans="26:154" ht="12.75">
      <c r="Z483" s="5"/>
      <c r="AA483" s="5"/>
      <c r="AB483" s="5"/>
      <c r="AC483" s="5"/>
      <c r="BI483" s="5"/>
      <c r="BJ483" s="5"/>
      <c r="BK483" s="5"/>
      <c r="BL483" s="5"/>
      <c r="BN483" s="5"/>
      <c r="BO483" s="5"/>
      <c r="BP483" s="5"/>
      <c r="BQ483" s="5"/>
      <c r="BS483" s="5"/>
      <c r="BT483" s="5"/>
      <c r="BU483" s="5"/>
      <c r="BV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</row>
    <row r="484" spans="26:154" ht="12.75">
      <c r="Z484" s="5"/>
      <c r="AA484" s="5"/>
      <c r="AB484" s="5"/>
      <c r="AC484" s="5"/>
      <c r="BI484" s="5"/>
      <c r="BJ484" s="5"/>
      <c r="BK484" s="5"/>
      <c r="BL484" s="5"/>
      <c r="BN484" s="5"/>
      <c r="BO484" s="5"/>
      <c r="BP484" s="5"/>
      <c r="BQ484" s="5"/>
      <c r="BS484" s="5"/>
      <c r="BT484" s="5"/>
      <c r="BU484" s="5"/>
      <c r="BV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</row>
    <row r="485" spans="26:154" ht="12.75">
      <c r="Z485" s="5"/>
      <c r="AA485" s="5"/>
      <c r="AB485" s="5"/>
      <c r="AC485" s="5"/>
      <c r="BI485" s="5"/>
      <c r="BJ485" s="5"/>
      <c r="BK485" s="5"/>
      <c r="BL485" s="5"/>
      <c r="BN485" s="5"/>
      <c r="BO485" s="5"/>
      <c r="BP485" s="5"/>
      <c r="BQ485" s="5"/>
      <c r="BS485" s="5"/>
      <c r="BT485" s="5"/>
      <c r="BU485" s="5"/>
      <c r="BV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</row>
    <row r="486" spans="26:154" ht="12.75">
      <c r="Z486" s="5"/>
      <c r="AA486" s="5"/>
      <c r="AB486" s="5"/>
      <c r="AC486" s="5"/>
      <c r="BI486" s="5"/>
      <c r="BJ486" s="5"/>
      <c r="BK486" s="5"/>
      <c r="BL486" s="5"/>
      <c r="BN486" s="5"/>
      <c r="BO486" s="5"/>
      <c r="BP486" s="5"/>
      <c r="BQ486" s="5"/>
      <c r="BS486" s="5"/>
      <c r="BT486" s="5"/>
      <c r="BU486" s="5"/>
      <c r="BV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</row>
    <row r="487" spans="26:154" ht="12.75">
      <c r="Z487" s="5"/>
      <c r="AA487" s="5"/>
      <c r="AB487" s="5"/>
      <c r="AC487" s="5"/>
      <c r="BI487" s="5"/>
      <c r="BJ487" s="5"/>
      <c r="BK487" s="5"/>
      <c r="BL487" s="5"/>
      <c r="BN487" s="5"/>
      <c r="BO487" s="5"/>
      <c r="BP487" s="5"/>
      <c r="BQ487" s="5"/>
      <c r="BS487" s="5"/>
      <c r="BT487" s="5"/>
      <c r="BU487" s="5"/>
      <c r="BV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</row>
    <row r="488" spans="26:154" ht="12.75">
      <c r="Z488" s="5"/>
      <c r="AA488" s="5"/>
      <c r="AB488" s="5"/>
      <c r="AC488" s="5"/>
      <c r="BI488" s="5"/>
      <c r="BJ488" s="5"/>
      <c r="BK488" s="5"/>
      <c r="BL488" s="5"/>
      <c r="BN488" s="5"/>
      <c r="BO488" s="5"/>
      <c r="BP488" s="5"/>
      <c r="BQ488" s="5"/>
      <c r="BS488" s="5"/>
      <c r="BT488" s="5"/>
      <c r="BU488" s="5"/>
      <c r="BV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</row>
    <row r="489" spans="26:154" ht="12.75">
      <c r="Z489" s="5"/>
      <c r="AA489" s="5"/>
      <c r="AB489" s="5"/>
      <c r="AC489" s="5"/>
      <c r="BI489" s="5"/>
      <c r="BJ489" s="5"/>
      <c r="BK489" s="5"/>
      <c r="BL489" s="5"/>
      <c r="BN489" s="5"/>
      <c r="BO489" s="5"/>
      <c r="BP489" s="5"/>
      <c r="BQ489" s="5"/>
      <c r="BS489" s="5"/>
      <c r="BT489" s="5"/>
      <c r="BU489" s="5"/>
      <c r="BV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</row>
    <row r="490" spans="26:154" ht="12.75">
      <c r="Z490" s="5"/>
      <c r="AA490" s="5"/>
      <c r="AB490" s="5"/>
      <c r="AC490" s="5"/>
      <c r="BI490" s="5"/>
      <c r="BJ490" s="5"/>
      <c r="BK490" s="5"/>
      <c r="BL490" s="5"/>
      <c r="BN490" s="5"/>
      <c r="BO490" s="5"/>
      <c r="BP490" s="5"/>
      <c r="BQ490" s="5"/>
      <c r="BS490" s="5"/>
      <c r="BT490" s="5"/>
      <c r="BU490" s="5"/>
      <c r="BV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</row>
    <row r="491" spans="26:154" ht="12.75">
      <c r="Z491" s="5"/>
      <c r="AA491" s="5"/>
      <c r="AB491" s="5"/>
      <c r="AC491" s="5"/>
      <c r="BI491" s="5"/>
      <c r="BJ491" s="5"/>
      <c r="BK491" s="5"/>
      <c r="BL491" s="5"/>
      <c r="BN491" s="5"/>
      <c r="BO491" s="5"/>
      <c r="BP491" s="5"/>
      <c r="BQ491" s="5"/>
      <c r="BS491" s="5"/>
      <c r="BT491" s="5"/>
      <c r="BU491" s="5"/>
      <c r="BV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</row>
    <row r="492" spans="26:154" ht="12.75">
      <c r="Z492" s="5"/>
      <c r="AA492" s="5"/>
      <c r="AB492" s="5"/>
      <c r="AC492" s="5"/>
      <c r="BI492" s="5"/>
      <c r="BJ492" s="5"/>
      <c r="BK492" s="5"/>
      <c r="BL492" s="5"/>
      <c r="BN492" s="5"/>
      <c r="BO492" s="5"/>
      <c r="BP492" s="5"/>
      <c r="BQ492" s="5"/>
      <c r="BS492" s="5"/>
      <c r="BT492" s="5"/>
      <c r="BU492" s="5"/>
      <c r="BV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</row>
    <row r="493" spans="26:154" ht="12.75">
      <c r="Z493" s="5"/>
      <c r="AA493" s="5"/>
      <c r="AB493" s="5"/>
      <c r="AC493" s="5"/>
      <c r="BI493" s="5"/>
      <c r="BJ493" s="5"/>
      <c r="BK493" s="5"/>
      <c r="BL493" s="5"/>
      <c r="BN493" s="5"/>
      <c r="BO493" s="5"/>
      <c r="BP493" s="5"/>
      <c r="BQ493" s="5"/>
      <c r="BS493" s="5"/>
      <c r="BT493" s="5"/>
      <c r="BU493" s="5"/>
      <c r="BV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</row>
    <row r="494" spans="26:154" ht="12.75">
      <c r="Z494" s="5"/>
      <c r="AA494" s="5"/>
      <c r="AB494" s="5"/>
      <c r="AC494" s="5"/>
      <c r="BI494" s="5"/>
      <c r="BJ494" s="5"/>
      <c r="BK494" s="5"/>
      <c r="BL494" s="5"/>
      <c r="BN494" s="5"/>
      <c r="BO494" s="5"/>
      <c r="BP494" s="5"/>
      <c r="BQ494" s="5"/>
      <c r="BS494" s="5"/>
      <c r="BT494" s="5"/>
      <c r="BU494" s="5"/>
      <c r="BV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</row>
    <row r="495" spans="26:154" ht="12.75">
      <c r="Z495" s="5"/>
      <c r="AA495" s="5"/>
      <c r="AB495" s="5"/>
      <c r="AC495" s="5"/>
      <c r="BI495" s="5"/>
      <c r="BJ495" s="5"/>
      <c r="BK495" s="5"/>
      <c r="BL495" s="5"/>
      <c r="BN495" s="5"/>
      <c r="BO495" s="5"/>
      <c r="BP495" s="5"/>
      <c r="BQ495" s="5"/>
      <c r="BS495" s="5"/>
      <c r="BT495" s="5"/>
      <c r="BU495" s="5"/>
      <c r="BV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</row>
    <row r="496" spans="26:154" ht="12.75">
      <c r="Z496" s="5"/>
      <c r="AA496" s="5"/>
      <c r="AB496" s="5"/>
      <c r="AC496" s="5"/>
      <c r="BI496" s="5"/>
      <c r="BJ496" s="5"/>
      <c r="BK496" s="5"/>
      <c r="BL496" s="5"/>
      <c r="BN496" s="5"/>
      <c r="BO496" s="5"/>
      <c r="BP496" s="5"/>
      <c r="BQ496" s="5"/>
      <c r="BS496" s="5"/>
      <c r="BT496" s="5"/>
      <c r="BU496" s="5"/>
      <c r="BV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</row>
    <row r="497" spans="26:154" ht="12.75">
      <c r="Z497" s="5"/>
      <c r="AA497" s="5"/>
      <c r="AB497" s="5"/>
      <c r="AC497" s="5"/>
      <c r="BI497" s="5"/>
      <c r="BJ497" s="5"/>
      <c r="BK497" s="5"/>
      <c r="BL497" s="5"/>
      <c r="BN497" s="5"/>
      <c r="BO497" s="5"/>
      <c r="BP497" s="5"/>
      <c r="BQ497" s="5"/>
      <c r="BS497" s="5"/>
      <c r="BT497" s="5"/>
      <c r="BU497" s="5"/>
      <c r="BV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</row>
    <row r="498" spans="26:154" ht="12.75">
      <c r="Z498" s="5"/>
      <c r="AA498" s="5"/>
      <c r="AB498" s="5"/>
      <c r="AC498" s="5"/>
      <c r="BI498" s="5"/>
      <c r="BJ498" s="5"/>
      <c r="BK498" s="5"/>
      <c r="BL498" s="5"/>
      <c r="BN498" s="5"/>
      <c r="BO498" s="5"/>
      <c r="BP498" s="5"/>
      <c r="BQ498" s="5"/>
      <c r="BS498" s="5"/>
      <c r="BT498" s="5"/>
      <c r="BU498" s="5"/>
      <c r="BV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</row>
    <row r="499" spans="26:154" ht="12.75">
      <c r="Z499" s="5"/>
      <c r="AA499" s="5"/>
      <c r="AB499" s="5"/>
      <c r="AC499" s="5"/>
      <c r="BI499" s="5"/>
      <c r="BJ499" s="5"/>
      <c r="BK499" s="5"/>
      <c r="BL499" s="5"/>
      <c r="BN499" s="5"/>
      <c r="BO499" s="5"/>
      <c r="BP499" s="5"/>
      <c r="BQ499" s="5"/>
      <c r="BS499" s="5"/>
      <c r="BT499" s="5"/>
      <c r="BU499" s="5"/>
      <c r="BV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</row>
    <row r="500" spans="26:154" ht="12.75">
      <c r="Z500" s="5"/>
      <c r="AA500" s="5"/>
      <c r="AB500" s="5"/>
      <c r="AC500" s="5"/>
      <c r="BI500" s="5"/>
      <c r="BJ500" s="5"/>
      <c r="BK500" s="5"/>
      <c r="BL500" s="5"/>
      <c r="BN500" s="5"/>
      <c r="BO500" s="5"/>
      <c r="BP500" s="5"/>
      <c r="BQ500" s="5"/>
      <c r="BS500" s="5"/>
      <c r="BT500" s="5"/>
      <c r="BU500" s="5"/>
      <c r="BV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</row>
    <row r="501" spans="26:154" ht="12.75">
      <c r="Z501" s="5"/>
      <c r="AA501" s="5"/>
      <c r="AB501" s="5"/>
      <c r="AC501" s="5"/>
      <c r="BI501" s="5"/>
      <c r="BJ501" s="5"/>
      <c r="BK501" s="5"/>
      <c r="BL501" s="5"/>
      <c r="BN501" s="5"/>
      <c r="BO501" s="5"/>
      <c r="BP501" s="5"/>
      <c r="BQ501" s="5"/>
      <c r="BS501" s="5"/>
      <c r="BT501" s="5"/>
      <c r="BU501" s="5"/>
      <c r="BV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</row>
    <row r="502" spans="26:154" ht="12.75">
      <c r="Z502" s="5"/>
      <c r="AA502" s="5"/>
      <c r="AB502" s="5"/>
      <c r="AC502" s="5"/>
      <c r="BI502" s="5"/>
      <c r="BJ502" s="5"/>
      <c r="BK502" s="5"/>
      <c r="BL502" s="5"/>
      <c r="BN502" s="5"/>
      <c r="BO502" s="5"/>
      <c r="BP502" s="5"/>
      <c r="BQ502" s="5"/>
      <c r="BS502" s="5"/>
      <c r="BT502" s="5"/>
      <c r="BU502" s="5"/>
      <c r="BV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</row>
    <row r="503" spans="26:154" ht="12.75">
      <c r="Z503" s="5"/>
      <c r="AA503" s="5"/>
      <c r="AB503" s="5"/>
      <c r="AC503" s="5"/>
      <c r="BI503" s="5"/>
      <c r="BJ503" s="5"/>
      <c r="BK503" s="5"/>
      <c r="BL503" s="5"/>
      <c r="BN503" s="5"/>
      <c r="BO503" s="5"/>
      <c r="BP503" s="5"/>
      <c r="BQ503" s="5"/>
      <c r="BS503" s="5"/>
      <c r="BT503" s="5"/>
      <c r="BU503" s="5"/>
      <c r="BV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</row>
    <row r="504" spans="26:154" ht="12.75">
      <c r="Z504" s="5"/>
      <c r="AA504" s="5"/>
      <c r="AB504" s="5"/>
      <c r="AC504" s="5"/>
      <c r="BI504" s="5"/>
      <c r="BJ504" s="5"/>
      <c r="BK504" s="5"/>
      <c r="BL504" s="5"/>
      <c r="BN504" s="5"/>
      <c r="BO504" s="5"/>
      <c r="BP504" s="5"/>
      <c r="BQ504" s="5"/>
      <c r="BS504" s="5"/>
      <c r="BT504" s="5"/>
      <c r="BU504" s="5"/>
      <c r="BV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</row>
    <row r="505" spans="26:154" ht="12.75">
      <c r="Z505" s="5"/>
      <c r="AA505" s="5"/>
      <c r="AB505" s="5"/>
      <c r="AC505" s="5"/>
      <c r="BI505" s="5"/>
      <c r="BJ505" s="5"/>
      <c r="BK505" s="5"/>
      <c r="BL505" s="5"/>
      <c r="BN505" s="5"/>
      <c r="BO505" s="5"/>
      <c r="BP505" s="5"/>
      <c r="BQ505" s="5"/>
      <c r="BS505" s="5"/>
      <c r="BT505" s="5"/>
      <c r="BU505" s="5"/>
      <c r="BV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</row>
    <row r="506" spans="26:154" ht="12.75">
      <c r="Z506" s="5"/>
      <c r="AA506" s="5"/>
      <c r="AB506" s="5"/>
      <c r="AC506" s="5"/>
      <c r="BI506" s="5"/>
      <c r="BJ506" s="5"/>
      <c r="BK506" s="5"/>
      <c r="BL506" s="5"/>
      <c r="BN506" s="5"/>
      <c r="BO506" s="5"/>
      <c r="BP506" s="5"/>
      <c r="BQ506" s="5"/>
      <c r="BS506" s="5"/>
      <c r="BT506" s="5"/>
      <c r="BU506" s="5"/>
      <c r="BV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</row>
    <row r="507" spans="26:154" ht="12.75">
      <c r="Z507" s="5"/>
      <c r="AA507" s="5"/>
      <c r="AB507" s="5"/>
      <c r="AC507" s="5"/>
      <c r="BI507" s="5"/>
      <c r="BJ507" s="5"/>
      <c r="BK507" s="5"/>
      <c r="BL507" s="5"/>
      <c r="BN507" s="5"/>
      <c r="BO507" s="5"/>
      <c r="BP507" s="5"/>
      <c r="BQ507" s="5"/>
      <c r="BS507" s="5"/>
      <c r="BT507" s="5"/>
      <c r="BU507" s="5"/>
      <c r="BV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</row>
    <row r="508" spans="26:154" ht="12.75">
      <c r="Z508" s="5"/>
      <c r="AA508" s="5"/>
      <c r="AB508" s="5"/>
      <c r="AC508" s="5"/>
      <c r="BI508" s="5"/>
      <c r="BJ508" s="5"/>
      <c r="BK508" s="5"/>
      <c r="BL508" s="5"/>
      <c r="BN508" s="5"/>
      <c r="BO508" s="5"/>
      <c r="BP508" s="5"/>
      <c r="BQ508" s="5"/>
      <c r="BS508" s="5"/>
      <c r="BT508" s="5"/>
      <c r="BU508" s="5"/>
      <c r="BV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</row>
    <row r="509" spans="26:154" ht="12.75">
      <c r="Z509" s="5"/>
      <c r="AA509" s="5"/>
      <c r="AB509" s="5"/>
      <c r="AC509" s="5"/>
      <c r="BI509" s="5"/>
      <c r="BJ509" s="5"/>
      <c r="BK509" s="5"/>
      <c r="BL509" s="5"/>
      <c r="BN509" s="5"/>
      <c r="BO509" s="5"/>
      <c r="BP509" s="5"/>
      <c r="BQ509" s="5"/>
      <c r="BS509" s="5"/>
      <c r="BT509" s="5"/>
      <c r="BU509" s="5"/>
      <c r="BV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</row>
    <row r="510" spans="26:154" ht="12.75">
      <c r="Z510" s="5"/>
      <c r="AA510" s="5"/>
      <c r="AB510" s="5"/>
      <c r="AC510" s="5"/>
      <c r="BI510" s="5"/>
      <c r="BJ510" s="5"/>
      <c r="BK510" s="5"/>
      <c r="BL510" s="5"/>
      <c r="BN510" s="5"/>
      <c r="BO510" s="5"/>
      <c r="BP510" s="5"/>
      <c r="BQ510" s="5"/>
      <c r="BS510" s="5"/>
      <c r="BT510" s="5"/>
      <c r="BU510" s="5"/>
      <c r="BV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</row>
    <row r="511" spans="26:154" ht="12.75">
      <c r="Z511" s="5"/>
      <c r="AA511" s="5"/>
      <c r="AB511" s="5"/>
      <c r="AC511" s="5"/>
      <c r="BI511" s="5"/>
      <c r="BJ511" s="5"/>
      <c r="BK511" s="5"/>
      <c r="BL511" s="5"/>
      <c r="BN511" s="5"/>
      <c r="BO511" s="5"/>
      <c r="BP511" s="5"/>
      <c r="BQ511" s="5"/>
      <c r="BS511" s="5"/>
      <c r="BT511" s="5"/>
      <c r="BU511" s="5"/>
      <c r="BV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</row>
    <row r="512" spans="26:154" ht="12.75">
      <c r="Z512" s="5"/>
      <c r="AA512" s="5"/>
      <c r="AB512" s="5"/>
      <c r="AC512" s="5"/>
      <c r="BI512" s="5"/>
      <c r="BJ512" s="5"/>
      <c r="BK512" s="5"/>
      <c r="BL512" s="5"/>
      <c r="BN512" s="5"/>
      <c r="BO512" s="5"/>
      <c r="BP512" s="5"/>
      <c r="BQ512" s="5"/>
      <c r="BS512" s="5"/>
      <c r="BT512" s="5"/>
      <c r="BU512" s="5"/>
      <c r="BV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</row>
    <row r="513" spans="26:154" ht="12.75">
      <c r="Z513" s="5"/>
      <c r="AA513" s="5"/>
      <c r="AB513" s="5"/>
      <c r="AC513" s="5"/>
      <c r="BI513" s="5"/>
      <c r="BJ513" s="5"/>
      <c r="BK513" s="5"/>
      <c r="BL513" s="5"/>
      <c r="BN513" s="5"/>
      <c r="BO513" s="5"/>
      <c r="BP513" s="5"/>
      <c r="BQ513" s="5"/>
      <c r="BS513" s="5"/>
      <c r="BT513" s="5"/>
      <c r="BU513" s="5"/>
      <c r="BV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</row>
    <row r="514" spans="26:154" ht="12.75">
      <c r="Z514" s="5"/>
      <c r="AA514" s="5"/>
      <c r="AB514" s="5"/>
      <c r="AC514" s="5"/>
      <c r="BI514" s="5"/>
      <c r="BJ514" s="5"/>
      <c r="BK514" s="5"/>
      <c r="BL514" s="5"/>
      <c r="BN514" s="5"/>
      <c r="BO514" s="5"/>
      <c r="BP514" s="5"/>
      <c r="BQ514" s="5"/>
      <c r="BS514" s="5"/>
      <c r="BT514" s="5"/>
      <c r="BU514" s="5"/>
      <c r="BV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</row>
    <row r="515" spans="26:154" ht="12.75">
      <c r="Z515" s="5"/>
      <c r="AA515" s="5"/>
      <c r="AB515" s="5"/>
      <c r="AC515" s="5"/>
      <c r="BI515" s="5"/>
      <c r="BJ515" s="5"/>
      <c r="BK515" s="5"/>
      <c r="BL515" s="5"/>
      <c r="BN515" s="5"/>
      <c r="BO515" s="5"/>
      <c r="BP515" s="5"/>
      <c r="BQ515" s="5"/>
      <c r="BS515" s="5"/>
      <c r="BT515" s="5"/>
      <c r="BU515" s="5"/>
      <c r="BV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</row>
    <row r="516" spans="26:154" ht="12.75">
      <c r="Z516" s="5"/>
      <c r="AA516" s="5"/>
      <c r="AB516" s="5"/>
      <c r="AC516" s="5"/>
      <c r="BI516" s="5"/>
      <c r="BJ516" s="5"/>
      <c r="BK516" s="5"/>
      <c r="BL516" s="5"/>
      <c r="BN516" s="5"/>
      <c r="BO516" s="5"/>
      <c r="BP516" s="5"/>
      <c r="BQ516" s="5"/>
      <c r="BS516" s="5"/>
      <c r="BT516" s="5"/>
      <c r="BU516" s="5"/>
      <c r="BV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</row>
    <row r="517" spans="26:154" ht="12.75">
      <c r="Z517" s="5"/>
      <c r="AA517" s="5"/>
      <c r="AB517" s="5"/>
      <c r="AC517" s="5"/>
      <c r="BI517" s="5"/>
      <c r="BJ517" s="5"/>
      <c r="BK517" s="5"/>
      <c r="BL517" s="5"/>
      <c r="BN517" s="5"/>
      <c r="BO517" s="5"/>
      <c r="BP517" s="5"/>
      <c r="BQ517" s="5"/>
      <c r="BS517" s="5"/>
      <c r="BT517" s="5"/>
      <c r="BU517" s="5"/>
      <c r="BV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</row>
    <row r="518" spans="26:154" ht="12.75">
      <c r="Z518" s="5"/>
      <c r="AA518" s="5"/>
      <c r="AB518" s="5"/>
      <c r="AC518" s="5"/>
      <c r="BI518" s="5"/>
      <c r="BJ518" s="5"/>
      <c r="BK518" s="5"/>
      <c r="BL518" s="5"/>
      <c r="BN518" s="5"/>
      <c r="BO518" s="5"/>
      <c r="BP518" s="5"/>
      <c r="BQ518" s="5"/>
      <c r="BS518" s="5"/>
      <c r="BT518" s="5"/>
      <c r="BU518" s="5"/>
      <c r="BV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</row>
    <row r="519" spans="26:154" ht="12.75">
      <c r="Z519" s="5"/>
      <c r="AA519" s="5"/>
      <c r="AB519" s="5"/>
      <c r="AC519" s="5"/>
      <c r="BI519" s="5"/>
      <c r="BJ519" s="5"/>
      <c r="BK519" s="5"/>
      <c r="BL519" s="5"/>
      <c r="BN519" s="5"/>
      <c r="BO519" s="5"/>
      <c r="BP519" s="5"/>
      <c r="BQ519" s="5"/>
      <c r="BS519" s="5"/>
      <c r="BT519" s="5"/>
      <c r="BU519" s="5"/>
      <c r="BV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</row>
    <row r="520" spans="26:154" ht="12.75">
      <c r="Z520" s="5"/>
      <c r="AA520" s="5"/>
      <c r="AB520" s="5"/>
      <c r="AC520" s="5"/>
      <c r="BI520" s="5"/>
      <c r="BJ520" s="5"/>
      <c r="BK520" s="5"/>
      <c r="BL520" s="5"/>
      <c r="BN520" s="5"/>
      <c r="BO520" s="5"/>
      <c r="BP520" s="5"/>
      <c r="BQ520" s="5"/>
      <c r="BS520" s="5"/>
      <c r="BT520" s="5"/>
      <c r="BU520" s="5"/>
      <c r="BV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</row>
    <row r="521" spans="26:154" ht="12.75">
      <c r="Z521" s="5"/>
      <c r="AA521" s="5"/>
      <c r="AB521" s="5"/>
      <c r="AC521" s="5"/>
      <c r="BI521" s="5"/>
      <c r="BJ521" s="5"/>
      <c r="BK521" s="5"/>
      <c r="BL521" s="5"/>
      <c r="BN521" s="5"/>
      <c r="BO521" s="5"/>
      <c r="BP521" s="5"/>
      <c r="BQ521" s="5"/>
      <c r="BS521" s="5"/>
      <c r="BT521" s="5"/>
      <c r="BU521" s="5"/>
      <c r="BV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</row>
    <row r="522" spans="26:154" ht="12.75">
      <c r="Z522" s="5"/>
      <c r="AA522" s="5"/>
      <c r="AB522" s="5"/>
      <c r="AC522" s="5"/>
      <c r="BI522" s="5"/>
      <c r="BJ522" s="5"/>
      <c r="BK522" s="5"/>
      <c r="BL522" s="5"/>
      <c r="BN522" s="5"/>
      <c r="BO522" s="5"/>
      <c r="BP522" s="5"/>
      <c r="BQ522" s="5"/>
      <c r="BS522" s="5"/>
      <c r="BT522" s="5"/>
      <c r="BU522" s="5"/>
      <c r="BV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</row>
    <row r="523" spans="26:154" ht="12.75">
      <c r="Z523" s="5"/>
      <c r="AA523" s="5"/>
      <c r="AB523" s="5"/>
      <c r="AC523" s="5"/>
      <c r="BI523" s="5"/>
      <c r="BJ523" s="5"/>
      <c r="BK523" s="5"/>
      <c r="BL523" s="5"/>
      <c r="BN523" s="5"/>
      <c r="BO523" s="5"/>
      <c r="BP523" s="5"/>
      <c r="BQ523" s="5"/>
      <c r="BS523" s="5"/>
      <c r="BT523" s="5"/>
      <c r="BU523" s="5"/>
      <c r="BV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</row>
    <row r="524" spans="26:154" ht="12.75">
      <c r="Z524" s="5"/>
      <c r="AA524" s="5"/>
      <c r="AB524" s="5"/>
      <c r="AC524" s="5"/>
      <c r="BI524" s="5"/>
      <c r="BJ524" s="5"/>
      <c r="BK524" s="5"/>
      <c r="BL524" s="5"/>
      <c r="BN524" s="5"/>
      <c r="BO524" s="5"/>
      <c r="BP524" s="5"/>
      <c r="BQ524" s="5"/>
      <c r="BS524" s="5"/>
      <c r="BT524" s="5"/>
      <c r="BU524" s="5"/>
      <c r="BV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</row>
    <row r="525" spans="26:154" ht="12.75">
      <c r="Z525" s="5"/>
      <c r="AA525" s="5"/>
      <c r="AB525" s="5"/>
      <c r="AC525" s="5"/>
      <c r="BI525" s="5"/>
      <c r="BJ525" s="5"/>
      <c r="BK525" s="5"/>
      <c r="BL525" s="5"/>
      <c r="BN525" s="5"/>
      <c r="BO525" s="5"/>
      <c r="BP525" s="5"/>
      <c r="BQ525" s="5"/>
      <c r="BS525" s="5"/>
      <c r="BT525" s="5"/>
      <c r="BU525" s="5"/>
      <c r="BV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</row>
    <row r="526" spans="26:154" ht="12.75">
      <c r="Z526" s="5"/>
      <c r="AA526" s="5"/>
      <c r="AB526" s="5"/>
      <c r="AC526" s="5"/>
      <c r="BI526" s="5"/>
      <c r="BJ526" s="5"/>
      <c r="BK526" s="5"/>
      <c r="BL526" s="5"/>
      <c r="BN526" s="5"/>
      <c r="BO526" s="5"/>
      <c r="BP526" s="5"/>
      <c r="BQ526" s="5"/>
      <c r="BS526" s="5"/>
      <c r="BT526" s="5"/>
      <c r="BU526" s="5"/>
      <c r="BV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</row>
    <row r="527" spans="26:154" ht="12.75">
      <c r="Z527" s="5"/>
      <c r="AA527" s="5"/>
      <c r="AB527" s="5"/>
      <c r="AC527" s="5"/>
      <c r="BI527" s="5"/>
      <c r="BJ527" s="5"/>
      <c r="BK527" s="5"/>
      <c r="BL527" s="5"/>
      <c r="BN527" s="5"/>
      <c r="BO527" s="5"/>
      <c r="BP527" s="5"/>
      <c r="BQ527" s="5"/>
      <c r="BS527" s="5"/>
      <c r="BT527" s="5"/>
      <c r="BU527" s="5"/>
      <c r="BV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</row>
    <row r="528" spans="26:154" ht="12.75">
      <c r="Z528" s="5"/>
      <c r="AA528" s="5"/>
      <c r="AB528" s="5"/>
      <c r="AC528" s="5"/>
      <c r="BI528" s="5"/>
      <c r="BJ528" s="5"/>
      <c r="BK528" s="5"/>
      <c r="BL528" s="5"/>
      <c r="BN528" s="5"/>
      <c r="BO528" s="5"/>
      <c r="BP528" s="5"/>
      <c r="BQ528" s="5"/>
      <c r="BS528" s="5"/>
      <c r="BT528" s="5"/>
      <c r="BU528" s="5"/>
      <c r="BV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</row>
    <row r="529" spans="26:154" ht="12.75">
      <c r="Z529" s="5"/>
      <c r="AA529" s="5"/>
      <c r="AB529" s="5"/>
      <c r="AC529" s="5"/>
      <c r="BI529" s="5"/>
      <c r="BJ529" s="5"/>
      <c r="BK529" s="5"/>
      <c r="BL529" s="5"/>
      <c r="BN529" s="5"/>
      <c r="BO529" s="5"/>
      <c r="BP529" s="5"/>
      <c r="BQ529" s="5"/>
      <c r="BS529" s="5"/>
      <c r="BT529" s="5"/>
      <c r="BU529" s="5"/>
      <c r="BV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</row>
    <row r="530" spans="26:154" ht="12.75">
      <c r="Z530" s="5"/>
      <c r="AA530" s="5"/>
      <c r="AB530" s="5"/>
      <c r="AC530" s="5"/>
      <c r="BI530" s="5"/>
      <c r="BJ530" s="5"/>
      <c r="BK530" s="5"/>
      <c r="BL530" s="5"/>
      <c r="BN530" s="5"/>
      <c r="BO530" s="5"/>
      <c r="BP530" s="5"/>
      <c r="BQ530" s="5"/>
      <c r="BS530" s="5"/>
      <c r="BT530" s="5"/>
      <c r="BU530" s="5"/>
      <c r="BV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</row>
    <row r="531" spans="26:154" ht="12.75">
      <c r="Z531" s="5"/>
      <c r="AA531" s="5"/>
      <c r="AB531" s="5"/>
      <c r="AC531" s="5"/>
      <c r="BI531" s="5"/>
      <c r="BJ531" s="5"/>
      <c r="BK531" s="5"/>
      <c r="BL531" s="5"/>
      <c r="BN531" s="5"/>
      <c r="BO531" s="5"/>
      <c r="BP531" s="5"/>
      <c r="BQ531" s="5"/>
      <c r="BS531" s="5"/>
      <c r="BT531" s="5"/>
      <c r="BU531" s="5"/>
      <c r="BV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</row>
    <row r="532" spans="26:154" ht="12.75">
      <c r="Z532" s="5"/>
      <c r="AA532" s="5"/>
      <c r="AB532" s="5"/>
      <c r="AC532" s="5"/>
      <c r="BI532" s="5"/>
      <c r="BJ532" s="5"/>
      <c r="BK532" s="5"/>
      <c r="BL532" s="5"/>
      <c r="BN532" s="5"/>
      <c r="BO532" s="5"/>
      <c r="BP532" s="5"/>
      <c r="BQ532" s="5"/>
      <c r="BS532" s="5"/>
      <c r="BT532" s="5"/>
      <c r="BU532" s="5"/>
      <c r="BV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</row>
    <row r="533" spans="26:154" ht="12.75">
      <c r="Z533" s="5"/>
      <c r="AA533" s="5"/>
      <c r="AB533" s="5"/>
      <c r="AC533" s="5"/>
      <c r="BI533" s="5"/>
      <c r="BJ533" s="5"/>
      <c r="BK533" s="5"/>
      <c r="BL533" s="5"/>
      <c r="BN533" s="5"/>
      <c r="BO533" s="5"/>
      <c r="BP533" s="5"/>
      <c r="BQ533" s="5"/>
      <c r="BS533" s="5"/>
      <c r="BT533" s="5"/>
      <c r="BU533" s="5"/>
      <c r="BV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</row>
    <row r="534" spans="26:154" ht="12.75">
      <c r="Z534" s="5"/>
      <c r="AA534" s="5"/>
      <c r="AB534" s="5"/>
      <c r="AC534" s="5"/>
      <c r="BI534" s="5"/>
      <c r="BJ534" s="5"/>
      <c r="BK534" s="5"/>
      <c r="BL534" s="5"/>
      <c r="BN534" s="5"/>
      <c r="BO534" s="5"/>
      <c r="BP534" s="5"/>
      <c r="BQ534" s="5"/>
      <c r="BS534" s="5"/>
      <c r="BT534" s="5"/>
      <c r="BU534" s="5"/>
      <c r="BV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</row>
    <row r="535" spans="26:154" ht="12.75">
      <c r="Z535" s="5"/>
      <c r="AA535" s="5"/>
      <c r="AB535" s="5"/>
      <c r="AC535" s="5"/>
      <c r="BI535" s="5"/>
      <c r="BJ535" s="5"/>
      <c r="BK535" s="5"/>
      <c r="BL535" s="5"/>
      <c r="BN535" s="5"/>
      <c r="BO535" s="5"/>
      <c r="BP535" s="5"/>
      <c r="BQ535" s="5"/>
      <c r="BS535" s="5"/>
      <c r="BT535" s="5"/>
      <c r="BU535" s="5"/>
      <c r="BV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</row>
    <row r="536" spans="26:154" ht="12.75">
      <c r="Z536" s="5"/>
      <c r="AA536" s="5"/>
      <c r="AB536" s="5"/>
      <c r="AC536" s="5"/>
      <c r="BI536" s="5"/>
      <c r="BJ536" s="5"/>
      <c r="BK536" s="5"/>
      <c r="BL536" s="5"/>
      <c r="BN536" s="5"/>
      <c r="BO536" s="5"/>
      <c r="BP536" s="5"/>
      <c r="BQ536" s="5"/>
      <c r="BS536" s="5"/>
      <c r="BT536" s="5"/>
      <c r="BU536" s="5"/>
      <c r="BV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</row>
    <row r="537" spans="26:154" ht="12.75">
      <c r="Z537" s="5"/>
      <c r="AA537" s="5"/>
      <c r="AB537" s="5"/>
      <c r="AC537" s="5"/>
      <c r="BI537" s="5"/>
      <c r="BJ537" s="5"/>
      <c r="BK537" s="5"/>
      <c r="BL537" s="5"/>
      <c r="BN537" s="5"/>
      <c r="BO537" s="5"/>
      <c r="BP537" s="5"/>
      <c r="BQ537" s="5"/>
      <c r="BS537" s="5"/>
      <c r="BT537" s="5"/>
      <c r="BU537" s="5"/>
      <c r="BV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</row>
    <row r="538" spans="26:154" ht="12.75">
      <c r="Z538" s="5"/>
      <c r="AA538" s="5"/>
      <c r="AB538" s="5"/>
      <c r="AC538" s="5"/>
      <c r="BI538" s="5"/>
      <c r="BJ538" s="5"/>
      <c r="BK538" s="5"/>
      <c r="BL538" s="5"/>
      <c r="BN538" s="5"/>
      <c r="BO538" s="5"/>
      <c r="BP538" s="5"/>
      <c r="BQ538" s="5"/>
      <c r="BS538" s="5"/>
      <c r="BT538" s="5"/>
      <c r="BU538" s="5"/>
      <c r="BV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</row>
    <row r="539" spans="26:154" ht="12.75">
      <c r="Z539" s="5"/>
      <c r="AA539" s="5"/>
      <c r="AB539" s="5"/>
      <c r="AC539" s="5"/>
      <c r="BI539" s="5"/>
      <c r="BJ539" s="5"/>
      <c r="BK539" s="5"/>
      <c r="BL539" s="5"/>
      <c r="BN539" s="5"/>
      <c r="BO539" s="5"/>
      <c r="BP539" s="5"/>
      <c r="BQ539" s="5"/>
      <c r="BS539" s="5"/>
      <c r="BT539" s="5"/>
      <c r="BU539" s="5"/>
      <c r="BV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</row>
    <row r="540" spans="26:154" ht="12.75">
      <c r="Z540" s="5"/>
      <c r="AA540" s="5"/>
      <c r="AB540" s="5"/>
      <c r="AC540" s="5"/>
      <c r="BI540" s="5"/>
      <c r="BJ540" s="5"/>
      <c r="BK540" s="5"/>
      <c r="BL540" s="5"/>
      <c r="BN540" s="5"/>
      <c r="BO540" s="5"/>
      <c r="BP540" s="5"/>
      <c r="BQ540" s="5"/>
      <c r="BS540" s="5"/>
      <c r="BT540" s="5"/>
      <c r="BU540" s="5"/>
      <c r="BV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</row>
    <row r="541" spans="26:154" ht="12.75">
      <c r="Z541" s="5"/>
      <c r="AA541" s="5"/>
      <c r="AB541" s="5"/>
      <c r="AC541" s="5"/>
      <c r="BI541" s="5"/>
      <c r="BJ541" s="5"/>
      <c r="BK541" s="5"/>
      <c r="BL541" s="5"/>
      <c r="BN541" s="5"/>
      <c r="BO541" s="5"/>
      <c r="BP541" s="5"/>
      <c r="BQ541" s="5"/>
      <c r="BS541" s="5"/>
      <c r="BT541" s="5"/>
      <c r="BU541" s="5"/>
      <c r="BV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</row>
    <row r="542" spans="26:154" ht="12.75">
      <c r="Z542" s="5"/>
      <c r="AA542" s="5"/>
      <c r="AB542" s="5"/>
      <c r="AC542" s="5"/>
      <c r="BI542" s="5"/>
      <c r="BJ542" s="5"/>
      <c r="BK542" s="5"/>
      <c r="BL542" s="5"/>
      <c r="BN542" s="5"/>
      <c r="BO542" s="5"/>
      <c r="BP542" s="5"/>
      <c r="BQ542" s="5"/>
      <c r="BS542" s="5"/>
      <c r="BT542" s="5"/>
      <c r="BU542" s="5"/>
      <c r="BV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</row>
    <row r="543" spans="26:154" ht="12.75">
      <c r="Z543" s="5"/>
      <c r="AA543" s="5"/>
      <c r="AB543" s="5"/>
      <c r="AC543" s="5"/>
      <c r="BI543" s="5"/>
      <c r="BJ543" s="5"/>
      <c r="BK543" s="5"/>
      <c r="BL543" s="5"/>
      <c r="BN543" s="5"/>
      <c r="BO543" s="5"/>
      <c r="BP543" s="5"/>
      <c r="BQ543" s="5"/>
      <c r="BS543" s="5"/>
      <c r="BT543" s="5"/>
      <c r="BU543" s="5"/>
      <c r="BV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</row>
    <row r="544" spans="26:154" ht="12.75">
      <c r="Z544" s="5"/>
      <c r="AA544" s="5"/>
      <c r="AB544" s="5"/>
      <c r="AC544" s="5"/>
      <c r="BI544" s="5"/>
      <c r="BJ544" s="5"/>
      <c r="BK544" s="5"/>
      <c r="BL544" s="5"/>
      <c r="BN544" s="5"/>
      <c r="BO544" s="5"/>
      <c r="BP544" s="5"/>
      <c r="BQ544" s="5"/>
      <c r="BS544" s="5"/>
      <c r="BT544" s="5"/>
      <c r="BU544" s="5"/>
      <c r="BV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</row>
    <row r="545" spans="26:154" ht="12.75">
      <c r="Z545" s="5"/>
      <c r="AA545" s="5"/>
      <c r="AB545" s="5"/>
      <c r="AC545" s="5"/>
      <c r="BI545" s="5"/>
      <c r="BJ545" s="5"/>
      <c r="BK545" s="5"/>
      <c r="BL545" s="5"/>
      <c r="BN545" s="5"/>
      <c r="BO545" s="5"/>
      <c r="BP545" s="5"/>
      <c r="BQ545" s="5"/>
      <c r="BS545" s="5"/>
      <c r="BT545" s="5"/>
      <c r="BU545" s="5"/>
      <c r="BV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</row>
    <row r="546" spans="26:154" ht="12.75">
      <c r="Z546" s="5"/>
      <c r="AA546" s="5"/>
      <c r="AB546" s="5"/>
      <c r="AC546" s="5"/>
      <c r="BI546" s="5"/>
      <c r="BJ546" s="5"/>
      <c r="BK546" s="5"/>
      <c r="BL546" s="5"/>
      <c r="BN546" s="5"/>
      <c r="BO546" s="5"/>
      <c r="BP546" s="5"/>
      <c r="BQ546" s="5"/>
      <c r="BS546" s="5"/>
      <c r="BT546" s="5"/>
      <c r="BU546" s="5"/>
      <c r="BV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</row>
    <row r="547" spans="26:154" ht="12.75">
      <c r="Z547" s="5"/>
      <c r="AA547" s="5"/>
      <c r="AB547" s="5"/>
      <c r="AC547" s="5"/>
      <c r="BI547" s="5"/>
      <c r="BJ547" s="5"/>
      <c r="BK547" s="5"/>
      <c r="BL547" s="5"/>
      <c r="BN547" s="5"/>
      <c r="BO547" s="5"/>
      <c r="BP547" s="5"/>
      <c r="BQ547" s="5"/>
      <c r="BS547" s="5"/>
      <c r="BT547" s="5"/>
      <c r="BU547" s="5"/>
      <c r="BV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</row>
    <row r="548" spans="26:154" ht="12.75">
      <c r="Z548" s="5"/>
      <c r="AA548" s="5"/>
      <c r="AB548" s="5"/>
      <c r="AC548" s="5"/>
      <c r="BI548" s="5"/>
      <c r="BJ548" s="5"/>
      <c r="BK548" s="5"/>
      <c r="BL548" s="5"/>
      <c r="BN548" s="5"/>
      <c r="BO548" s="5"/>
      <c r="BP548" s="5"/>
      <c r="BQ548" s="5"/>
      <c r="BS548" s="5"/>
      <c r="BT548" s="5"/>
      <c r="BU548" s="5"/>
      <c r="BV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</row>
    <row r="549" spans="26:154" ht="12.75">
      <c r="Z549" s="5"/>
      <c r="AA549" s="5"/>
      <c r="AB549" s="5"/>
      <c r="AC549" s="5"/>
      <c r="BI549" s="5"/>
      <c r="BJ549" s="5"/>
      <c r="BK549" s="5"/>
      <c r="BL549" s="5"/>
      <c r="BN549" s="5"/>
      <c r="BO549" s="5"/>
      <c r="BP549" s="5"/>
      <c r="BQ549" s="5"/>
      <c r="BS549" s="5"/>
      <c r="BT549" s="5"/>
      <c r="BU549" s="5"/>
      <c r="BV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</row>
    <row r="550" spans="26:154" ht="12.75">
      <c r="Z550" s="5"/>
      <c r="AA550" s="5"/>
      <c r="AB550" s="5"/>
      <c r="AC550" s="5"/>
      <c r="BI550" s="5"/>
      <c r="BJ550" s="5"/>
      <c r="BK550" s="5"/>
      <c r="BL550" s="5"/>
      <c r="BN550" s="5"/>
      <c r="BO550" s="5"/>
      <c r="BP550" s="5"/>
      <c r="BQ550" s="5"/>
      <c r="BS550" s="5"/>
      <c r="BT550" s="5"/>
      <c r="BU550" s="5"/>
      <c r="BV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</row>
    <row r="551" spans="26:154" ht="12.75">
      <c r="Z551" s="5"/>
      <c r="AA551" s="5"/>
      <c r="AB551" s="5"/>
      <c r="AC551" s="5"/>
      <c r="BI551" s="5"/>
      <c r="BJ551" s="5"/>
      <c r="BK551" s="5"/>
      <c r="BL551" s="5"/>
      <c r="BN551" s="5"/>
      <c r="BO551" s="5"/>
      <c r="BP551" s="5"/>
      <c r="BQ551" s="5"/>
      <c r="BS551" s="5"/>
      <c r="BT551" s="5"/>
      <c r="BU551" s="5"/>
      <c r="BV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</row>
    <row r="552" spans="26:154" ht="12.75">
      <c r="Z552" s="5"/>
      <c r="AA552" s="5"/>
      <c r="AB552" s="5"/>
      <c r="AC552" s="5"/>
      <c r="BI552" s="5"/>
      <c r="BJ552" s="5"/>
      <c r="BK552" s="5"/>
      <c r="BL552" s="5"/>
      <c r="BN552" s="5"/>
      <c r="BO552" s="5"/>
      <c r="BP552" s="5"/>
      <c r="BQ552" s="5"/>
      <c r="BS552" s="5"/>
      <c r="BT552" s="5"/>
      <c r="BU552" s="5"/>
      <c r="BV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</row>
    <row r="553" spans="26:154" ht="12.75">
      <c r="Z553" s="5"/>
      <c r="AA553" s="5"/>
      <c r="AB553" s="5"/>
      <c r="AC553" s="5"/>
      <c r="BI553" s="5"/>
      <c r="BJ553" s="5"/>
      <c r="BK553" s="5"/>
      <c r="BL553" s="5"/>
      <c r="BN553" s="5"/>
      <c r="BO553" s="5"/>
      <c r="BP553" s="5"/>
      <c r="BQ553" s="5"/>
      <c r="BS553" s="5"/>
      <c r="BT553" s="5"/>
      <c r="BU553" s="5"/>
      <c r="BV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</row>
    <row r="554" spans="26:154" ht="12.75">
      <c r="Z554" s="5"/>
      <c r="AA554" s="5"/>
      <c r="AB554" s="5"/>
      <c r="AC554" s="5"/>
      <c r="BI554" s="5"/>
      <c r="BJ554" s="5"/>
      <c r="BK554" s="5"/>
      <c r="BL554" s="5"/>
      <c r="BN554" s="5"/>
      <c r="BO554" s="5"/>
      <c r="BP554" s="5"/>
      <c r="BQ554" s="5"/>
      <c r="BS554" s="5"/>
      <c r="BT554" s="5"/>
      <c r="BU554" s="5"/>
      <c r="BV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</row>
    <row r="555" spans="26:154" ht="12.75">
      <c r="Z555" s="5"/>
      <c r="AA555" s="5"/>
      <c r="AB555" s="5"/>
      <c r="AC555" s="5"/>
      <c r="BI555" s="5"/>
      <c r="BJ555" s="5"/>
      <c r="BK555" s="5"/>
      <c r="BL555" s="5"/>
      <c r="BN555" s="5"/>
      <c r="BO555" s="5"/>
      <c r="BP555" s="5"/>
      <c r="BQ555" s="5"/>
      <c r="BS555" s="5"/>
      <c r="BT555" s="5"/>
      <c r="BU555" s="5"/>
      <c r="BV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</row>
    <row r="556" spans="26:154" ht="12.75">
      <c r="Z556" s="5"/>
      <c r="AA556" s="5"/>
      <c r="AB556" s="5"/>
      <c r="AC556" s="5"/>
      <c r="BI556" s="5"/>
      <c r="BJ556" s="5"/>
      <c r="BK556" s="5"/>
      <c r="BL556" s="5"/>
      <c r="BN556" s="5"/>
      <c r="BO556" s="5"/>
      <c r="BP556" s="5"/>
      <c r="BQ556" s="5"/>
      <c r="BS556" s="5"/>
      <c r="BT556" s="5"/>
      <c r="BU556" s="5"/>
      <c r="BV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</row>
    <row r="557" spans="26:154" ht="12.75">
      <c r="Z557" s="5"/>
      <c r="AA557" s="5"/>
      <c r="AB557" s="5"/>
      <c r="AC557" s="5"/>
      <c r="BI557" s="5"/>
      <c r="BJ557" s="5"/>
      <c r="BK557" s="5"/>
      <c r="BL557" s="5"/>
      <c r="BN557" s="5"/>
      <c r="BO557" s="5"/>
      <c r="BP557" s="5"/>
      <c r="BQ557" s="5"/>
      <c r="BS557" s="5"/>
      <c r="BT557" s="5"/>
      <c r="BU557" s="5"/>
      <c r="BV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</row>
    <row r="558" spans="26:154" ht="12.75">
      <c r="Z558" s="5"/>
      <c r="AA558" s="5"/>
      <c r="AB558" s="5"/>
      <c r="AC558" s="5"/>
      <c r="BI558" s="5"/>
      <c r="BJ558" s="5"/>
      <c r="BK558" s="5"/>
      <c r="BL558" s="5"/>
      <c r="BN558" s="5"/>
      <c r="BO558" s="5"/>
      <c r="BP558" s="5"/>
      <c r="BQ558" s="5"/>
      <c r="BS558" s="5"/>
      <c r="BT558" s="5"/>
      <c r="BU558" s="5"/>
      <c r="BV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</row>
    <row r="559" spans="26:154" ht="12.75">
      <c r="Z559" s="5"/>
      <c r="AA559" s="5"/>
      <c r="AB559" s="5"/>
      <c r="AC559" s="5"/>
      <c r="BI559" s="5"/>
      <c r="BJ559" s="5"/>
      <c r="BK559" s="5"/>
      <c r="BL559" s="5"/>
      <c r="BN559" s="5"/>
      <c r="BO559" s="5"/>
      <c r="BP559" s="5"/>
      <c r="BQ559" s="5"/>
      <c r="BS559" s="5"/>
      <c r="BT559" s="5"/>
      <c r="BU559" s="5"/>
      <c r="BV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</row>
    <row r="560" spans="26:154" ht="12.75">
      <c r="Z560" s="5"/>
      <c r="AA560" s="5"/>
      <c r="AB560" s="5"/>
      <c r="AC560" s="5"/>
      <c r="BI560" s="5"/>
      <c r="BJ560" s="5"/>
      <c r="BK560" s="5"/>
      <c r="BL560" s="5"/>
      <c r="BN560" s="5"/>
      <c r="BO560" s="5"/>
      <c r="BP560" s="5"/>
      <c r="BQ560" s="5"/>
      <c r="BS560" s="5"/>
      <c r="BT560" s="5"/>
      <c r="BU560" s="5"/>
      <c r="BV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</row>
    <row r="561" spans="26:154" ht="12.75">
      <c r="Z561" s="5"/>
      <c r="AA561" s="5"/>
      <c r="AB561" s="5"/>
      <c r="AC561" s="5"/>
      <c r="BI561" s="5"/>
      <c r="BJ561" s="5"/>
      <c r="BK561" s="5"/>
      <c r="BL561" s="5"/>
      <c r="BN561" s="5"/>
      <c r="BO561" s="5"/>
      <c r="BP561" s="5"/>
      <c r="BQ561" s="5"/>
      <c r="BS561" s="5"/>
      <c r="BT561" s="5"/>
      <c r="BU561" s="5"/>
      <c r="BV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</row>
    <row r="562" spans="26:154" ht="12.75">
      <c r="Z562" s="5"/>
      <c r="AA562" s="5"/>
      <c r="AB562" s="5"/>
      <c r="AC562" s="5"/>
      <c r="BI562" s="5"/>
      <c r="BJ562" s="5"/>
      <c r="BK562" s="5"/>
      <c r="BL562" s="5"/>
      <c r="BN562" s="5"/>
      <c r="BO562" s="5"/>
      <c r="BP562" s="5"/>
      <c r="BQ562" s="5"/>
      <c r="BS562" s="5"/>
      <c r="BT562" s="5"/>
      <c r="BU562" s="5"/>
      <c r="BV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</row>
    <row r="563" spans="26:154" ht="12.75">
      <c r="Z563" s="5"/>
      <c r="AA563" s="5"/>
      <c r="AB563" s="5"/>
      <c r="AC563" s="5"/>
      <c r="BI563" s="5"/>
      <c r="BJ563" s="5"/>
      <c r="BK563" s="5"/>
      <c r="BL563" s="5"/>
      <c r="BN563" s="5"/>
      <c r="BO563" s="5"/>
      <c r="BP563" s="5"/>
      <c r="BQ563" s="5"/>
      <c r="BS563" s="5"/>
      <c r="BT563" s="5"/>
      <c r="BU563" s="5"/>
      <c r="BV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</row>
    <row r="564" spans="26:154" ht="12.75">
      <c r="Z564" s="5"/>
      <c r="AA564" s="5"/>
      <c r="AB564" s="5"/>
      <c r="AC564" s="5"/>
      <c r="BI564" s="5"/>
      <c r="BJ564" s="5"/>
      <c r="BK564" s="5"/>
      <c r="BL564" s="5"/>
      <c r="BN564" s="5"/>
      <c r="BO564" s="5"/>
      <c r="BP564" s="5"/>
      <c r="BQ564" s="5"/>
      <c r="BS564" s="5"/>
      <c r="BT564" s="5"/>
      <c r="BU564" s="5"/>
      <c r="BV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</row>
    <row r="565" spans="26:154" ht="12.75">
      <c r="Z565" s="5"/>
      <c r="AA565" s="5"/>
      <c r="AB565" s="5"/>
      <c r="AC565" s="5"/>
      <c r="BI565" s="5"/>
      <c r="BJ565" s="5"/>
      <c r="BK565" s="5"/>
      <c r="BL565" s="5"/>
      <c r="BN565" s="5"/>
      <c r="BO565" s="5"/>
      <c r="BP565" s="5"/>
      <c r="BQ565" s="5"/>
      <c r="BS565" s="5"/>
      <c r="BT565" s="5"/>
      <c r="BU565" s="5"/>
      <c r="BV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</row>
    <row r="566" spans="26:154" ht="12.75">
      <c r="Z566" s="5"/>
      <c r="AA566" s="5"/>
      <c r="AB566" s="5"/>
      <c r="AC566" s="5"/>
      <c r="BI566" s="5"/>
      <c r="BJ566" s="5"/>
      <c r="BK566" s="5"/>
      <c r="BL566" s="5"/>
      <c r="BN566" s="5"/>
      <c r="BO566" s="5"/>
      <c r="BP566" s="5"/>
      <c r="BQ566" s="5"/>
      <c r="BS566" s="5"/>
      <c r="BT566" s="5"/>
      <c r="BU566" s="5"/>
      <c r="BV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</row>
  </sheetData>
  <sheetProtection/>
  <printOptions/>
  <pageMargins left="0.5" right="0" top="0" bottom="0.25" header="0.3" footer="0"/>
  <pageSetup horizontalDpi="600" verticalDpi="600" orientation="landscape" scale="70" r:id="rId1"/>
  <headerFooter>
    <oddFooter>&amp;CPage &amp;P of &amp;N</oddFooter>
  </headerFooter>
  <colBreaks count="9" manualBreakCount="9">
    <brk id="24" max="65535" man="1"/>
    <brk id="35" max="65535" man="1"/>
    <brk id="44" max="65535" man="1"/>
    <brk id="59" max="65535" man="1"/>
    <brk id="74" max="65535" man="1"/>
    <brk id="89" max="65535" man="1"/>
    <brk id="104" max="65535" man="1"/>
    <brk id="119" max="65535" man="1"/>
    <brk id="1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O76"/>
  <sheetViews>
    <sheetView zoomScalePageLayoutView="0" workbookViewId="0" topLeftCell="A1">
      <pane xSplit="2" ySplit="8" topLeftCell="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A9" sqref="AA9:AA10"/>
    </sheetView>
  </sheetViews>
  <sheetFormatPr defaultColWidth="9.140625" defaultRowHeight="12.75"/>
  <cols>
    <col min="1" max="1" width="9.7109375" style="36" customWidth="1"/>
    <col min="2" max="2" width="3.7109375" style="0" customWidth="1"/>
    <col min="3" max="10" width="13.7109375" style="3" hidden="1" customWidth="1"/>
    <col min="11" max="14" width="13.7109375" style="3" customWidth="1"/>
    <col min="15" max="15" width="3.7109375" style="0" customWidth="1"/>
    <col min="16" max="19" width="13.7109375" style="5" customWidth="1"/>
    <col min="20" max="20" width="3.7109375" style="5" customWidth="1"/>
    <col min="21" max="24" width="12.7109375" style="5" customWidth="1"/>
    <col min="25" max="25" width="3.7109375" style="5" customWidth="1"/>
    <col min="26" max="29" width="12.7109375" style="5" customWidth="1"/>
    <col min="30" max="30" width="3.7109375" style="5" customWidth="1"/>
    <col min="31" max="34" width="13.7109375" style="5" customWidth="1"/>
    <col min="35" max="35" width="3.7109375" style="5" customWidth="1"/>
    <col min="36" max="39" width="13.7109375" style="5" customWidth="1"/>
    <col min="40" max="40" width="3.7109375" style="5" customWidth="1"/>
    <col min="41" max="42" width="12.7109375" style="5" customWidth="1"/>
    <col min="43" max="44" width="13.7109375" style="5" customWidth="1"/>
    <col min="45" max="45" width="3.7109375" style="5" customWidth="1"/>
    <col min="46" max="49" width="13.7109375" style="5" customWidth="1"/>
    <col min="50" max="50" width="3.7109375" style="5" customWidth="1"/>
    <col min="51" max="54" width="13.7109375" style="5" customWidth="1"/>
    <col min="55" max="55" width="3.7109375" style="5" customWidth="1"/>
    <col min="56" max="59" width="13.7109375" style="5" customWidth="1"/>
    <col min="60" max="60" width="3.7109375" style="5" customWidth="1"/>
    <col min="61" max="64" width="13.7109375" style="5" customWidth="1"/>
    <col min="65" max="65" width="3.7109375" style="5" customWidth="1"/>
    <col min="66" max="69" width="13.7109375" style="5" customWidth="1"/>
    <col min="70" max="70" width="3.7109375" style="5" customWidth="1"/>
    <col min="71" max="74" width="13.7109375" style="5" customWidth="1"/>
    <col min="75" max="75" width="3.7109375" style="5" customWidth="1"/>
    <col min="76" max="79" width="13.7109375" style="5" customWidth="1"/>
    <col min="80" max="80" width="3.7109375" style="5" customWidth="1"/>
    <col min="81" max="84" width="13.7109375" style="5" customWidth="1"/>
    <col min="85" max="85" width="3.7109375" style="5" customWidth="1"/>
    <col min="86" max="89" width="12.7109375" style="5" customWidth="1"/>
    <col min="90" max="90" width="3.7109375" style="5" customWidth="1"/>
    <col min="91" max="94" width="12.7109375" style="5" customWidth="1"/>
    <col min="95" max="95" width="3.7109375" style="5" customWidth="1"/>
    <col min="96" max="99" width="12.7109375" style="5" customWidth="1"/>
    <col min="100" max="100" width="3.7109375" style="5" customWidth="1"/>
    <col min="101" max="104" width="13.7109375" style="5" customWidth="1"/>
    <col min="105" max="105" width="3.7109375" style="5" customWidth="1"/>
    <col min="106" max="109" width="12.7109375" style="5" customWidth="1"/>
    <col min="110" max="110" width="3.7109375" style="5" customWidth="1"/>
    <col min="111" max="114" width="13.7109375" style="5" customWidth="1"/>
    <col min="115" max="115" width="3.7109375" style="5" customWidth="1"/>
    <col min="116" max="119" width="13.7109375" style="5" customWidth="1"/>
    <col min="120" max="120" width="3.7109375" style="5" customWidth="1"/>
    <col min="121" max="124" width="13.7109375" style="5" customWidth="1"/>
    <col min="125" max="125" width="3.7109375" style="5" customWidth="1"/>
    <col min="126" max="129" width="13.7109375" style="5" customWidth="1"/>
    <col min="130" max="130" width="3.7109375" style="5" customWidth="1"/>
    <col min="131" max="134" width="13.7109375" style="5" customWidth="1"/>
    <col min="135" max="135" width="3.7109375" style="5" customWidth="1"/>
    <col min="136" max="139" width="13.7109375" style="5" customWidth="1"/>
    <col min="140" max="140" width="3.7109375" style="5" customWidth="1"/>
    <col min="141" max="144" width="13.7109375" style="5" customWidth="1"/>
    <col min="145" max="145" width="3.7109375" style="5" customWidth="1"/>
  </cols>
  <sheetData>
    <row r="1" spans="1:141" ht="12.75">
      <c r="A1" s="1"/>
      <c r="B1" s="2"/>
      <c r="D1" s="4"/>
      <c r="E1" s="4"/>
      <c r="F1" s="4"/>
      <c r="G1" s="4" t="s">
        <v>150</v>
      </c>
      <c r="H1" s="4"/>
      <c r="J1" s="4"/>
      <c r="K1" s="4"/>
      <c r="L1" s="4"/>
      <c r="U1" s="4" t="s">
        <v>150</v>
      </c>
      <c r="AE1" s="4"/>
      <c r="AJ1" s="4" t="s">
        <v>150</v>
      </c>
      <c r="AT1" s="4"/>
      <c r="AY1" s="4" t="s">
        <v>150</v>
      </c>
      <c r="BI1" s="4"/>
      <c r="BN1" s="4" t="s">
        <v>150</v>
      </c>
      <c r="BS1" s="4"/>
      <c r="BX1" s="4"/>
      <c r="CC1" s="4" t="s">
        <v>150</v>
      </c>
      <c r="CM1" s="4"/>
      <c r="CR1" s="4" t="s">
        <v>150</v>
      </c>
      <c r="DB1" s="4"/>
      <c r="DG1" s="4" t="s">
        <v>150</v>
      </c>
      <c r="DQ1" s="4"/>
      <c r="DV1" s="4" t="s">
        <v>150</v>
      </c>
      <c r="EF1" s="4"/>
      <c r="EK1" s="4" t="s">
        <v>150</v>
      </c>
    </row>
    <row r="2" spans="1:141" ht="12.75">
      <c r="A2" s="1"/>
      <c r="B2" s="2"/>
      <c r="D2" s="4"/>
      <c r="E2" s="4"/>
      <c r="F2" s="4"/>
      <c r="G2" s="4" t="s">
        <v>149</v>
      </c>
      <c r="H2" s="4"/>
      <c r="J2" s="4"/>
      <c r="K2" s="4"/>
      <c r="L2" s="4"/>
      <c r="U2" s="4" t="s">
        <v>149</v>
      </c>
      <c r="AE2" s="4"/>
      <c r="AJ2" s="4" t="s">
        <v>149</v>
      </c>
      <c r="AT2" s="4"/>
      <c r="AY2" s="4" t="s">
        <v>149</v>
      </c>
      <c r="BI2" s="4"/>
      <c r="BN2" s="4" t="s">
        <v>149</v>
      </c>
      <c r="BS2" s="4"/>
      <c r="BX2" s="4"/>
      <c r="CC2" s="4" t="s">
        <v>149</v>
      </c>
      <c r="CM2" s="4"/>
      <c r="CR2" s="4" t="s">
        <v>149</v>
      </c>
      <c r="DB2" s="4"/>
      <c r="DG2" s="4" t="s">
        <v>149</v>
      </c>
      <c r="DQ2" s="4"/>
      <c r="DV2" s="4" t="s">
        <v>149</v>
      </c>
      <c r="EF2" s="4"/>
      <c r="EK2" s="4" t="s">
        <v>149</v>
      </c>
    </row>
    <row r="3" spans="1:141" ht="12.75">
      <c r="A3" s="1"/>
      <c r="B3" s="2"/>
      <c r="D3" s="7"/>
      <c r="E3" s="7"/>
      <c r="F3" s="7"/>
      <c r="G3" s="4" t="s">
        <v>151</v>
      </c>
      <c r="H3" s="4"/>
      <c r="J3" s="7"/>
      <c r="K3" s="7"/>
      <c r="L3" s="7"/>
      <c r="U3" s="4" t="s">
        <v>151</v>
      </c>
      <c r="AE3" s="4"/>
      <c r="AJ3" s="4" t="s">
        <v>151</v>
      </c>
      <c r="AT3" s="4"/>
      <c r="AY3" s="4" t="s">
        <v>151</v>
      </c>
      <c r="BI3" s="4"/>
      <c r="BN3" s="4" t="s">
        <v>151</v>
      </c>
      <c r="BS3" s="4"/>
      <c r="BX3" s="4"/>
      <c r="CC3" s="4" t="s">
        <v>151</v>
      </c>
      <c r="CM3" s="4"/>
      <c r="CR3" s="4" t="s">
        <v>151</v>
      </c>
      <c r="DB3" s="4"/>
      <c r="DG3" s="4" t="s">
        <v>151</v>
      </c>
      <c r="DQ3" s="4"/>
      <c r="DV3" s="4" t="s">
        <v>151</v>
      </c>
      <c r="EF3" s="4"/>
      <c r="EK3" s="4" t="s">
        <v>151</v>
      </c>
    </row>
    <row r="4" spans="1:12" ht="12.75">
      <c r="A4" s="1"/>
      <c r="B4" s="2"/>
      <c r="C4" s="7"/>
      <c r="D4" s="4"/>
      <c r="E4" s="4"/>
      <c r="F4" s="4"/>
      <c r="G4" s="4"/>
      <c r="H4" s="4"/>
      <c r="I4" s="4"/>
      <c r="J4" s="4"/>
      <c r="K4" s="4"/>
      <c r="L4" s="4"/>
    </row>
    <row r="5" spans="1:145" ht="12.75">
      <c r="A5" s="9" t="s">
        <v>0</v>
      </c>
      <c r="C5" s="86" t="s">
        <v>145</v>
      </c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P5" s="12" t="s">
        <v>105</v>
      </c>
      <c r="Q5" s="15"/>
      <c r="R5" s="14"/>
      <c r="S5" s="11"/>
      <c r="U5" s="40" t="s">
        <v>12</v>
      </c>
      <c r="V5" s="13"/>
      <c r="W5" s="14"/>
      <c r="X5" s="11"/>
      <c r="Z5" s="40" t="s">
        <v>72</v>
      </c>
      <c r="AA5" s="13"/>
      <c r="AB5" s="14"/>
      <c r="AC5" s="11"/>
      <c r="AE5" s="81" t="s">
        <v>102</v>
      </c>
      <c r="AF5" s="79"/>
      <c r="AG5" s="80"/>
      <c r="AH5" s="11"/>
      <c r="AJ5" s="40" t="s">
        <v>13</v>
      </c>
      <c r="AK5" s="13"/>
      <c r="AL5" s="14"/>
      <c r="AM5" s="11"/>
      <c r="AO5" s="40" t="s">
        <v>14</v>
      </c>
      <c r="AP5" s="13"/>
      <c r="AQ5" s="14"/>
      <c r="AR5" s="11"/>
      <c r="AT5" s="40" t="s">
        <v>163</v>
      </c>
      <c r="AU5" s="13"/>
      <c r="AV5" s="14"/>
      <c r="AW5" s="11"/>
      <c r="AY5" s="40" t="s">
        <v>15</v>
      </c>
      <c r="AZ5" s="13"/>
      <c r="BA5" s="14"/>
      <c r="BB5" s="11"/>
      <c r="BD5" s="12" t="s">
        <v>16</v>
      </c>
      <c r="BE5" s="13"/>
      <c r="BF5" s="14"/>
      <c r="BG5" s="11"/>
      <c r="BI5" s="76" t="s">
        <v>75</v>
      </c>
      <c r="BJ5" s="77"/>
      <c r="BK5" s="78"/>
      <c r="BL5" s="11"/>
      <c r="BN5" s="84" t="s">
        <v>119</v>
      </c>
      <c r="BO5" s="82"/>
      <c r="BP5" s="83"/>
      <c r="BQ5" s="11"/>
      <c r="BS5" s="84" t="s">
        <v>103</v>
      </c>
      <c r="BT5" s="82"/>
      <c r="BU5" s="83"/>
      <c r="BV5" s="11"/>
      <c r="BX5" s="12" t="s">
        <v>120</v>
      </c>
      <c r="BY5" s="13"/>
      <c r="BZ5" s="14"/>
      <c r="CA5" s="11"/>
      <c r="CC5" s="12" t="s">
        <v>57</v>
      </c>
      <c r="CD5" s="13"/>
      <c r="CE5" s="14"/>
      <c r="CF5" s="11"/>
      <c r="CH5" s="12" t="s">
        <v>66</v>
      </c>
      <c r="CI5" s="13"/>
      <c r="CJ5" s="14"/>
      <c r="CK5" s="11"/>
      <c r="CM5" s="12" t="s">
        <v>17</v>
      </c>
      <c r="CN5" s="13"/>
      <c r="CO5" s="14"/>
      <c r="CP5" s="11"/>
      <c r="CR5" s="40" t="s">
        <v>61</v>
      </c>
      <c r="CS5" s="13"/>
      <c r="CT5" s="14"/>
      <c r="CU5" s="11"/>
      <c r="CW5" s="40" t="s">
        <v>18</v>
      </c>
      <c r="CX5" s="13"/>
      <c r="CY5" s="14"/>
      <c r="CZ5" s="11"/>
      <c r="DB5" s="85" t="s">
        <v>104</v>
      </c>
      <c r="DC5" s="13"/>
      <c r="DD5" s="14"/>
      <c r="DE5" s="11"/>
      <c r="DG5" s="40" t="s">
        <v>64</v>
      </c>
      <c r="DH5" s="15"/>
      <c r="DI5" s="14"/>
      <c r="DJ5" s="11"/>
      <c r="DL5" s="40" t="s">
        <v>19</v>
      </c>
      <c r="DM5" s="15"/>
      <c r="DN5" s="14"/>
      <c r="DO5" s="11"/>
      <c r="DQ5" s="40" t="s">
        <v>127</v>
      </c>
      <c r="DR5" s="15"/>
      <c r="DS5" s="14"/>
      <c r="DT5" s="11"/>
      <c r="DV5" s="12" t="s">
        <v>20</v>
      </c>
      <c r="DW5" s="15"/>
      <c r="DX5" s="14"/>
      <c r="DY5" s="11"/>
      <c r="EA5" s="12" t="s">
        <v>21</v>
      </c>
      <c r="EB5" s="15"/>
      <c r="EC5" s="14"/>
      <c r="ED5" s="11"/>
      <c r="EF5" s="12" t="s">
        <v>58</v>
      </c>
      <c r="EG5" s="15"/>
      <c r="EH5" s="14"/>
      <c r="EI5" s="11"/>
      <c r="EJ5" s="41"/>
      <c r="EK5" s="12" t="s">
        <v>22</v>
      </c>
      <c r="EL5" s="15"/>
      <c r="EM5" s="14"/>
      <c r="EN5" s="11"/>
      <c r="EO5" s="42"/>
    </row>
    <row r="6" spans="1:145" ht="12.75">
      <c r="A6" s="21" t="s">
        <v>8</v>
      </c>
      <c r="B6" s="8"/>
      <c r="C6" s="40" t="s">
        <v>144</v>
      </c>
      <c r="D6" s="39"/>
      <c r="E6" s="30" t="s">
        <v>155</v>
      </c>
      <c r="F6" s="88" t="s">
        <v>164</v>
      </c>
      <c r="G6" s="39"/>
      <c r="H6" s="30" t="s">
        <v>155</v>
      </c>
      <c r="I6" s="88" t="s">
        <v>146</v>
      </c>
      <c r="J6" s="39"/>
      <c r="K6" s="87" t="str">
        <f>'2014A '!K6</f>
        <v>                      2014 Series A after 2021B</v>
      </c>
      <c r="L6" s="13"/>
      <c r="M6" s="39"/>
      <c r="N6" s="30" t="s">
        <v>155</v>
      </c>
      <c r="P6" s="22">
        <f>U6+Z6+AE6+AJ6+AO6+AY6+BD6+BI6+BS6+CC6+CH6+CM6+CR6+CW6+DB6+DG6+DL6+DV6+EA6+EF6+EK6+DQ6</f>
        <v>0.1208423</v>
      </c>
      <c r="Q6" s="23">
        <f>V6+AA6+AF6+AK6+AP6+AZ6+BE6+BJ6+BT6+CD6+CI6+CN6+CS6+CX6+DC6+DH6+DM6+DW6+EB6+EG6+EL6+BO6+BY6+DR6</f>
        <v>0.18586210000000003</v>
      </c>
      <c r="R6" s="23">
        <f>W6+AB6+AG6+AL6+AQ6+BA6+BF6+BK6+BU6+CE6+CJ6+CO6+CT6+CY6+DD6+DI6+DN6+DX6+EC6+EH6+EM6+BP6+BZ6+DS6</f>
        <v>0.2843197</v>
      </c>
      <c r="S6" s="30" t="s">
        <v>155</v>
      </c>
      <c r="U6" s="43">
        <v>0.0030611</v>
      </c>
      <c r="V6" s="8">
        <v>0.0030611</v>
      </c>
      <c r="W6" s="24">
        <v>0.0030611</v>
      </c>
      <c r="X6" s="30" t="s">
        <v>155</v>
      </c>
      <c r="Z6" s="43">
        <v>9.5E-05</v>
      </c>
      <c r="AA6" s="8">
        <v>9.5E-05</v>
      </c>
      <c r="AB6" s="24">
        <v>0.0002763</v>
      </c>
      <c r="AC6" s="30" t="s">
        <v>155</v>
      </c>
      <c r="AE6" s="43">
        <v>0.0006881</v>
      </c>
      <c r="AF6" s="8">
        <v>0.0006881</v>
      </c>
      <c r="AG6" s="24">
        <v>0.0006881</v>
      </c>
      <c r="AH6" s="30" t="s">
        <v>155</v>
      </c>
      <c r="AJ6" s="43">
        <v>0.007083</v>
      </c>
      <c r="AK6" s="8">
        <v>0.0088751</v>
      </c>
      <c r="AL6" s="24">
        <v>0.0101105</v>
      </c>
      <c r="AM6" s="30" t="s">
        <v>155</v>
      </c>
      <c r="AO6" s="43">
        <v>0.00379</v>
      </c>
      <c r="AP6" s="23">
        <v>0.0041862</v>
      </c>
      <c r="AQ6" s="24">
        <v>0.005199</v>
      </c>
      <c r="AR6" s="30" t="s">
        <v>155</v>
      </c>
      <c r="AT6" s="43">
        <v>0</v>
      </c>
      <c r="AU6" s="8">
        <v>0</v>
      </c>
      <c r="AV6" s="24">
        <v>0</v>
      </c>
      <c r="AW6" s="30" t="s">
        <v>155</v>
      </c>
      <c r="AY6" s="43">
        <v>0.0002353</v>
      </c>
      <c r="AZ6" s="8">
        <v>0.0002496</v>
      </c>
      <c r="BA6" s="24">
        <v>0.0003511</v>
      </c>
      <c r="BB6" s="30" t="s">
        <v>155</v>
      </c>
      <c r="BD6" s="43">
        <v>0.0017372</v>
      </c>
      <c r="BE6" s="8">
        <v>0.0157719</v>
      </c>
      <c r="BF6" s="24">
        <v>0.0300804</v>
      </c>
      <c r="BG6" s="30" t="s">
        <v>155</v>
      </c>
      <c r="BI6" s="43">
        <v>0.001809</v>
      </c>
      <c r="BJ6" s="8">
        <v>0.0019723</v>
      </c>
      <c r="BK6" s="24">
        <v>0.0019723</v>
      </c>
      <c r="BL6" s="30" t="s">
        <v>155</v>
      </c>
      <c r="BN6" s="43">
        <v>0</v>
      </c>
      <c r="BO6" s="8">
        <v>0.0012653</v>
      </c>
      <c r="BP6" s="24">
        <v>0.002703</v>
      </c>
      <c r="BQ6" s="30" t="s">
        <v>155</v>
      </c>
      <c r="BS6" s="43">
        <v>0.0009932</v>
      </c>
      <c r="BT6" s="8">
        <v>0.0029255</v>
      </c>
      <c r="BU6" s="24">
        <v>0.0214389</v>
      </c>
      <c r="BV6" s="30" t="s">
        <v>155</v>
      </c>
      <c r="BX6" s="43">
        <v>0</v>
      </c>
      <c r="BY6" s="8">
        <v>0.0001786</v>
      </c>
      <c r="BZ6" s="24">
        <v>0.0001786</v>
      </c>
      <c r="CA6" s="30" t="s">
        <v>155</v>
      </c>
      <c r="CC6" s="43">
        <v>3.3E-05</v>
      </c>
      <c r="CD6" s="8">
        <v>5.61E-05</v>
      </c>
      <c r="CE6" s="24">
        <v>6.07E-05</v>
      </c>
      <c r="CF6" s="30" t="s">
        <v>155</v>
      </c>
      <c r="CH6" s="43">
        <v>0.0013499</v>
      </c>
      <c r="CI6" s="8">
        <v>0.0025191</v>
      </c>
      <c r="CJ6" s="24">
        <v>0.0030525</v>
      </c>
      <c r="CK6" s="30" t="s">
        <v>155</v>
      </c>
      <c r="CM6" s="43">
        <v>0.0005776</v>
      </c>
      <c r="CN6" s="8">
        <v>0.0020217</v>
      </c>
      <c r="CO6" s="24">
        <v>0.0059222</v>
      </c>
      <c r="CP6" s="30" t="s">
        <v>155</v>
      </c>
      <c r="CR6" s="43">
        <v>0.0001147</v>
      </c>
      <c r="CS6" s="8">
        <v>0.0001147</v>
      </c>
      <c r="CT6" s="24">
        <v>0.0003611</v>
      </c>
      <c r="CU6" s="30" t="s">
        <v>155</v>
      </c>
      <c r="CW6" s="43">
        <v>0.0018215</v>
      </c>
      <c r="CX6" s="8">
        <v>0.0035228</v>
      </c>
      <c r="CY6" s="24">
        <v>0.0056614</v>
      </c>
      <c r="CZ6" s="30" t="s">
        <v>155</v>
      </c>
      <c r="DB6" s="43">
        <v>0.0674034</v>
      </c>
      <c r="DC6" s="8">
        <v>0.0840529</v>
      </c>
      <c r="DD6" s="24">
        <v>0.1327259</v>
      </c>
      <c r="DE6" s="30" t="s">
        <v>155</v>
      </c>
      <c r="DG6" s="43">
        <v>0.0023086</v>
      </c>
      <c r="DH6" s="23">
        <v>0.0027387</v>
      </c>
      <c r="DI6" s="24">
        <v>0.0027387</v>
      </c>
      <c r="DJ6" s="30" t="s">
        <v>155</v>
      </c>
      <c r="DL6" s="43">
        <v>0.0010124</v>
      </c>
      <c r="DM6" s="23">
        <v>0.0017409</v>
      </c>
      <c r="DN6" s="24">
        <v>0.0025749</v>
      </c>
      <c r="DO6" s="30" t="s">
        <v>155</v>
      </c>
      <c r="DQ6" s="43"/>
      <c r="DR6" s="23"/>
      <c r="DS6" s="24">
        <v>0.0005694</v>
      </c>
      <c r="DT6" s="30" t="s">
        <v>155</v>
      </c>
      <c r="DV6" s="43">
        <v>0.0078738</v>
      </c>
      <c r="DW6" s="23">
        <v>0.0078873</v>
      </c>
      <c r="DX6" s="24">
        <v>0.0097204</v>
      </c>
      <c r="DY6" s="30" t="s">
        <v>155</v>
      </c>
      <c r="EA6" s="43">
        <v>0.0177884</v>
      </c>
      <c r="EB6" s="23">
        <v>0.0384817</v>
      </c>
      <c r="EC6" s="24">
        <v>0.0410118</v>
      </c>
      <c r="ED6" s="30" t="s">
        <v>155</v>
      </c>
      <c r="EF6" s="43">
        <v>0.0002863</v>
      </c>
      <c r="EG6" s="23">
        <v>0.0002863</v>
      </c>
      <c r="EH6" s="24">
        <v>0.0002863</v>
      </c>
      <c r="EI6" s="30" t="s">
        <v>155</v>
      </c>
      <c r="EJ6" s="41"/>
      <c r="EK6" s="43">
        <v>0.0007808</v>
      </c>
      <c r="EL6" s="23">
        <v>0.0031712</v>
      </c>
      <c r="EM6" s="24">
        <v>0.0035751</v>
      </c>
      <c r="EN6" s="30" t="s">
        <v>155</v>
      </c>
      <c r="EO6" s="42"/>
    </row>
    <row r="7" spans="1:145" ht="12.75">
      <c r="A7" s="21"/>
      <c r="B7" s="8"/>
      <c r="C7" s="40"/>
      <c r="D7" s="13"/>
      <c r="E7" s="30" t="s">
        <v>156</v>
      </c>
      <c r="F7" s="90" t="s">
        <v>148</v>
      </c>
      <c r="G7" s="91"/>
      <c r="H7" s="30" t="s">
        <v>156</v>
      </c>
      <c r="I7" s="90" t="s">
        <v>147</v>
      </c>
      <c r="J7" s="13"/>
      <c r="K7" s="13"/>
      <c r="L7" s="13"/>
      <c r="M7" s="39"/>
      <c r="N7" s="30" t="s">
        <v>156</v>
      </c>
      <c r="P7" s="22"/>
      <c r="Q7" s="23">
        <f>V7+AA7+AF7+AK7+AP7+AU7+AZ7+BE7+BJ7+BO7+BT7+BY7+CD7+CI7+CN7+CS7+CX7+DC7+DH7+DM7+DR7+DW7+EB7+EG7+EL7</f>
        <v>0.31598659999999995</v>
      </c>
      <c r="R7" s="23">
        <f>W7+AB7+AG7+AL7+AQ7+AV7+BA7+BF7+BK7+BP7+BU7+BZ7+CE7+CJ7+CO7+CT7+CY7+DD7+DI7+DN7+DS7+DX7+EC7+EH7+EM7</f>
        <v>0.38856799999999997</v>
      </c>
      <c r="S7" s="30" t="s">
        <v>156</v>
      </c>
      <c r="U7" s="43"/>
      <c r="V7" s="23">
        <v>0.0029131</v>
      </c>
      <c r="W7" s="24">
        <v>0.0035823</v>
      </c>
      <c r="X7" s="30" t="s">
        <v>156</v>
      </c>
      <c r="Z7" s="43"/>
      <c r="AA7" s="23">
        <v>0.000263</v>
      </c>
      <c r="AB7" s="24">
        <v>0.0003234</v>
      </c>
      <c r="AC7" s="30" t="s">
        <v>156</v>
      </c>
      <c r="AE7" s="43"/>
      <c r="AF7" s="23">
        <v>0.0006548</v>
      </c>
      <c r="AG7" s="24">
        <v>0.0008052</v>
      </c>
      <c r="AH7" s="30" t="s">
        <v>156</v>
      </c>
      <c r="AJ7" s="43"/>
      <c r="AK7" s="23">
        <v>0.0223492</v>
      </c>
      <c r="AL7" s="24">
        <v>0.0274828</v>
      </c>
      <c r="AM7" s="30" t="s">
        <v>156</v>
      </c>
      <c r="AO7" s="43"/>
      <c r="AP7" s="8">
        <v>0.0050863</v>
      </c>
      <c r="AQ7" s="24">
        <v>0.0062545</v>
      </c>
      <c r="AR7" s="30" t="s">
        <v>156</v>
      </c>
      <c r="AT7" s="43"/>
      <c r="AU7" s="23">
        <v>0.0018547</v>
      </c>
      <c r="AV7" s="24">
        <v>0.0022807</v>
      </c>
      <c r="AW7" s="30" t="s">
        <v>156</v>
      </c>
      <c r="AY7" s="43"/>
      <c r="AZ7" s="23">
        <v>0.0056264</v>
      </c>
      <c r="BA7" s="24">
        <v>0.0069188</v>
      </c>
      <c r="BB7" s="30" t="s">
        <v>156</v>
      </c>
      <c r="BD7" s="43"/>
      <c r="BE7" s="23">
        <v>0.0344314</v>
      </c>
      <c r="BF7" s="24">
        <v>0.0423403</v>
      </c>
      <c r="BG7" s="30" t="s">
        <v>156</v>
      </c>
      <c r="BI7" s="43"/>
      <c r="BJ7" s="23">
        <v>0.001877</v>
      </c>
      <c r="BK7" s="24">
        <v>0.0023081</v>
      </c>
      <c r="BL7" s="30" t="s">
        <v>156</v>
      </c>
      <c r="BN7" s="43"/>
      <c r="BO7" s="23">
        <v>0.0025724</v>
      </c>
      <c r="BP7" s="24">
        <v>0.0031632</v>
      </c>
      <c r="BQ7" s="30" t="s">
        <v>156</v>
      </c>
      <c r="BS7" s="43"/>
      <c r="BT7" s="23">
        <v>0.0238264</v>
      </c>
      <c r="BU7" s="24">
        <v>0.0292993</v>
      </c>
      <c r="BV7" s="30" t="s">
        <v>156</v>
      </c>
      <c r="BX7" s="43"/>
      <c r="BY7" s="23">
        <v>0.00017</v>
      </c>
      <c r="BZ7" s="24">
        <v>0.000209</v>
      </c>
      <c r="CA7" s="30" t="s">
        <v>156</v>
      </c>
      <c r="CC7" s="43"/>
      <c r="CD7" s="23">
        <v>5.78E-05</v>
      </c>
      <c r="CE7" s="24">
        <v>7.1E-05</v>
      </c>
      <c r="CF7" s="30" t="s">
        <v>156</v>
      </c>
      <c r="CH7" s="43"/>
      <c r="CI7" s="23">
        <v>0.0032184</v>
      </c>
      <c r="CJ7" s="24">
        <v>0.0039577</v>
      </c>
      <c r="CK7" s="30" t="s">
        <v>156</v>
      </c>
      <c r="CM7" s="43"/>
      <c r="CN7" s="23">
        <v>0.0093677</v>
      </c>
      <c r="CO7" s="24">
        <v>0.0115194</v>
      </c>
      <c r="CP7" s="30" t="s">
        <v>156</v>
      </c>
      <c r="CR7" s="43"/>
      <c r="CS7" s="23">
        <v>0.0004755</v>
      </c>
      <c r="CT7" s="24">
        <v>0.0005848</v>
      </c>
      <c r="CU7" s="30" t="s">
        <v>156</v>
      </c>
      <c r="CW7" s="43"/>
      <c r="CX7" s="23">
        <v>0.0062811</v>
      </c>
      <c r="CY7" s="24">
        <v>0.0077238</v>
      </c>
      <c r="CZ7" s="30" t="s">
        <v>156</v>
      </c>
      <c r="DB7" s="43"/>
      <c r="DC7" s="23">
        <v>0.1348883</v>
      </c>
      <c r="DD7" s="24">
        <v>0.1658719</v>
      </c>
      <c r="DE7" s="30" t="s">
        <v>156</v>
      </c>
      <c r="DG7" s="43"/>
      <c r="DH7" s="23">
        <v>0.0026269</v>
      </c>
      <c r="DI7" s="24">
        <v>0.0032303</v>
      </c>
      <c r="DJ7" s="30" t="s">
        <v>156</v>
      </c>
      <c r="DL7" s="43"/>
      <c r="DM7" s="23">
        <v>0.0030078</v>
      </c>
      <c r="DN7" s="24">
        <v>0.0036987</v>
      </c>
      <c r="DO7" s="30" t="s">
        <v>156</v>
      </c>
      <c r="DQ7" s="43"/>
      <c r="DR7" s="23">
        <v>0.0007174</v>
      </c>
      <c r="DS7" s="24">
        <v>0.0008822</v>
      </c>
      <c r="DT7" s="30" t="s">
        <v>156</v>
      </c>
      <c r="DV7" s="43"/>
      <c r="DW7" s="23">
        <v>0.0103774</v>
      </c>
      <c r="DX7" s="24">
        <v>0.012761</v>
      </c>
      <c r="DY7" s="30" t="s">
        <v>156</v>
      </c>
      <c r="EA7" s="43"/>
      <c r="EB7" s="23">
        <v>0.0390292</v>
      </c>
      <c r="EC7" s="24">
        <v>0.0479941</v>
      </c>
      <c r="ED7" s="30" t="s">
        <v>156</v>
      </c>
      <c r="EF7" s="43"/>
      <c r="EG7" s="23">
        <v>0.0002725</v>
      </c>
      <c r="EH7" s="24">
        <v>0.0003351</v>
      </c>
      <c r="EI7" s="30" t="s">
        <v>156</v>
      </c>
      <c r="EJ7" s="41"/>
      <c r="EK7" s="43"/>
      <c r="EL7" s="23">
        <v>0.0040419</v>
      </c>
      <c r="EM7" s="24">
        <v>0.0049704</v>
      </c>
      <c r="EN7" s="30" t="s">
        <v>156</v>
      </c>
      <c r="EO7" s="42"/>
    </row>
    <row r="8" spans="1:145" ht="12.75">
      <c r="A8" s="29"/>
      <c r="C8" s="30" t="s">
        <v>9</v>
      </c>
      <c r="D8" s="30" t="s">
        <v>10</v>
      </c>
      <c r="E8" s="30"/>
      <c r="F8" s="30" t="s">
        <v>9</v>
      </c>
      <c r="G8" s="30" t="s">
        <v>10</v>
      </c>
      <c r="H8" s="30"/>
      <c r="I8" s="30" t="s">
        <v>9</v>
      </c>
      <c r="J8" s="30" t="s">
        <v>10</v>
      </c>
      <c r="K8" s="30" t="s">
        <v>9</v>
      </c>
      <c r="L8" s="30" t="s">
        <v>10</v>
      </c>
      <c r="M8" s="30" t="s">
        <v>11</v>
      </c>
      <c r="N8" s="98"/>
      <c r="P8" s="30" t="s">
        <v>9</v>
      </c>
      <c r="Q8" s="30" t="s">
        <v>10</v>
      </c>
      <c r="R8" s="30" t="s">
        <v>11</v>
      </c>
      <c r="S8" s="98"/>
      <c r="U8" s="30" t="s">
        <v>9</v>
      </c>
      <c r="V8" s="30" t="s">
        <v>10</v>
      </c>
      <c r="W8" s="30" t="s">
        <v>11</v>
      </c>
      <c r="X8" s="98"/>
      <c r="Z8" s="30" t="s">
        <v>9</v>
      </c>
      <c r="AA8" s="30" t="s">
        <v>10</v>
      </c>
      <c r="AB8" s="30" t="s">
        <v>11</v>
      </c>
      <c r="AC8" s="98"/>
      <c r="AE8" s="30" t="s">
        <v>9</v>
      </c>
      <c r="AF8" s="30" t="s">
        <v>10</v>
      </c>
      <c r="AG8" s="30" t="s">
        <v>11</v>
      </c>
      <c r="AH8" s="98"/>
      <c r="AJ8" s="30" t="s">
        <v>9</v>
      </c>
      <c r="AK8" s="30" t="s">
        <v>10</v>
      </c>
      <c r="AL8" s="30" t="s">
        <v>11</v>
      </c>
      <c r="AM8" s="98"/>
      <c r="AO8" s="30" t="s">
        <v>9</v>
      </c>
      <c r="AP8" s="30" t="s">
        <v>10</v>
      </c>
      <c r="AQ8" s="30" t="s">
        <v>11</v>
      </c>
      <c r="AR8" s="98"/>
      <c r="AT8" s="30" t="s">
        <v>9</v>
      </c>
      <c r="AU8" s="30" t="s">
        <v>10</v>
      </c>
      <c r="AV8" s="30" t="s">
        <v>11</v>
      </c>
      <c r="AW8" s="98"/>
      <c r="AY8" s="30" t="s">
        <v>9</v>
      </c>
      <c r="AZ8" s="30" t="s">
        <v>10</v>
      </c>
      <c r="BA8" s="30" t="s">
        <v>11</v>
      </c>
      <c r="BB8" s="98"/>
      <c r="BD8" s="30" t="s">
        <v>9</v>
      </c>
      <c r="BE8" s="30" t="s">
        <v>10</v>
      </c>
      <c r="BF8" s="30" t="s">
        <v>11</v>
      </c>
      <c r="BG8" s="98"/>
      <c r="BI8" s="30" t="s">
        <v>9</v>
      </c>
      <c r="BJ8" s="30" t="s">
        <v>10</v>
      </c>
      <c r="BK8" s="30" t="s">
        <v>11</v>
      </c>
      <c r="BL8" s="98"/>
      <c r="BN8" s="30" t="s">
        <v>9</v>
      </c>
      <c r="BO8" s="30" t="s">
        <v>10</v>
      </c>
      <c r="BP8" s="30" t="s">
        <v>11</v>
      </c>
      <c r="BQ8" s="98"/>
      <c r="BS8" s="30" t="s">
        <v>9</v>
      </c>
      <c r="BT8" s="30" t="s">
        <v>10</v>
      </c>
      <c r="BU8" s="30" t="s">
        <v>11</v>
      </c>
      <c r="BV8" s="98"/>
      <c r="BX8" s="30" t="s">
        <v>9</v>
      </c>
      <c r="BY8" s="30" t="s">
        <v>10</v>
      </c>
      <c r="BZ8" s="30" t="s">
        <v>11</v>
      </c>
      <c r="CA8" s="98"/>
      <c r="CC8" s="30" t="s">
        <v>9</v>
      </c>
      <c r="CD8" s="30" t="s">
        <v>10</v>
      </c>
      <c r="CE8" s="30" t="s">
        <v>11</v>
      </c>
      <c r="CF8" s="98"/>
      <c r="CH8" s="30" t="s">
        <v>9</v>
      </c>
      <c r="CI8" s="30" t="s">
        <v>10</v>
      </c>
      <c r="CJ8" s="30" t="s">
        <v>11</v>
      </c>
      <c r="CK8" s="98"/>
      <c r="CM8" s="30" t="s">
        <v>9</v>
      </c>
      <c r="CN8" s="30" t="s">
        <v>10</v>
      </c>
      <c r="CO8" s="30" t="s">
        <v>11</v>
      </c>
      <c r="CP8" s="98"/>
      <c r="CR8" s="30" t="s">
        <v>9</v>
      </c>
      <c r="CS8" s="30" t="s">
        <v>10</v>
      </c>
      <c r="CT8" s="30" t="s">
        <v>11</v>
      </c>
      <c r="CU8" s="98"/>
      <c r="CW8" s="30" t="s">
        <v>9</v>
      </c>
      <c r="CX8" s="30" t="s">
        <v>10</v>
      </c>
      <c r="CY8" s="30" t="s">
        <v>11</v>
      </c>
      <c r="CZ8" s="98"/>
      <c r="DB8" s="30" t="s">
        <v>9</v>
      </c>
      <c r="DC8" s="30" t="s">
        <v>10</v>
      </c>
      <c r="DD8" s="30" t="s">
        <v>11</v>
      </c>
      <c r="DE8" s="98"/>
      <c r="DG8" s="30" t="s">
        <v>9</v>
      </c>
      <c r="DH8" s="30" t="s">
        <v>10</v>
      </c>
      <c r="DI8" s="30" t="s">
        <v>11</v>
      </c>
      <c r="DJ8" s="98"/>
      <c r="DL8" s="30" t="s">
        <v>9</v>
      </c>
      <c r="DM8" s="30" t="s">
        <v>10</v>
      </c>
      <c r="DN8" s="30" t="s">
        <v>11</v>
      </c>
      <c r="DO8" s="98"/>
      <c r="DQ8" s="30" t="s">
        <v>9</v>
      </c>
      <c r="DR8" s="30" t="s">
        <v>10</v>
      </c>
      <c r="DS8" s="30" t="s">
        <v>11</v>
      </c>
      <c r="DT8" s="98"/>
      <c r="DV8" s="30" t="s">
        <v>9</v>
      </c>
      <c r="DW8" s="30" t="s">
        <v>10</v>
      </c>
      <c r="DX8" s="30" t="s">
        <v>11</v>
      </c>
      <c r="DY8" s="98"/>
      <c r="EA8" s="30" t="s">
        <v>9</v>
      </c>
      <c r="EB8" s="30" t="s">
        <v>10</v>
      </c>
      <c r="EC8" s="30" t="s">
        <v>11</v>
      </c>
      <c r="ED8" s="98"/>
      <c r="EF8" s="30" t="s">
        <v>9</v>
      </c>
      <c r="EG8" s="30" t="s">
        <v>10</v>
      </c>
      <c r="EH8" s="30" t="s">
        <v>11</v>
      </c>
      <c r="EI8" s="98"/>
      <c r="EJ8" s="44"/>
      <c r="EK8" s="30" t="s">
        <v>9</v>
      </c>
      <c r="EL8" s="30" t="s">
        <v>10</v>
      </c>
      <c r="EM8" s="30" t="s">
        <v>11</v>
      </c>
      <c r="EN8" s="98"/>
      <c r="EO8" s="71"/>
    </row>
    <row r="9" spans="1:144" ht="12.75">
      <c r="A9" s="36">
        <v>44470</v>
      </c>
      <c r="D9" s="3">
        <v>1084250</v>
      </c>
      <c r="E9" s="3">
        <v>283439</v>
      </c>
      <c r="L9" s="3">
        <f aca="true" t="shared" si="0" ref="L9:L34">D9+G9+J9</f>
        <v>1084250</v>
      </c>
      <c r="M9" s="34">
        <f aca="true" t="shared" si="1" ref="M9:M34">K9+L9</f>
        <v>1084250</v>
      </c>
      <c r="N9" s="34">
        <f aca="true" t="shared" si="2" ref="N9:N22">E9+H9</f>
        <v>283439</v>
      </c>
      <c r="P9" s="45"/>
      <c r="Q9" s="35">
        <f aca="true" t="shared" si="3" ref="Q9:S34">V9+AA9+AF9+AK9+AP9+AU9+AZ9+BE9+BJ9+BO9+BT9+BY9+CD9+CI9+CN9+CS9+CX9+DC9+DH9+DM9+DR9+DW9+EB9+EG9+EL9</f>
        <v>421304.85400000005</v>
      </c>
      <c r="R9" s="35">
        <f aca="true" t="shared" si="4" ref="R9:R34">P9+Q9</f>
        <v>421304.85400000005</v>
      </c>
      <c r="S9" s="35">
        <f t="shared" si="3"/>
        <v>110135.32535200001</v>
      </c>
      <c r="V9" s="5">
        <f>(D9+J9)*$W$7</f>
        <v>3884.108775</v>
      </c>
      <c r="W9" s="5">
        <f aca="true" t="shared" si="5" ref="W9:W34">U9+V9</f>
        <v>3884.108775</v>
      </c>
      <c r="X9" s="5">
        <f>$E9*W$7</f>
        <v>1015.3635297000001</v>
      </c>
      <c r="AA9" s="5">
        <f>(D9+J9)*$AB$7</f>
        <v>350.64645</v>
      </c>
      <c r="AB9" s="5">
        <f aca="true" t="shared" si="6" ref="AB9:AB34">Z9+AA9</f>
        <v>350.64645</v>
      </c>
      <c r="AC9" s="5">
        <f>$E9*AB$7</f>
        <v>91.6641726</v>
      </c>
      <c r="AF9" s="5">
        <f>(D9+J9)*$AG$7</f>
        <v>873.0381</v>
      </c>
      <c r="AG9" s="5">
        <f aca="true" t="shared" si="7" ref="AG9:AG34">AE9+AF9</f>
        <v>873.0381</v>
      </c>
      <c r="AH9" s="5">
        <f>$E9*AG$7</f>
        <v>228.2250828</v>
      </c>
      <c r="AK9" s="5">
        <f>(D9+J9)*$AL$7</f>
        <v>29798.2259</v>
      </c>
      <c r="AL9" s="5">
        <f aca="true" t="shared" si="8" ref="AL9:AL34">AJ9+AK9</f>
        <v>29798.2259</v>
      </c>
      <c r="AM9" s="5">
        <f>$E9*AL$7</f>
        <v>7789.697349200001</v>
      </c>
      <c r="AP9" s="5">
        <f>(D9+J9)*$AQ$7</f>
        <v>6781.4416249999995</v>
      </c>
      <c r="AQ9" s="5">
        <f aca="true" t="shared" si="9" ref="AQ9:AQ34">AO9+AP9</f>
        <v>6781.4416249999995</v>
      </c>
      <c r="AR9" s="5">
        <f>$E9*AQ$7</f>
        <v>1772.7692255</v>
      </c>
      <c r="AU9" s="5">
        <f>(D9+J9)*$AV$7</f>
        <v>2472.848975</v>
      </c>
      <c r="AV9" s="5">
        <f aca="true" t="shared" si="10" ref="AV9:AV34">AT9+AU9</f>
        <v>2472.848975</v>
      </c>
      <c r="AW9" s="5">
        <f>$E9*AV$7</f>
        <v>646.4393273000001</v>
      </c>
      <c r="AZ9" s="5">
        <f>(D9+J9)*$BA$7</f>
        <v>7501.7089000000005</v>
      </c>
      <c r="BA9" s="5">
        <f aca="true" t="shared" si="11" ref="BA9:BA34">AY9+AZ9</f>
        <v>7501.7089000000005</v>
      </c>
      <c r="BB9" s="5">
        <f>$E9*BA$7</f>
        <v>1961.0577532</v>
      </c>
      <c r="BE9" s="5">
        <f>(D9+J9)*$BF$7</f>
        <v>45907.470275</v>
      </c>
      <c r="BF9" s="5">
        <f aca="true" t="shared" si="12" ref="BF9:BF34">BD9+BE9</f>
        <v>45907.470275</v>
      </c>
      <c r="BG9" s="5">
        <f>$E9*BF$7</f>
        <v>12000.8922917</v>
      </c>
      <c r="BJ9" s="5">
        <f>(D9+J9)*$BK$7</f>
        <v>2502.557425</v>
      </c>
      <c r="BK9" s="5">
        <f aca="true" t="shared" si="13" ref="BK9:BK34">BI9+BJ9</f>
        <v>2502.557425</v>
      </c>
      <c r="BL9" s="5">
        <f>$E9*BK$7</f>
        <v>654.2055559</v>
      </c>
      <c r="BO9" s="5">
        <f>(D9+J9)*$BP$7</f>
        <v>3429.6996</v>
      </c>
      <c r="BP9" s="5">
        <f aca="true" t="shared" si="14" ref="BP9:BP34">BN9+BO9</f>
        <v>3429.6996</v>
      </c>
      <c r="BQ9" s="5">
        <f>$E9*BP$7</f>
        <v>896.5742448000001</v>
      </c>
      <c r="BT9" s="5">
        <f>(D9+J9)*$BU$7</f>
        <v>31767.766025</v>
      </c>
      <c r="BU9" s="5">
        <f aca="true" t="shared" si="15" ref="BU9:BU34">BS9+BT9</f>
        <v>31767.766025</v>
      </c>
      <c r="BV9" s="5">
        <f>$E9*BU$7</f>
        <v>8304.5642927</v>
      </c>
      <c r="BY9" s="5">
        <f>(D9+J9)*$BZ$7</f>
        <v>226.60825000000003</v>
      </c>
      <c r="BZ9" s="5">
        <f aca="true" t="shared" si="16" ref="BZ9:BZ34">BX9+BY9</f>
        <v>226.60825000000003</v>
      </c>
      <c r="CA9" s="5">
        <f>$E9*BZ$7</f>
        <v>59.238751</v>
      </c>
      <c r="CD9" s="5">
        <f>(D9+J9)*$CE$7</f>
        <v>76.98175</v>
      </c>
      <c r="CE9" s="5">
        <f aca="true" t="shared" si="17" ref="CE9:CE34">CC9+CD9</f>
        <v>76.98175</v>
      </c>
      <c r="CF9" s="5">
        <f>$E9*CE$7</f>
        <v>20.124169000000002</v>
      </c>
      <c r="CI9" s="5">
        <f>(D9+J9)*$CJ$7</f>
        <v>4291.136224999999</v>
      </c>
      <c r="CJ9" s="5">
        <f aca="true" t="shared" si="18" ref="CJ9:CJ34">CH9+CI9</f>
        <v>4291.136224999999</v>
      </c>
      <c r="CK9" s="5">
        <f>$E9*CJ$7</f>
        <v>1121.7665302999999</v>
      </c>
      <c r="CN9" s="5">
        <f>(D9+J9)*$CO$7</f>
        <v>12489.909450000001</v>
      </c>
      <c r="CO9" s="5">
        <f aca="true" t="shared" si="19" ref="CO9:CO34">CM9+CN9</f>
        <v>12489.909450000001</v>
      </c>
      <c r="CP9" s="5">
        <f>$E9*CO$7</f>
        <v>3265.0472166000004</v>
      </c>
      <c r="CS9" s="5">
        <f>(D9+J9)*$CT$7</f>
        <v>634.0694</v>
      </c>
      <c r="CT9" s="5">
        <f aca="true" t="shared" si="20" ref="CT9:CT34">CR9+CS9</f>
        <v>634.0694</v>
      </c>
      <c r="CU9" s="5">
        <f>$E9*CT$7</f>
        <v>165.7551272</v>
      </c>
      <c r="CX9" s="5">
        <f>(D9+J9)*$CY$7</f>
        <v>8374.53015</v>
      </c>
      <c r="CY9" s="5">
        <f aca="true" t="shared" si="21" ref="CY9:CY34">CW9+CX9</f>
        <v>8374.53015</v>
      </c>
      <c r="CZ9" s="5">
        <f>$E9*CY$7</f>
        <v>2189.2261482</v>
      </c>
      <c r="DC9" s="5">
        <f>(D9+J9)*$DD$7</f>
        <v>179846.607575</v>
      </c>
      <c r="DD9" s="5">
        <f aca="true" t="shared" si="22" ref="DD9:DD34">DB9+DC9</f>
        <v>179846.607575</v>
      </c>
      <c r="DE9" s="5">
        <f>$E9*DD$7</f>
        <v>47014.5654641</v>
      </c>
      <c r="DH9" s="5">
        <f>(D9+J9)*$DI$7</f>
        <v>3502.452775</v>
      </c>
      <c r="DI9" s="35">
        <f aca="true" t="shared" si="23" ref="DI9:DI34">DG9+DH9</f>
        <v>3502.452775</v>
      </c>
      <c r="DJ9" s="5">
        <f>$E9*DI$7</f>
        <v>915.5930017000001</v>
      </c>
      <c r="DM9" s="5">
        <f>(D9+J9)*$DN$7</f>
        <v>4010.315475</v>
      </c>
      <c r="DN9" s="35">
        <f aca="true" t="shared" si="24" ref="DN9:DN34">DL9+DM9</f>
        <v>4010.315475</v>
      </c>
      <c r="DO9" s="5">
        <f>$E9*DN$7</f>
        <v>1048.3558293</v>
      </c>
      <c r="DR9" s="5">
        <f>(D9+J9)*$DS$7</f>
        <v>956.52535</v>
      </c>
      <c r="DS9" s="35">
        <f aca="true" t="shared" si="25" ref="DS9:DS34">DQ9+DR9</f>
        <v>956.52535</v>
      </c>
      <c r="DT9" s="5">
        <f>$E9*DS$7</f>
        <v>250.0498858</v>
      </c>
      <c r="DW9" s="5">
        <f>(D9+J9)*$DX$7</f>
        <v>13836.11425</v>
      </c>
      <c r="DX9" s="5">
        <f aca="true" t="shared" si="26" ref="DX9:DX34">DV9+DW9</f>
        <v>13836.11425</v>
      </c>
      <c r="DY9" s="5">
        <f>$E9*DX$7</f>
        <v>3616.965079</v>
      </c>
      <c r="EB9" s="5">
        <f>(D9+J9)*$EC$7</f>
        <v>52037.602925</v>
      </c>
      <c r="EC9" s="5">
        <f aca="true" t="shared" si="27" ref="EC9:EC34">EA9+EB9</f>
        <v>52037.602925</v>
      </c>
      <c r="ED9" s="5">
        <f>$E9*EC$7</f>
        <v>13603.399709899999</v>
      </c>
      <c r="EG9" s="5">
        <f>(D9+J9)*$EH$7</f>
        <v>363.332175</v>
      </c>
      <c r="EH9" s="5">
        <f aca="true" t="shared" si="28" ref="EH9:EH34">EF9+EG9</f>
        <v>363.332175</v>
      </c>
      <c r="EI9" s="5">
        <f>$E9*EH$7</f>
        <v>94.9804089</v>
      </c>
      <c r="EL9" s="35">
        <f>(D9+J9)*$EM$7</f>
        <v>5389.156199999999</v>
      </c>
      <c r="EM9" s="35">
        <f aca="true" t="shared" si="29" ref="EM9:EM34">EK9+EL9</f>
        <v>5389.156199999999</v>
      </c>
      <c r="EN9" s="5">
        <f>$E9*EM$7</f>
        <v>1408.8052056</v>
      </c>
    </row>
    <row r="10" spans="1:144" ht="12.75">
      <c r="A10" s="36">
        <v>44652</v>
      </c>
      <c r="C10" s="3">
        <v>6125000</v>
      </c>
      <c r="D10" s="3">
        <v>1084250</v>
      </c>
      <c r="E10" s="3">
        <v>283439</v>
      </c>
      <c r="K10" s="3">
        <f aca="true" t="shared" si="30" ref="K10:K34">C10+F10+I10</f>
        <v>6125000</v>
      </c>
      <c r="L10" s="3">
        <f t="shared" si="0"/>
        <v>1084250</v>
      </c>
      <c r="M10" s="34">
        <f t="shared" si="1"/>
        <v>7209250</v>
      </c>
      <c r="N10" s="34">
        <f t="shared" si="2"/>
        <v>283439</v>
      </c>
      <c r="P10" s="45">
        <f aca="true" t="shared" si="31" ref="P10:P34">U10+Z10+AE10+AJ10+AO10+AT10+AY10+BD10+BI10+BN10+BS10+BX10+CC10+CH10+CM10+CR10+CW10+DB10+DG10+DL10+DQ10+DV10+EA10+EF10+EK10</f>
        <v>2379979</v>
      </c>
      <c r="Q10" s="35">
        <f t="shared" si="3"/>
        <v>421304.85400000005</v>
      </c>
      <c r="R10" s="35">
        <f t="shared" si="4"/>
        <v>2801283.8540000003</v>
      </c>
      <c r="S10" s="35">
        <f t="shared" si="3"/>
        <v>110135.32535200001</v>
      </c>
      <c r="U10" s="5">
        <f>(C10+I10)*$W$7</f>
        <v>21941.5875</v>
      </c>
      <c r="V10" s="5">
        <f aca="true" t="shared" si="32" ref="V10:V34">(D10+J10)*$W$7</f>
        <v>3884.108775</v>
      </c>
      <c r="W10" s="5">
        <f t="shared" si="5"/>
        <v>25825.696275000002</v>
      </c>
      <c r="X10" s="5">
        <f aca="true" t="shared" si="33" ref="X10:X34">$E10*W$7</f>
        <v>1015.3635297000001</v>
      </c>
      <c r="Z10" s="5">
        <f>(C10+I10)*$AB$7</f>
        <v>1980.825</v>
      </c>
      <c r="AA10" s="5">
        <f aca="true" t="shared" si="34" ref="AA10:AA34">(D10+J10)*$AB$7</f>
        <v>350.64645</v>
      </c>
      <c r="AB10" s="5">
        <f t="shared" si="6"/>
        <v>2331.47145</v>
      </c>
      <c r="AC10" s="5">
        <f aca="true" t="shared" si="35" ref="AC10:AC34">$E10*AB$7</f>
        <v>91.6641726</v>
      </c>
      <c r="AE10" s="5">
        <f>(C10+I10)*$AG$7</f>
        <v>4931.849999999999</v>
      </c>
      <c r="AF10" s="5">
        <f aca="true" t="shared" si="36" ref="AF10:AF34">(D10+J10)*$AG$7</f>
        <v>873.0381</v>
      </c>
      <c r="AG10" s="5">
        <f t="shared" si="7"/>
        <v>5804.888099999999</v>
      </c>
      <c r="AH10" s="5">
        <f aca="true" t="shared" si="37" ref="AH10:AH34">$E10*AG$7</f>
        <v>228.2250828</v>
      </c>
      <c r="AJ10" s="5">
        <f>(C10+I10)*$AL$7</f>
        <v>168332.15000000002</v>
      </c>
      <c r="AK10" s="5">
        <f aca="true" t="shared" si="38" ref="AK10:AK34">(D10+J10)*$AL$7</f>
        <v>29798.2259</v>
      </c>
      <c r="AL10" s="5">
        <f t="shared" si="8"/>
        <v>198130.3759</v>
      </c>
      <c r="AM10" s="5">
        <f aca="true" t="shared" si="39" ref="AM10:AM34">$E10*AL$7</f>
        <v>7789.697349200001</v>
      </c>
      <c r="AO10" s="5">
        <f>(C10+I10)*$AQ$7</f>
        <v>38308.8125</v>
      </c>
      <c r="AP10" s="5">
        <f aca="true" t="shared" si="40" ref="AP10:AP34">(D10+J10)*$AQ$7</f>
        <v>6781.4416249999995</v>
      </c>
      <c r="AQ10" s="5">
        <f t="shared" si="9"/>
        <v>45090.254125</v>
      </c>
      <c r="AR10" s="5">
        <f aca="true" t="shared" si="41" ref="AR10:AR34">$E10*AQ$7</f>
        <v>1772.7692255</v>
      </c>
      <c r="AT10" s="5">
        <f>(C10+I10)*$AV$7</f>
        <v>13969.2875</v>
      </c>
      <c r="AU10" s="5">
        <f aca="true" t="shared" si="42" ref="AU10:AU34">(D10+J10)*$AV$7</f>
        <v>2472.848975</v>
      </c>
      <c r="AV10" s="5">
        <f t="shared" si="10"/>
        <v>16442.136475</v>
      </c>
      <c r="AW10" s="5">
        <f aca="true" t="shared" si="43" ref="AW10:AW34">$E10*AV$7</f>
        <v>646.4393273000001</v>
      </c>
      <c r="AY10" s="5">
        <f>(C10+I10)*$BA$7</f>
        <v>42377.65</v>
      </c>
      <c r="AZ10" s="5">
        <f aca="true" t="shared" si="44" ref="AZ10:AZ34">(D10+J10)*$BA$7</f>
        <v>7501.7089000000005</v>
      </c>
      <c r="BA10" s="5">
        <f t="shared" si="11"/>
        <v>49879.3589</v>
      </c>
      <c r="BB10" s="5">
        <f aca="true" t="shared" si="45" ref="BB10:BB34">$E10*BA$7</f>
        <v>1961.0577532</v>
      </c>
      <c r="BD10" s="5">
        <f>(C10+I10)*$BF$7</f>
        <v>259334.3375</v>
      </c>
      <c r="BE10" s="5">
        <f aca="true" t="shared" si="46" ref="BE10:BE34">(D10+J10)*$BF$7</f>
        <v>45907.470275</v>
      </c>
      <c r="BF10" s="5">
        <f t="shared" si="12"/>
        <v>305241.807775</v>
      </c>
      <c r="BG10" s="5">
        <f aca="true" t="shared" si="47" ref="BG10:BG34">$E10*BF$7</f>
        <v>12000.8922917</v>
      </c>
      <c r="BI10" s="5">
        <f>(C10+I10)*$BK$7</f>
        <v>14137.1125</v>
      </c>
      <c r="BJ10" s="5">
        <f aca="true" t="shared" si="48" ref="BJ10:BJ34">(D10+J10)*$BK$7</f>
        <v>2502.557425</v>
      </c>
      <c r="BK10" s="5">
        <f t="shared" si="13"/>
        <v>16639.669925</v>
      </c>
      <c r="BL10" s="5">
        <f aca="true" t="shared" si="49" ref="BL10:BL34">$E10*BK$7</f>
        <v>654.2055559</v>
      </c>
      <c r="BN10" s="5">
        <f>(C10+I10)*$BP$7</f>
        <v>19374.600000000002</v>
      </c>
      <c r="BO10" s="5">
        <f aca="true" t="shared" si="50" ref="BO10:BO34">(D10+J10)*$BP$7</f>
        <v>3429.6996</v>
      </c>
      <c r="BP10" s="5">
        <f t="shared" si="14"/>
        <v>22804.299600000002</v>
      </c>
      <c r="BQ10" s="5">
        <f aca="true" t="shared" si="51" ref="BQ10:BQ34">$E10*BP$7</f>
        <v>896.5742448000001</v>
      </c>
      <c r="BS10" s="5">
        <f>(C10+I10)*$BU$7</f>
        <v>179458.2125</v>
      </c>
      <c r="BT10" s="5">
        <f aca="true" t="shared" si="52" ref="BT10:BT34">(D10+J10)*$BU$7</f>
        <v>31767.766025</v>
      </c>
      <c r="BU10" s="5">
        <f t="shared" si="15"/>
        <v>211225.97852499998</v>
      </c>
      <c r="BV10" s="5">
        <f aca="true" t="shared" si="53" ref="BV10:BV34">$E10*BU$7</f>
        <v>8304.5642927</v>
      </c>
      <c r="BX10" s="5">
        <f>(C10+I10)*$BZ$7</f>
        <v>1280.125</v>
      </c>
      <c r="BY10" s="5">
        <f aca="true" t="shared" si="54" ref="BY10:BY34">(D10+J10)*$BZ$7</f>
        <v>226.60825000000003</v>
      </c>
      <c r="BZ10" s="5">
        <f t="shared" si="16"/>
        <v>1506.73325</v>
      </c>
      <c r="CA10" s="5">
        <f aca="true" t="shared" si="55" ref="CA10:CA34">$E10*BZ$7</f>
        <v>59.238751</v>
      </c>
      <c r="CC10" s="5">
        <f>(C10+I10)*$CE$7</f>
        <v>434.875</v>
      </c>
      <c r="CD10" s="5">
        <f aca="true" t="shared" si="56" ref="CD10:CD34">(D10+J10)*$CE$7</f>
        <v>76.98175</v>
      </c>
      <c r="CE10" s="5">
        <f t="shared" si="17"/>
        <v>511.85675000000003</v>
      </c>
      <c r="CF10" s="5">
        <f aca="true" t="shared" si="57" ref="CF10:CF34">$E10*CE$7</f>
        <v>20.124169000000002</v>
      </c>
      <c r="CH10" s="5">
        <f>(C10+I10)*$CJ$7</f>
        <v>24240.9125</v>
      </c>
      <c r="CI10" s="5">
        <f aca="true" t="shared" si="58" ref="CI10:CI34">(D10+J10)*$CJ$7</f>
        <v>4291.136224999999</v>
      </c>
      <c r="CJ10" s="5">
        <f t="shared" si="18"/>
        <v>28532.048724999997</v>
      </c>
      <c r="CK10" s="5">
        <f aca="true" t="shared" si="59" ref="CK10:CK34">$E10*CJ$7</f>
        <v>1121.7665302999999</v>
      </c>
      <c r="CM10" s="5">
        <f>(C10+I10)*$CO$7</f>
        <v>70556.32500000001</v>
      </c>
      <c r="CN10" s="5">
        <f aca="true" t="shared" si="60" ref="CN10:CN34">(D10+J10)*$CO$7</f>
        <v>12489.909450000001</v>
      </c>
      <c r="CO10" s="5">
        <f t="shared" si="19"/>
        <v>83046.23445000002</v>
      </c>
      <c r="CP10" s="5">
        <f aca="true" t="shared" si="61" ref="CP10:CP34">$E10*CO$7</f>
        <v>3265.0472166000004</v>
      </c>
      <c r="CR10" s="5">
        <f>(C10+I10)*$CT$7</f>
        <v>3581.9</v>
      </c>
      <c r="CS10" s="5">
        <f aca="true" t="shared" si="62" ref="CS10:CS34">(D10+J10)*$CT$7</f>
        <v>634.0694</v>
      </c>
      <c r="CT10" s="5">
        <f t="shared" si="20"/>
        <v>4215.9694</v>
      </c>
      <c r="CU10" s="5">
        <f aca="true" t="shared" si="63" ref="CU10:CU34">$E10*CT$7</f>
        <v>165.7551272</v>
      </c>
      <c r="CW10" s="5">
        <f>(C10+I10)*$CY$7</f>
        <v>47308.275</v>
      </c>
      <c r="CX10" s="5">
        <f aca="true" t="shared" si="64" ref="CX10:CX34">(D10+J10)*$CY$7</f>
        <v>8374.53015</v>
      </c>
      <c r="CY10" s="5">
        <f t="shared" si="21"/>
        <v>55682.80515</v>
      </c>
      <c r="CZ10" s="5">
        <f aca="true" t="shared" si="65" ref="CZ10:CZ34">$E10*CY$7</f>
        <v>2189.2261482</v>
      </c>
      <c r="DB10" s="5">
        <f>(C10+I10)*$DD$7</f>
        <v>1015965.3875</v>
      </c>
      <c r="DC10" s="5">
        <f aca="true" t="shared" si="66" ref="DC10:DC34">(D10+J10)*$DD$7</f>
        <v>179846.607575</v>
      </c>
      <c r="DD10" s="5">
        <f t="shared" si="22"/>
        <v>1195811.995075</v>
      </c>
      <c r="DE10" s="5">
        <f aca="true" t="shared" si="67" ref="DE10:DE34">$E10*DD$7</f>
        <v>47014.5654641</v>
      </c>
      <c r="DG10" s="5">
        <f>(C10+I10)*$DI$7</f>
        <v>19785.5875</v>
      </c>
      <c r="DH10" s="5">
        <f aca="true" t="shared" si="68" ref="DH10:DH34">(D10+J10)*$DI$7</f>
        <v>3502.452775</v>
      </c>
      <c r="DI10" s="35">
        <f t="shared" si="23"/>
        <v>23288.040275000003</v>
      </c>
      <c r="DJ10" s="5">
        <f aca="true" t="shared" si="69" ref="DJ10:DJ34">$E10*DI$7</f>
        <v>915.5930017000001</v>
      </c>
      <c r="DL10" s="5">
        <f>(C10+I10)*$DN$7</f>
        <v>22654.537500000002</v>
      </c>
      <c r="DM10" s="5">
        <f aca="true" t="shared" si="70" ref="DM10:DM34">(D10+J10)*$DN$7</f>
        <v>4010.315475</v>
      </c>
      <c r="DN10" s="35">
        <f t="shared" si="24"/>
        <v>26664.852975</v>
      </c>
      <c r="DO10" s="5">
        <f aca="true" t="shared" si="71" ref="DO10:DO34">$E10*DN$7</f>
        <v>1048.3558293</v>
      </c>
      <c r="DQ10" s="5">
        <f>(C10+I10)*$DS$7</f>
        <v>5403.474999999999</v>
      </c>
      <c r="DR10" s="5">
        <f aca="true" t="shared" si="72" ref="DR10:DR34">(D10+J10)*$DS$7</f>
        <v>956.52535</v>
      </c>
      <c r="DS10" s="35">
        <f t="shared" si="25"/>
        <v>6360.000349999999</v>
      </c>
      <c r="DT10" s="5">
        <f aca="true" t="shared" si="73" ref="DT10:DT34">$E10*DS$7</f>
        <v>250.0498858</v>
      </c>
      <c r="DV10" s="5">
        <f>(C10+I10)*$DX$7</f>
        <v>78161.125</v>
      </c>
      <c r="DW10" s="5">
        <f aca="true" t="shared" si="74" ref="DW10:DW34">(D10+J10)*$DX$7</f>
        <v>13836.11425</v>
      </c>
      <c r="DX10" s="5">
        <f t="shared" si="26"/>
        <v>91997.23925</v>
      </c>
      <c r="DY10" s="5">
        <f aca="true" t="shared" si="75" ref="DY10:DY34">$E10*DX$7</f>
        <v>3616.965079</v>
      </c>
      <c r="EA10" s="5">
        <f>(C10+I10)*$EC$7</f>
        <v>293963.8625</v>
      </c>
      <c r="EB10" s="5">
        <f aca="true" t="shared" si="76" ref="EB10:EB34">(D10+J10)*$EC$7</f>
        <v>52037.602925</v>
      </c>
      <c r="EC10" s="5">
        <f t="shared" si="27"/>
        <v>346001.465425</v>
      </c>
      <c r="ED10" s="5">
        <f aca="true" t="shared" si="77" ref="ED10:ED34">$E10*EC$7</f>
        <v>13603.399709899999</v>
      </c>
      <c r="EF10" s="5">
        <f>(C10+I10)*$EH$7</f>
        <v>2052.4875</v>
      </c>
      <c r="EG10" s="5">
        <f aca="true" t="shared" si="78" ref="EG10:EG34">(D10+J10)*$EH$7</f>
        <v>363.332175</v>
      </c>
      <c r="EH10" s="5">
        <f t="shared" si="28"/>
        <v>2415.819675</v>
      </c>
      <c r="EI10" s="5">
        <f aca="true" t="shared" si="79" ref="EI10:EI34">$E10*EH$7</f>
        <v>94.9804089</v>
      </c>
      <c r="EK10" s="5">
        <f>(C10+I10)*$EM$7</f>
        <v>30443.699999999997</v>
      </c>
      <c r="EL10" s="35">
        <f aca="true" t="shared" si="80" ref="EL10:EL34">(D10+J10)*$EM$7</f>
        <v>5389.156199999999</v>
      </c>
      <c r="EM10" s="35">
        <f t="shared" si="29"/>
        <v>35832.856199999995</v>
      </c>
      <c r="EN10" s="5">
        <f aca="true" t="shared" si="81" ref="EN10:EN34">$E10*EM$7</f>
        <v>1408.8052056</v>
      </c>
    </row>
    <row r="11" spans="1:144" ht="12.75">
      <c r="A11" s="36">
        <v>44835</v>
      </c>
      <c r="D11" s="3">
        <v>931125</v>
      </c>
      <c r="E11" s="3">
        <v>283439</v>
      </c>
      <c r="L11" s="3">
        <f t="shared" si="0"/>
        <v>931125</v>
      </c>
      <c r="M11" s="34">
        <f t="shared" si="1"/>
        <v>931125</v>
      </c>
      <c r="N11" s="34">
        <f t="shared" si="2"/>
        <v>283439</v>
      </c>
      <c r="P11" s="45"/>
      <c r="Q11" s="35">
        <f t="shared" si="3"/>
        <v>361805.3789999999</v>
      </c>
      <c r="R11" s="35">
        <f t="shared" si="4"/>
        <v>361805.3789999999</v>
      </c>
      <c r="S11" s="35">
        <f t="shared" si="3"/>
        <v>110135.32535200001</v>
      </c>
      <c r="V11" s="5">
        <f t="shared" si="32"/>
        <v>3335.5690875</v>
      </c>
      <c r="W11" s="5">
        <f t="shared" si="5"/>
        <v>3335.5690875</v>
      </c>
      <c r="X11" s="5">
        <f t="shared" si="33"/>
        <v>1015.3635297000001</v>
      </c>
      <c r="AA11" s="5">
        <f t="shared" si="34"/>
        <v>301.125825</v>
      </c>
      <c r="AB11" s="5">
        <f t="shared" si="6"/>
        <v>301.125825</v>
      </c>
      <c r="AC11" s="5">
        <f t="shared" si="35"/>
        <v>91.6641726</v>
      </c>
      <c r="AF11" s="5">
        <f t="shared" si="36"/>
        <v>749.74185</v>
      </c>
      <c r="AG11" s="5">
        <f t="shared" si="7"/>
        <v>749.74185</v>
      </c>
      <c r="AH11" s="5">
        <f t="shared" si="37"/>
        <v>228.2250828</v>
      </c>
      <c r="AK11" s="5">
        <f t="shared" si="38"/>
        <v>25589.922150000002</v>
      </c>
      <c r="AL11" s="5">
        <f t="shared" si="8"/>
        <v>25589.922150000002</v>
      </c>
      <c r="AM11" s="5">
        <f t="shared" si="39"/>
        <v>7789.697349200001</v>
      </c>
      <c r="AP11" s="5">
        <f t="shared" si="40"/>
        <v>5823.7213125</v>
      </c>
      <c r="AQ11" s="5">
        <f t="shared" si="9"/>
        <v>5823.7213125</v>
      </c>
      <c r="AR11" s="5">
        <f t="shared" si="41"/>
        <v>1772.7692255</v>
      </c>
      <c r="AU11" s="5">
        <f t="shared" si="42"/>
        <v>2123.6167875</v>
      </c>
      <c r="AV11" s="5">
        <f t="shared" si="10"/>
        <v>2123.6167875</v>
      </c>
      <c r="AW11" s="5">
        <f t="shared" si="43"/>
        <v>646.4393273000001</v>
      </c>
      <c r="AZ11" s="5">
        <f t="shared" si="44"/>
        <v>6442.26765</v>
      </c>
      <c r="BA11" s="5">
        <f t="shared" si="11"/>
        <v>6442.26765</v>
      </c>
      <c r="BB11" s="5">
        <f t="shared" si="45"/>
        <v>1961.0577532</v>
      </c>
      <c r="BE11" s="5">
        <f t="shared" si="46"/>
        <v>39424.1118375</v>
      </c>
      <c r="BF11" s="5">
        <f t="shared" si="12"/>
        <v>39424.1118375</v>
      </c>
      <c r="BG11" s="5">
        <f t="shared" si="47"/>
        <v>12000.8922917</v>
      </c>
      <c r="BJ11" s="5">
        <f t="shared" si="48"/>
        <v>2149.1296125</v>
      </c>
      <c r="BK11" s="5">
        <f t="shared" si="13"/>
        <v>2149.1296125</v>
      </c>
      <c r="BL11" s="5">
        <f t="shared" si="49"/>
        <v>654.2055559</v>
      </c>
      <c r="BO11" s="5">
        <f t="shared" si="50"/>
        <v>2945.3346</v>
      </c>
      <c r="BP11" s="5">
        <f t="shared" si="14"/>
        <v>2945.3346</v>
      </c>
      <c r="BQ11" s="5">
        <f t="shared" si="51"/>
        <v>896.5742448000001</v>
      </c>
      <c r="BT11" s="5">
        <f t="shared" si="52"/>
        <v>27281.3107125</v>
      </c>
      <c r="BU11" s="5">
        <f t="shared" si="15"/>
        <v>27281.3107125</v>
      </c>
      <c r="BV11" s="5">
        <f t="shared" si="53"/>
        <v>8304.5642927</v>
      </c>
      <c r="BY11" s="5">
        <f t="shared" si="54"/>
        <v>194.60512500000002</v>
      </c>
      <c r="BZ11" s="5">
        <f t="shared" si="16"/>
        <v>194.60512500000002</v>
      </c>
      <c r="CA11" s="5">
        <f t="shared" si="55"/>
        <v>59.238751</v>
      </c>
      <c r="CD11" s="5">
        <f t="shared" si="56"/>
        <v>66.109875</v>
      </c>
      <c r="CE11" s="5">
        <f t="shared" si="17"/>
        <v>66.109875</v>
      </c>
      <c r="CF11" s="5">
        <f t="shared" si="57"/>
        <v>20.124169000000002</v>
      </c>
      <c r="CI11" s="5">
        <f t="shared" si="58"/>
        <v>3685.1134125</v>
      </c>
      <c r="CJ11" s="5">
        <f t="shared" si="18"/>
        <v>3685.1134125</v>
      </c>
      <c r="CK11" s="5">
        <f t="shared" si="59"/>
        <v>1121.7665302999999</v>
      </c>
      <c r="CN11" s="5">
        <f t="shared" si="60"/>
        <v>10726.001325000001</v>
      </c>
      <c r="CO11" s="5">
        <f t="shared" si="19"/>
        <v>10726.001325000001</v>
      </c>
      <c r="CP11" s="5">
        <f t="shared" si="61"/>
        <v>3265.0472166000004</v>
      </c>
      <c r="CS11" s="5">
        <f t="shared" si="62"/>
        <v>544.5219</v>
      </c>
      <c r="CT11" s="5">
        <f t="shared" si="20"/>
        <v>544.5219</v>
      </c>
      <c r="CU11" s="5">
        <f t="shared" si="63"/>
        <v>165.7551272</v>
      </c>
      <c r="CX11" s="5">
        <f t="shared" si="64"/>
        <v>7191.823275000001</v>
      </c>
      <c r="CY11" s="5">
        <f t="shared" si="21"/>
        <v>7191.823275000001</v>
      </c>
      <c r="CZ11" s="5">
        <f t="shared" si="65"/>
        <v>2189.2261482</v>
      </c>
      <c r="DC11" s="5">
        <f t="shared" si="66"/>
        <v>154447.4728875</v>
      </c>
      <c r="DD11" s="5">
        <f t="shared" si="22"/>
        <v>154447.4728875</v>
      </c>
      <c r="DE11" s="5">
        <f t="shared" si="67"/>
        <v>47014.5654641</v>
      </c>
      <c r="DH11" s="5">
        <f t="shared" si="68"/>
        <v>3007.8130875</v>
      </c>
      <c r="DI11" s="35">
        <f t="shared" si="23"/>
        <v>3007.8130875</v>
      </c>
      <c r="DJ11" s="5">
        <f t="shared" si="69"/>
        <v>915.5930017000001</v>
      </c>
      <c r="DM11" s="5">
        <f t="shared" si="70"/>
        <v>3443.9520375</v>
      </c>
      <c r="DN11" s="35">
        <f t="shared" si="24"/>
        <v>3443.9520375</v>
      </c>
      <c r="DO11" s="5">
        <f t="shared" si="71"/>
        <v>1048.3558293</v>
      </c>
      <c r="DR11" s="5">
        <f t="shared" si="72"/>
        <v>821.4384749999999</v>
      </c>
      <c r="DS11" s="35">
        <f t="shared" si="25"/>
        <v>821.4384749999999</v>
      </c>
      <c r="DT11" s="5">
        <f t="shared" si="73"/>
        <v>250.0498858</v>
      </c>
      <c r="DW11" s="5">
        <f t="shared" si="74"/>
        <v>11882.086125</v>
      </c>
      <c r="DX11" s="5">
        <f t="shared" si="26"/>
        <v>11882.086125</v>
      </c>
      <c r="DY11" s="5">
        <f t="shared" si="75"/>
        <v>3616.965079</v>
      </c>
      <c r="EB11" s="5">
        <f t="shared" si="76"/>
        <v>44688.5063625</v>
      </c>
      <c r="EC11" s="5">
        <f t="shared" si="27"/>
        <v>44688.5063625</v>
      </c>
      <c r="ED11" s="5">
        <f t="shared" si="77"/>
        <v>13603.399709899999</v>
      </c>
      <c r="EG11" s="5">
        <f t="shared" si="78"/>
        <v>312.0199875</v>
      </c>
      <c r="EH11" s="5">
        <f t="shared" si="28"/>
        <v>312.0199875</v>
      </c>
      <c r="EI11" s="5">
        <f t="shared" si="79"/>
        <v>94.9804089</v>
      </c>
      <c r="EL11" s="35">
        <f t="shared" si="80"/>
        <v>4628.0637</v>
      </c>
      <c r="EM11" s="35">
        <f t="shared" si="29"/>
        <v>4628.0637</v>
      </c>
      <c r="EN11" s="5">
        <f t="shared" si="81"/>
        <v>1408.8052056</v>
      </c>
    </row>
    <row r="12" spans="1:144" ht="12.75">
      <c r="A12" s="36">
        <v>45017</v>
      </c>
      <c r="C12" s="3">
        <v>6430000</v>
      </c>
      <c r="D12" s="3">
        <v>931125</v>
      </c>
      <c r="E12" s="3">
        <v>283439</v>
      </c>
      <c r="K12" s="3">
        <f t="shared" si="30"/>
        <v>6430000</v>
      </c>
      <c r="L12" s="3">
        <f t="shared" si="0"/>
        <v>931125</v>
      </c>
      <c r="M12" s="34">
        <f t="shared" si="1"/>
        <v>7361125</v>
      </c>
      <c r="N12" s="34">
        <f t="shared" si="2"/>
        <v>283439</v>
      </c>
      <c r="P12" s="45">
        <f t="shared" si="31"/>
        <v>2498492.24</v>
      </c>
      <c r="Q12" s="35">
        <f t="shared" si="3"/>
        <v>361805.3789999999</v>
      </c>
      <c r="R12" s="35">
        <f t="shared" si="4"/>
        <v>2860297.619</v>
      </c>
      <c r="S12" s="35">
        <f t="shared" si="3"/>
        <v>110135.32535200001</v>
      </c>
      <c r="U12" s="5">
        <f aca="true" t="shared" si="82" ref="U12:U34">(C12+I12)*$W$7</f>
        <v>23034.189000000002</v>
      </c>
      <c r="V12" s="5">
        <f t="shared" si="32"/>
        <v>3335.5690875</v>
      </c>
      <c r="W12" s="5">
        <f t="shared" si="5"/>
        <v>26369.758087500002</v>
      </c>
      <c r="X12" s="5">
        <f t="shared" si="33"/>
        <v>1015.3635297000001</v>
      </c>
      <c r="Z12" s="5">
        <f aca="true" t="shared" si="83" ref="Z12:Z34">(C12+I12)*$AB$7</f>
        <v>2079.462</v>
      </c>
      <c r="AA12" s="5">
        <f t="shared" si="34"/>
        <v>301.125825</v>
      </c>
      <c r="AB12" s="5">
        <f t="shared" si="6"/>
        <v>2380.587825</v>
      </c>
      <c r="AC12" s="5">
        <f t="shared" si="35"/>
        <v>91.6641726</v>
      </c>
      <c r="AE12" s="5">
        <f aca="true" t="shared" si="84" ref="AE12:AE34">(C12+I12)*$AG$7</f>
        <v>5177.436</v>
      </c>
      <c r="AF12" s="5">
        <f t="shared" si="36"/>
        <v>749.74185</v>
      </c>
      <c r="AG12" s="5">
        <f t="shared" si="7"/>
        <v>5927.17785</v>
      </c>
      <c r="AH12" s="5">
        <f t="shared" si="37"/>
        <v>228.2250828</v>
      </c>
      <c r="AJ12" s="5">
        <f aca="true" t="shared" si="85" ref="AJ12:AJ34">(C12+I12)*$AL$7</f>
        <v>176714.404</v>
      </c>
      <c r="AK12" s="5">
        <f t="shared" si="38"/>
        <v>25589.922150000002</v>
      </c>
      <c r="AL12" s="5">
        <f t="shared" si="8"/>
        <v>202304.32615</v>
      </c>
      <c r="AM12" s="5">
        <f t="shared" si="39"/>
        <v>7789.697349200001</v>
      </c>
      <c r="AO12" s="5">
        <f aca="true" t="shared" si="86" ref="AO12:AO34">(C12+I12)*$AQ$7</f>
        <v>40216.435</v>
      </c>
      <c r="AP12" s="5">
        <f t="shared" si="40"/>
        <v>5823.7213125</v>
      </c>
      <c r="AQ12" s="5">
        <f t="shared" si="9"/>
        <v>46040.156312499996</v>
      </c>
      <c r="AR12" s="5">
        <f t="shared" si="41"/>
        <v>1772.7692255</v>
      </c>
      <c r="AT12" s="5">
        <f aca="true" t="shared" si="87" ref="AT12:AT34">(C12+I12)*$AV$7</f>
        <v>14664.901</v>
      </c>
      <c r="AU12" s="5">
        <f t="shared" si="42"/>
        <v>2123.6167875</v>
      </c>
      <c r="AV12" s="5">
        <f t="shared" si="10"/>
        <v>16788.5177875</v>
      </c>
      <c r="AW12" s="5">
        <f t="shared" si="43"/>
        <v>646.4393273000001</v>
      </c>
      <c r="AY12" s="5">
        <f aca="true" t="shared" si="88" ref="AY12:AY34">(C12+I12)*$BA$7</f>
        <v>44487.884</v>
      </c>
      <c r="AZ12" s="5">
        <f t="shared" si="44"/>
        <v>6442.26765</v>
      </c>
      <c r="BA12" s="5">
        <f t="shared" si="11"/>
        <v>50930.15165</v>
      </c>
      <c r="BB12" s="5">
        <f t="shared" si="45"/>
        <v>1961.0577532</v>
      </c>
      <c r="BD12" s="5">
        <f aca="true" t="shared" si="89" ref="BD12:BD34">(C12+I12)*$BF$7</f>
        <v>272248.12899999996</v>
      </c>
      <c r="BE12" s="5">
        <f t="shared" si="46"/>
        <v>39424.1118375</v>
      </c>
      <c r="BF12" s="5">
        <f t="shared" si="12"/>
        <v>311672.24083749996</v>
      </c>
      <c r="BG12" s="5">
        <f t="shared" si="47"/>
        <v>12000.8922917</v>
      </c>
      <c r="BI12" s="5">
        <f aca="true" t="shared" si="90" ref="BI12:BI34">(C12+I12)*$BK$7</f>
        <v>14841.083</v>
      </c>
      <c r="BJ12" s="5">
        <f t="shared" si="48"/>
        <v>2149.1296125</v>
      </c>
      <c r="BK12" s="5">
        <f t="shared" si="13"/>
        <v>16990.2126125</v>
      </c>
      <c r="BL12" s="5">
        <f t="shared" si="49"/>
        <v>654.2055559</v>
      </c>
      <c r="BN12" s="5">
        <f aca="true" t="shared" si="91" ref="BN12:BN34">(C12+I12)*$BP$7</f>
        <v>20339.376</v>
      </c>
      <c r="BO12" s="5">
        <f t="shared" si="50"/>
        <v>2945.3346</v>
      </c>
      <c r="BP12" s="5">
        <f t="shared" si="14"/>
        <v>23284.7106</v>
      </c>
      <c r="BQ12" s="5">
        <f t="shared" si="51"/>
        <v>896.5742448000001</v>
      </c>
      <c r="BS12" s="5">
        <f aca="true" t="shared" si="92" ref="BS12:BS34">(C12+I12)*$BU$7</f>
        <v>188394.499</v>
      </c>
      <c r="BT12" s="5">
        <f t="shared" si="52"/>
        <v>27281.3107125</v>
      </c>
      <c r="BU12" s="5">
        <f t="shared" si="15"/>
        <v>215675.80971250002</v>
      </c>
      <c r="BV12" s="5">
        <f t="shared" si="53"/>
        <v>8304.5642927</v>
      </c>
      <c r="BX12" s="5">
        <f aca="true" t="shared" si="93" ref="BX12:BX34">(C12+I12)*$BZ$7</f>
        <v>1343.8700000000001</v>
      </c>
      <c r="BY12" s="5">
        <f t="shared" si="54"/>
        <v>194.60512500000002</v>
      </c>
      <c r="BZ12" s="5">
        <f t="shared" si="16"/>
        <v>1538.4751250000002</v>
      </c>
      <c r="CA12" s="5">
        <f t="shared" si="55"/>
        <v>59.238751</v>
      </c>
      <c r="CC12" s="5">
        <f aca="true" t="shared" si="94" ref="CC12:CC34">(C12+I12)*$CE$7</f>
        <v>456.53000000000003</v>
      </c>
      <c r="CD12" s="5">
        <f t="shared" si="56"/>
        <v>66.109875</v>
      </c>
      <c r="CE12" s="5">
        <f t="shared" si="17"/>
        <v>522.6398750000001</v>
      </c>
      <c r="CF12" s="5">
        <f t="shared" si="57"/>
        <v>20.124169000000002</v>
      </c>
      <c r="CH12" s="5">
        <f aca="true" t="shared" si="95" ref="CH12:CH34">(C12+I12)*$CJ$7</f>
        <v>25448.011</v>
      </c>
      <c r="CI12" s="5">
        <f t="shared" si="58"/>
        <v>3685.1134125</v>
      </c>
      <c r="CJ12" s="5">
        <f t="shared" si="18"/>
        <v>29133.124412499998</v>
      </c>
      <c r="CK12" s="5">
        <f t="shared" si="59"/>
        <v>1121.7665302999999</v>
      </c>
      <c r="CM12" s="5">
        <f aca="true" t="shared" si="96" ref="CM12:CM34">(C12+I12)*$CO$7</f>
        <v>74069.742</v>
      </c>
      <c r="CN12" s="5">
        <f t="shared" si="60"/>
        <v>10726.001325000001</v>
      </c>
      <c r="CO12" s="5">
        <f t="shared" si="19"/>
        <v>84795.743325</v>
      </c>
      <c r="CP12" s="5">
        <f t="shared" si="61"/>
        <v>3265.0472166000004</v>
      </c>
      <c r="CR12" s="5">
        <f aca="true" t="shared" si="97" ref="CR12:CR34">(C12+I12)*$CT$7</f>
        <v>3760.264</v>
      </c>
      <c r="CS12" s="5">
        <f t="shared" si="62"/>
        <v>544.5219</v>
      </c>
      <c r="CT12" s="5">
        <f t="shared" si="20"/>
        <v>4304.7859</v>
      </c>
      <c r="CU12" s="5">
        <f t="shared" si="63"/>
        <v>165.7551272</v>
      </c>
      <c r="CW12" s="5">
        <f aca="true" t="shared" si="98" ref="CW12:CW34">(C12+I12)*$CY$7</f>
        <v>49664.034</v>
      </c>
      <c r="CX12" s="5">
        <f t="shared" si="64"/>
        <v>7191.823275000001</v>
      </c>
      <c r="CY12" s="5">
        <f t="shared" si="21"/>
        <v>56855.857275</v>
      </c>
      <c r="CZ12" s="5">
        <f t="shared" si="65"/>
        <v>2189.2261482</v>
      </c>
      <c r="DB12" s="5">
        <f aca="true" t="shared" si="99" ref="DB12:DB34">(C12+I12)*$DD$7</f>
        <v>1066556.317</v>
      </c>
      <c r="DC12" s="5">
        <f t="shared" si="66"/>
        <v>154447.4728875</v>
      </c>
      <c r="DD12" s="5">
        <f t="shared" si="22"/>
        <v>1221003.7898875</v>
      </c>
      <c r="DE12" s="5">
        <f t="shared" si="67"/>
        <v>47014.5654641</v>
      </c>
      <c r="DG12" s="5">
        <f aca="true" t="shared" si="100" ref="DG12:DG34">(C12+I12)*$DI$7</f>
        <v>20770.829</v>
      </c>
      <c r="DH12" s="5">
        <f t="shared" si="68"/>
        <v>3007.8130875</v>
      </c>
      <c r="DI12" s="35">
        <f t="shared" si="23"/>
        <v>23778.6420875</v>
      </c>
      <c r="DJ12" s="5">
        <f t="shared" si="69"/>
        <v>915.5930017000001</v>
      </c>
      <c r="DL12" s="5">
        <f aca="true" t="shared" si="101" ref="DL12:DL34">(C12+I12)*$DN$7</f>
        <v>23782.641</v>
      </c>
      <c r="DM12" s="5">
        <f t="shared" si="70"/>
        <v>3443.9520375</v>
      </c>
      <c r="DN12" s="35">
        <f t="shared" si="24"/>
        <v>27226.5930375</v>
      </c>
      <c r="DO12" s="5">
        <f t="shared" si="71"/>
        <v>1048.3558293</v>
      </c>
      <c r="DQ12" s="5">
        <f aca="true" t="shared" si="102" ref="DQ12:DQ34">(C12+I12)*$DS$7</f>
        <v>5672.546</v>
      </c>
      <c r="DR12" s="5">
        <f t="shared" si="72"/>
        <v>821.4384749999999</v>
      </c>
      <c r="DS12" s="35">
        <f t="shared" si="25"/>
        <v>6493.984475</v>
      </c>
      <c r="DT12" s="5">
        <f t="shared" si="73"/>
        <v>250.0498858</v>
      </c>
      <c r="DV12" s="5">
        <f aca="true" t="shared" si="103" ref="DV12:DV34">(C12+I12)*$DX$7</f>
        <v>82053.23</v>
      </c>
      <c r="DW12" s="5">
        <f t="shared" si="74"/>
        <v>11882.086125</v>
      </c>
      <c r="DX12" s="5">
        <f t="shared" si="26"/>
        <v>93935.316125</v>
      </c>
      <c r="DY12" s="5">
        <f t="shared" si="75"/>
        <v>3616.965079</v>
      </c>
      <c r="EA12" s="5">
        <f aca="true" t="shared" si="104" ref="EA12:EA34">(C12+I12)*$EC$7</f>
        <v>308602.06299999997</v>
      </c>
      <c r="EB12" s="5">
        <f t="shared" si="76"/>
        <v>44688.5063625</v>
      </c>
      <c r="EC12" s="5">
        <f t="shared" si="27"/>
        <v>353290.5693625</v>
      </c>
      <c r="ED12" s="5">
        <f t="shared" si="77"/>
        <v>13603.399709899999</v>
      </c>
      <c r="EF12" s="5">
        <f aca="true" t="shared" si="105" ref="EF12:EF34">(C12+I12)*$EH$7</f>
        <v>2154.693</v>
      </c>
      <c r="EG12" s="5">
        <f t="shared" si="78"/>
        <v>312.0199875</v>
      </c>
      <c r="EH12" s="5">
        <f t="shared" si="28"/>
        <v>2466.7129875</v>
      </c>
      <c r="EI12" s="5">
        <f t="shared" si="79"/>
        <v>94.9804089</v>
      </c>
      <c r="EK12" s="5">
        <f aca="true" t="shared" si="106" ref="EK12:EK34">(C12+I12)*$EM$7</f>
        <v>31959.672</v>
      </c>
      <c r="EL12" s="35">
        <f t="shared" si="80"/>
        <v>4628.0637</v>
      </c>
      <c r="EM12" s="35">
        <f t="shared" si="29"/>
        <v>36587.7357</v>
      </c>
      <c r="EN12" s="5">
        <f t="shared" si="81"/>
        <v>1408.8052056</v>
      </c>
    </row>
    <row r="13" spans="1:144" ht="12.75">
      <c r="A13" s="36">
        <v>45200</v>
      </c>
      <c r="D13" s="3">
        <v>770375</v>
      </c>
      <c r="E13" s="3">
        <v>283439</v>
      </c>
      <c r="L13" s="3">
        <f t="shared" si="0"/>
        <v>770375</v>
      </c>
      <c r="M13" s="34">
        <f t="shared" si="1"/>
        <v>770375</v>
      </c>
      <c r="N13" s="34">
        <f t="shared" si="2"/>
        <v>283439</v>
      </c>
      <c r="P13" s="45"/>
      <c r="Q13" s="35">
        <f t="shared" si="3"/>
        <v>299343.07300000003</v>
      </c>
      <c r="R13" s="35">
        <f t="shared" si="4"/>
        <v>299343.07300000003</v>
      </c>
      <c r="S13" s="35">
        <f t="shared" si="3"/>
        <v>110135.32535200001</v>
      </c>
      <c r="V13" s="5">
        <f t="shared" si="32"/>
        <v>2759.7143625</v>
      </c>
      <c r="W13" s="5">
        <f t="shared" si="5"/>
        <v>2759.7143625</v>
      </c>
      <c r="X13" s="5">
        <f t="shared" si="33"/>
        <v>1015.3635297000001</v>
      </c>
      <c r="AA13" s="5">
        <f t="shared" si="34"/>
        <v>249.139275</v>
      </c>
      <c r="AB13" s="5">
        <f t="shared" si="6"/>
        <v>249.139275</v>
      </c>
      <c r="AC13" s="5">
        <f t="shared" si="35"/>
        <v>91.6641726</v>
      </c>
      <c r="AF13" s="5">
        <f t="shared" si="36"/>
        <v>620.3059499999999</v>
      </c>
      <c r="AG13" s="5">
        <f t="shared" si="7"/>
        <v>620.3059499999999</v>
      </c>
      <c r="AH13" s="5">
        <f t="shared" si="37"/>
        <v>228.2250828</v>
      </c>
      <c r="AK13" s="5">
        <f t="shared" si="38"/>
        <v>21172.06205</v>
      </c>
      <c r="AL13" s="5">
        <f t="shared" si="8"/>
        <v>21172.06205</v>
      </c>
      <c r="AM13" s="5">
        <f t="shared" si="39"/>
        <v>7789.697349200001</v>
      </c>
      <c r="AP13" s="5">
        <f t="shared" si="40"/>
        <v>4818.310437499999</v>
      </c>
      <c r="AQ13" s="5">
        <f t="shared" si="9"/>
        <v>4818.310437499999</v>
      </c>
      <c r="AR13" s="5">
        <f t="shared" si="41"/>
        <v>1772.7692255</v>
      </c>
      <c r="AU13" s="5">
        <f t="shared" si="42"/>
        <v>1756.9942625</v>
      </c>
      <c r="AV13" s="5">
        <f t="shared" si="10"/>
        <v>1756.9942625</v>
      </c>
      <c r="AW13" s="5">
        <f t="shared" si="43"/>
        <v>646.4393273000001</v>
      </c>
      <c r="AZ13" s="5">
        <f t="shared" si="44"/>
        <v>5330.07055</v>
      </c>
      <c r="BA13" s="5">
        <f t="shared" si="11"/>
        <v>5330.07055</v>
      </c>
      <c r="BB13" s="5">
        <f t="shared" si="45"/>
        <v>1961.0577532</v>
      </c>
      <c r="BE13" s="5">
        <f t="shared" si="46"/>
        <v>32617.9086125</v>
      </c>
      <c r="BF13" s="5">
        <f t="shared" si="12"/>
        <v>32617.9086125</v>
      </c>
      <c r="BG13" s="5">
        <f t="shared" si="47"/>
        <v>12000.8922917</v>
      </c>
      <c r="BJ13" s="5">
        <f t="shared" si="48"/>
        <v>1778.1025375</v>
      </c>
      <c r="BK13" s="5">
        <f t="shared" si="13"/>
        <v>1778.1025375</v>
      </c>
      <c r="BL13" s="5">
        <f t="shared" si="49"/>
        <v>654.2055559</v>
      </c>
      <c r="BO13" s="5">
        <f t="shared" si="50"/>
        <v>2436.8502000000003</v>
      </c>
      <c r="BP13" s="5">
        <f t="shared" si="14"/>
        <v>2436.8502000000003</v>
      </c>
      <c r="BQ13" s="5">
        <f t="shared" si="51"/>
        <v>896.5742448000001</v>
      </c>
      <c r="BT13" s="5">
        <f t="shared" si="52"/>
        <v>22571.4482375</v>
      </c>
      <c r="BU13" s="5">
        <f t="shared" si="15"/>
        <v>22571.4482375</v>
      </c>
      <c r="BV13" s="5">
        <f t="shared" si="53"/>
        <v>8304.5642927</v>
      </c>
      <c r="BY13" s="5">
        <f t="shared" si="54"/>
        <v>161.008375</v>
      </c>
      <c r="BZ13" s="5">
        <f t="shared" si="16"/>
        <v>161.008375</v>
      </c>
      <c r="CA13" s="5">
        <f t="shared" si="55"/>
        <v>59.238751</v>
      </c>
      <c r="CD13" s="5">
        <f t="shared" si="56"/>
        <v>54.696625000000004</v>
      </c>
      <c r="CE13" s="5">
        <f t="shared" si="17"/>
        <v>54.696625000000004</v>
      </c>
      <c r="CF13" s="5">
        <f t="shared" si="57"/>
        <v>20.124169000000002</v>
      </c>
      <c r="CI13" s="5">
        <f t="shared" si="58"/>
        <v>3048.9131374999997</v>
      </c>
      <c r="CJ13" s="5">
        <f t="shared" si="18"/>
        <v>3048.9131374999997</v>
      </c>
      <c r="CK13" s="5">
        <f t="shared" si="59"/>
        <v>1121.7665302999999</v>
      </c>
      <c r="CN13" s="5">
        <f t="shared" si="60"/>
        <v>8874.257775</v>
      </c>
      <c r="CO13" s="5">
        <f t="shared" si="19"/>
        <v>8874.257775</v>
      </c>
      <c r="CP13" s="5">
        <f t="shared" si="61"/>
        <v>3265.0472166000004</v>
      </c>
      <c r="CS13" s="5">
        <f t="shared" si="62"/>
        <v>450.5153</v>
      </c>
      <c r="CT13" s="5">
        <f t="shared" si="20"/>
        <v>450.5153</v>
      </c>
      <c r="CU13" s="5">
        <f t="shared" si="63"/>
        <v>165.7551272</v>
      </c>
      <c r="CX13" s="5">
        <f t="shared" si="64"/>
        <v>5950.222425</v>
      </c>
      <c r="CY13" s="5">
        <f t="shared" si="21"/>
        <v>5950.222425</v>
      </c>
      <c r="CZ13" s="5">
        <f t="shared" si="65"/>
        <v>2189.2261482</v>
      </c>
      <c r="DC13" s="5">
        <f t="shared" si="66"/>
        <v>127783.5649625</v>
      </c>
      <c r="DD13" s="5">
        <f t="shared" si="22"/>
        <v>127783.5649625</v>
      </c>
      <c r="DE13" s="5">
        <f t="shared" si="67"/>
        <v>47014.5654641</v>
      </c>
      <c r="DH13" s="5">
        <f t="shared" si="68"/>
        <v>2488.5423625000003</v>
      </c>
      <c r="DI13" s="35">
        <f t="shared" si="23"/>
        <v>2488.5423625000003</v>
      </c>
      <c r="DJ13" s="5">
        <f t="shared" si="69"/>
        <v>915.5930017000001</v>
      </c>
      <c r="DM13" s="5">
        <f t="shared" si="70"/>
        <v>2849.3860125</v>
      </c>
      <c r="DN13" s="35">
        <f t="shared" si="24"/>
        <v>2849.3860125</v>
      </c>
      <c r="DO13" s="5">
        <f t="shared" si="71"/>
        <v>1048.3558293</v>
      </c>
      <c r="DR13" s="5">
        <f t="shared" si="72"/>
        <v>679.624825</v>
      </c>
      <c r="DS13" s="35">
        <f t="shared" si="25"/>
        <v>679.624825</v>
      </c>
      <c r="DT13" s="5">
        <f t="shared" si="73"/>
        <v>250.0498858</v>
      </c>
      <c r="DW13" s="5">
        <f t="shared" si="74"/>
        <v>9830.755375</v>
      </c>
      <c r="DX13" s="5">
        <f t="shared" si="26"/>
        <v>9830.755375</v>
      </c>
      <c r="DY13" s="5">
        <f t="shared" si="75"/>
        <v>3616.965079</v>
      </c>
      <c r="EB13" s="5">
        <f t="shared" si="76"/>
        <v>36973.4547875</v>
      </c>
      <c r="EC13" s="5">
        <f t="shared" si="27"/>
        <v>36973.4547875</v>
      </c>
      <c r="ED13" s="5">
        <f t="shared" si="77"/>
        <v>13603.399709899999</v>
      </c>
      <c r="EG13" s="5">
        <f t="shared" si="78"/>
        <v>258.1526625</v>
      </c>
      <c r="EH13" s="5">
        <f t="shared" si="28"/>
        <v>258.1526625</v>
      </c>
      <c r="EI13" s="5">
        <f t="shared" si="79"/>
        <v>94.9804089</v>
      </c>
      <c r="EL13" s="35">
        <f t="shared" si="80"/>
        <v>3829.0719</v>
      </c>
      <c r="EM13" s="35">
        <f t="shared" si="29"/>
        <v>3829.0719</v>
      </c>
      <c r="EN13" s="5">
        <f t="shared" si="81"/>
        <v>1408.8052056</v>
      </c>
    </row>
    <row r="14" spans="1:144" ht="12.75">
      <c r="A14" s="36">
        <v>45383</v>
      </c>
      <c r="C14" s="3">
        <v>6750000</v>
      </c>
      <c r="D14" s="3">
        <v>770375</v>
      </c>
      <c r="E14" s="3">
        <v>283439</v>
      </c>
      <c r="K14" s="3">
        <f t="shared" si="30"/>
        <v>6750000</v>
      </c>
      <c r="L14" s="3">
        <f t="shared" si="0"/>
        <v>770375</v>
      </c>
      <c r="M14" s="34">
        <f t="shared" si="1"/>
        <v>7520375</v>
      </c>
      <c r="N14" s="34">
        <f t="shared" si="2"/>
        <v>283439</v>
      </c>
      <c r="P14" s="45">
        <f t="shared" si="31"/>
        <v>2622834</v>
      </c>
      <c r="Q14" s="35">
        <f t="shared" si="3"/>
        <v>299343.07300000003</v>
      </c>
      <c r="R14" s="35">
        <f t="shared" si="4"/>
        <v>2922177.073</v>
      </c>
      <c r="S14" s="35">
        <f t="shared" si="3"/>
        <v>110135.32535200001</v>
      </c>
      <c r="U14" s="5">
        <f t="shared" si="82"/>
        <v>24180.525</v>
      </c>
      <c r="V14" s="5">
        <f t="shared" si="32"/>
        <v>2759.7143625</v>
      </c>
      <c r="W14" s="5">
        <f t="shared" si="5"/>
        <v>26940.2393625</v>
      </c>
      <c r="X14" s="5">
        <f t="shared" si="33"/>
        <v>1015.3635297000001</v>
      </c>
      <c r="Z14" s="5">
        <f t="shared" si="83"/>
        <v>2182.95</v>
      </c>
      <c r="AA14" s="5">
        <f t="shared" si="34"/>
        <v>249.139275</v>
      </c>
      <c r="AB14" s="5">
        <f t="shared" si="6"/>
        <v>2432.089275</v>
      </c>
      <c r="AC14" s="5">
        <f t="shared" si="35"/>
        <v>91.6641726</v>
      </c>
      <c r="AE14" s="5">
        <f t="shared" si="84"/>
        <v>5435.099999999999</v>
      </c>
      <c r="AF14" s="5">
        <f t="shared" si="36"/>
        <v>620.3059499999999</v>
      </c>
      <c r="AG14" s="5">
        <f t="shared" si="7"/>
        <v>6055.405949999999</v>
      </c>
      <c r="AH14" s="5">
        <f t="shared" si="37"/>
        <v>228.2250828</v>
      </c>
      <c r="AJ14" s="5">
        <f t="shared" si="85"/>
        <v>185508.90000000002</v>
      </c>
      <c r="AK14" s="5">
        <f t="shared" si="38"/>
        <v>21172.06205</v>
      </c>
      <c r="AL14" s="5">
        <f t="shared" si="8"/>
        <v>206680.96205000003</v>
      </c>
      <c r="AM14" s="5">
        <f t="shared" si="39"/>
        <v>7789.697349200001</v>
      </c>
      <c r="AO14" s="5">
        <f t="shared" si="86"/>
        <v>42217.875</v>
      </c>
      <c r="AP14" s="5">
        <f t="shared" si="40"/>
        <v>4818.310437499999</v>
      </c>
      <c r="AQ14" s="5">
        <f t="shared" si="9"/>
        <v>47036.1854375</v>
      </c>
      <c r="AR14" s="5">
        <f t="shared" si="41"/>
        <v>1772.7692255</v>
      </c>
      <c r="AT14" s="5">
        <f t="shared" si="87"/>
        <v>15394.725</v>
      </c>
      <c r="AU14" s="5">
        <f t="shared" si="42"/>
        <v>1756.9942625</v>
      </c>
      <c r="AV14" s="5">
        <f t="shared" si="10"/>
        <v>17151.7192625</v>
      </c>
      <c r="AW14" s="5">
        <f t="shared" si="43"/>
        <v>646.4393273000001</v>
      </c>
      <c r="AY14" s="5">
        <f t="shared" si="88"/>
        <v>46701.9</v>
      </c>
      <c r="AZ14" s="5">
        <f t="shared" si="44"/>
        <v>5330.07055</v>
      </c>
      <c r="BA14" s="5">
        <f t="shared" si="11"/>
        <v>52031.97055</v>
      </c>
      <c r="BB14" s="5">
        <f t="shared" si="45"/>
        <v>1961.0577532</v>
      </c>
      <c r="BD14" s="5">
        <f t="shared" si="89"/>
        <v>285797.02499999997</v>
      </c>
      <c r="BE14" s="5">
        <f t="shared" si="46"/>
        <v>32617.9086125</v>
      </c>
      <c r="BF14" s="5">
        <f t="shared" si="12"/>
        <v>318414.93361249997</v>
      </c>
      <c r="BG14" s="5">
        <f t="shared" si="47"/>
        <v>12000.8922917</v>
      </c>
      <c r="BI14" s="5">
        <f t="shared" si="90"/>
        <v>15579.675</v>
      </c>
      <c r="BJ14" s="5">
        <f t="shared" si="48"/>
        <v>1778.1025375</v>
      </c>
      <c r="BK14" s="5">
        <f t="shared" si="13"/>
        <v>17357.7775375</v>
      </c>
      <c r="BL14" s="5">
        <f t="shared" si="49"/>
        <v>654.2055559</v>
      </c>
      <c r="BN14" s="5">
        <f t="shared" si="91"/>
        <v>21351.600000000002</v>
      </c>
      <c r="BO14" s="5">
        <f t="shared" si="50"/>
        <v>2436.8502000000003</v>
      </c>
      <c r="BP14" s="5">
        <f t="shared" si="14"/>
        <v>23788.450200000003</v>
      </c>
      <c r="BQ14" s="5">
        <f t="shared" si="51"/>
        <v>896.5742448000001</v>
      </c>
      <c r="BS14" s="5">
        <f t="shared" si="92"/>
        <v>197770.275</v>
      </c>
      <c r="BT14" s="5">
        <f t="shared" si="52"/>
        <v>22571.4482375</v>
      </c>
      <c r="BU14" s="5">
        <f t="shared" si="15"/>
        <v>220341.7232375</v>
      </c>
      <c r="BV14" s="5">
        <f t="shared" si="53"/>
        <v>8304.5642927</v>
      </c>
      <c r="BX14" s="5">
        <f t="shared" si="93"/>
        <v>1410.75</v>
      </c>
      <c r="BY14" s="5">
        <f t="shared" si="54"/>
        <v>161.008375</v>
      </c>
      <c r="BZ14" s="5">
        <f t="shared" si="16"/>
        <v>1571.758375</v>
      </c>
      <c r="CA14" s="5">
        <f t="shared" si="55"/>
        <v>59.238751</v>
      </c>
      <c r="CC14" s="5">
        <f t="shared" si="94"/>
        <v>479.25000000000006</v>
      </c>
      <c r="CD14" s="5">
        <f t="shared" si="56"/>
        <v>54.696625000000004</v>
      </c>
      <c r="CE14" s="5">
        <f t="shared" si="17"/>
        <v>533.946625</v>
      </c>
      <c r="CF14" s="5">
        <f t="shared" si="57"/>
        <v>20.124169000000002</v>
      </c>
      <c r="CH14" s="5">
        <f t="shared" si="95"/>
        <v>26714.475</v>
      </c>
      <c r="CI14" s="5">
        <f t="shared" si="58"/>
        <v>3048.9131374999997</v>
      </c>
      <c r="CJ14" s="5">
        <f t="shared" si="18"/>
        <v>29763.3881375</v>
      </c>
      <c r="CK14" s="5">
        <f t="shared" si="59"/>
        <v>1121.7665302999999</v>
      </c>
      <c r="CM14" s="5">
        <f t="shared" si="96"/>
        <v>77755.95000000001</v>
      </c>
      <c r="CN14" s="5">
        <f t="shared" si="60"/>
        <v>8874.257775</v>
      </c>
      <c r="CO14" s="5">
        <f t="shared" si="19"/>
        <v>86630.20777500002</v>
      </c>
      <c r="CP14" s="5">
        <f t="shared" si="61"/>
        <v>3265.0472166000004</v>
      </c>
      <c r="CR14" s="5">
        <f t="shared" si="97"/>
        <v>3947.4</v>
      </c>
      <c r="CS14" s="5">
        <f t="shared" si="62"/>
        <v>450.5153</v>
      </c>
      <c r="CT14" s="5">
        <f t="shared" si="20"/>
        <v>4397.915300000001</v>
      </c>
      <c r="CU14" s="5">
        <f t="shared" si="63"/>
        <v>165.7551272</v>
      </c>
      <c r="CW14" s="5">
        <f t="shared" si="98"/>
        <v>52135.65</v>
      </c>
      <c r="CX14" s="5">
        <f t="shared" si="64"/>
        <v>5950.222425</v>
      </c>
      <c r="CY14" s="5">
        <f t="shared" si="21"/>
        <v>58085.872425</v>
      </c>
      <c r="CZ14" s="5">
        <f t="shared" si="65"/>
        <v>2189.2261482</v>
      </c>
      <c r="DB14" s="5">
        <f t="shared" si="99"/>
        <v>1119635.325</v>
      </c>
      <c r="DC14" s="5">
        <f t="shared" si="66"/>
        <v>127783.5649625</v>
      </c>
      <c r="DD14" s="5">
        <f t="shared" si="22"/>
        <v>1247418.8899625</v>
      </c>
      <c r="DE14" s="5">
        <f t="shared" si="67"/>
        <v>47014.5654641</v>
      </c>
      <c r="DG14" s="5">
        <f t="shared" si="100"/>
        <v>21804.525</v>
      </c>
      <c r="DH14" s="5">
        <f t="shared" si="68"/>
        <v>2488.5423625000003</v>
      </c>
      <c r="DI14" s="35">
        <f t="shared" si="23"/>
        <v>24293.0673625</v>
      </c>
      <c r="DJ14" s="5">
        <f t="shared" si="69"/>
        <v>915.5930017000001</v>
      </c>
      <c r="DL14" s="5">
        <f t="shared" si="101"/>
        <v>24966.225000000002</v>
      </c>
      <c r="DM14" s="5">
        <f t="shared" si="70"/>
        <v>2849.3860125</v>
      </c>
      <c r="DN14" s="35">
        <f t="shared" si="24"/>
        <v>27815.6110125</v>
      </c>
      <c r="DO14" s="5">
        <f t="shared" si="71"/>
        <v>1048.3558293</v>
      </c>
      <c r="DQ14" s="5">
        <f t="shared" si="102"/>
        <v>5954.849999999999</v>
      </c>
      <c r="DR14" s="5">
        <f t="shared" si="72"/>
        <v>679.624825</v>
      </c>
      <c r="DS14" s="35">
        <f t="shared" si="25"/>
        <v>6634.474824999999</v>
      </c>
      <c r="DT14" s="5">
        <f t="shared" si="73"/>
        <v>250.0498858</v>
      </c>
      <c r="DV14" s="5">
        <f t="shared" si="103"/>
        <v>86136.75</v>
      </c>
      <c r="DW14" s="5">
        <f t="shared" si="74"/>
        <v>9830.755375</v>
      </c>
      <c r="DX14" s="5">
        <f t="shared" si="26"/>
        <v>95967.50537500001</v>
      </c>
      <c r="DY14" s="5">
        <f t="shared" si="75"/>
        <v>3616.965079</v>
      </c>
      <c r="EA14" s="5">
        <f t="shared" si="104"/>
        <v>323960.175</v>
      </c>
      <c r="EB14" s="5">
        <f t="shared" si="76"/>
        <v>36973.4547875</v>
      </c>
      <c r="EC14" s="5">
        <f t="shared" si="27"/>
        <v>360933.6297875</v>
      </c>
      <c r="ED14" s="5">
        <f t="shared" si="77"/>
        <v>13603.399709899999</v>
      </c>
      <c r="EF14" s="5">
        <f t="shared" si="105"/>
        <v>2261.925</v>
      </c>
      <c r="EG14" s="5">
        <f t="shared" si="78"/>
        <v>258.1526625</v>
      </c>
      <c r="EH14" s="5">
        <f t="shared" si="28"/>
        <v>2520.0776625000003</v>
      </c>
      <c r="EI14" s="5">
        <f t="shared" si="79"/>
        <v>94.9804089</v>
      </c>
      <c r="EK14" s="5">
        <f t="shared" si="106"/>
        <v>33550.2</v>
      </c>
      <c r="EL14" s="35">
        <f t="shared" si="80"/>
        <v>3829.0719</v>
      </c>
      <c r="EM14" s="35">
        <f t="shared" si="29"/>
        <v>37379.2719</v>
      </c>
      <c r="EN14" s="5">
        <f t="shared" si="81"/>
        <v>1408.8052056</v>
      </c>
    </row>
    <row r="15" spans="1:144" ht="12.75">
      <c r="A15" s="36">
        <v>45566</v>
      </c>
      <c r="D15" s="3">
        <v>601625</v>
      </c>
      <c r="E15" s="3">
        <v>283439</v>
      </c>
      <c r="F15" s="89"/>
      <c r="L15" s="3">
        <f t="shared" si="0"/>
        <v>601625</v>
      </c>
      <c r="M15" s="34">
        <f t="shared" si="1"/>
        <v>601625</v>
      </c>
      <c r="N15" s="34">
        <f t="shared" si="2"/>
        <v>283439</v>
      </c>
      <c r="P15" s="45"/>
      <c r="Q15" s="35">
        <f t="shared" si="3"/>
        <v>233772.22300000003</v>
      </c>
      <c r="R15" s="35">
        <f t="shared" si="4"/>
        <v>233772.22300000003</v>
      </c>
      <c r="S15" s="35">
        <f t="shared" si="3"/>
        <v>110135.32535200001</v>
      </c>
      <c r="V15" s="5">
        <f t="shared" si="32"/>
        <v>2155.2012375</v>
      </c>
      <c r="W15" s="5">
        <f t="shared" si="5"/>
        <v>2155.2012375</v>
      </c>
      <c r="X15" s="5">
        <f t="shared" si="33"/>
        <v>1015.3635297000001</v>
      </c>
      <c r="AA15" s="5">
        <f t="shared" si="34"/>
        <v>194.565525</v>
      </c>
      <c r="AB15" s="5">
        <f t="shared" si="6"/>
        <v>194.565525</v>
      </c>
      <c r="AC15" s="5">
        <f t="shared" si="35"/>
        <v>91.6641726</v>
      </c>
      <c r="AF15" s="5">
        <f t="shared" si="36"/>
        <v>484.42844999999994</v>
      </c>
      <c r="AG15" s="5">
        <f t="shared" si="7"/>
        <v>484.42844999999994</v>
      </c>
      <c r="AH15" s="5">
        <f t="shared" si="37"/>
        <v>228.2250828</v>
      </c>
      <c r="AK15" s="5">
        <f t="shared" si="38"/>
        <v>16534.33955</v>
      </c>
      <c r="AL15" s="5">
        <f t="shared" si="8"/>
        <v>16534.33955</v>
      </c>
      <c r="AM15" s="5">
        <f t="shared" si="39"/>
        <v>7789.697349200001</v>
      </c>
      <c r="AP15" s="5">
        <f t="shared" si="40"/>
        <v>3762.8635624999997</v>
      </c>
      <c r="AQ15" s="5">
        <f t="shared" si="9"/>
        <v>3762.8635624999997</v>
      </c>
      <c r="AR15" s="5">
        <f t="shared" si="41"/>
        <v>1772.7692255</v>
      </c>
      <c r="AU15" s="5">
        <f t="shared" si="42"/>
        <v>1372.1261375000001</v>
      </c>
      <c r="AV15" s="5">
        <f t="shared" si="10"/>
        <v>1372.1261375000001</v>
      </c>
      <c r="AW15" s="5">
        <f t="shared" si="43"/>
        <v>646.4393273000001</v>
      </c>
      <c r="AZ15" s="5">
        <f t="shared" si="44"/>
        <v>4162.52305</v>
      </c>
      <c r="BA15" s="5">
        <f t="shared" si="11"/>
        <v>4162.52305</v>
      </c>
      <c r="BB15" s="5">
        <f t="shared" si="45"/>
        <v>1961.0577532</v>
      </c>
      <c r="BE15" s="5">
        <f t="shared" si="46"/>
        <v>25472.9829875</v>
      </c>
      <c r="BF15" s="5">
        <f t="shared" si="12"/>
        <v>25472.9829875</v>
      </c>
      <c r="BG15" s="5">
        <f t="shared" si="47"/>
        <v>12000.8922917</v>
      </c>
      <c r="BJ15" s="5">
        <f t="shared" si="48"/>
        <v>1388.6106625</v>
      </c>
      <c r="BK15" s="5">
        <f t="shared" si="13"/>
        <v>1388.6106625</v>
      </c>
      <c r="BL15" s="5">
        <f t="shared" si="49"/>
        <v>654.2055559</v>
      </c>
      <c r="BO15" s="5">
        <f t="shared" si="50"/>
        <v>1903.0602000000001</v>
      </c>
      <c r="BP15" s="5">
        <f t="shared" si="14"/>
        <v>1903.0602000000001</v>
      </c>
      <c r="BQ15" s="5">
        <f t="shared" si="51"/>
        <v>896.5742448000001</v>
      </c>
      <c r="BT15" s="5">
        <f t="shared" si="52"/>
        <v>17627.1913625</v>
      </c>
      <c r="BU15" s="5">
        <f t="shared" si="15"/>
        <v>17627.1913625</v>
      </c>
      <c r="BV15" s="5">
        <f t="shared" si="53"/>
        <v>8304.5642927</v>
      </c>
      <c r="BY15" s="5">
        <f t="shared" si="54"/>
        <v>125.739625</v>
      </c>
      <c r="BZ15" s="5">
        <f t="shared" si="16"/>
        <v>125.739625</v>
      </c>
      <c r="CA15" s="5">
        <f t="shared" si="55"/>
        <v>59.238751</v>
      </c>
      <c r="CD15" s="5">
        <f t="shared" si="56"/>
        <v>42.715375</v>
      </c>
      <c r="CE15" s="5">
        <f t="shared" si="17"/>
        <v>42.715375</v>
      </c>
      <c r="CF15" s="5">
        <f t="shared" si="57"/>
        <v>20.124169000000002</v>
      </c>
      <c r="CI15" s="5">
        <f t="shared" si="58"/>
        <v>2381.0512624999997</v>
      </c>
      <c r="CJ15" s="5">
        <f t="shared" si="18"/>
        <v>2381.0512624999997</v>
      </c>
      <c r="CK15" s="5">
        <f t="shared" si="59"/>
        <v>1121.7665302999999</v>
      </c>
      <c r="CN15" s="5">
        <f t="shared" si="60"/>
        <v>6930.359025000001</v>
      </c>
      <c r="CO15" s="5">
        <f t="shared" si="19"/>
        <v>6930.359025000001</v>
      </c>
      <c r="CP15" s="5">
        <f t="shared" si="61"/>
        <v>3265.0472166000004</v>
      </c>
      <c r="CS15" s="5">
        <f t="shared" si="62"/>
        <v>351.8303</v>
      </c>
      <c r="CT15" s="5">
        <f t="shared" si="20"/>
        <v>351.8303</v>
      </c>
      <c r="CU15" s="5">
        <f t="shared" si="63"/>
        <v>165.7551272</v>
      </c>
      <c r="CX15" s="5">
        <f t="shared" si="64"/>
        <v>4646.831175</v>
      </c>
      <c r="CY15" s="5">
        <f t="shared" si="21"/>
        <v>4646.831175</v>
      </c>
      <c r="CZ15" s="5">
        <f t="shared" si="65"/>
        <v>2189.2261482</v>
      </c>
      <c r="DC15" s="5">
        <f t="shared" si="66"/>
        <v>99792.6818375</v>
      </c>
      <c r="DD15" s="5">
        <f t="shared" si="22"/>
        <v>99792.6818375</v>
      </c>
      <c r="DE15" s="5">
        <f t="shared" si="67"/>
        <v>47014.5654641</v>
      </c>
      <c r="DH15" s="5">
        <f t="shared" si="68"/>
        <v>1943.4292375</v>
      </c>
      <c r="DI15" s="35">
        <f t="shared" si="23"/>
        <v>1943.4292375</v>
      </c>
      <c r="DJ15" s="5">
        <f t="shared" si="69"/>
        <v>915.5930017000001</v>
      </c>
      <c r="DM15" s="5">
        <f t="shared" si="70"/>
        <v>2225.2303875000002</v>
      </c>
      <c r="DN15" s="35">
        <f t="shared" si="24"/>
        <v>2225.2303875000002</v>
      </c>
      <c r="DO15" s="5">
        <f t="shared" si="71"/>
        <v>1048.3558293</v>
      </c>
      <c r="DR15" s="5">
        <f t="shared" si="72"/>
        <v>530.753575</v>
      </c>
      <c r="DS15" s="35">
        <f t="shared" si="25"/>
        <v>530.753575</v>
      </c>
      <c r="DT15" s="5">
        <f t="shared" si="73"/>
        <v>250.0498858</v>
      </c>
      <c r="DW15" s="5">
        <f t="shared" si="74"/>
        <v>7677.336625</v>
      </c>
      <c r="DX15" s="5">
        <f t="shared" si="26"/>
        <v>7677.336625</v>
      </c>
      <c r="DY15" s="5">
        <f t="shared" si="75"/>
        <v>3616.965079</v>
      </c>
      <c r="EB15" s="5">
        <f t="shared" si="76"/>
        <v>28874.4504125</v>
      </c>
      <c r="EC15" s="5">
        <f t="shared" si="27"/>
        <v>28874.4504125</v>
      </c>
      <c r="ED15" s="5">
        <f t="shared" si="77"/>
        <v>13603.399709899999</v>
      </c>
      <c r="EG15" s="5">
        <f t="shared" si="78"/>
        <v>201.60453750000002</v>
      </c>
      <c r="EH15" s="5">
        <f t="shared" si="28"/>
        <v>201.60453750000002</v>
      </c>
      <c r="EI15" s="5">
        <f t="shared" si="79"/>
        <v>94.9804089</v>
      </c>
      <c r="EL15" s="35">
        <f t="shared" si="80"/>
        <v>2990.3169</v>
      </c>
      <c r="EM15" s="35">
        <f t="shared" si="29"/>
        <v>2990.3169</v>
      </c>
      <c r="EN15" s="5">
        <f t="shared" si="81"/>
        <v>1408.8052056</v>
      </c>
    </row>
    <row r="16" spans="1:144" ht="12.75">
      <c r="A16" s="36">
        <v>45748</v>
      </c>
      <c r="C16" s="3">
        <v>7090000</v>
      </c>
      <c r="D16" s="3">
        <v>601625</v>
      </c>
      <c r="E16" s="3">
        <v>283439</v>
      </c>
      <c r="K16" s="3">
        <f t="shared" si="30"/>
        <v>7090000</v>
      </c>
      <c r="L16" s="3">
        <f t="shared" si="0"/>
        <v>601625</v>
      </c>
      <c r="M16" s="34">
        <f t="shared" si="1"/>
        <v>7691625</v>
      </c>
      <c r="N16" s="34">
        <f t="shared" si="2"/>
        <v>283439</v>
      </c>
      <c r="P16" s="45">
        <f t="shared" si="31"/>
        <v>2754947.12</v>
      </c>
      <c r="Q16" s="35">
        <f t="shared" si="3"/>
        <v>233772.22300000003</v>
      </c>
      <c r="R16" s="35">
        <f t="shared" si="4"/>
        <v>2988719.3430000003</v>
      </c>
      <c r="S16" s="35">
        <f t="shared" si="3"/>
        <v>110135.32535200001</v>
      </c>
      <c r="U16" s="5">
        <f t="shared" si="82"/>
        <v>25398.507</v>
      </c>
      <c r="V16" s="5">
        <f t="shared" si="32"/>
        <v>2155.2012375</v>
      </c>
      <c r="W16" s="5">
        <f t="shared" si="5"/>
        <v>27553.708237500003</v>
      </c>
      <c r="X16" s="5">
        <f t="shared" si="33"/>
        <v>1015.3635297000001</v>
      </c>
      <c r="Z16" s="5">
        <f t="shared" si="83"/>
        <v>2292.906</v>
      </c>
      <c r="AA16" s="5">
        <f t="shared" si="34"/>
        <v>194.565525</v>
      </c>
      <c r="AB16" s="5">
        <f t="shared" si="6"/>
        <v>2487.471525</v>
      </c>
      <c r="AC16" s="5">
        <f t="shared" si="35"/>
        <v>91.6641726</v>
      </c>
      <c r="AE16" s="5">
        <f t="shared" si="84"/>
        <v>5708.8679999999995</v>
      </c>
      <c r="AF16" s="5">
        <f t="shared" si="36"/>
        <v>484.42844999999994</v>
      </c>
      <c r="AG16" s="5">
        <f t="shared" si="7"/>
        <v>6193.29645</v>
      </c>
      <c r="AH16" s="5">
        <f t="shared" si="37"/>
        <v>228.2250828</v>
      </c>
      <c r="AJ16" s="5">
        <f t="shared" si="85"/>
        <v>194853.05200000003</v>
      </c>
      <c r="AK16" s="5">
        <f t="shared" si="38"/>
        <v>16534.33955</v>
      </c>
      <c r="AL16" s="5">
        <f t="shared" si="8"/>
        <v>211387.39155000003</v>
      </c>
      <c r="AM16" s="5">
        <f t="shared" si="39"/>
        <v>7789.697349200001</v>
      </c>
      <c r="AO16" s="5">
        <f t="shared" si="86"/>
        <v>44344.405</v>
      </c>
      <c r="AP16" s="5">
        <f t="shared" si="40"/>
        <v>3762.8635624999997</v>
      </c>
      <c r="AQ16" s="5">
        <f t="shared" si="9"/>
        <v>48107.2685625</v>
      </c>
      <c r="AR16" s="5">
        <f t="shared" si="41"/>
        <v>1772.7692255</v>
      </c>
      <c r="AT16" s="5">
        <f t="shared" si="87"/>
        <v>16170.163</v>
      </c>
      <c r="AU16" s="5">
        <f t="shared" si="42"/>
        <v>1372.1261375000001</v>
      </c>
      <c r="AV16" s="5">
        <f t="shared" si="10"/>
        <v>17542.2891375</v>
      </c>
      <c r="AW16" s="5">
        <f t="shared" si="43"/>
        <v>646.4393273000001</v>
      </c>
      <c r="AY16" s="5">
        <f t="shared" si="88"/>
        <v>49054.292</v>
      </c>
      <c r="AZ16" s="5">
        <f t="shared" si="44"/>
        <v>4162.52305</v>
      </c>
      <c r="BA16" s="5">
        <f t="shared" si="11"/>
        <v>53216.815050000005</v>
      </c>
      <c r="BB16" s="5">
        <f t="shared" si="45"/>
        <v>1961.0577532</v>
      </c>
      <c r="BD16" s="5">
        <f t="shared" si="89"/>
        <v>300192.72699999996</v>
      </c>
      <c r="BE16" s="5">
        <f t="shared" si="46"/>
        <v>25472.9829875</v>
      </c>
      <c r="BF16" s="5">
        <f t="shared" si="12"/>
        <v>325665.7099875</v>
      </c>
      <c r="BG16" s="5">
        <f t="shared" si="47"/>
        <v>12000.8922917</v>
      </c>
      <c r="BI16" s="5">
        <f t="shared" si="90"/>
        <v>16364.429</v>
      </c>
      <c r="BJ16" s="5">
        <f t="shared" si="48"/>
        <v>1388.6106625</v>
      </c>
      <c r="BK16" s="5">
        <f t="shared" si="13"/>
        <v>17753.0396625</v>
      </c>
      <c r="BL16" s="5">
        <f t="shared" si="49"/>
        <v>654.2055559</v>
      </c>
      <c r="BN16" s="5">
        <f t="shared" si="91"/>
        <v>22427.088</v>
      </c>
      <c r="BO16" s="5">
        <f t="shared" si="50"/>
        <v>1903.0602000000001</v>
      </c>
      <c r="BP16" s="5">
        <f t="shared" si="14"/>
        <v>24330.1482</v>
      </c>
      <c r="BQ16" s="5">
        <f t="shared" si="51"/>
        <v>896.5742448000001</v>
      </c>
      <c r="BS16" s="5">
        <f t="shared" si="92"/>
        <v>207732.037</v>
      </c>
      <c r="BT16" s="5">
        <f t="shared" si="52"/>
        <v>17627.1913625</v>
      </c>
      <c r="BU16" s="5">
        <f t="shared" si="15"/>
        <v>225359.22836250003</v>
      </c>
      <c r="BV16" s="5">
        <f t="shared" si="53"/>
        <v>8304.5642927</v>
      </c>
      <c r="BX16" s="5">
        <f t="shared" si="93"/>
        <v>1481.8100000000002</v>
      </c>
      <c r="BY16" s="5">
        <f t="shared" si="54"/>
        <v>125.739625</v>
      </c>
      <c r="BZ16" s="5">
        <f t="shared" si="16"/>
        <v>1607.549625</v>
      </c>
      <c r="CA16" s="5">
        <f t="shared" si="55"/>
        <v>59.238751</v>
      </c>
      <c r="CC16" s="5">
        <f t="shared" si="94"/>
        <v>503.39000000000004</v>
      </c>
      <c r="CD16" s="5">
        <f t="shared" si="56"/>
        <v>42.715375</v>
      </c>
      <c r="CE16" s="5">
        <f t="shared" si="17"/>
        <v>546.1053750000001</v>
      </c>
      <c r="CF16" s="5">
        <f t="shared" si="57"/>
        <v>20.124169000000002</v>
      </c>
      <c r="CH16" s="5">
        <f t="shared" si="95"/>
        <v>28060.092999999997</v>
      </c>
      <c r="CI16" s="5">
        <f t="shared" si="58"/>
        <v>2381.0512624999997</v>
      </c>
      <c r="CJ16" s="5">
        <f t="shared" si="18"/>
        <v>30441.144262499998</v>
      </c>
      <c r="CK16" s="5">
        <f t="shared" si="59"/>
        <v>1121.7665302999999</v>
      </c>
      <c r="CM16" s="5">
        <f t="shared" si="96"/>
        <v>81672.546</v>
      </c>
      <c r="CN16" s="5">
        <f t="shared" si="60"/>
        <v>6930.359025000001</v>
      </c>
      <c r="CO16" s="5">
        <f t="shared" si="19"/>
        <v>88602.905025</v>
      </c>
      <c r="CP16" s="5">
        <f t="shared" si="61"/>
        <v>3265.0472166000004</v>
      </c>
      <c r="CR16" s="5">
        <f t="shared" si="97"/>
        <v>4146.232</v>
      </c>
      <c r="CS16" s="5">
        <f t="shared" si="62"/>
        <v>351.8303</v>
      </c>
      <c r="CT16" s="5">
        <f t="shared" si="20"/>
        <v>4498.0623</v>
      </c>
      <c r="CU16" s="5">
        <f t="shared" si="63"/>
        <v>165.7551272</v>
      </c>
      <c r="CW16" s="5">
        <f t="shared" si="98"/>
        <v>54761.742</v>
      </c>
      <c r="CX16" s="5">
        <f t="shared" si="64"/>
        <v>4646.831175</v>
      </c>
      <c r="CY16" s="5">
        <f t="shared" si="21"/>
        <v>59408.573175</v>
      </c>
      <c r="CZ16" s="5">
        <f t="shared" si="65"/>
        <v>2189.2261482</v>
      </c>
      <c r="DB16" s="5">
        <f t="shared" si="99"/>
        <v>1176031.771</v>
      </c>
      <c r="DC16" s="5">
        <f t="shared" si="66"/>
        <v>99792.6818375</v>
      </c>
      <c r="DD16" s="5">
        <f t="shared" si="22"/>
        <v>1275824.4528375</v>
      </c>
      <c r="DE16" s="5">
        <f t="shared" si="67"/>
        <v>47014.5654641</v>
      </c>
      <c r="DG16" s="5">
        <f t="shared" si="100"/>
        <v>22902.827</v>
      </c>
      <c r="DH16" s="5">
        <f t="shared" si="68"/>
        <v>1943.4292375</v>
      </c>
      <c r="DI16" s="35">
        <f t="shared" si="23"/>
        <v>24846.2562375</v>
      </c>
      <c r="DJ16" s="5">
        <f t="shared" si="69"/>
        <v>915.5930017000001</v>
      </c>
      <c r="DL16" s="5">
        <f t="shared" si="101"/>
        <v>26223.783</v>
      </c>
      <c r="DM16" s="5">
        <f t="shared" si="70"/>
        <v>2225.2303875000002</v>
      </c>
      <c r="DN16" s="35">
        <f t="shared" si="24"/>
        <v>28449.0133875</v>
      </c>
      <c r="DO16" s="5">
        <f t="shared" si="71"/>
        <v>1048.3558293</v>
      </c>
      <c r="DQ16" s="5">
        <f t="shared" si="102"/>
        <v>6254.798</v>
      </c>
      <c r="DR16" s="5">
        <f t="shared" si="72"/>
        <v>530.753575</v>
      </c>
      <c r="DS16" s="35">
        <f t="shared" si="25"/>
        <v>6785.5515749999995</v>
      </c>
      <c r="DT16" s="5">
        <f t="shared" si="73"/>
        <v>250.0498858</v>
      </c>
      <c r="DV16" s="5">
        <f t="shared" si="103"/>
        <v>90475.49</v>
      </c>
      <c r="DW16" s="5">
        <f t="shared" si="74"/>
        <v>7677.336625</v>
      </c>
      <c r="DX16" s="5">
        <f t="shared" si="26"/>
        <v>98152.826625</v>
      </c>
      <c r="DY16" s="5">
        <f t="shared" si="75"/>
        <v>3616.965079</v>
      </c>
      <c r="EA16" s="5">
        <f t="shared" si="104"/>
        <v>340278.169</v>
      </c>
      <c r="EB16" s="5">
        <f t="shared" si="76"/>
        <v>28874.4504125</v>
      </c>
      <c r="EC16" s="5">
        <f t="shared" si="27"/>
        <v>369152.6194125</v>
      </c>
      <c r="ED16" s="5">
        <f t="shared" si="77"/>
        <v>13603.399709899999</v>
      </c>
      <c r="EF16" s="5">
        <f t="shared" si="105"/>
        <v>2375.859</v>
      </c>
      <c r="EG16" s="5">
        <f t="shared" si="78"/>
        <v>201.60453750000002</v>
      </c>
      <c r="EH16" s="5">
        <f t="shared" si="28"/>
        <v>2577.4635375</v>
      </c>
      <c r="EI16" s="5">
        <f t="shared" si="79"/>
        <v>94.9804089</v>
      </c>
      <c r="EK16" s="5">
        <f t="shared" si="106"/>
        <v>35240.136</v>
      </c>
      <c r="EL16" s="35">
        <f t="shared" si="80"/>
        <v>2990.3169</v>
      </c>
      <c r="EM16" s="35">
        <f t="shared" si="29"/>
        <v>38230.4529</v>
      </c>
      <c r="EN16" s="5">
        <f t="shared" si="81"/>
        <v>1408.8052056</v>
      </c>
    </row>
    <row r="17" spans="1:144" ht="12.75">
      <c r="A17" s="36">
        <v>45931</v>
      </c>
      <c r="D17" s="3">
        <v>424375</v>
      </c>
      <c r="E17" s="3">
        <v>283439</v>
      </c>
      <c r="L17" s="3">
        <f t="shared" si="0"/>
        <v>424375</v>
      </c>
      <c r="M17" s="34">
        <f t="shared" si="1"/>
        <v>424375</v>
      </c>
      <c r="N17" s="34">
        <f t="shared" si="2"/>
        <v>283439</v>
      </c>
      <c r="P17" s="45"/>
      <c r="Q17" s="35">
        <f t="shared" si="3"/>
        <v>164898.54499999998</v>
      </c>
      <c r="R17" s="35">
        <f t="shared" si="4"/>
        <v>164898.54499999998</v>
      </c>
      <c r="S17" s="35">
        <f t="shared" si="3"/>
        <v>110135.32535200001</v>
      </c>
      <c r="T17"/>
      <c r="V17" s="5">
        <f t="shared" si="32"/>
        <v>1520.2385625</v>
      </c>
      <c r="W17" s="5">
        <f t="shared" si="5"/>
        <v>1520.2385625</v>
      </c>
      <c r="X17" s="5">
        <f t="shared" si="33"/>
        <v>1015.3635297000001</v>
      </c>
      <c r="Y17"/>
      <c r="AA17" s="5">
        <f t="shared" si="34"/>
        <v>137.242875</v>
      </c>
      <c r="AB17" s="5">
        <f t="shared" si="6"/>
        <v>137.242875</v>
      </c>
      <c r="AC17" s="5">
        <f t="shared" si="35"/>
        <v>91.6641726</v>
      </c>
      <c r="AD17"/>
      <c r="AF17" s="5">
        <f t="shared" si="36"/>
        <v>341.70675</v>
      </c>
      <c r="AG17" s="5">
        <f t="shared" si="7"/>
        <v>341.70675</v>
      </c>
      <c r="AH17" s="5">
        <f t="shared" si="37"/>
        <v>228.2250828</v>
      </c>
      <c r="AI17"/>
      <c r="AK17" s="5">
        <f t="shared" si="38"/>
        <v>11663.01325</v>
      </c>
      <c r="AL17" s="5">
        <f t="shared" si="8"/>
        <v>11663.01325</v>
      </c>
      <c r="AM17" s="5">
        <f t="shared" si="39"/>
        <v>7789.697349200001</v>
      </c>
      <c r="AN17"/>
      <c r="AP17" s="5">
        <f t="shared" si="40"/>
        <v>2654.2534375</v>
      </c>
      <c r="AQ17" s="5">
        <f t="shared" si="9"/>
        <v>2654.2534375</v>
      </c>
      <c r="AR17" s="5">
        <f t="shared" si="41"/>
        <v>1772.7692255</v>
      </c>
      <c r="AS17"/>
      <c r="AU17" s="5">
        <f t="shared" si="42"/>
        <v>967.8720625000001</v>
      </c>
      <c r="AV17" s="5">
        <f t="shared" si="10"/>
        <v>967.8720625000001</v>
      </c>
      <c r="AW17" s="5">
        <f t="shared" si="43"/>
        <v>646.4393273000001</v>
      </c>
      <c r="AX17"/>
      <c r="AZ17" s="5">
        <f t="shared" si="44"/>
        <v>2936.16575</v>
      </c>
      <c r="BA17" s="5">
        <f t="shared" si="11"/>
        <v>2936.16575</v>
      </c>
      <c r="BB17" s="5">
        <f t="shared" si="45"/>
        <v>1961.0577532</v>
      </c>
      <c r="BC17"/>
      <c r="BE17" s="5">
        <f t="shared" si="46"/>
        <v>17968.1648125</v>
      </c>
      <c r="BF17" s="5">
        <f t="shared" si="12"/>
        <v>17968.1648125</v>
      </c>
      <c r="BG17" s="5">
        <f t="shared" si="47"/>
        <v>12000.8922917</v>
      </c>
      <c r="BH17"/>
      <c r="BJ17" s="5">
        <f t="shared" si="48"/>
        <v>979.4999375</v>
      </c>
      <c r="BK17" s="5">
        <f t="shared" si="13"/>
        <v>979.4999375</v>
      </c>
      <c r="BL17" s="5">
        <f t="shared" si="49"/>
        <v>654.2055559</v>
      </c>
      <c r="BM17"/>
      <c r="BO17" s="5">
        <f t="shared" si="50"/>
        <v>1342.383</v>
      </c>
      <c r="BP17" s="5">
        <f t="shared" si="14"/>
        <v>1342.383</v>
      </c>
      <c r="BQ17" s="5">
        <f t="shared" si="51"/>
        <v>896.5742448000001</v>
      </c>
      <c r="BR17"/>
      <c r="BT17" s="5">
        <f t="shared" si="52"/>
        <v>12433.8904375</v>
      </c>
      <c r="BU17" s="5">
        <f t="shared" si="15"/>
        <v>12433.8904375</v>
      </c>
      <c r="BV17" s="5">
        <f t="shared" si="53"/>
        <v>8304.5642927</v>
      </c>
      <c r="BW17"/>
      <c r="BY17" s="5">
        <f t="shared" si="54"/>
        <v>88.69437500000001</v>
      </c>
      <c r="BZ17" s="5">
        <f t="shared" si="16"/>
        <v>88.69437500000001</v>
      </c>
      <c r="CA17" s="5">
        <f t="shared" si="55"/>
        <v>59.238751</v>
      </c>
      <c r="CB17"/>
      <c r="CD17" s="5">
        <f t="shared" si="56"/>
        <v>30.130625000000002</v>
      </c>
      <c r="CE17" s="5">
        <f t="shared" si="17"/>
        <v>30.130625000000002</v>
      </c>
      <c r="CF17" s="5">
        <f t="shared" si="57"/>
        <v>20.124169000000002</v>
      </c>
      <c r="CG17"/>
      <c r="CI17" s="5">
        <f t="shared" si="58"/>
        <v>1679.5489375</v>
      </c>
      <c r="CJ17" s="5">
        <f t="shared" si="18"/>
        <v>1679.5489375</v>
      </c>
      <c r="CK17" s="5">
        <f t="shared" si="59"/>
        <v>1121.7665302999999</v>
      </c>
      <c r="CL17"/>
      <c r="CN17" s="5">
        <f t="shared" si="60"/>
        <v>4888.545375000001</v>
      </c>
      <c r="CO17" s="5">
        <f t="shared" si="19"/>
        <v>4888.545375000001</v>
      </c>
      <c r="CP17" s="5">
        <f t="shared" si="61"/>
        <v>3265.0472166000004</v>
      </c>
      <c r="CQ17"/>
      <c r="CS17" s="5">
        <f t="shared" si="62"/>
        <v>248.1745</v>
      </c>
      <c r="CT17" s="5">
        <f t="shared" si="20"/>
        <v>248.1745</v>
      </c>
      <c r="CU17" s="5">
        <f t="shared" si="63"/>
        <v>165.7551272</v>
      </c>
      <c r="CV17"/>
      <c r="CX17" s="5">
        <f t="shared" si="64"/>
        <v>3277.787625</v>
      </c>
      <c r="CY17" s="5">
        <f t="shared" si="21"/>
        <v>3277.787625</v>
      </c>
      <c r="CZ17" s="5">
        <f t="shared" si="65"/>
        <v>2189.2261482</v>
      </c>
      <c r="DA17"/>
      <c r="DC17" s="5">
        <f t="shared" si="66"/>
        <v>70391.8875625</v>
      </c>
      <c r="DD17" s="5">
        <f t="shared" si="22"/>
        <v>70391.8875625</v>
      </c>
      <c r="DE17" s="5">
        <f t="shared" si="67"/>
        <v>47014.5654641</v>
      </c>
      <c r="DF17"/>
      <c r="DH17" s="5">
        <f t="shared" si="68"/>
        <v>1370.8585625</v>
      </c>
      <c r="DI17" s="35">
        <f t="shared" si="23"/>
        <v>1370.8585625</v>
      </c>
      <c r="DJ17" s="5">
        <f t="shared" si="69"/>
        <v>915.5930017000001</v>
      </c>
      <c r="DK17"/>
      <c r="DM17" s="5">
        <f t="shared" si="70"/>
        <v>1569.6358125</v>
      </c>
      <c r="DN17" s="35">
        <f t="shared" si="24"/>
        <v>1569.6358125</v>
      </c>
      <c r="DO17" s="5">
        <f t="shared" si="71"/>
        <v>1048.3558293</v>
      </c>
      <c r="DR17" s="5">
        <f t="shared" si="72"/>
        <v>374.383625</v>
      </c>
      <c r="DS17" s="35">
        <f t="shared" si="25"/>
        <v>374.383625</v>
      </c>
      <c r="DT17" s="5">
        <f t="shared" si="73"/>
        <v>250.0498858</v>
      </c>
      <c r="DW17" s="5">
        <f t="shared" si="74"/>
        <v>5415.449375</v>
      </c>
      <c r="DX17" s="5">
        <f t="shared" si="26"/>
        <v>5415.449375</v>
      </c>
      <c r="DY17" s="5">
        <f t="shared" si="75"/>
        <v>3616.965079</v>
      </c>
      <c r="EB17" s="5">
        <f t="shared" si="76"/>
        <v>20367.4961875</v>
      </c>
      <c r="EC17" s="5">
        <f t="shared" si="27"/>
        <v>20367.4961875</v>
      </c>
      <c r="ED17" s="5">
        <f t="shared" si="77"/>
        <v>13603.399709899999</v>
      </c>
      <c r="EG17" s="5">
        <f t="shared" si="78"/>
        <v>142.2080625</v>
      </c>
      <c r="EH17" s="5">
        <f t="shared" si="28"/>
        <v>142.2080625</v>
      </c>
      <c r="EI17" s="5">
        <f t="shared" si="79"/>
        <v>94.9804089</v>
      </c>
      <c r="EL17" s="35">
        <f t="shared" si="80"/>
        <v>2109.3134999999997</v>
      </c>
      <c r="EM17" s="35">
        <f t="shared" si="29"/>
        <v>2109.3134999999997</v>
      </c>
      <c r="EN17" s="5">
        <f t="shared" si="81"/>
        <v>1408.8052056</v>
      </c>
    </row>
    <row r="18" spans="1:144" ht="12.75">
      <c r="A18" s="36">
        <v>46113</v>
      </c>
      <c r="C18" s="3">
        <v>7445000</v>
      </c>
      <c r="D18" s="3">
        <v>424375</v>
      </c>
      <c r="E18" s="3">
        <v>283439</v>
      </c>
      <c r="K18" s="3">
        <f t="shared" si="30"/>
        <v>7445000</v>
      </c>
      <c r="L18" s="3">
        <f t="shared" si="0"/>
        <v>424375</v>
      </c>
      <c r="M18" s="34">
        <f t="shared" si="1"/>
        <v>7869375</v>
      </c>
      <c r="N18" s="34">
        <f t="shared" si="2"/>
        <v>283439</v>
      </c>
      <c r="P18" s="45">
        <f t="shared" si="31"/>
        <v>2892888.7600000002</v>
      </c>
      <c r="Q18" s="35">
        <f t="shared" si="3"/>
        <v>164898.54499999998</v>
      </c>
      <c r="R18" s="35">
        <f t="shared" si="4"/>
        <v>3057787.305</v>
      </c>
      <c r="S18" s="35">
        <f t="shared" si="3"/>
        <v>110135.32535200001</v>
      </c>
      <c r="T18"/>
      <c r="U18" s="5">
        <f t="shared" si="82"/>
        <v>26670.2235</v>
      </c>
      <c r="V18" s="5">
        <f t="shared" si="32"/>
        <v>1520.2385625</v>
      </c>
      <c r="W18" s="5">
        <f t="shared" si="5"/>
        <v>28190.4620625</v>
      </c>
      <c r="X18" s="5">
        <f t="shared" si="33"/>
        <v>1015.3635297000001</v>
      </c>
      <c r="Y18"/>
      <c r="Z18" s="5">
        <f t="shared" si="83"/>
        <v>2407.713</v>
      </c>
      <c r="AA18" s="5">
        <f t="shared" si="34"/>
        <v>137.242875</v>
      </c>
      <c r="AB18" s="5">
        <f t="shared" si="6"/>
        <v>2544.955875</v>
      </c>
      <c r="AC18" s="5">
        <f t="shared" si="35"/>
        <v>91.6641726</v>
      </c>
      <c r="AD18"/>
      <c r="AE18" s="5">
        <f t="shared" si="84"/>
        <v>5994.714</v>
      </c>
      <c r="AF18" s="5">
        <f t="shared" si="36"/>
        <v>341.70675</v>
      </c>
      <c r="AG18" s="5">
        <f t="shared" si="7"/>
        <v>6336.42075</v>
      </c>
      <c r="AH18" s="5">
        <f t="shared" si="37"/>
        <v>228.2250828</v>
      </c>
      <c r="AI18"/>
      <c r="AJ18" s="5">
        <f t="shared" si="85"/>
        <v>204609.44600000003</v>
      </c>
      <c r="AK18" s="5">
        <f t="shared" si="38"/>
        <v>11663.01325</v>
      </c>
      <c r="AL18" s="5">
        <f t="shared" si="8"/>
        <v>216272.45925</v>
      </c>
      <c r="AM18" s="5">
        <f t="shared" si="39"/>
        <v>7789.697349200001</v>
      </c>
      <c r="AN18"/>
      <c r="AO18" s="5">
        <f t="shared" si="86"/>
        <v>46564.752499999995</v>
      </c>
      <c r="AP18" s="5">
        <f t="shared" si="40"/>
        <v>2654.2534375</v>
      </c>
      <c r="AQ18" s="5">
        <f t="shared" si="9"/>
        <v>49219.0059375</v>
      </c>
      <c r="AR18" s="5">
        <f t="shared" si="41"/>
        <v>1772.7692255</v>
      </c>
      <c r="AS18"/>
      <c r="AT18" s="5">
        <f t="shared" si="87"/>
        <v>16979.8115</v>
      </c>
      <c r="AU18" s="5">
        <f t="shared" si="42"/>
        <v>967.8720625000001</v>
      </c>
      <c r="AV18" s="5">
        <f t="shared" si="10"/>
        <v>17947.6835625</v>
      </c>
      <c r="AW18" s="5">
        <f t="shared" si="43"/>
        <v>646.4393273000001</v>
      </c>
      <c r="AX18"/>
      <c r="AY18" s="5">
        <f t="shared" si="88"/>
        <v>51510.466</v>
      </c>
      <c r="AZ18" s="5">
        <f t="shared" si="44"/>
        <v>2936.16575</v>
      </c>
      <c r="BA18" s="5">
        <f t="shared" si="11"/>
        <v>54446.63175</v>
      </c>
      <c r="BB18" s="5">
        <f t="shared" si="45"/>
        <v>1961.0577532</v>
      </c>
      <c r="BC18"/>
      <c r="BD18" s="5">
        <f t="shared" si="89"/>
        <v>315223.53349999996</v>
      </c>
      <c r="BE18" s="5">
        <f t="shared" si="46"/>
        <v>17968.1648125</v>
      </c>
      <c r="BF18" s="5">
        <f t="shared" si="12"/>
        <v>333191.69831249997</v>
      </c>
      <c r="BG18" s="5">
        <f t="shared" si="47"/>
        <v>12000.8922917</v>
      </c>
      <c r="BH18"/>
      <c r="BI18" s="5">
        <f t="shared" si="90"/>
        <v>17183.8045</v>
      </c>
      <c r="BJ18" s="5">
        <f t="shared" si="48"/>
        <v>979.4999375</v>
      </c>
      <c r="BK18" s="5">
        <f t="shared" si="13"/>
        <v>18163.3044375</v>
      </c>
      <c r="BL18" s="5">
        <f t="shared" si="49"/>
        <v>654.2055559</v>
      </c>
      <c r="BM18"/>
      <c r="BN18" s="5">
        <f t="shared" si="91"/>
        <v>23550.024</v>
      </c>
      <c r="BO18" s="5">
        <f t="shared" si="50"/>
        <v>1342.383</v>
      </c>
      <c r="BP18" s="5">
        <f t="shared" si="14"/>
        <v>24892.407000000003</v>
      </c>
      <c r="BQ18" s="5">
        <f t="shared" si="51"/>
        <v>896.5742448000001</v>
      </c>
      <c r="BR18"/>
      <c r="BS18" s="5">
        <f t="shared" si="92"/>
        <v>218133.2885</v>
      </c>
      <c r="BT18" s="5">
        <f t="shared" si="52"/>
        <v>12433.8904375</v>
      </c>
      <c r="BU18" s="5">
        <f t="shared" si="15"/>
        <v>230567.1789375</v>
      </c>
      <c r="BV18" s="5">
        <f t="shared" si="53"/>
        <v>8304.5642927</v>
      </c>
      <c r="BW18"/>
      <c r="BX18" s="5">
        <f t="shared" si="93"/>
        <v>1556.005</v>
      </c>
      <c r="BY18" s="5">
        <f t="shared" si="54"/>
        <v>88.69437500000001</v>
      </c>
      <c r="BZ18" s="5">
        <f t="shared" si="16"/>
        <v>1644.6993750000001</v>
      </c>
      <c r="CA18" s="5">
        <f t="shared" si="55"/>
        <v>59.238751</v>
      </c>
      <c r="CB18"/>
      <c r="CC18" s="5">
        <f t="shared" si="94"/>
        <v>528.595</v>
      </c>
      <c r="CD18" s="5">
        <f t="shared" si="56"/>
        <v>30.130625000000002</v>
      </c>
      <c r="CE18" s="5">
        <f t="shared" si="17"/>
        <v>558.725625</v>
      </c>
      <c r="CF18" s="5">
        <f t="shared" si="57"/>
        <v>20.124169000000002</v>
      </c>
      <c r="CG18"/>
      <c r="CH18" s="5">
        <f t="shared" si="95"/>
        <v>29465.0765</v>
      </c>
      <c r="CI18" s="5">
        <f t="shared" si="58"/>
        <v>1679.5489375</v>
      </c>
      <c r="CJ18" s="5">
        <f t="shared" si="18"/>
        <v>31144.6254375</v>
      </c>
      <c r="CK18" s="5">
        <f t="shared" si="59"/>
        <v>1121.7665302999999</v>
      </c>
      <c r="CL18"/>
      <c r="CM18" s="5">
        <f t="shared" si="96"/>
        <v>85761.933</v>
      </c>
      <c r="CN18" s="5">
        <f t="shared" si="60"/>
        <v>4888.545375000001</v>
      </c>
      <c r="CO18" s="5">
        <f t="shared" si="19"/>
        <v>90650.478375</v>
      </c>
      <c r="CP18" s="5">
        <f t="shared" si="61"/>
        <v>3265.0472166000004</v>
      </c>
      <c r="CQ18"/>
      <c r="CR18" s="5">
        <f t="shared" si="97"/>
        <v>4353.836</v>
      </c>
      <c r="CS18" s="5">
        <f t="shared" si="62"/>
        <v>248.1745</v>
      </c>
      <c r="CT18" s="5">
        <f t="shared" si="20"/>
        <v>4602.0105</v>
      </c>
      <c r="CU18" s="5">
        <f t="shared" si="63"/>
        <v>165.7551272</v>
      </c>
      <c r="CV18"/>
      <c r="CW18" s="5">
        <f t="shared" si="98"/>
        <v>57503.691</v>
      </c>
      <c r="CX18" s="5">
        <f t="shared" si="64"/>
        <v>3277.787625</v>
      </c>
      <c r="CY18" s="5">
        <f t="shared" si="21"/>
        <v>60781.478624999996</v>
      </c>
      <c r="CZ18" s="5">
        <f t="shared" si="65"/>
        <v>2189.2261482</v>
      </c>
      <c r="DA18"/>
      <c r="DB18" s="5">
        <f t="shared" si="99"/>
        <v>1234916.2955</v>
      </c>
      <c r="DC18" s="5">
        <f t="shared" si="66"/>
        <v>70391.8875625</v>
      </c>
      <c r="DD18" s="5">
        <f t="shared" si="22"/>
        <v>1305308.1830625</v>
      </c>
      <c r="DE18" s="5">
        <f t="shared" si="67"/>
        <v>47014.5654641</v>
      </c>
      <c r="DF18"/>
      <c r="DG18" s="5">
        <f t="shared" si="100"/>
        <v>24049.5835</v>
      </c>
      <c r="DH18" s="5">
        <f t="shared" si="68"/>
        <v>1370.8585625</v>
      </c>
      <c r="DI18" s="35">
        <f t="shared" si="23"/>
        <v>25420.442062500002</v>
      </c>
      <c r="DJ18" s="5">
        <f t="shared" si="69"/>
        <v>915.5930017000001</v>
      </c>
      <c r="DK18"/>
      <c r="DL18" s="5">
        <f t="shared" si="101"/>
        <v>27536.821500000002</v>
      </c>
      <c r="DM18" s="5">
        <f t="shared" si="70"/>
        <v>1569.6358125</v>
      </c>
      <c r="DN18" s="35">
        <f t="shared" si="24"/>
        <v>29106.457312500002</v>
      </c>
      <c r="DO18" s="5">
        <f t="shared" si="71"/>
        <v>1048.3558293</v>
      </c>
      <c r="DQ18" s="5">
        <f t="shared" si="102"/>
        <v>6567.979</v>
      </c>
      <c r="DR18" s="5">
        <f t="shared" si="72"/>
        <v>374.383625</v>
      </c>
      <c r="DS18" s="35">
        <f t="shared" si="25"/>
        <v>6942.362625000001</v>
      </c>
      <c r="DT18" s="5">
        <f t="shared" si="73"/>
        <v>250.0498858</v>
      </c>
      <c r="DV18" s="5">
        <f t="shared" si="103"/>
        <v>95005.645</v>
      </c>
      <c r="DW18" s="5">
        <f t="shared" si="74"/>
        <v>5415.449375</v>
      </c>
      <c r="DX18" s="5">
        <f t="shared" si="26"/>
        <v>100421.094375</v>
      </c>
      <c r="DY18" s="5">
        <f t="shared" si="75"/>
        <v>3616.965079</v>
      </c>
      <c r="EA18" s="5">
        <f t="shared" si="104"/>
        <v>357316.0745</v>
      </c>
      <c r="EB18" s="5">
        <f t="shared" si="76"/>
        <v>20367.4961875</v>
      </c>
      <c r="EC18" s="5">
        <f t="shared" si="27"/>
        <v>377683.5706875</v>
      </c>
      <c r="ED18" s="5">
        <f t="shared" si="77"/>
        <v>13603.399709899999</v>
      </c>
      <c r="EF18" s="5">
        <f t="shared" si="105"/>
        <v>2494.8195</v>
      </c>
      <c r="EG18" s="5">
        <f t="shared" si="78"/>
        <v>142.2080625</v>
      </c>
      <c r="EH18" s="5">
        <f t="shared" si="28"/>
        <v>2637.0275625</v>
      </c>
      <c r="EI18" s="5">
        <f t="shared" si="79"/>
        <v>94.9804089</v>
      </c>
      <c r="EK18" s="5">
        <f t="shared" si="106"/>
        <v>37004.628</v>
      </c>
      <c r="EL18" s="35">
        <f t="shared" si="80"/>
        <v>2109.3134999999997</v>
      </c>
      <c r="EM18" s="35">
        <f t="shared" si="29"/>
        <v>39113.94149999999</v>
      </c>
      <c r="EN18" s="5">
        <f t="shared" si="81"/>
        <v>1408.8052056</v>
      </c>
    </row>
    <row r="19" spans="1:144" ht="12.75">
      <c r="A19" s="36">
        <v>46296</v>
      </c>
      <c r="D19" s="3">
        <v>312700</v>
      </c>
      <c r="E19" s="3">
        <v>283439</v>
      </c>
      <c r="L19" s="3">
        <f t="shared" si="0"/>
        <v>312700</v>
      </c>
      <c r="M19" s="34">
        <f t="shared" si="1"/>
        <v>312700</v>
      </c>
      <c r="N19" s="34">
        <f t="shared" si="2"/>
        <v>283439</v>
      </c>
      <c r="P19" s="45"/>
      <c r="Q19" s="35">
        <f t="shared" si="3"/>
        <v>121505.2136</v>
      </c>
      <c r="R19" s="35">
        <f t="shared" si="4"/>
        <v>121505.2136</v>
      </c>
      <c r="S19" s="35">
        <f t="shared" si="3"/>
        <v>110135.32535200001</v>
      </c>
      <c r="T19"/>
      <c r="V19" s="5">
        <f t="shared" si="32"/>
        <v>1120.18521</v>
      </c>
      <c r="W19" s="5">
        <f t="shared" si="5"/>
        <v>1120.18521</v>
      </c>
      <c r="X19" s="5">
        <f t="shared" si="33"/>
        <v>1015.3635297000001</v>
      </c>
      <c r="Y19"/>
      <c r="AA19" s="5">
        <f t="shared" si="34"/>
        <v>101.12718</v>
      </c>
      <c r="AB19" s="5">
        <f t="shared" si="6"/>
        <v>101.12718</v>
      </c>
      <c r="AC19" s="5">
        <f t="shared" si="35"/>
        <v>91.6641726</v>
      </c>
      <c r="AD19"/>
      <c r="AF19" s="5">
        <f t="shared" si="36"/>
        <v>251.78603999999999</v>
      </c>
      <c r="AG19" s="5">
        <f t="shared" si="7"/>
        <v>251.78603999999999</v>
      </c>
      <c r="AH19" s="5">
        <f t="shared" si="37"/>
        <v>228.2250828</v>
      </c>
      <c r="AI19"/>
      <c r="AK19" s="5">
        <f t="shared" si="38"/>
        <v>8593.871560000001</v>
      </c>
      <c r="AL19" s="5">
        <f t="shared" si="8"/>
        <v>8593.871560000001</v>
      </c>
      <c r="AM19" s="5">
        <f t="shared" si="39"/>
        <v>7789.697349200001</v>
      </c>
      <c r="AN19"/>
      <c r="AP19" s="5">
        <f t="shared" si="40"/>
        <v>1955.78215</v>
      </c>
      <c r="AQ19" s="5">
        <f t="shared" si="9"/>
        <v>1955.78215</v>
      </c>
      <c r="AR19" s="5">
        <f t="shared" si="41"/>
        <v>1772.7692255</v>
      </c>
      <c r="AS19"/>
      <c r="AU19" s="5">
        <f t="shared" si="42"/>
        <v>713.17489</v>
      </c>
      <c r="AV19" s="5">
        <f t="shared" si="10"/>
        <v>713.17489</v>
      </c>
      <c r="AW19" s="5">
        <f t="shared" si="43"/>
        <v>646.4393273000001</v>
      </c>
      <c r="AX19"/>
      <c r="AZ19" s="5">
        <f t="shared" si="44"/>
        <v>2163.50876</v>
      </c>
      <c r="BA19" s="5">
        <f t="shared" si="11"/>
        <v>2163.50876</v>
      </c>
      <c r="BB19" s="5">
        <f t="shared" si="45"/>
        <v>1961.0577532</v>
      </c>
      <c r="BC19"/>
      <c r="BE19" s="5">
        <f t="shared" si="46"/>
        <v>13239.81181</v>
      </c>
      <c r="BF19" s="5">
        <f t="shared" si="12"/>
        <v>13239.81181</v>
      </c>
      <c r="BG19" s="5">
        <f t="shared" si="47"/>
        <v>12000.8922917</v>
      </c>
      <c r="BH19"/>
      <c r="BJ19" s="5">
        <f t="shared" si="48"/>
        <v>721.74287</v>
      </c>
      <c r="BK19" s="5">
        <f t="shared" si="13"/>
        <v>721.74287</v>
      </c>
      <c r="BL19" s="5">
        <f t="shared" si="49"/>
        <v>654.2055559</v>
      </c>
      <c r="BM19"/>
      <c r="BO19" s="5">
        <f t="shared" si="50"/>
        <v>989.13264</v>
      </c>
      <c r="BP19" s="5">
        <f t="shared" si="14"/>
        <v>989.13264</v>
      </c>
      <c r="BQ19" s="5">
        <f t="shared" si="51"/>
        <v>896.5742448000001</v>
      </c>
      <c r="BR19"/>
      <c r="BT19" s="5">
        <f t="shared" si="52"/>
        <v>9161.89111</v>
      </c>
      <c r="BU19" s="5">
        <f t="shared" si="15"/>
        <v>9161.89111</v>
      </c>
      <c r="BV19" s="5">
        <f t="shared" si="53"/>
        <v>8304.5642927</v>
      </c>
      <c r="BW19"/>
      <c r="BY19" s="5">
        <f t="shared" si="54"/>
        <v>65.35430000000001</v>
      </c>
      <c r="BZ19" s="5">
        <f t="shared" si="16"/>
        <v>65.35430000000001</v>
      </c>
      <c r="CA19" s="5">
        <f t="shared" si="55"/>
        <v>59.238751</v>
      </c>
      <c r="CB19"/>
      <c r="CD19" s="5">
        <f t="shared" si="56"/>
        <v>22.201700000000002</v>
      </c>
      <c r="CE19" s="5">
        <f t="shared" si="17"/>
        <v>22.201700000000002</v>
      </c>
      <c r="CF19" s="5">
        <f t="shared" si="57"/>
        <v>20.124169000000002</v>
      </c>
      <c r="CG19"/>
      <c r="CI19" s="5">
        <f t="shared" si="58"/>
        <v>1237.57279</v>
      </c>
      <c r="CJ19" s="5">
        <f t="shared" si="18"/>
        <v>1237.57279</v>
      </c>
      <c r="CK19" s="5">
        <f t="shared" si="59"/>
        <v>1121.7665302999999</v>
      </c>
      <c r="CL19"/>
      <c r="CN19" s="5">
        <f t="shared" si="60"/>
        <v>3602.1163800000004</v>
      </c>
      <c r="CO19" s="5">
        <f t="shared" si="19"/>
        <v>3602.1163800000004</v>
      </c>
      <c r="CP19" s="5">
        <f t="shared" si="61"/>
        <v>3265.0472166000004</v>
      </c>
      <c r="CQ19"/>
      <c r="CS19" s="5">
        <f t="shared" si="62"/>
        <v>182.86696</v>
      </c>
      <c r="CT19" s="5">
        <f t="shared" si="20"/>
        <v>182.86696</v>
      </c>
      <c r="CU19" s="5">
        <f t="shared" si="63"/>
        <v>165.7551272</v>
      </c>
      <c r="CV19"/>
      <c r="CX19" s="5">
        <f t="shared" si="64"/>
        <v>2415.23226</v>
      </c>
      <c r="CY19" s="5">
        <f t="shared" si="21"/>
        <v>2415.23226</v>
      </c>
      <c r="CZ19" s="5">
        <f t="shared" si="65"/>
        <v>2189.2261482</v>
      </c>
      <c r="DA19"/>
      <c r="DC19" s="5">
        <f t="shared" si="66"/>
        <v>51868.14313</v>
      </c>
      <c r="DD19" s="5">
        <f t="shared" si="22"/>
        <v>51868.14313</v>
      </c>
      <c r="DE19" s="5">
        <f t="shared" si="67"/>
        <v>47014.5654641</v>
      </c>
      <c r="DF19"/>
      <c r="DH19" s="5">
        <f t="shared" si="68"/>
        <v>1010.11481</v>
      </c>
      <c r="DI19" s="35">
        <f t="shared" si="23"/>
        <v>1010.11481</v>
      </c>
      <c r="DJ19" s="5">
        <f t="shared" si="69"/>
        <v>915.5930017000001</v>
      </c>
      <c r="DK19"/>
      <c r="DM19" s="5">
        <f t="shared" si="70"/>
        <v>1156.58349</v>
      </c>
      <c r="DN19" s="35">
        <f t="shared" si="24"/>
        <v>1156.58349</v>
      </c>
      <c r="DO19" s="5">
        <f t="shared" si="71"/>
        <v>1048.3558293</v>
      </c>
      <c r="DR19" s="5">
        <f t="shared" si="72"/>
        <v>275.86394</v>
      </c>
      <c r="DS19" s="35">
        <f t="shared" si="25"/>
        <v>275.86394</v>
      </c>
      <c r="DT19" s="5">
        <f t="shared" si="73"/>
        <v>250.0498858</v>
      </c>
      <c r="DW19" s="5">
        <f t="shared" si="74"/>
        <v>3990.3647</v>
      </c>
      <c r="DX19" s="5">
        <f t="shared" si="26"/>
        <v>3990.3647</v>
      </c>
      <c r="DY19" s="5">
        <f t="shared" si="75"/>
        <v>3616.965079</v>
      </c>
      <c r="EB19" s="5">
        <f t="shared" si="76"/>
        <v>15007.75507</v>
      </c>
      <c r="EC19" s="5">
        <f t="shared" si="27"/>
        <v>15007.75507</v>
      </c>
      <c r="ED19" s="5">
        <f t="shared" si="77"/>
        <v>13603.399709899999</v>
      </c>
      <c r="EG19" s="5">
        <f t="shared" si="78"/>
        <v>104.78577</v>
      </c>
      <c r="EH19" s="5">
        <f t="shared" si="28"/>
        <v>104.78577</v>
      </c>
      <c r="EI19" s="5">
        <f t="shared" si="79"/>
        <v>94.9804089</v>
      </c>
      <c r="EL19" s="35">
        <f t="shared" si="80"/>
        <v>1554.24408</v>
      </c>
      <c r="EM19" s="35">
        <f t="shared" si="29"/>
        <v>1554.24408</v>
      </c>
      <c r="EN19" s="5">
        <f t="shared" si="81"/>
        <v>1408.8052056</v>
      </c>
    </row>
    <row r="20" spans="1:144" ht="12.75">
      <c r="A20" s="36">
        <v>46478</v>
      </c>
      <c r="C20" s="3">
        <v>7665000</v>
      </c>
      <c r="D20" s="3">
        <v>312700</v>
      </c>
      <c r="E20" s="3">
        <v>283439</v>
      </c>
      <c r="K20" s="3">
        <f t="shared" si="30"/>
        <v>7665000</v>
      </c>
      <c r="L20" s="3">
        <f t="shared" si="0"/>
        <v>312700</v>
      </c>
      <c r="M20" s="34">
        <f t="shared" si="1"/>
        <v>7977700</v>
      </c>
      <c r="N20" s="34">
        <f t="shared" si="2"/>
        <v>283439</v>
      </c>
      <c r="P20" s="45">
        <f t="shared" si="31"/>
        <v>2978373.7199999997</v>
      </c>
      <c r="Q20" s="35">
        <f t="shared" si="3"/>
        <v>121505.2136</v>
      </c>
      <c r="R20" s="35">
        <f t="shared" si="4"/>
        <v>3099878.9335999996</v>
      </c>
      <c r="S20" s="35">
        <f t="shared" si="3"/>
        <v>110135.32535200001</v>
      </c>
      <c r="T20"/>
      <c r="U20" s="5">
        <f t="shared" si="82"/>
        <v>27458.3295</v>
      </c>
      <c r="V20" s="5">
        <f t="shared" si="32"/>
        <v>1120.18521</v>
      </c>
      <c r="W20" s="5">
        <f t="shared" si="5"/>
        <v>28578.51471</v>
      </c>
      <c r="X20" s="5">
        <f t="shared" si="33"/>
        <v>1015.3635297000001</v>
      </c>
      <c r="Y20"/>
      <c r="Z20" s="5">
        <f t="shared" si="83"/>
        <v>2478.861</v>
      </c>
      <c r="AA20" s="5">
        <f t="shared" si="34"/>
        <v>101.12718</v>
      </c>
      <c r="AB20" s="5">
        <f t="shared" si="6"/>
        <v>2579.98818</v>
      </c>
      <c r="AC20" s="5">
        <f t="shared" si="35"/>
        <v>91.6641726</v>
      </c>
      <c r="AD20"/>
      <c r="AE20" s="5">
        <f t="shared" si="84"/>
        <v>6171.857999999999</v>
      </c>
      <c r="AF20" s="5">
        <f t="shared" si="36"/>
        <v>251.78603999999999</v>
      </c>
      <c r="AG20" s="5">
        <f t="shared" si="7"/>
        <v>6423.644039999999</v>
      </c>
      <c r="AH20" s="5">
        <f t="shared" si="37"/>
        <v>228.2250828</v>
      </c>
      <c r="AI20"/>
      <c r="AJ20" s="5">
        <f t="shared" si="85"/>
        <v>210655.662</v>
      </c>
      <c r="AK20" s="5">
        <f t="shared" si="38"/>
        <v>8593.871560000001</v>
      </c>
      <c r="AL20" s="5">
        <f t="shared" si="8"/>
        <v>219249.53356</v>
      </c>
      <c r="AM20" s="5">
        <f t="shared" si="39"/>
        <v>7789.697349200001</v>
      </c>
      <c r="AN20"/>
      <c r="AO20" s="5">
        <f t="shared" si="86"/>
        <v>47940.7425</v>
      </c>
      <c r="AP20" s="5">
        <f t="shared" si="40"/>
        <v>1955.78215</v>
      </c>
      <c r="AQ20" s="5">
        <f t="shared" si="9"/>
        <v>49896.52465</v>
      </c>
      <c r="AR20" s="5">
        <f t="shared" si="41"/>
        <v>1772.7692255</v>
      </c>
      <c r="AS20"/>
      <c r="AT20" s="5">
        <f t="shared" si="87"/>
        <v>17481.5655</v>
      </c>
      <c r="AU20" s="5">
        <f t="shared" si="42"/>
        <v>713.17489</v>
      </c>
      <c r="AV20" s="5">
        <f t="shared" si="10"/>
        <v>18194.74039</v>
      </c>
      <c r="AW20" s="5">
        <f t="shared" si="43"/>
        <v>646.4393273000001</v>
      </c>
      <c r="AX20"/>
      <c r="AY20" s="5">
        <f t="shared" si="88"/>
        <v>53032.602</v>
      </c>
      <c r="AZ20" s="5">
        <f t="shared" si="44"/>
        <v>2163.50876</v>
      </c>
      <c r="BA20" s="5">
        <f t="shared" si="11"/>
        <v>55196.110759999996</v>
      </c>
      <c r="BB20" s="5">
        <f t="shared" si="45"/>
        <v>1961.0577532</v>
      </c>
      <c r="BC20"/>
      <c r="BD20" s="5">
        <f t="shared" si="89"/>
        <v>324538.3995</v>
      </c>
      <c r="BE20" s="5">
        <f t="shared" si="46"/>
        <v>13239.81181</v>
      </c>
      <c r="BF20" s="5">
        <f t="shared" si="12"/>
        <v>337778.21131</v>
      </c>
      <c r="BG20" s="5">
        <f t="shared" si="47"/>
        <v>12000.8922917</v>
      </c>
      <c r="BH20"/>
      <c r="BI20" s="5">
        <f t="shared" si="90"/>
        <v>17691.5865</v>
      </c>
      <c r="BJ20" s="5">
        <f t="shared" si="48"/>
        <v>721.74287</v>
      </c>
      <c r="BK20" s="5">
        <f t="shared" si="13"/>
        <v>18413.32937</v>
      </c>
      <c r="BL20" s="5">
        <f t="shared" si="49"/>
        <v>654.2055559</v>
      </c>
      <c r="BM20"/>
      <c r="BN20" s="5">
        <f t="shared" si="91"/>
        <v>24245.928</v>
      </c>
      <c r="BO20" s="5">
        <f t="shared" si="50"/>
        <v>989.13264</v>
      </c>
      <c r="BP20" s="5">
        <f t="shared" si="14"/>
        <v>25235.06064</v>
      </c>
      <c r="BQ20" s="5">
        <f t="shared" si="51"/>
        <v>896.5742448000001</v>
      </c>
      <c r="BR20"/>
      <c r="BS20" s="5">
        <f t="shared" si="92"/>
        <v>224579.13450000001</v>
      </c>
      <c r="BT20" s="5">
        <f t="shared" si="52"/>
        <v>9161.89111</v>
      </c>
      <c r="BU20" s="5">
        <f t="shared" si="15"/>
        <v>233741.02561</v>
      </c>
      <c r="BV20" s="5">
        <f t="shared" si="53"/>
        <v>8304.5642927</v>
      </c>
      <c r="BW20"/>
      <c r="BX20" s="5">
        <f t="shared" si="93"/>
        <v>1601.9850000000001</v>
      </c>
      <c r="BY20" s="5">
        <f t="shared" si="54"/>
        <v>65.35430000000001</v>
      </c>
      <c r="BZ20" s="5">
        <f t="shared" si="16"/>
        <v>1667.3393</v>
      </c>
      <c r="CA20" s="5">
        <f t="shared" si="55"/>
        <v>59.238751</v>
      </c>
      <c r="CB20"/>
      <c r="CC20" s="5">
        <f t="shared" si="94"/>
        <v>544.215</v>
      </c>
      <c r="CD20" s="5">
        <f t="shared" si="56"/>
        <v>22.201700000000002</v>
      </c>
      <c r="CE20" s="5">
        <f t="shared" si="17"/>
        <v>566.4167</v>
      </c>
      <c r="CF20" s="5">
        <f t="shared" si="57"/>
        <v>20.124169000000002</v>
      </c>
      <c r="CG20"/>
      <c r="CH20" s="5">
        <f t="shared" si="95"/>
        <v>30335.7705</v>
      </c>
      <c r="CI20" s="5">
        <f t="shared" si="58"/>
        <v>1237.57279</v>
      </c>
      <c r="CJ20" s="5">
        <f t="shared" si="18"/>
        <v>31573.343289999997</v>
      </c>
      <c r="CK20" s="5">
        <f t="shared" si="59"/>
        <v>1121.7665302999999</v>
      </c>
      <c r="CL20"/>
      <c r="CM20" s="5">
        <f t="shared" si="96"/>
        <v>88296.201</v>
      </c>
      <c r="CN20" s="5">
        <f t="shared" si="60"/>
        <v>3602.1163800000004</v>
      </c>
      <c r="CO20" s="5">
        <f t="shared" si="19"/>
        <v>91898.31738000001</v>
      </c>
      <c r="CP20" s="5">
        <f t="shared" si="61"/>
        <v>3265.0472166000004</v>
      </c>
      <c r="CQ20"/>
      <c r="CR20" s="5">
        <f t="shared" si="97"/>
        <v>4482.492</v>
      </c>
      <c r="CS20" s="5">
        <f t="shared" si="62"/>
        <v>182.86696</v>
      </c>
      <c r="CT20" s="5">
        <f t="shared" si="20"/>
        <v>4665.3589600000005</v>
      </c>
      <c r="CU20" s="5">
        <f t="shared" si="63"/>
        <v>165.7551272</v>
      </c>
      <c r="CV20"/>
      <c r="CW20" s="5">
        <f t="shared" si="98"/>
        <v>59202.927</v>
      </c>
      <c r="CX20" s="5">
        <f t="shared" si="64"/>
        <v>2415.23226</v>
      </c>
      <c r="CY20" s="5">
        <f t="shared" si="21"/>
        <v>61618.15926</v>
      </c>
      <c r="CZ20" s="5">
        <f t="shared" si="65"/>
        <v>2189.2261482</v>
      </c>
      <c r="DA20"/>
      <c r="DB20" s="5">
        <f t="shared" si="99"/>
        <v>1271408.1135</v>
      </c>
      <c r="DC20" s="5">
        <f t="shared" si="66"/>
        <v>51868.14313</v>
      </c>
      <c r="DD20" s="5">
        <f t="shared" si="22"/>
        <v>1323276.25663</v>
      </c>
      <c r="DE20" s="5">
        <f t="shared" si="67"/>
        <v>47014.5654641</v>
      </c>
      <c r="DF20"/>
      <c r="DG20" s="5">
        <f t="shared" si="100"/>
        <v>24760.2495</v>
      </c>
      <c r="DH20" s="5">
        <f t="shared" si="68"/>
        <v>1010.11481</v>
      </c>
      <c r="DI20" s="35">
        <f t="shared" si="23"/>
        <v>25770.36431</v>
      </c>
      <c r="DJ20" s="5">
        <f t="shared" si="69"/>
        <v>915.5930017000001</v>
      </c>
      <c r="DK20"/>
      <c r="DL20" s="5">
        <f t="shared" si="101"/>
        <v>28350.5355</v>
      </c>
      <c r="DM20" s="5">
        <f t="shared" si="70"/>
        <v>1156.58349</v>
      </c>
      <c r="DN20" s="35">
        <f t="shared" si="24"/>
        <v>29507.118990000003</v>
      </c>
      <c r="DO20" s="5">
        <f t="shared" si="71"/>
        <v>1048.3558293</v>
      </c>
      <c r="DQ20" s="5">
        <f t="shared" si="102"/>
        <v>6762.063</v>
      </c>
      <c r="DR20" s="5">
        <f t="shared" si="72"/>
        <v>275.86394</v>
      </c>
      <c r="DS20" s="35">
        <f t="shared" si="25"/>
        <v>7037.92694</v>
      </c>
      <c r="DT20" s="5">
        <f t="shared" si="73"/>
        <v>250.0498858</v>
      </c>
      <c r="DV20" s="5">
        <f t="shared" si="103"/>
        <v>97813.065</v>
      </c>
      <c r="DW20" s="5">
        <f t="shared" si="74"/>
        <v>3990.3647</v>
      </c>
      <c r="DX20" s="5">
        <f t="shared" si="26"/>
        <v>101803.42970000001</v>
      </c>
      <c r="DY20" s="5">
        <f t="shared" si="75"/>
        <v>3616.965079</v>
      </c>
      <c r="EA20" s="5">
        <f t="shared" si="104"/>
        <v>367874.7765</v>
      </c>
      <c r="EB20" s="5">
        <f t="shared" si="76"/>
        <v>15007.75507</v>
      </c>
      <c r="EC20" s="5">
        <f t="shared" si="27"/>
        <v>382882.53157</v>
      </c>
      <c r="ED20" s="5">
        <f t="shared" si="77"/>
        <v>13603.399709899999</v>
      </c>
      <c r="EF20" s="5">
        <f t="shared" si="105"/>
        <v>2568.5415000000003</v>
      </c>
      <c r="EG20" s="5">
        <f t="shared" si="78"/>
        <v>104.78577</v>
      </c>
      <c r="EH20" s="5">
        <f t="shared" si="28"/>
        <v>2673.32727</v>
      </c>
      <c r="EI20" s="5">
        <f t="shared" si="79"/>
        <v>94.9804089</v>
      </c>
      <c r="EK20" s="5">
        <f t="shared" si="106"/>
        <v>38098.116</v>
      </c>
      <c r="EL20" s="35">
        <f t="shared" si="80"/>
        <v>1554.24408</v>
      </c>
      <c r="EM20" s="35">
        <f t="shared" si="29"/>
        <v>39652.36008</v>
      </c>
      <c r="EN20" s="5">
        <f t="shared" si="81"/>
        <v>1408.8052056</v>
      </c>
    </row>
    <row r="21" spans="1:144" ht="12.75">
      <c r="A21" s="36">
        <v>46661</v>
      </c>
      <c r="D21" s="3">
        <v>159400</v>
      </c>
      <c r="E21" s="3">
        <v>283439</v>
      </c>
      <c r="L21" s="3">
        <f t="shared" si="0"/>
        <v>159400</v>
      </c>
      <c r="M21" s="34">
        <f t="shared" si="1"/>
        <v>159400</v>
      </c>
      <c r="N21" s="34">
        <f t="shared" si="2"/>
        <v>283439</v>
      </c>
      <c r="P21" s="45"/>
      <c r="Q21" s="35">
        <f t="shared" si="3"/>
        <v>61937.7392</v>
      </c>
      <c r="R21" s="35">
        <f t="shared" si="4"/>
        <v>61937.7392</v>
      </c>
      <c r="S21" s="35">
        <f t="shared" si="3"/>
        <v>110135.32535200001</v>
      </c>
      <c r="T21"/>
      <c r="V21" s="5">
        <f t="shared" si="32"/>
        <v>571.01862</v>
      </c>
      <c r="W21" s="5">
        <f t="shared" si="5"/>
        <v>571.01862</v>
      </c>
      <c r="X21" s="5">
        <f t="shared" si="33"/>
        <v>1015.3635297000001</v>
      </c>
      <c r="Y21"/>
      <c r="AA21" s="5">
        <f t="shared" si="34"/>
        <v>51.54996</v>
      </c>
      <c r="AB21" s="5">
        <f t="shared" si="6"/>
        <v>51.54996</v>
      </c>
      <c r="AC21" s="5">
        <f t="shared" si="35"/>
        <v>91.6641726</v>
      </c>
      <c r="AD21"/>
      <c r="AF21" s="5">
        <f t="shared" si="36"/>
        <v>128.34887999999998</v>
      </c>
      <c r="AG21" s="5">
        <f t="shared" si="7"/>
        <v>128.34887999999998</v>
      </c>
      <c r="AH21" s="5">
        <f t="shared" si="37"/>
        <v>228.2250828</v>
      </c>
      <c r="AI21"/>
      <c r="AK21" s="5">
        <f t="shared" si="38"/>
        <v>4380.75832</v>
      </c>
      <c r="AL21" s="5">
        <f t="shared" si="8"/>
        <v>4380.75832</v>
      </c>
      <c r="AM21" s="5">
        <f t="shared" si="39"/>
        <v>7789.697349200001</v>
      </c>
      <c r="AN21"/>
      <c r="AP21" s="5">
        <f t="shared" si="40"/>
        <v>996.9672999999999</v>
      </c>
      <c r="AQ21" s="5">
        <f t="shared" si="9"/>
        <v>996.9672999999999</v>
      </c>
      <c r="AR21" s="5">
        <f t="shared" si="41"/>
        <v>1772.7692255</v>
      </c>
      <c r="AS21"/>
      <c r="AU21" s="5">
        <f t="shared" si="42"/>
        <v>363.54358</v>
      </c>
      <c r="AV21" s="5">
        <f t="shared" si="10"/>
        <v>363.54358</v>
      </c>
      <c r="AW21" s="5">
        <f t="shared" si="43"/>
        <v>646.4393273000001</v>
      </c>
      <c r="AX21"/>
      <c r="AZ21" s="5">
        <f t="shared" si="44"/>
        <v>1102.85672</v>
      </c>
      <c r="BA21" s="5">
        <f t="shared" si="11"/>
        <v>1102.85672</v>
      </c>
      <c r="BB21" s="5">
        <f t="shared" si="45"/>
        <v>1961.0577532</v>
      </c>
      <c r="BC21"/>
      <c r="BE21" s="5">
        <f t="shared" si="46"/>
        <v>6749.04382</v>
      </c>
      <c r="BF21" s="5">
        <f t="shared" si="12"/>
        <v>6749.04382</v>
      </c>
      <c r="BG21" s="5">
        <f t="shared" si="47"/>
        <v>12000.8922917</v>
      </c>
      <c r="BH21"/>
      <c r="BJ21" s="5">
        <f t="shared" si="48"/>
        <v>367.91114</v>
      </c>
      <c r="BK21" s="5">
        <f t="shared" si="13"/>
        <v>367.91114</v>
      </c>
      <c r="BL21" s="5">
        <f t="shared" si="49"/>
        <v>654.2055559</v>
      </c>
      <c r="BM21"/>
      <c r="BO21" s="5">
        <f t="shared" si="50"/>
        <v>504.21408</v>
      </c>
      <c r="BP21" s="5">
        <f t="shared" si="14"/>
        <v>504.21408</v>
      </c>
      <c r="BQ21" s="5">
        <f t="shared" si="51"/>
        <v>896.5742448000001</v>
      </c>
      <c r="BR21"/>
      <c r="BT21" s="5">
        <f t="shared" si="52"/>
        <v>4670.30842</v>
      </c>
      <c r="BU21" s="5">
        <f t="shared" si="15"/>
        <v>4670.30842</v>
      </c>
      <c r="BV21" s="5">
        <f t="shared" si="53"/>
        <v>8304.5642927</v>
      </c>
      <c r="BW21"/>
      <c r="BY21" s="5">
        <f t="shared" si="54"/>
        <v>33.3146</v>
      </c>
      <c r="BZ21" s="5">
        <f t="shared" si="16"/>
        <v>33.3146</v>
      </c>
      <c r="CA21" s="5">
        <f t="shared" si="55"/>
        <v>59.238751</v>
      </c>
      <c r="CB21"/>
      <c r="CD21" s="5">
        <f t="shared" si="56"/>
        <v>11.317400000000001</v>
      </c>
      <c r="CE21" s="5">
        <f t="shared" si="17"/>
        <v>11.317400000000001</v>
      </c>
      <c r="CF21" s="5">
        <f t="shared" si="57"/>
        <v>20.124169000000002</v>
      </c>
      <c r="CG21"/>
      <c r="CI21" s="5">
        <f t="shared" si="58"/>
        <v>630.8573799999999</v>
      </c>
      <c r="CJ21" s="5">
        <f t="shared" si="18"/>
        <v>630.8573799999999</v>
      </c>
      <c r="CK21" s="5">
        <f t="shared" si="59"/>
        <v>1121.7665302999999</v>
      </c>
      <c r="CL21"/>
      <c r="CN21" s="5">
        <f t="shared" si="60"/>
        <v>1836.1923600000002</v>
      </c>
      <c r="CO21" s="5">
        <f t="shared" si="19"/>
        <v>1836.1923600000002</v>
      </c>
      <c r="CP21" s="5">
        <f t="shared" si="61"/>
        <v>3265.0472166000004</v>
      </c>
      <c r="CQ21"/>
      <c r="CS21" s="5">
        <f t="shared" si="62"/>
        <v>93.21712000000001</v>
      </c>
      <c r="CT21" s="5">
        <f t="shared" si="20"/>
        <v>93.21712000000001</v>
      </c>
      <c r="CU21" s="5">
        <f t="shared" si="63"/>
        <v>165.7551272</v>
      </c>
      <c r="CV21"/>
      <c r="CX21" s="5">
        <f t="shared" si="64"/>
        <v>1231.17372</v>
      </c>
      <c r="CY21" s="5">
        <f t="shared" si="21"/>
        <v>1231.17372</v>
      </c>
      <c r="CZ21" s="5">
        <f t="shared" si="65"/>
        <v>2189.2261482</v>
      </c>
      <c r="DA21"/>
      <c r="DC21" s="5">
        <f t="shared" si="66"/>
        <v>26439.98086</v>
      </c>
      <c r="DD21" s="5">
        <f t="shared" si="22"/>
        <v>26439.98086</v>
      </c>
      <c r="DE21" s="5">
        <f t="shared" si="67"/>
        <v>47014.5654641</v>
      </c>
      <c r="DF21"/>
      <c r="DH21" s="5">
        <f t="shared" si="68"/>
        <v>514.9098200000001</v>
      </c>
      <c r="DI21" s="35">
        <f t="shared" si="23"/>
        <v>514.9098200000001</v>
      </c>
      <c r="DJ21" s="5">
        <f t="shared" si="69"/>
        <v>915.5930017000001</v>
      </c>
      <c r="DK21"/>
      <c r="DM21" s="5">
        <f t="shared" si="70"/>
        <v>589.57278</v>
      </c>
      <c r="DN21" s="35">
        <f t="shared" si="24"/>
        <v>589.57278</v>
      </c>
      <c r="DO21" s="5">
        <f t="shared" si="71"/>
        <v>1048.3558293</v>
      </c>
      <c r="DR21" s="5">
        <f t="shared" si="72"/>
        <v>140.62268</v>
      </c>
      <c r="DS21" s="35">
        <f t="shared" si="25"/>
        <v>140.62268</v>
      </c>
      <c r="DT21" s="5">
        <f t="shared" si="73"/>
        <v>250.0498858</v>
      </c>
      <c r="DW21" s="5">
        <f t="shared" si="74"/>
        <v>2034.1034</v>
      </c>
      <c r="DX21" s="5">
        <f t="shared" si="26"/>
        <v>2034.1034</v>
      </c>
      <c r="DY21" s="5">
        <f t="shared" si="75"/>
        <v>3616.965079</v>
      </c>
      <c r="EB21" s="5">
        <f t="shared" si="76"/>
        <v>7650.25954</v>
      </c>
      <c r="EC21" s="5">
        <f t="shared" si="27"/>
        <v>7650.25954</v>
      </c>
      <c r="ED21" s="5">
        <f t="shared" si="77"/>
        <v>13603.399709899999</v>
      </c>
      <c r="EG21" s="5">
        <f t="shared" si="78"/>
        <v>53.41494</v>
      </c>
      <c r="EH21" s="5">
        <f t="shared" si="28"/>
        <v>53.41494</v>
      </c>
      <c r="EI21" s="5">
        <f t="shared" si="79"/>
        <v>94.9804089</v>
      </c>
      <c r="EL21" s="35">
        <f t="shared" si="80"/>
        <v>792.28176</v>
      </c>
      <c r="EM21" s="35">
        <f t="shared" si="29"/>
        <v>792.28176</v>
      </c>
      <c r="EN21" s="5">
        <f t="shared" si="81"/>
        <v>1408.8052056</v>
      </c>
    </row>
    <row r="22" spans="1:144" ht="12.75">
      <c r="A22" s="36">
        <v>46844</v>
      </c>
      <c r="C22" s="3">
        <v>7970000</v>
      </c>
      <c r="D22" s="3">
        <v>159400</v>
      </c>
      <c r="E22" s="3">
        <v>283439</v>
      </c>
      <c r="K22" s="3">
        <f t="shared" si="30"/>
        <v>7970000</v>
      </c>
      <c r="L22" s="3">
        <f t="shared" si="0"/>
        <v>159400</v>
      </c>
      <c r="M22" s="34">
        <f t="shared" si="1"/>
        <v>8129400</v>
      </c>
      <c r="N22" s="34">
        <f t="shared" si="2"/>
        <v>283439</v>
      </c>
      <c r="P22" s="45">
        <f t="shared" si="31"/>
        <v>3096886.9599999995</v>
      </c>
      <c r="Q22" s="35">
        <f t="shared" si="3"/>
        <v>61937.7392</v>
      </c>
      <c r="R22" s="35">
        <f t="shared" si="4"/>
        <v>3158824.6991999997</v>
      </c>
      <c r="S22" s="35">
        <f t="shared" si="3"/>
        <v>110135.32535200001</v>
      </c>
      <c r="T22"/>
      <c r="U22" s="5">
        <f t="shared" si="82"/>
        <v>28550.931</v>
      </c>
      <c r="V22" s="5">
        <f t="shared" si="32"/>
        <v>571.01862</v>
      </c>
      <c r="W22" s="5">
        <f t="shared" si="5"/>
        <v>29121.94962</v>
      </c>
      <c r="X22" s="5">
        <f t="shared" si="33"/>
        <v>1015.3635297000001</v>
      </c>
      <c r="Y22"/>
      <c r="Z22" s="5">
        <f t="shared" si="83"/>
        <v>2577.498</v>
      </c>
      <c r="AA22" s="5">
        <f t="shared" si="34"/>
        <v>51.54996</v>
      </c>
      <c r="AB22" s="5">
        <f t="shared" si="6"/>
        <v>2629.04796</v>
      </c>
      <c r="AC22" s="5">
        <f t="shared" si="35"/>
        <v>91.6641726</v>
      </c>
      <c r="AD22"/>
      <c r="AE22" s="5">
        <f t="shared" si="84"/>
        <v>6417.4439999999995</v>
      </c>
      <c r="AF22" s="5">
        <f t="shared" si="36"/>
        <v>128.34887999999998</v>
      </c>
      <c r="AG22" s="5">
        <f t="shared" si="7"/>
        <v>6545.792879999999</v>
      </c>
      <c r="AH22" s="5">
        <f t="shared" si="37"/>
        <v>228.2250828</v>
      </c>
      <c r="AI22"/>
      <c r="AJ22" s="5">
        <f t="shared" si="85"/>
        <v>219037.91600000003</v>
      </c>
      <c r="AK22" s="5">
        <f t="shared" si="38"/>
        <v>4380.75832</v>
      </c>
      <c r="AL22" s="5">
        <f t="shared" si="8"/>
        <v>223418.67432000002</v>
      </c>
      <c r="AM22" s="5">
        <f t="shared" si="39"/>
        <v>7789.697349200001</v>
      </c>
      <c r="AN22"/>
      <c r="AO22" s="5">
        <f t="shared" si="86"/>
        <v>49848.365</v>
      </c>
      <c r="AP22" s="5">
        <f t="shared" si="40"/>
        <v>996.9672999999999</v>
      </c>
      <c r="AQ22" s="5">
        <f t="shared" si="9"/>
        <v>50845.332299999995</v>
      </c>
      <c r="AR22" s="5">
        <f t="shared" si="41"/>
        <v>1772.7692255</v>
      </c>
      <c r="AS22"/>
      <c r="AT22" s="5">
        <f t="shared" si="87"/>
        <v>18177.179</v>
      </c>
      <c r="AU22" s="5">
        <f t="shared" si="42"/>
        <v>363.54358</v>
      </c>
      <c r="AV22" s="5">
        <f t="shared" si="10"/>
        <v>18540.72258</v>
      </c>
      <c r="AW22" s="5">
        <f t="shared" si="43"/>
        <v>646.4393273000001</v>
      </c>
      <c r="AX22"/>
      <c r="AY22" s="5">
        <f t="shared" si="88"/>
        <v>55142.836</v>
      </c>
      <c r="AZ22" s="5">
        <f t="shared" si="44"/>
        <v>1102.85672</v>
      </c>
      <c r="BA22" s="5">
        <f t="shared" si="11"/>
        <v>56245.69272000001</v>
      </c>
      <c r="BB22" s="5">
        <f t="shared" si="45"/>
        <v>1961.0577532</v>
      </c>
      <c r="BC22"/>
      <c r="BD22" s="5">
        <f t="shared" si="89"/>
        <v>337452.191</v>
      </c>
      <c r="BE22" s="5">
        <f t="shared" si="46"/>
        <v>6749.04382</v>
      </c>
      <c r="BF22" s="5">
        <f t="shared" si="12"/>
        <v>344201.23482</v>
      </c>
      <c r="BG22" s="5">
        <f t="shared" si="47"/>
        <v>12000.8922917</v>
      </c>
      <c r="BH22"/>
      <c r="BI22" s="5">
        <f t="shared" si="90"/>
        <v>18395.557</v>
      </c>
      <c r="BJ22" s="5">
        <f t="shared" si="48"/>
        <v>367.91114</v>
      </c>
      <c r="BK22" s="5">
        <f t="shared" si="13"/>
        <v>18763.46814</v>
      </c>
      <c r="BL22" s="5">
        <f t="shared" si="49"/>
        <v>654.2055559</v>
      </c>
      <c r="BM22"/>
      <c r="BN22" s="5">
        <f t="shared" si="91"/>
        <v>25210.704</v>
      </c>
      <c r="BO22" s="5">
        <f t="shared" si="50"/>
        <v>504.21408</v>
      </c>
      <c r="BP22" s="5">
        <f t="shared" si="14"/>
        <v>25714.918080000003</v>
      </c>
      <c r="BQ22" s="5">
        <f t="shared" si="51"/>
        <v>896.5742448000001</v>
      </c>
      <c r="BR22"/>
      <c r="BS22" s="5">
        <f t="shared" si="92"/>
        <v>233515.421</v>
      </c>
      <c r="BT22" s="5">
        <f t="shared" si="52"/>
        <v>4670.30842</v>
      </c>
      <c r="BU22" s="5">
        <f t="shared" si="15"/>
        <v>238185.72942</v>
      </c>
      <c r="BV22" s="5">
        <f t="shared" si="53"/>
        <v>8304.5642927</v>
      </c>
      <c r="BW22"/>
      <c r="BX22" s="5">
        <f t="shared" si="93"/>
        <v>1665.73</v>
      </c>
      <c r="BY22" s="5">
        <f t="shared" si="54"/>
        <v>33.3146</v>
      </c>
      <c r="BZ22" s="5">
        <f t="shared" si="16"/>
        <v>1699.0446</v>
      </c>
      <c r="CA22" s="5">
        <f t="shared" si="55"/>
        <v>59.238751</v>
      </c>
      <c r="CB22"/>
      <c r="CC22" s="5">
        <f t="shared" si="94"/>
        <v>565.87</v>
      </c>
      <c r="CD22" s="5">
        <f t="shared" si="56"/>
        <v>11.317400000000001</v>
      </c>
      <c r="CE22" s="5">
        <f t="shared" si="17"/>
        <v>577.1874</v>
      </c>
      <c r="CF22" s="5">
        <f t="shared" si="57"/>
        <v>20.124169000000002</v>
      </c>
      <c r="CG22"/>
      <c r="CH22" s="5">
        <f t="shared" si="95"/>
        <v>31542.869</v>
      </c>
      <c r="CI22" s="5">
        <f t="shared" si="58"/>
        <v>630.8573799999999</v>
      </c>
      <c r="CJ22" s="5">
        <f t="shared" si="18"/>
        <v>32173.72638</v>
      </c>
      <c r="CK22" s="5">
        <f t="shared" si="59"/>
        <v>1121.7665302999999</v>
      </c>
      <c r="CL22"/>
      <c r="CM22" s="5">
        <f t="shared" si="96"/>
        <v>91809.618</v>
      </c>
      <c r="CN22" s="5">
        <f t="shared" si="60"/>
        <v>1836.1923600000002</v>
      </c>
      <c r="CO22" s="5">
        <f t="shared" si="19"/>
        <v>93645.81036</v>
      </c>
      <c r="CP22" s="5">
        <f t="shared" si="61"/>
        <v>3265.0472166000004</v>
      </c>
      <c r="CQ22"/>
      <c r="CR22" s="5">
        <f t="shared" si="97"/>
        <v>4660.856</v>
      </c>
      <c r="CS22" s="5">
        <f t="shared" si="62"/>
        <v>93.21712000000001</v>
      </c>
      <c r="CT22" s="5">
        <f t="shared" si="20"/>
        <v>4754.07312</v>
      </c>
      <c r="CU22" s="5">
        <f t="shared" si="63"/>
        <v>165.7551272</v>
      </c>
      <c r="CV22"/>
      <c r="CW22" s="5">
        <f t="shared" si="98"/>
        <v>61558.686</v>
      </c>
      <c r="CX22" s="5">
        <f t="shared" si="64"/>
        <v>1231.17372</v>
      </c>
      <c r="CY22" s="5">
        <f t="shared" si="21"/>
        <v>62789.85972</v>
      </c>
      <c r="CZ22" s="5">
        <f t="shared" si="65"/>
        <v>2189.2261482</v>
      </c>
      <c r="DA22"/>
      <c r="DB22" s="5">
        <f t="shared" si="99"/>
        <v>1321999.0429999998</v>
      </c>
      <c r="DC22" s="5">
        <f t="shared" si="66"/>
        <v>26439.98086</v>
      </c>
      <c r="DD22" s="5">
        <f t="shared" si="22"/>
        <v>1348439.0238599998</v>
      </c>
      <c r="DE22" s="5">
        <f t="shared" si="67"/>
        <v>47014.5654641</v>
      </c>
      <c r="DF22"/>
      <c r="DG22" s="5">
        <f t="shared" si="100"/>
        <v>25745.491</v>
      </c>
      <c r="DH22" s="5">
        <f t="shared" si="68"/>
        <v>514.9098200000001</v>
      </c>
      <c r="DI22" s="35">
        <f t="shared" si="23"/>
        <v>26260.400820000003</v>
      </c>
      <c r="DJ22" s="5">
        <f t="shared" si="69"/>
        <v>915.5930017000001</v>
      </c>
      <c r="DK22"/>
      <c r="DL22" s="5">
        <f t="shared" si="101"/>
        <v>29478.639</v>
      </c>
      <c r="DM22" s="5">
        <f t="shared" si="70"/>
        <v>589.57278</v>
      </c>
      <c r="DN22" s="35">
        <f t="shared" si="24"/>
        <v>30068.211779999998</v>
      </c>
      <c r="DO22" s="5">
        <f t="shared" si="71"/>
        <v>1048.3558293</v>
      </c>
      <c r="DQ22" s="5">
        <f t="shared" si="102"/>
        <v>7031.134</v>
      </c>
      <c r="DR22" s="5">
        <f t="shared" si="72"/>
        <v>140.62268</v>
      </c>
      <c r="DS22" s="35">
        <f t="shared" si="25"/>
        <v>7171.75668</v>
      </c>
      <c r="DT22" s="5">
        <f t="shared" si="73"/>
        <v>250.0498858</v>
      </c>
      <c r="DV22" s="5">
        <f t="shared" si="103"/>
        <v>101705.17</v>
      </c>
      <c r="DW22" s="5">
        <f t="shared" si="74"/>
        <v>2034.1034</v>
      </c>
      <c r="DX22" s="5">
        <f t="shared" si="26"/>
        <v>103739.2734</v>
      </c>
      <c r="DY22" s="5">
        <f t="shared" si="75"/>
        <v>3616.965079</v>
      </c>
      <c r="EA22" s="5">
        <f t="shared" si="104"/>
        <v>382512.97699999996</v>
      </c>
      <c r="EB22" s="5">
        <f t="shared" si="76"/>
        <v>7650.25954</v>
      </c>
      <c r="EC22" s="5">
        <f t="shared" si="27"/>
        <v>390163.23653999995</v>
      </c>
      <c r="ED22" s="5">
        <f t="shared" si="77"/>
        <v>13603.399709899999</v>
      </c>
      <c r="EF22" s="5">
        <f t="shared" si="105"/>
        <v>2670.7470000000003</v>
      </c>
      <c r="EG22" s="5">
        <f t="shared" si="78"/>
        <v>53.41494</v>
      </c>
      <c r="EH22" s="5">
        <f t="shared" si="28"/>
        <v>2724.1619400000004</v>
      </c>
      <c r="EI22" s="5">
        <f t="shared" si="79"/>
        <v>94.9804089</v>
      </c>
      <c r="EK22" s="5">
        <f t="shared" si="106"/>
        <v>39614.087999999996</v>
      </c>
      <c r="EL22" s="35">
        <f t="shared" si="80"/>
        <v>792.28176</v>
      </c>
      <c r="EM22" s="35">
        <f t="shared" si="29"/>
        <v>40406.369759999994</v>
      </c>
      <c r="EN22" s="5">
        <f t="shared" si="81"/>
        <v>1408.8052056</v>
      </c>
    </row>
    <row r="23" spans="1:144" ht="12.75">
      <c r="A23" s="36">
        <v>47027</v>
      </c>
      <c r="D23" s="3">
        <v>0</v>
      </c>
      <c r="L23" s="3">
        <f t="shared" si="0"/>
        <v>0</v>
      </c>
      <c r="M23" s="34">
        <f t="shared" si="1"/>
        <v>0</v>
      </c>
      <c r="N23" s="34"/>
      <c r="P23" s="45"/>
      <c r="Q23" s="35">
        <f t="shared" si="3"/>
        <v>0</v>
      </c>
      <c r="R23" s="35">
        <f t="shared" si="4"/>
        <v>0</v>
      </c>
      <c r="S23" s="35">
        <f t="shared" si="3"/>
        <v>0</v>
      </c>
      <c r="T23"/>
      <c r="V23" s="5">
        <f t="shared" si="32"/>
        <v>0</v>
      </c>
      <c r="W23" s="5">
        <f t="shared" si="5"/>
        <v>0</v>
      </c>
      <c r="X23" s="5">
        <f t="shared" si="33"/>
        <v>0</v>
      </c>
      <c r="Y23"/>
      <c r="AA23" s="5">
        <f t="shared" si="34"/>
        <v>0</v>
      </c>
      <c r="AB23" s="5">
        <f t="shared" si="6"/>
        <v>0</v>
      </c>
      <c r="AC23" s="5">
        <f t="shared" si="35"/>
        <v>0</v>
      </c>
      <c r="AD23"/>
      <c r="AF23" s="5">
        <f t="shared" si="36"/>
        <v>0</v>
      </c>
      <c r="AG23" s="5">
        <f t="shared" si="7"/>
        <v>0</v>
      </c>
      <c r="AH23" s="5">
        <f t="shared" si="37"/>
        <v>0</v>
      </c>
      <c r="AI23"/>
      <c r="AK23" s="5">
        <f t="shared" si="38"/>
        <v>0</v>
      </c>
      <c r="AL23" s="5">
        <f t="shared" si="8"/>
        <v>0</v>
      </c>
      <c r="AM23" s="5">
        <f t="shared" si="39"/>
        <v>0</v>
      </c>
      <c r="AN23"/>
      <c r="AP23" s="5">
        <f t="shared" si="40"/>
        <v>0</v>
      </c>
      <c r="AQ23" s="5">
        <f t="shared" si="9"/>
        <v>0</v>
      </c>
      <c r="AR23" s="5">
        <f t="shared" si="41"/>
        <v>0</v>
      </c>
      <c r="AS23"/>
      <c r="AU23" s="5">
        <f t="shared" si="42"/>
        <v>0</v>
      </c>
      <c r="AV23" s="5">
        <f t="shared" si="10"/>
        <v>0</v>
      </c>
      <c r="AW23" s="5">
        <f t="shared" si="43"/>
        <v>0</v>
      </c>
      <c r="AX23"/>
      <c r="AZ23" s="5">
        <f t="shared" si="44"/>
        <v>0</v>
      </c>
      <c r="BA23" s="5">
        <f t="shared" si="11"/>
        <v>0</v>
      </c>
      <c r="BB23" s="5">
        <f t="shared" si="45"/>
        <v>0</v>
      </c>
      <c r="BC23"/>
      <c r="BE23" s="5">
        <f t="shared" si="46"/>
        <v>0</v>
      </c>
      <c r="BF23" s="5">
        <f t="shared" si="12"/>
        <v>0</v>
      </c>
      <c r="BG23" s="5">
        <f t="shared" si="47"/>
        <v>0</v>
      </c>
      <c r="BH23"/>
      <c r="BJ23" s="5">
        <f t="shared" si="48"/>
        <v>0</v>
      </c>
      <c r="BK23" s="5">
        <f t="shared" si="13"/>
        <v>0</v>
      </c>
      <c r="BL23" s="5">
        <f t="shared" si="49"/>
        <v>0</v>
      </c>
      <c r="BM23"/>
      <c r="BO23" s="5">
        <f t="shared" si="50"/>
        <v>0</v>
      </c>
      <c r="BP23" s="5">
        <f t="shared" si="14"/>
        <v>0</v>
      </c>
      <c r="BQ23" s="5">
        <f t="shared" si="51"/>
        <v>0</v>
      </c>
      <c r="BR23"/>
      <c r="BT23" s="5">
        <f t="shared" si="52"/>
        <v>0</v>
      </c>
      <c r="BU23" s="5">
        <f t="shared" si="15"/>
        <v>0</v>
      </c>
      <c r="BV23" s="5">
        <f t="shared" si="53"/>
        <v>0</v>
      </c>
      <c r="BW23"/>
      <c r="BY23" s="5">
        <f t="shared" si="54"/>
        <v>0</v>
      </c>
      <c r="BZ23" s="5">
        <f t="shared" si="16"/>
        <v>0</v>
      </c>
      <c r="CA23" s="5">
        <f t="shared" si="55"/>
        <v>0</v>
      </c>
      <c r="CB23"/>
      <c r="CD23" s="5">
        <f t="shared" si="56"/>
        <v>0</v>
      </c>
      <c r="CE23" s="5">
        <f t="shared" si="17"/>
        <v>0</v>
      </c>
      <c r="CF23" s="5">
        <f t="shared" si="57"/>
        <v>0</v>
      </c>
      <c r="CG23"/>
      <c r="CI23" s="5">
        <f t="shared" si="58"/>
        <v>0</v>
      </c>
      <c r="CJ23" s="5">
        <f t="shared" si="18"/>
        <v>0</v>
      </c>
      <c r="CK23" s="5">
        <f t="shared" si="59"/>
        <v>0</v>
      </c>
      <c r="CL23"/>
      <c r="CN23" s="5">
        <f t="shared" si="60"/>
        <v>0</v>
      </c>
      <c r="CO23" s="5">
        <f t="shared" si="19"/>
        <v>0</v>
      </c>
      <c r="CP23" s="5">
        <f t="shared" si="61"/>
        <v>0</v>
      </c>
      <c r="CQ23"/>
      <c r="CS23" s="5">
        <f t="shared" si="62"/>
        <v>0</v>
      </c>
      <c r="CT23" s="5">
        <f t="shared" si="20"/>
        <v>0</v>
      </c>
      <c r="CU23" s="5">
        <f t="shared" si="63"/>
        <v>0</v>
      </c>
      <c r="CV23"/>
      <c r="CX23" s="5">
        <f t="shared" si="64"/>
        <v>0</v>
      </c>
      <c r="CY23" s="5">
        <f t="shared" si="21"/>
        <v>0</v>
      </c>
      <c r="CZ23" s="5">
        <f t="shared" si="65"/>
        <v>0</v>
      </c>
      <c r="DA23"/>
      <c r="DC23" s="5">
        <f t="shared" si="66"/>
        <v>0</v>
      </c>
      <c r="DD23" s="5">
        <f t="shared" si="22"/>
        <v>0</v>
      </c>
      <c r="DE23" s="5">
        <f t="shared" si="67"/>
        <v>0</v>
      </c>
      <c r="DF23"/>
      <c r="DH23" s="5">
        <f t="shared" si="68"/>
        <v>0</v>
      </c>
      <c r="DI23" s="35">
        <f t="shared" si="23"/>
        <v>0</v>
      </c>
      <c r="DJ23" s="5">
        <f t="shared" si="69"/>
        <v>0</v>
      </c>
      <c r="DK23"/>
      <c r="DM23" s="5">
        <f t="shared" si="70"/>
        <v>0</v>
      </c>
      <c r="DN23" s="35">
        <f t="shared" si="24"/>
        <v>0</v>
      </c>
      <c r="DO23" s="5">
        <f t="shared" si="71"/>
        <v>0</v>
      </c>
      <c r="DR23" s="5">
        <f t="shared" si="72"/>
        <v>0</v>
      </c>
      <c r="DS23" s="35">
        <f t="shared" si="25"/>
        <v>0</v>
      </c>
      <c r="DT23" s="5">
        <f t="shared" si="73"/>
        <v>0</v>
      </c>
      <c r="DW23" s="5">
        <f t="shared" si="74"/>
        <v>0</v>
      </c>
      <c r="DX23" s="5">
        <f t="shared" si="26"/>
        <v>0</v>
      </c>
      <c r="DY23" s="5">
        <f t="shared" si="75"/>
        <v>0</v>
      </c>
      <c r="EB23" s="5">
        <f t="shared" si="76"/>
        <v>0</v>
      </c>
      <c r="EC23" s="5">
        <f t="shared" si="27"/>
        <v>0</v>
      </c>
      <c r="ED23" s="5">
        <f t="shared" si="77"/>
        <v>0</v>
      </c>
      <c r="EG23" s="5">
        <f t="shared" si="78"/>
        <v>0</v>
      </c>
      <c r="EH23" s="5">
        <f t="shared" si="28"/>
        <v>0</v>
      </c>
      <c r="EI23" s="5">
        <f t="shared" si="79"/>
        <v>0</v>
      </c>
      <c r="EL23" s="35">
        <f t="shared" si="80"/>
        <v>0</v>
      </c>
      <c r="EM23" s="35">
        <f t="shared" si="29"/>
        <v>0</v>
      </c>
      <c r="EN23" s="5">
        <f t="shared" si="81"/>
        <v>0</v>
      </c>
    </row>
    <row r="24" spans="1:144" ht="12.75">
      <c r="A24" s="36">
        <v>47209</v>
      </c>
      <c r="C24" s="3">
        <v>0</v>
      </c>
      <c r="D24" s="3">
        <v>0</v>
      </c>
      <c r="K24" s="3">
        <f t="shared" si="30"/>
        <v>0</v>
      </c>
      <c r="L24" s="3">
        <f t="shared" si="0"/>
        <v>0</v>
      </c>
      <c r="M24" s="34">
        <f t="shared" si="1"/>
        <v>0</v>
      </c>
      <c r="N24" s="34"/>
      <c r="P24" s="45">
        <f t="shared" si="31"/>
        <v>0</v>
      </c>
      <c r="Q24" s="35">
        <f t="shared" si="3"/>
        <v>0</v>
      </c>
      <c r="R24" s="35">
        <f t="shared" si="4"/>
        <v>0</v>
      </c>
      <c r="S24" s="35">
        <f t="shared" si="3"/>
        <v>0</v>
      </c>
      <c r="T24"/>
      <c r="U24" s="5">
        <f t="shared" si="82"/>
        <v>0</v>
      </c>
      <c r="V24" s="5">
        <f t="shared" si="32"/>
        <v>0</v>
      </c>
      <c r="W24" s="5">
        <f t="shared" si="5"/>
        <v>0</v>
      </c>
      <c r="X24" s="5">
        <f t="shared" si="33"/>
        <v>0</v>
      </c>
      <c r="Y24"/>
      <c r="Z24" s="5">
        <f t="shared" si="83"/>
        <v>0</v>
      </c>
      <c r="AA24" s="5">
        <f t="shared" si="34"/>
        <v>0</v>
      </c>
      <c r="AB24" s="5">
        <f t="shared" si="6"/>
        <v>0</v>
      </c>
      <c r="AC24" s="5">
        <f t="shared" si="35"/>
        <v>0</v>
      </c>
      <c r="AD24"/>
      <c r="AE24" s="5">
        <f t="shared" si="84"/>
        <v>0</v>
      </c>
      <c r="AF24" s="5">
        <f t="shared" si="36"/>
        <v>0</v>
      </c>
      <c r="AG24" s="5">
        <f t="shared" si="7"/>
        <v>0</v>
      </c>
      <c r="AH24" s="5">
        <f t="shared" si="37"/>
        <v>0</v>
      </c>
      <c r="AI24"/>
      <c r="AJ24" s="5">
        <f t="shared" si="85"/>
        <v>0</v>
      </c>
      <c r="AK24" s="5">
        <f t="shared" si="38"/>
        <v>0</v>
      </c>
      <c r="AL24" s="5">
        <f t="shared" si="8"/>
        <v>0</v>
      </c>
      <c r="AM24" s="5">
        <f t="shared" si="39"/>
        <v>0</v>
      </c>
      <c r="AN24"/>
      <c r="AO24" s="5">
        <f t="shared" si="86"/>
        <v>0</v>
      </c>
      <c r="AP24" s="5">
        <f t="shared" si="40"/>
        <v>0</v>
      </c>
      <c r="AQ24" s="5">
        <f t="shared" si="9"/>
        <v>0</v>
      </c>
      <c r="AR24" s="5">
        <f t="shared" si="41"/>
        <v>0</v>
      </c>
      <c r="AS24"/>
      <c r="AT24" s="5">
        <f t="shared" si="87"/>
        <v>0</v>
      </c>
      <c r="AU24" s="5">
        <f t="shared" si="42"/>
        <v>0</v>
      </c>
      <c r="AV24" s="5">
        <f t="shared" si="10"/>
        <v>0</v>
      </c>
      <c r="AW24" s="5">
        <f t="shared" si="43"/>
        <v>0</v>
      </c>
      <c r="AX24"/>
      <c r="AY24" s="5">
        <f t="shared" si="88"/>
        <v>0</v>
      </c>
      <c r="AZ24" s="5">
        <f t="shared" si="44"/>
        <v>0</v>
      </c>
      <c r="BA24" s="5">
        <f t="shared" si="11"/>
        <v>0</v>
      </c>
      <c r="BB24" s="5">
        <f t="shared" si="45"/>
        <v>0</v>
      </c>
      <c r="BC24"/>
      <c r="BD24" s="5">
        <f t="shared" si="89"/>
        <v>0</v>
      </c>
      <c r="BE24" s="5">
        <f t="shared" si="46"/>
        <v>0</v>
      </c>
      <c r="BF24" s="5">
        <f t="shared" si="12"/>
        <v>0</v>
      </c>
      <c r="BG24" s="5">
        <f t="shared" si="47"/>
        <v>0</v>
      </c>
      <c r="BH24"/>
      <c r="BI24" s="5">
        <f t="shared" si="90"/>
        <v>0</v>
      </c>
      <c r="BJ24" s="5">
        <f t="shared" si="48"/>
        <v>0</v>
      </c>
      <c r="BK24" s="5">
        <f t="shared" si="13"/>
        <v>0</v>
      </c>
      <c r="BL24" s="5">
        <f t="shared" si="49"/>
        <v>0</v>
      </c>
      <c r="BM24"/>
      <c r="BN24" s="5">
        <f t="shared" si="91"/>
        <v>0</v>
      </c>
      <c r="BO24" s="5">
        <f t="shared" si="50"/>
        <v>0</v>
      </c>
      <c r="BP24" s="5">
        <f t="shared" si="14"/>
        <v>0</v>
      </c>
      <c r="BQ24" s="5">
        <f t="shared" si="51"/>
        <v>0</v>
      </c>
      <c r="BR24"/>
      <c r="BS24" s="5">
        <f t="shared" si="92"/>
        <v>0</v>
      </c>
      <c r="BT24" s="5">
        <f t="shared" si="52"/>
        <v>0</v>
      </c>
      <c r="BU24" s="5">
        <f t="shared" si="15"/>
        <v>0</v>
      </c>
      <c r="BV24" s="5">
        <f t="shared" si="53"/>
        <v>0</v>
      </c>
      <c r="BW24"/>
      <c r="BX24" s="5">
        <f t="shared" si="93"/>
        <v>0</v>
      </c>
      <c r="BY24" s="5">
        <f t="shared" si="54"/>
        <v>0</v>
      </c>
      <c r="BZ24" s="5">
        <f t="shared" si="16"/>
        <v>0</v>
      </c>
      <c r="CA24" s="5">
        <f t="shared" si="55"/>
        <v>0</v>
      </c>
      <c r="CB24"/>
      <c r="CC24" s="5">
        <f t="shared" si="94"/>
        <v>0</v>
      </c>
      <c r="CD24" s="5">
        <f t="shared" si="56"/>
        <v>0</v>
      </c>
      <c r="CE24" s="5">
        <f t="shared" si="17"/>
        <v>0</v>
      </c>
      <c r="CF24" s="5">
        <f t="shared" si="57"/>
        <v>0</v>
      </c>
      <c r="CG24"/>
      <c r="CH24" s="5">
        <f t="shared" si="95"/>
        <v>0</v>
      </c>
      <c r="CI24" s="5">
        <f t="shared" si="58"/>
        <v>0</v>
      </c>
      <c r="CJ24" s="5">
        <f t="shared" si="18"/>
        <v>0</v>
      </c>
      <c r="CK24" s="5">
        <f t="shared" si="59"/>
        <v>0</v>
      </c>
      <c r="CL24"/>
      <c r="CM24" s="5">
        <f t="shared" si="96"/>
        <v>0</v>
      </c>
      <c r="CN24" s="5">
        <f t="shared" si="60"/>
        <v>0</v>
      </c>
      <c r="CO24" s="5">
        <f t="shared" si="19"/>
        <v>0</v>
      </c>
      <c r="CP24" s="5">
        <f t="shared" si="61"/>
        <v>0</v>
      </c>
      <c r="CQ24"/>
      <c r="CR24" s="5">
        <f t="shared" si="97"/>
        <v>0</v>
      </c>
      <c r="CS24" s="5">
        <f t="shared" si="62"/>
        <v>0</v>
      </c>
      <c r="CT24" s="5">
        <f t="shared" si="20"/>
        <v>0</v>
      </c>
      <c r="CU24" s="5">
        <f t="shared" si="63"/>
        <v>0</v>
      </c>
      <c r="CV24"/>
      <c r="CW24" s="5">
        <f t="shared" si="98"/>
        <v>0</v>
      </c>
      <c r="CX24" s="5">
        <f t="shared" si="64"/>
        <v>0</v>
      </c>
      <c r="CY24" s="5">
        <f t="shared" si="21"/>
        <v>0</v>
      </c>
      <c r="CZ24" s="5">
        <f t="shared" si="65"/>
        <v>0</v>
      </c>
      <c r="DA24"/>
      <c r="DB24" s="5">
        <f t="shared" si="99"/>
        <v>0</v>
      </c>
      <c r="DC24" s="5">
        <f t="shared" si="66"/>
        <v>0</v>
      </c>
      <c r="DD24" s="5">
        <f t="shared" si="22"/>
        <v>0</v>
      </c>
      <c r="DE24" s="5">
        <f t="shared" si="67"/>
        <v>0</v>
      </c>
      <c r="DF24"/>
      <c r="DG24" s="5">
        <f t="shared" si="100"/>
        <v>0</v>
      </c>
      <c r="DH24" s="5">
        <f t="shared" si="68"/>
        <v>0</v>
      </c>
      <c r="DI24" s="35">
        <f t="shared" si="23"/>
        <v>0</v>
      </c>
      <c r="DJ24" s="5">
        <f t="shared" si="69"/>
        <v>0</v>
      </c>
      <c r="DK24"/>
      <c r="DL24" s="5">
        <f t="shared" si="101"/>
        <v>0</v>
      </c>
      <c r="DM24" s="5">
        <f t="shared" si="70"/>
        <v>0</v>
      </c>
      <c r="DN24" s="35">
        <f t="shared" si="24"/>
        <v>0</v>
      </c>
      <c r="DO24" s="5">
        <f t="shared" si="71"/>
        <v>0</v>
      </c>
      <c r="DQ24" s="5">
        <f t="shared" si="102"/>
        <v>0</v>
      </c>
      <c r="DR24" s="5">
        <f t="shared" si="72"/>
        <v>0</v>
      </c>
      <c r="DS24" s="35">
        <f t="shared" si="25"/>
        <v>0</v>
      </c>
      <c r="DT24" s="5">
        <f t="shared" si="73"/>
        <v>0</v>
      </c>
      <c r="DV24" s="5">
        <f t="shared" si="103"/>
        <v>0</v>
      </c>
      <c r="DW24" s="5">
        <f t="shared" si="74"/>
        <v>0</v>
      </c>
      <c r="DX24" s="5">
        <f t="shared" si="26"/>
        <v>0</v>
      </c>
      <c r="DY24" s="5">
        <f t="shared" si="75"/>
        <v>0</v>
      </c>
      <c r="EA24" s="5">
        <f t="shared" si="104"/>
        <v>0</v>
      </c>
      <c r="EB24" s="5">
        <f t="shared" si="76"/>
        <v>0</v>
      </c>
      <c r="EC24" s="5">
        <f t="shared" si="27"/>
        <v>0</v>
      </c>
      <c r="ED24" s="5">
        <f t="shared" si="77"/>
        <v>0</v>
      </c>
      <c r="EF24" s="5">
        <f t="shared" si="105"/>
        <v>0</v>
      </c>
      <c r="EG24" s="5">
        <f t="shared" si="78"/>
        <v>0</v>
      </c>
      <c r="EH24" s="5">
        <f t="shared" si="28"/>
        <v>0</v>
      </c>
      <c r="EI24" s="5">
        <f t="shared" si="79"/>
        <v>0</v>
      </c>
      <c r="EK24" s="5">
        <f t="shared" si="106"/>
        <v>0</v>
      </c>
      <c r="EL24" s="35">
        <f t="shared" si="80"/>
        <v>0</v>
      </c>
      <c r="EM24" s="35">
        <f t="shared" si="29"/>
        <v>0</v>
      </c>
      <c r="EN24" s="5">
        <f t="shared" si="81"/>
        <v>0</v>
      </c>
    </row>
    <row r="25" spans="1:144" ht="12.75">
      <c r="A25" s="36">
        <v>47392</v>
      </c>
      <c r="D25" s="3">
        <v>0</v>
      </c>
      <c r="L25" s="3">
        <f t="shared" si="0"/>
        <v>0</v>
      </c>
      <c r="M25" s="34">
        <f t="shared" si="1"/>
        <v>0</v>
      </c>
      <c r="N25" s="34"/>
      <c r="P25" s="45"/>
      <c r="Q25" s="35">
        <f t="shared" si="3"/>
        <v>0</v>
      </c>
      <c r="R25" s="35">
        <f t="shared" si="4"/>
        <v>0</v>
      </c>
      <c r="S25" s="35">
        <f t="shared" si="3"/>
        <v>0</v>
      </c>
      <c r="T25"/>
      <c r="V25" s="5">
        <f t="shared" si="32"/>
        <v>0</v>
      </c>
      <c r="W25" s="5">
        <f t="shared" si="5"/>
        <v>0</v>
      </c>
      <c r="X25" s="5">
        <f t="shared" si="33"/>
        <v>0</v>
      </c>
      <c r="Y25"/>
      <c r="AA25" s="5">
        <f t="shared" si="34"/>
        <v>0</v>
      </c>
      <c r="AB25" s="5">
        <f t="shared" si="6"/>
        <v>0</v>
      </c>
      <c r="AC25" s="5">
        <f t="shared" si="35"/>
        <v>0</v>
      </c>
      <c r="AD25"/>
      <c r="AF25" s="5">
        <f t="shared" si="36"/>
        <v>0</v>
      </c>
      <c r="AG25" s="5">
        <f t="shared" si="7"/>
        <v>0</v>
      </c>
      <c r="AH25" s="5">
        <f t="shared" si="37"/>
        <v>0</v>
      </c>
      <c r="AI25"/>
      <c r="AK25" s="5">
        <f t="shared" si="38"/>
        <v>0</v>
      </c>
      <c r="AL25" s="5">
        <f t="shared" si="8"/>
        <v>0</v>
      </c>
      <c r="AM25" s="5">
        <f t="shared" si="39"/>
        <v>0</v>
      </c>
      <c r="AN25"/>
      <c r="AP25" s="5">
        <f t="shared" si="40"/>
        <v>0</v>
      </c>
      <c r="AQ25" s="5">
        <f t="shared" si="9"/>
        <v>0</v>
      </c>
      <c r="AR25" s="5">
        <f t="shared" si="41"/>
        <v>0</v>
      </c>
      <c r="AS25"/>
      <c r="AU25" s="5">
        <f t="shared" si="42"/>
        <v>0</v>
      </c>
      <c r="AV25" s="5">
        <f t="shared" si="10"/>
        <v>0</v>
      </c>
      <c r="AW25" s="5">
        <f t="shared" si="43"/>
        <v>0</v>
      </c>
      <c r="AX25"/>
      <c r="AZ25" s="5">
        <f t="shared" si="44"/>
        <v>0</v>
      </c>
      <c r="BA25" s="5">
        <f t="shared" si="11"/>
        <v>0</v>
      </c>
      <c r="BB25" s="5">
        <f t="shared" si="45"/>
        <v>0</v>
      </c>
      <c r="BC25"/>
      <c r="BE25" s="5">
        <f t="shared" si="46"/>
        <v>0</v>
      </c>
      <c r="BF25" s="5">
        <f t="shared" si="12"/>
        <v>0</v>
      </c>
      <c r="BG25" s="5">
        <f t="shared" si="47"/>
        <v>0</v>
      </c>
      <c r="BH25"/>
      <c r="BJ25" s="5">
        <f t="shared" si="48"/>
        <v>0</v>
      </c>
      <c r="BK25" s="5">
        <f t="shared" si="13"/>
        <v>0</v>
      </c>
      <c r="BL25" s="5">
        <f t="shared" si="49"/>
        <v>0</v>
      </c>
      <c r="BM25"/>
      <c r="BO25" s="5">
        <f t="shared" si="50"/>
        <v>0</v>
      </c>
      <c r="BP25" s="5">
        <f t="shared" si="14"/>
        <v>0</v>
      </c>
      <c r="BQ25" s="5">
        <f t="shared" si="51"/>
        <v>0</v>
      </c>
      <c r="BR25"/>
      <c r="BT25" s="5">
        <f t="shared" si="52"/>
        <v>0</v>
      </c>
      <c r="BU25" s="5">
        <f t="shared" si="15"/>
        <v>0</v>
      </c>
      <c r="BV25" s="5">
        <f t="shared" si="53"/>
        <v>0</v>
      </c>
      <c r="BW25"/>
      <c r="BY25" s="5">
        <f t="shared" si="54"/>
        <v>0</v>
      </c>
      <c r="BZ25" s="5">
        <f t="shared" si="16"/>
        <v>0</v>
      </c>
      <c r="CA25" s="5">
        <f t="shared" si="55"/>
        <v>0</v>
      </c>
      <c r="CB25"/>
      <c r="CD25" s="5">
        <f t="shared" si="56"/>
        <v>0</v>
      </c>
      <c r="CE25" s="5">
        <f t="shared" si="17"/>
        <v>0</v>
      </c>
      <c r="CF25" s="5">
        <f t="shared" si="57"/>
        <v>0</v>
      </c>
      <c r="CG25"/>
      <c r="CI25" s="5">
        <f t="shared" si="58"/>
        <v>0</v>
      </c>
      <c r="CJ25" s="5">
        <f t="shared" si="18"/>
        <v>0</v>
      </c>
      <c r="CK25" s="5">
        <f t="shared" si="59"/>
        <v>0</v>
      </c>
      <c r="CL25"/>
      <c r="CN25" s="5">
        <f t="shared" si="60"/>
        <v>0</v>
      </c>
      <c r="CO25" s="5">
        <f t="shared" si="19"/>
        <v>0</v>
      </c>
      <c r="CP25" s="5">
        <f t="shared" si="61"/>
        <v>0</v>
      </c>
      <c r="CQ25"/>
      <c r="CS25" s="5">
        <f t="shared" si="62"/>
        <v>0</v>
      </c>
      <c r="CT25" s="5">
        <f t="shared" si="20"/>
        <v>0</v>
      </c>
      <c r="CU25" s="5">
        <f t="shared" si="63"/>
        <v>0</v>
      </c>
      <c r="CV25"/>
      <c r="CX25" s="5">
        <f t="shared" si="64"/>
        <v>0</v>
      </c>
      <c r="CY25" s="5">
        <f t="shared" si="21"/>
        <v>0</v>
      </c>
      <c r="CZ25" s="5">
        <f t="shared" si="65"/>
        <v>0</v>
      </c>
      <c r="DA25"/>
      <c r="DC25" s="5">
        <f t="shared" si="66"/>
        <v>0</v>
      </c>
      <c r="DD25" s="5">
        <f t="shared" si="22"/>
        <v>0</v>
      </c>
      <c r="DE25" s="5">
        <f t="shared" si="67"/>
        <v>0</v>
      </c>
      <c r="DF25"/>
      <c r="DH25" s="5">
        <f t="shared" si="68"/>
        <v>0</v>
      </c>
      <c r="DI25" s="35">
        <f t="shared" si="23"/>
        <v>0</v>
      </c>
      <c r="DJ25" s="5">
        <f t="shared" si="69"/>
        <v>0</v>
      </c>
      <c r="DK25"/>
      <c r="DM25" s="5">
        <f t="shared" si="70"/>
        <v>0</v>
      </c>
      <c r="DN25" s="35">
        <f t="shared" si="24"/>
        <v>0</v>
      </c>
      <c r="DO25" s="5">
        <f t="shared" si="71"/>
        <v>0</v>
      </c>
      <c r="DR25" s="5">
        <f t="shared" si="72"/>
        <v>0</v>
      </c>
      <c r="DS25" s="35">
        <f t="shared" si="25"/>
        <v>0</v>
      </c>
      <c r="DT25" s="5">
        <f t="shared" si="73"/>
        <v>0</v>
      </c>
      <c r="DW25" s="5">
        <f t="shared" si="74"/>
        <v>0</v>
      </c>
      <c r="DX25" s="5">
        <f t="shared" si="26"/>
        <v>0</v>
      </c>
      <c r="DY25" s="5">
        <f t="shared" si="75"/>
        <v>0</v>
      </c>
      <c r="EB25" s="5">
        <f t="shared" si="76"/>
        <v>0</v>
      </c>
      <c r="EC25" s="5">
        <f t="shared" si="27"/>
        <v>0</v>
      </c>
      <c r="ED25" s="5">
        <f t="shared" si="77"/>
        <v>0</v>
      </c>
      <c r="EG25" s="5">
        <f t="shared" si="78"/>
        <v>0</v>
      </c>
      <c r="EH25" s="5">
        <f t="shared" si="28"/>
        <v>0</v>
      </c>
      <c r="EI25" s="5">
        <f t="shared" si="79"/>
        <v>0</v>
      </c>
      <c r="EL25" s="35">
        <f t="shared" si="80"/>
        <v>0</v>
      </c>
      <c r="EM25" s="35">
        <f t="shared" si="29"/>
        <v>0</v>
      </c>
      <c r="EN25" s="5">
        <f t="shared" si="81"/>
        <v>0</v>
      </c>
    </row>
    <row r="26" spans="1:144" ht="12.75">
      <c r="A26" s="36">
        <v>11049</v>
      </c>
      <c r="C26" s="3">
        <v>0</v>
      </c>
      <c r="D26" s="3">
        <v>0</v>
      </c>
      <c r="K26" s="3">
        <f t="shared" si="30"/>
        <v>0</v>
      </c>
      <c r="L26" s="3">
        <f t="shared" si="0"/>
        <v>0</v>
      </c>
      <c r="M26" s="34">
        <f t="shared" si="1"/>
        <v>0</v>
      </c>
      <c r="N26" s="34"/>
      <c r="P26" s="45">
        <f t="shared" si="31"/>
        <v>0</v>
      </c>
      <c r="Q26" s="35">
        <f t="shared" si="3"/>
        <v>0</v>
      </c>
      <c r="R26" s="35">
        <f t="shared" si="4"/>
        <v>0</v>
      </c>
      <c r="S26" s="35">
        <f t="shared" si="3"/>
        <v>0</v>
      </c>
      <c r="T26"/>
      <c r="U26" s="5">
        <f t="shared" si="82"/>
        <v>0</v>
      </c>
      <c r="V26" s="5">
        <f t="shared" si="32"/>
        <v>0</v>
      </c>
      <c r="W26" s="5">
        <f t="shared" si="5"/>
        <v>0</v>
      </c>
      <c r="X26" s="5">
        <f t="shared" si="33"/>
        <v>0</v>
      </c>
      <c r="Y26"/>
      <c r="Z26" s="5">
        <f t="shared" si="83"/>
        <v>0</v>
      </c>
      <c r="AA26" s="5">
        <f t="shared" si="34"/>
        <v>0</v>
      </c>
      <c r="AB26" s="5">
        <f t="shared" si="6"/>
        <v>0</v>
      </c>
      <c r="AC26" s="5">
        <f t="shared" si="35"/>
        <v>0</v>
      </c>
      <c r="AD26"/>
      <c r="AE26" s="5">
        <f t="shared" si="84"/>
        <v>0</v>
      </c>
      <c r="AF26" s="5">
        <f t="shared" si="36"/>
        <v>0</v>
      </c>
      <c r="AG26" s="5">
        <f t="shared" si="7"/>
        <v>0</v>
      </c>
      <c r="AH26" s="5">
        <f t="shared" si="37"/>
        <v>0</v>
      </c>
      <c r="AI26"/>
      <c r="AJ26" s="5">
        <f t="shared" si="85"/>
        <v>0</v>
      </c>
      <c r="AK26" s="5">
        <f t="shared" si="38"/>
        <v>0</v>
      </c>
      <c r="AL26" s="5">
        <f t="shared" si="8"/>
        <v>0</v>
      </c>
      <c r="AM26" s="5">
        <f t="shared" si="39"/>
        <v>0</v>
      </c>
      <c r="AN26"/>
      <c r="AO26" s="5">
        <f t="shared" si="86"/>
        <v>0</v>
      </c>
      <c r="AP26" s="5">
        <f t="shared" si="40"/>
        <v>0</v>
      </c>
      <c r="AQ26" s="5">
        <f t="shared" si="9"/>
        <v>0</v>
      </c>
      <c r="AR26" s="5">
        <f t="shared" si="41"/>
        <v>0</v>
      </c>
      <c r="AS26"/>
      <c r="AT26" s="5">
        <f t="shared" si="87"/>
        <v>0</v>
      </c>
      <c r="AU26" s="5">
        <f t="shared" si="42"/>
        <v>0</v>
      </c>
      <c r="AV26" s="5">
        <f t="shared" si="10"/>
        <v>0</v>
      </c>
      <c r="AW26" s="5">
        <f t="shared" si="43"/>
        <v>0</v>
      </c>
      <c r="AX26"/>
      <c r="AY26" s="5">
        <f t="shared" si="88"/>
        <v>0</v>
      </c>
      <c r="AZ26" s="5">
        <f t="shared" si="44"/>
        <v>0</v>
      </c>
      <c r="BA26" s="5">
        <f t="shared" si="11"/>
        <v>0</v>
      </c>
      <c r="BB26" s="5">
        <f t="shared" si="45"/>
        <v>0</v>
      </c>
      <c r="BC26"/>
      <c r="BD26" s="5">
        <f t="shared" si="89"/>
        <v>0</v>
      </c>
      <c r="BE26" s="5">
        <f t="shared" si="46"/>
        <v>0</v>
      </c>
      <c r="BF26" s="5">
        <f t="shared" si="12"/>
        <v>0</v>
      </c>
      <c r="BG26" s="5">
        <f t="shared" si="47"/>
        <v>0</v>
      </c>
      <c r="BH26"/>
      <c r="BI26" s="5">
        <f t="shared" si="90"/>
        <v>0</v>
      </c>
      <c r="BJ26" s="5">
        <f t="shared" si="48"/>
        <v>0</v>
      </c>
      <c r="BK26" s="5">
        <f t="shared" si="13"/>
        <v>0</v>
      </c>
      <c r="BL26" s="5">
        <f t="shared" si="49"/>
        <v>0</v>
      </c>
      <c r="BM26"/>
      <c r="BN26" s="5">
        <f t="shared" si="91"/>
        <v>0</v>
      </c>
      <c r="BO26" s="5">
        <f t="shared" si="50"/>
        <v>0</v>
      </c>
      <c r="BP26" s="5">
        <f t="shared" si="14"/>
        <v>0</v>
      </c>
      <c r="BQ26" s="5">
        <f t="shared" si="51"/>
        <v>0</v>
      </c>
      <c r="BR26"/>
      <c r="BS26" s="5">
        <f t="shared" si="92"/>
        <v>0</v>
      </c>
      <c r="BT26" s="5">
        <f t="shared" si="52"/>
        <v>0</v>
      </c>
      <c r="BU26" s="5">
        <f t="shared" si="15"/>
        <v>0</v>
      </c>
      <c r="BV26" s="5">
        <f t="shared" si="53"/>
        <v>0</v>
      </c>
      <c r="BW26"/>
      <c r="BX26" s="5">
        <f t="shared" si="93"/>
        <v>0</v>
      </c>
      <c r="BY26" s="5">
        <f t="shared" si="54"/>
        <v>0</v>
      </c>
      <c r="BZ26" s="5">
        <f t="shared" si="16"/>
        <v>0</v>
      </c>
      <c r="CA26" s="5">
        <f t="shared" si="55"/>
        <v>0</v>
      </c>
      <c r="CB26"/>
      <c r="CC26" s="5">
        <f t="shared" si="94"/>
        <v>0</v>
      </c>
      <c r="CD26" s="5">
        <f t="shared" si="56"/>
        <v>0</v>
      </c>
      <c r="CE26" s="5">
        <f t="shared" si="17"/>
        <v>0</v>
      </c>
      <c r="CF26" s="5">
        <f t="shared" si="57"/>
        <v>0</v>
      </c>
      <c r="CG26"/>
      <c r="CH26" s="5">
        <f t="shared" si="95"/>
        <v>0</v>
      </c>
      <c r="CI26" s="5">
        <f t="shared" si="58"/>
        <v>0</v>
      </c>
      <c r="CJ26" s="5">
        <f t="shared" si="18"/>
        <v>0</v>
      </c>
      <c r="CK26" s="5">
        <f t="shared" si="59"/>
        <v>0</v>
      </c>
      <c r="CL26"/>
      <c r="CM26" s="5">
        <f t="shared" si="96"/>
        <v>0</v>
      </c>
      <c r="CN26" s="5">
        <f t="shared" si="60"/>
        <v>0</v>
      </c>
      <c r="CO26" s="5">
        <f t="shared" si="19"/>
        <v>0</v>
      </c>
      <c r="CP26" s="5">
        <f t="shared" si="61"/>
        <v>0</v>
      </c>
      <c r="CQ26"/>
      <c r="CR26" s="5">
        <f t="shared" si="97"/>
        <v>0</v>
      </c>
      <c r="CS26" s="5">
        <f t="shared" si="62"/>
        <v>0</v>
      </c>
      <c r="CT26" s="5">
        <f t="shared" si="20"/>
        <v>0</v>
      </c>
      <c r="CU26" s="5">
        <f t="shared" si="63"/>
        <v>0</v>
      </c>
      <c r="CV26"/>
      <c r="CW26" s="5">
        <f t="shared" si="98"/>
        <v>0</v>
      </c>
      <c r="CX26" s="5">
        <f t="shared" si="64"/>
        <v>0</v>
      </c>
      <c r="CY26" s="5">
        <f t="shared" si="21"/>
        <v>0</v>
      </c>
      <c r="CZ26" s="5">
        <f t="shared" si="65"/>
        <v>0</v>
      </c>
      <c r="DA26"/>
      <c r="DB26" s="5">
        <f t="shared" si="99"/>
        <v>0</v>
      </c>
      <c r="DC26" s="5">
        <f t="shared" si="66"/>
        <v>0</v>
      </c>
      <c r="DD26" s="5">
        <f t="shared" si="22"/>
        <v>0</v>
      </c>
      <c r="DE26" s="5">
        <f t="shared" si="67"/>
        <v>0</v>
      </c>
      <c r="DF26"/>
      <c r="DG26" s="5">
        <f t="shared" si="100"/>
        <v>0</v>
      </c>
      <c r="DH26" s="5">
        <f t="shared" si="68"/>
        <v>0</v>
      </c>
      <c r="DI26" s="35">
        <f t="shared" si="23"/>
        <v>0</v>
      </c>
      <c r="DJ26" s="5">
        <f t="shared" si="69"/>
        <v>0</v>
      </c>
      <c r="DK26"/>
      <c r="DL26" s="5">
        <f t="shared" si="101"/>
        <v>0</v>
      </c>
      <c r="DM26" s="5">
        <f t="shared" si="70"/>
        <v>0</v>
      </c>
      <c r="DN26" s="35">
        <f t="shared" si="24"/>
        <v>0</v>
      </c>
      <c r="DO26" s="5">
        <f t="shared" si="71"/>
        <v>0</v>
      </c>
      <c r="DQ26" s="5">
        <f t="shared" si="102"/>
        <v>0</v>
      </c>
      <c r="DR26" s="5">
        <f t="shared" si="72"/>
        <v>0</v>
      </c>
      <c r="DS26" s="35">
        <f t="shared" si="25"/>
        <v>0</v>
      </c>
      <c r="DT26" s="5">
        <f t="shared" si="73"/>
        <v>0</v>
      </c>
      <c r="DV26" s="5">
        <f t="shared" si="103"/>
        <v>0</v>
      </c>
      <c r="DW26" s="5">
        <f t="shared" si="74"/>
        <v>0</v>
      </c>
      <c r="DX26" s="5">
        <f t="shared" si="26"/>
        <v>0</v>
      </c>
      <c r="DY26" s="5">
        <f t="shared" si="75"/>
        <v>0</v>
      </c>
      <c r="EA26" s="5">
        <f t="shared" si="104"/>
        <v>0</v>
      </c>
      <c r="EB26" s="5">
        <f t="shared" si="76"/>
        <v>0</v>
      </c>
      <c r="EC26" s="5">
        <f t="shared" si="27"/>
        <v>0</v>
      </c>
      <c r="ED26" s="5">
        <f t="shared" si="77"/>
        <v>0</v>
      </c>
      <c r="EF26" s="5">
        <f t="shared" si="105"/>
        <v>0</v>
      </c>
      <c r="EG26" s="5">
        <f t="shared" si="78"/>
        <v>0</v>
      </c>
      <c r="EH26" s="5">
        <f t="shared" si="28"/>
        <v>0</v>
      </c>
      <c r="EI26" s="5">
        <f t="shared" si="79"/>
        <v>0</v>
      </c>
      <c r="EK26" s="5">
        <f t="shared" si="106"/>
        <v>0</v>
      </c>
      <c r="EL26" s="35">
        <f t="shared" si="80"/>
        <v>0</v>
      </c>
      <c r="EM26" s="35">
        <f t="shared" si="29"/>
        <v>0</v>
      </c>
      <c r="EN26" s="5">
        <f t="shared" si="81"/>
        <v>0</v>
      </c>
    </row>
    <row r="27" spans="1:144" ht="12.75">
      <c r="A27" s="36">
        <v>11232</v>
      </c>
      <c r="D27" s="3">
        <v>0</v>
      </c>
      <c r="L27" s="3">
        <f t="shared" si="0"/>
        <v>0</v>
      </c>
      <c r="M27" s="34">
        <f t="shared" si="1"/>
        <v>0</v>
      </c>
      <c r="N27" s="34"/>
      <c r="P27" s="45"/>
      <c r="Q27" s="35">
        <f t="shared" si="3"/>
        <v>0</v>
      </c>
      <c r="R27" s="35">
        <f t="shared" si="4"/>
        <v>0</v>
      </c>
      <c r="S27" s="35">
        <f t="shared" si="3"/>
        <v>0</v>
      </c>
      <c r="T27"/>
      <c r="V27" s="5">
        <f t="shared" si="32"/>
        <v>0</v>
      </c>
      <c r="W27" s="5">
        <f t="shared" si="5"/>
        <v>0</v>
      </c>
      <c r="X27" s="5">
        <f t="shared" si="33"/>
        <v>0</v>
      </c>
      <c r="Y27"/>
      <c r="AA27" s="5">
        <f t="shared" si="34"/>
        <v>0</v>
      </c>
      <c r="AB27" s="5">
        <f t="shared" si="6"/>
        <v>0</v>
      </c>
      <c r="AC27" s="5">
        <f t="shared" si="35"/>
        <v>0</v>
      </c>
      <c r="AD27"/>
      <c r="AF27" s="5">
        <f t="shared" si="36"/>
        <v>0</v>
      </c>
      <c r="AG27" s="5">
        <f t="shared" si="7"/>
        <v>0</v>
      </c>
      <c r="AH27" s="5">
        <f t="shared" si="37"/>
        <v>0</v>
      </c>
      <c r="AI27"/>
      <c r="AK27" s="5">
        <f t="shared" si="38"/>
        <v>0</v>
      </c>
      <c r="AL27" s="5">
        <f t="shared" si="8"/>
        <v>0</v>
      </c>
      <c r="AM27" s="5">
        <f t="shared" si="39"/>
        <v>0</v>
      </c>
      <c r="AN27"/>
      <c r="AP27" s="5">
        <f t="shared" si="40"/>
        <v>0</v>
      </c>
      <c r="AQ27" s="5">
        <f t="shared" si="9"/>
        <v>0</v>
      </c>
      <c r="AR27" s="5">
        <f t="shared" si="41"/>
        <v>0</v>
      </c>
      <c r="AS27"/>
      <c r="AU27" s="5">
        <f t="shared" si="42"/>
        <v>0</v>
      </c>
      <c r="AV27" s="5">
        <f t="shared" si="10"/>
        <v>0</v>
      </c>
      <c r="AW27" s="5">
        <f t="shared" si="43"/>
        <v>0</v>
      </c>
      <c r="AX27"/>
      <c r="AZ27" s="5">
        <f t="shared" si="44"/>
        <v>0</v>
      </c>
      <c r="BA27" s="5">
        <f t="shared" si="11"/>
        <v>0</v>
      </c>
      <c r="BB27" s="5">
        <f t="shared" si="45"/>
        <v>0</v>
      </c>
      <c r="BC27"/>
      <c r="BE27" s="5">
        <f t="shared" si="46"/>
        <v>0</v>
      </c>
      <c r="BF27" s="5">
        <f t="shared" si="12"/>
        <v>0</v>
      </c>
      <c r="BG27" s="5">
        <f t="shared" si="47"/>
        <v>0</v>
      </c>
      <c r="BH27"/>
      <c r="BJ27" s="5">
        <f t="shared" si="48"/>
        <v>0</v>
      </c>
      <c r="BK27" s="5">
        <f t="shared" si="13"/>
        <v>0</v>
      </c>
      <c r="BL27" s="5">
        <f t="shared" si="49"/>
        <v>0</v>
      </c>
      <c r="BM27"/>
      <c r="BO27" s="5">
        <f t="shared" si="50"/>
        <v>0</v>
      </c>
      <c r="BP27" s="5">
        <f t="shared" si="14"/>
        <v>0</v>
      </c>
      <c r="BQ27" s="5">
        <f t="shared" si="51"/>
        <v>0</v>
      </c>
      <c r="BR27"/>
      <c r="BT27" s="5">
        <f t="shared" si="52"/>
        <v>0</v>
      </c>
      <c r="BU27" s="5">
        <f t="shared" si="15"/>
        <v>0</v>
      </c>
      <c r="BV27" s="5">
        <f t="shared" si="53"/>
        <v>0</v>
      </c>
      <c r="BW27"/>
      <c r="BY27" s="5">
        <f t="shared" si="54"/>
        <v>0</v>
      </c>
      <c r="BZ27" s="5">
        <f t="shared" si="16"/>
        <v>0</v>
      </c>
      <c r="CA27" s="5">
        <f t="shared" si="55"/>
        <v>0</v>
      </c>
      <c r="CB27"/>
      <c r="CD27" s="5">
        <f t="shared" si="56"/>
        <v>0</v>
      </c>
      <c r="CE27" s="5">
        <f t="shared" si="17"/>
        <v>0</v>
      </c>
      <c r="CF27" s="5">
        <f t="shared" si="57"/>
        <v>0</v>
      </c>
      <c r="CG27"/>
      <c r="CI27" s="5">
        <f t="shared" si="58"/>
        <v>0</v>
      </c>
      <c r="CJ27" s="5">
        <f t="shared" si="18"/>
        <v>0</v>
      </c>
      <c r="CK27" s="5">
        <f t="shared" si="59"/>
        <v>0</v>
      </c>
      <c r="CL27"/>
      <c r="CN27" s="5">
        <f t="shared" si="60"/>
        <v>0</v>
      </c>
      <c r="CO27" s="5">
        <f t="shared" si="19"/>
        <v>0</v>
      </c>
      <c r="CP27" s="5">
        <f t="shared" si="61"/>
        <v>0</v>
      </c>
      <c r="CQ27"/>
      <c r="CS27" s="5">
        <f t="shared" si="62"/>
        <v>0</v>
      </c>
      <c r="CT27" s="5">
        <f t="shared" si="20"/>
        <v>0</v>
      </c>
      <c r="CU27" s="5">
        <f t="shared" si="63"/>
        <v>0</v>
      </c>
      <c r="CV27"/>
      <c r="CX27" s="5">
        <f t="shared" si="64"/>
        <v>0</v>
      </c>
      <c r="CY27" s="5">
        <f t="shared" si="21"/>
        <v>0</v>
      </c>
      <c r="CZ27" s="5">
        <f t="shared" si="65"/>
        <v>0</v>
      </c>
      <c r="DA27"/>
      <c r="DC27" s="5">
        <f t="shared" si="66"/>
        <v>0</v>
      </c>
      <c r="DD27" s="5">
        <f t="shared" si="22"/>
        <v>0</v>
      </c>
      <c r="DE27" s="5">
        <f t="shared" si="67"/>
        <v>0</v>
      </c>
      <c r="DF27"/>
      <c r="DH27" s="5">
        <f t="shared" si="68"/>
        <v>0</v>
      </c>
      <c r="DI27" s="35">
        <f t="shared" si="23"/>
        <v>0</v>
      </c>
      <c r="DJ27" s="5">
        <f t="shared" si="69"/>
        <v>0</v>
      </c>
      <c r="DK27"/>
      <c r="DM27" s="5">
        <f t="shared" si="70"/>
        <v>0</v>
      </c>
      <c r="DN27" s="35">
        <f t="shared" si="24"/>
        <v>0</v>
      </c>
      <c r="DO27" s="5">
        <f t="shared" si="71"/>
        <v>0</v>
      </c>
      <c r="DR27" s="5">
        <f t="shared" si="72"/>
        <v>0</v>
      </c>
      <c r="DS27" s="35">
        <f t="shared" si="25"/>
        <v>0</v>
      </c>
      <c r="DT27" s="5">
        <f t="shared" si="73"/>
        <v>0</v>
      </c>
      <c r="DW27" s="5">
        <f t="shared" si="74"/>
        <v>0</v>
      </c>
      <c r="DX27" s="5">
        <f t="shared" si="26"/>
        <v>0</v>
      </c>
      <c r="DY27" s="5">
        <f t="shared" si="75"/>
        <v>0</v>
      </c>
      <c r="EB27" s="5">
        <f t="shared" si="76"/>
        <v>0</v>
      </c>
      <c r="EC27" s="5">
        <f t="shared" si="27"/>
        <v>0</v>
      </c>
      <c r="ED27" s="5">
        <f t="shared" si="77"/>
        <v>0</v>
      </c>
      <c r="EG27" s="5">
        <f t="shared" si="78"/>
        <v>0</v>
      </c>
      <c r="EH27" s="5">
        <f t="shared" si="28"/>
        <v>0</v>
      </c>
      <c r="EI27" s="5">
        <f t="shared" si="79"/>
        <v>0</v>
      </c>
      <c r="EL27" s="35">
        <f t="shared" si="80"/>
        <v>0</v>
      </c>
      <c r="EM27" s="35">
        <f t="shared" si="29"/>
        <v>0</v>
      </c>
      <c r="EN27" s="5">
        <f t="shared" si="81"/>
        <v>0</v>
      </c>
    </row>
    <row r="28" spans="1:144" ht="12.75">
      <c r="A28" s="36">
        <v>11414</v>
      </c>
      <c r="C28" s="3">
        <v>0</v>
      </c>
      <c r="D28" s="3">
        <v>0</v>
      </c>
      <c r="K28" s="3">
        <f t="shared" si="30"/>
        <v>0</v>
      </c>
      <c r="L28" s="3">
        <f t="shared" si="0"/>
        <v>0</v>
      </c>
      <c r="M28" s="34">
        <f t="shared" si="1"/>
        <v>0</v>
      </c>
      <c r="N28" s="34"/>
      <c r="P28" s="45">
        <f t="shared" si="31"/>
        <v>0</v>
      </c>
      <c r="Q28" s="35">
        <f t="shared" si="3"/>
        <v>0</v>
      </c>
      <c r="R28" s="35">
        <f t="shared" si="4"/>
        <v>0</v>
      </c>
      <c r="S28" s="35">
        <f t="shared" si="3"/>
        <v>0</v>
      </c>
      <c r="T28"/>
      <c r="U28" s="5">
        <f t="shared" si="82"/>
        <v>0</v>
      </c>
      <c r="V28" s="5">
        <f t="shared" si="32"/>
        <v>0</v>
      </c>
      <c r="W28" s="5">
        <f t="shared" si="5"/>
        <v>0</v>
      </c>
      <c r="X28" s="5">
        <f t="shared" si="33"/>
        <v>0</v>
      </c>
      <c r="Y28"/>
      <c r="Z28" s="5">
        <f t="shared" si="83"/>
        <v>0</v>
      </c>
      <c r="AA28" s="5">
        <f t="shared" si="34"/>
        <v>0</v>
      </c>
      <c r="AB28" s="5">
        <f t="shared" si="6"/>
        <v>0</v>
      </c>
      <c r="AC28" s="5">
        <f t="shared" si="35"/>
        <v>0</v>
      </c>
      <c r="AD28"/>
      <c r="AE28" s="5">
        <f t="shared" si="84"/>
        <v>0</v>
      </c>
      <c r="AF28" s="5">
        <f t="shared" si="36"/>
        <v>0</v>
      </c>
      <c r="AG28" s="5">
        <f t="shared" si="7"/>
        <v>0</v>
      </c>
      <c r="AH28" s="5">
        <f t="shared" si="37"/>
        <v>0</v>
      </c>
      <c r="AI28"/>
      <c r="AJ28" s="5">
        <f t="shared" si="85"/>
        <v>0</v>
      </c>
      <c r="AK28" s="5">
        <f t="shared" si="38"/>
        <v>0</v>
      </c>
      <c r="AL28" s="5">
        <f t="shared" si="8"/>
        <v>0</v>
      </c>
      <c r="AM28" s="5">
        <f t="shared" si="39"/>
        <v>0</v>
      </c>
      <c r="AN28"/>
      <c r="AO28" s="5">
        <f t="shared" si="86"/>
        <v>0</v>
      </c>
      <c r="AP28" s="5">
        <f t="shared" si="40"/>
        <v>0</v>
      </c>
      <c r="AQ28" s="5">
        <f t="shared" si="9"/>
        <v>0</v>
      </c>
      <c r="AR28" s="5">
        <f t="shared" si="41"/>
        <v>0</v>
      </c>
      <c r="AS28"/>
      <c r="AT28" s="5">
        <f t="shared" si="87"/>
        <v>0</v>
      </c>
      <c r="AU28" s="5">
        <f t="shared" si="42"/>
        <v>0</v>
      </c>
      <c r="AV28" s="5">
        <f t="shared" si="10"/>
        <v>0</v>
      </c>
      <c r="AW28" s="5">
        <f t="shared" si="43"/>
        <v>0</v>
      </c>
      <c r="AX28"/>
      <c r="AY28" s="5">
        <f t="shared" si="88"/>
        <v>0</v>
      </c>
      <c r="AZ28" s="5">
        <f t="shared" si="44"/>
        <v>0</v>
      </c>
      <c r="BA28" s="5">
        <f t="shared" si="11"/>
        <v>0</v>
      </c>
      <c r="BB28" s="5">
        <f t="shared" si="45"/>
        <v>0</v>
      </c>
      <c r="BC28"/>
      <c r="BD28" s="5">
        <f t="shared" si="89"/>
        <v>0</v>
      </c>
      <c r="BE28" s="5">
        <f t="shared" si="46"/>
        <v>0</v>
      </c>
      <c r="BF28" s="5">
        <f t="shared" si="12"/>
        <v>0</v>
      </c>
      <c r="BG28" s="5">
        <f t="shared" si="47"/>
        <v>0</v>
      </c>
      <c r="BH28"/>
      <c r="BI28" s="5">
        <f t="shared" si="90"/>
        <v>0</v>
      </c>
      <c r="BJ28" s="5">
        <f t="shared" si="48"/>
        <v>0</v>
      </c>
      <c r="BK28" s="5">
        <f t="shared" si="13"/>
        <v>0</v>
      </c>
      <c r="BL28" s="5">
        <f t="shared" si="49"/>
        <v>0</v>
      </c>
      <c r="BM28"/>
      <c r="BN28" s="5">
        <f t="shared" si="91"/>
        <v>0</v>
      </c>
      <c r="BO28" s="5">
        <f t="shared" si="50"/>
        <v>0</v>
      </c>
      <c r="BP28" s="5">
        <f t="shared" si="14"/>
        <v>0</v>
      </c>
      <c r="BQ28" s="5">
        <f t="shared" si="51"/>
        <v>0</v>
      </c>
      <c r="BR28"/>
      <c r="BS28" s="5">
        <f t="shared" si="92"/>
        <v>0</v>
      </c>
      <c r="BT28" s="5">
        <f t="shared" si="52"/>
        <v>0</v>
      </c>
      <c r="BU28" s="5">
        <f t="shared" si="15"/>
        <v>0</v>
      </c>
      <c r="BV28" s="5">
        <f t="shared" si="53"/>
        <v>0</v>
      </c>
      <c r="BW28"/>
      <c r="BX28" s="5">
        <f t="shared" si="93"/>
        <v>0</v>
      </c>
      <c r="BY28" s="5">
        <f t="shared" si="54"/>
        <v>0</v>
      </c>
      <c r="BZ28" s="5">
        <f t="shared" si="16"/>
        <v>0</v>
      </c>
      <c r="CA28" s="5">
        <f t="shared" si="55"/>
        <v>0</v>
      </c>
      <c r="CB28"/>
      <c r="CC28" s="5">
        <f t="shared" si="94"/>
        <v>0</v>
      </c>
      <c r="CD28" s="5">
        <f t="shared" si="56"/>
        <v>0</v>
      </c>
      <c r="CE28" s="5">
        <f t="shared" si="17"/>
        <v>0</v>
      </c>
      <c r="CF28" s="5">
        <f t="shared" si="57"/>
        <v>0</v>
      </c>
      <c r="CG28"/>
      <c r="CH28" s="5">
        <f t="shared" si="95"/>
        <v>0</v>
      </c>
      <c r="CI28" s="5">
        <f t="shared" si="58"/>
        <v>0</v>
      </c>
      <c r="CJ28" s="5">
        <f t="shared" si="18"/>
        <v>0</v>
      </c>
      <c r="CK28" s="5">
        <f t="shared" si="59"/>
        <v>0</v>
      </c>
      <c r="CL28"/>
      <c r="CM28" s="5">
        <f t="shared" si="96"/>
        <v>0</v>
      </c>
      <c r="CN28" s="5">
        <f t="shared" si="60"/>
        <v>0</v>
      </c>
      <c r="CO28" s="5">
        <f t="shared" si="19"/>
        <v>0</v>
      </c>
      <c r="CP28" s="5">
        <f t="shared" si="61"/>
        <v>0</v>
      </c>
      <c r="CQ28"/>
      <c r="CR28" s="5">
        <f t="shared" si="97"/>
        <v>0</v>
      </c>
      <c r="CS28" s="5">
        <f t="shared" si="62"/>
        <v>0</v>
      </c>
      <c r="CT28" s="5">
        <f t="shared" si="20"/>
        <v>0</v>
      </c>
      <c r="CU28" s="5">
        <f t="shared" si="63"/>
        <v>0</v>
      </c>
      <c r="CV28"/>
      <c r="CW28" s="5">
        <f t="shared" si="98"/>
        <v>0</v>
      </c>
      <c r="CX28" s="5">
        <f t="shared" si="64"/>
        <v>0</v>
      </c>
      <c r="CY28" s="5">
        <f t="shared" si="21"/>
        <v>0</v>
      </c>
      <c r="CZ28" s="5">
        <f t="shared" si="65"/>
        <v>0</v>
      </c>
      <c r="DA28"/>
      <c r="DB28" s="5">
        <f t="shared" si="99"/>
        <v>0</v>
      </c>
      <c r="DC28" s="5">
        <f t="shared" si="66"/>
        <v>0</v>
      </c>
      <c r="DD28" s="5">
        <f t="shared" si="22"/>
        <v>0</v>
      </c>
      <c r="DE28" s="5">
        <f t="shared" si="67"/>
        <v>0</v>
      </c>
      <c r="DF28"/>
      <c r="DG28" s="5">
        <f t="shared" si="100"/>
        <v>0</v>
      </c>
      <c r="DH28" s="5">
        <f t="shared" si="68"/>
        <v>0</v>
      </c>
      <c r="DI28" s="35">
        <f t="shared" si="23"/>
        <v>0</v>
      </c>
      <c r="DJ28" s="5">
        <f t="shared" si="69"/>
        <v>0</v>
      </c>
      <c r="DK28"/>
      <c r="DL28" s="5">
        <f t="shared" si="101"/>
        <v>0</v>
      </c>
      <c r="DM28" s="5">
        <f t="shared" si="70"/>
        <v>0</v>
      </c>
      <c r="DN28" s="35">
        <f t="shared" si="24"/>
        <v>0</v>
      </c>
      <c r="DO28" s="5">
        <f t="shared" si="71"/>
        <v>0</v>
      </c>
      <c r="DQ28" s="5">
        <f t="shared" si="102"/>
        <v>0</v>
      </c>
      <c r="DR28" s="5">
        <f t="shared" si="72"/>
        <v>0</v>
      </c>
      <c r="DS28" s="35">
        <f t="shared" si="25"/>
        <v>0</v>
      </c>
      <c r="DT28" s="5">
        <f t="shared" si="73"/>
        <v>0</v>
      </c>
      <c r="DV28" s="5">
        <f t="shared" si="103"/>
        <v>0</v>
      </c>
      <c r="DW28" s="5">
        <f t="shared" si="74"/>
        <v>0</v>
      </c>
      <c r="DX28" s="5">
        <f t="shared" si="26"/>
        <v>0</v>
      </c>
      <c r="DY28" s="5">
        <f t="shared" si="75"/>
        <v>0</v>
      </c>
      <c r="EA28" s="5">
        <f t="shared" si="104"/>
        <v>0</v>
      </c>
      <c r="EB28" s="5">
        <f t="shared" si="76"/>
        <v>0</v>
      </c>
      <c r="EC28" s="5">
        <f t="shared" si="27"/>
        <v>0</v>
      </c>
      <c r="ED28" s="5">
        <f t="shared" si="77"/>
        <v>0</v>
      </c>
      <c r="EF28" s="5">
        <f t="shared" si="105"/>
        <v>0</v>
      </c>
      <c r="EG28" s="5">
        <f t="shared" si="78"/>
        <v>0</v>
      </c>
      <c r="EH28" s="5">
        <f t="shared" si="28"/>
        <v>0</v>
      </c>
      <c r="EI28" s="5">
        <f t="shared" si="79"/>
        <v>0</v>
      </c>
      <c r="EK28" s="5">
        <f t="shared" si="106"/>
        <v>0</v>
      </c>
      <c r="EL28" s="35">
        <f t="shared" si="80"/>
        <v>0</v>
      </c>
      <c r="EM28" s="35">
        <f t="shared" si="29"/>
        <v>0</v>
      </c>
      <c r="EN28" s="5">
        <f t="shared" si="81"/>
        <v>0</v>
      </c>
    </row>
    <row r="29" spans="1:144" ht="12.75">
      <c r="A29" s="36">
        <v>11597</v>
      </c>
      <c r="D29" s="3">
        <v>0</v>
      </c>
      <c r="L29" s="3">
        <f t="shared" si="0"/>
        <v>0</v>
      </c>
      <c r="M29" s="34">
        <f t="shared" si="1"/>
        <v>0</v>
      </c>
      <c r="N29" s="34"/>
      <c r="P29" s="45"/>
      <c r="Q29" s="35">
        <f t="shared" si="3"/>
        <v>0</v>
      </c>
      <c r="R29" s="35">
        <f t="shared" si="4"/>
        <v>0</v>
      </c>
      <c r="S29" s="35">
        <f t="shared" si="3"/>
        <v>0</v>
      </c>
      <c r="T29"/>
      <c r="V29" s="5">
        <f t="shared" si="32"/>
        <v>0</v>
      </c>
      <c r="W29" s="5">
        <f t="shared" si="5"/>
        <v>0</v>
      </c>
      <c r="X29" s="5">
        <f t="shared" si="33"/>
        <v>0</v>
      </c>
      <c r="Y29"/>
      <c r="AA29" s="5">
        <f t="shared" si="34"/>
        <v>0</v>
      </c>
      <c r="AB29" s="5">
        <f t="shared" si="6"/>
        <v>0</v>
      </c>
      <c r="AC29" s="5">
        <f t="shared" si="35"/>
        <v>0</v>
      </c>
      <c r="AD29"/>
      <c r="AF29" s="5">
        <f t="shared" si="36"/>
        <v>0</v>
      </c>
      <c r="AG29" s="5">
        <f t="shared" si="7"/>
        <v>0</v>
      </c>
      <c r="AH29" s="5">
        <f t="shared" si="37"/>
        <v>0</v>
      </c>
      <c r="AI29"/>
      <c r="AK29" s="5">
        <f t="shared" si="38"/>
        <v>0</v>
      </c>
      <c r="AL29" s="5">
        <f t="shared" si="8"/>
        <v>0</v>
      </c>
      <c r="AM29" s="5">
        <f t="shared" si="39"/>
        <v>0</v>
      </c>
      <c r="AN29"/>
      <c r="AP29" s="5">
        <f t="shared" si="40"/>
        <v>0</v>
      </c>
      <c r="AQ29" s="5">
        <f t="shared" si="9"/>
        <v>0</v>
      </c>
      <c r="AR29" s="5">
        <f t="shared" si="41"/>
        <v>0</v>
      </c>
      <c r="AS29"/>
      <c r="AU29" s="5">
        <f t="shared" si="42"/>
        <v>0</v>
      </c>
      <c r="AV29" s="5">
        <f t="shared" si="10"/>
        <v>0</v>
      </c>
      <c r="AW29" s="5">
        <f t="shared" si="43"/>
        <v>0</v>
      </c>
      <c r="AX29"/>
      <c r="AZ29" s="5">
        <f t="shared" si="44"/>
        <v>0</v>
      </c>
      <c r="BA29" s="5">
        <f t="shared" si="11"/>
        <v>0</v>
      </c>
      <c r="BB29" s="5">
        <f t="shared" si="45"/>
        <v>0</v>
      </c>
      <c r="BC29"/>
      <c r="BE29" s="5">
        <f t="shared" si="46"/>
        <v>0</v>
      </c>
      <c r="BF29" s="5">
        <f t="shared" si="12"/>
        <v>0</v>
      </c>
      <c r="BG29" s="5">
        <f t="shared" si="47"/>
        <v>0</v>
      </c>
      <c r="BH29"/>
      <c r="BJ29" s="5">
        <f t="shared" si="48"/>
        <v>0</v>
      </c>
      <c r="BK29" s="5">
        <f t="shared" si="13"/>
        <v>0</v>
      </c>
      <c r="BL29" s="5">
        <f t="shared" si="49"/>
        <v>0</v>
      </c>
      <c r="BM29"/>
      <c r="BO29" s="5">
        <f t="shared" si="50"/>
        <v>0</v>
      </c>
      <c r="BP29" s="5">
        <f t="shared" si="14"/>
        <v>0</v>
      </c>
      <c r="BQ29" s="5">
        <f t="shared" si="51"/>
        <v>0</v>
      </c>
      <c r="BR29"/>
      <c r="BT29" s="5">
        <f t="shared" si="52"/>
        <v>0</v>
      </c>
      <c r="BU29" s="5">
        <f t="shared" si="15"/>
        <v>0</v>
      </c>
      <c r="BV29" s="5">
        <f t="shared" si="53"/>
        <v>0</v>
      </c>
      <c r="BW29"/>
      <c r="BY29" s="5">
        <f t="shared" si="54"/>
        <v>0</v>
      </c>
      <c r="BZ29" s="5">
        <f t="shared" si="16"/>
        <v>0</v>
      </c>
      <c r="CA29" s="5">
        <f t="shared" si="55"/>
        <v>0</v>
      </c>
      <c r="CB29"/>
      <c r="CD29" s="5">
        <f t="shared" si="56"/>
        <v>0</v>
      </c>
      <c r="CE29" s="5">
        <f t="shared" si="17"/>
        <v>0</v>
      </c>
      <c r="CF29" s="5">
        <f t="shared" si="57"/>
        <v>0</v>
      </c>
      <c r="CG29"/>
      <c r="CI29" s="5">
        <f t="shared" si="58"/>
        <v>0</v>
      </c>
      <c r="CJ29" s="5">
        <f t="shared" si="18"/>
        <v>0</v>
      </c>
      <c r="CK29" s="5">
        <f t="shared" si="59"/>
        <v>0</v>
      </c>
      <c r="CL29"/>
      <c r="CN29" s="5">
        <f t="shared" si="60"/>
        <v>0</v>
      </c>
      <c r="CO29" s="5">
        <f t="shared" si="19"/>
        <v>0</v>
      </c>
      <c r="CP29" s="5">
        <f t="shared" si="61"/>
        <v>0</v>
      </c>
      <c r="CQ29"/>
      <c r="CS29" s="5">
        <f t="shared" si="62"/>
        <v>0</v>
      </c>
      <c r="CT29" s="5">
        <f t="shared" si="20"/>
        <v>0</v>
      </c>
      <c r="CU29" s="5">
        <f t="shared" si="63"/>
        <v>0</v>
      </c>
      <c r="CV29"/>
      <c r="CX29" s="5">
        <f t="shared" si="64"/>
        <v>0</v>
      </c>
      <c r="CY29" s="5">
        <f t="shared" si="21"/>
        <v>0</v>
      </c>
      <c r="CZ29" s="5">
        <f t="shared" si="65"/>
        <v>0</v>
      </c>
      <c r="DA29"/>
      <c r="DC29" s="5">
        <f t="shared" si="66"/>
        <v>0</v>
      </c>
      <c r="DD29" s="5">
        <f t="shared" si="22"/>
        <v>0</v>
      </c>
      <c r="DE29" s="5">
        <f t="shared" si="67"/>
        <v>0</v>
      </c>
      <c r="DF29"/>
      <c r="DH29" s="5">
        <f t="shared" si="68"/>
        <v>0</v>
      </c>
      <c r="DI29" s="35">
        <f t="shared" si="23"/>
        <v>0</v>
      </c>
      <c r="DJ29" s="5">
        <f t="shared" si="69"/>
        <v>0</v>
      </c>
      <c r="DK29"/>
      <c r="DM29" s="5">
        <f t="shared" si="70"/>
        <v>0</v>
      </c>
      <c r="DN29" s="35">
        <f t="shared" si="24"/>
        <v>0</v>
      </c>
      <c r="DO29" s="5">
        <f t="shared" si="71"/>
        <v>0</v>
      </c>
      <c r="DR29" s="5">
        <f t="shared" si="72"/>
        <v>0</v>
      </c>
      <c r="DS29" s="35">
        <f t="shared" si="25"/>
        <v>0</v>
      </c>
      <c r="DT29" s="5">
        <f t="shared" si="73"/>
        <v>0</v>
      </c>
      <c r="DW29" s="5">
        <f t="shared" si="74"/>
        <v>0</v>
      </c>
      <c r="DX29" s="5">
        <f t="shared" si="26"/>
        <v>0</v>
      </c>
      <c r="DY29" s="5">
        <f t="shared" si="75"/>
        <v>0</v>
      </c>
      <c r="EB29" s="5">
        <f t="shared" si="76"/>
        <v>0</v>
      </c>
      <c r="EC29" s="5">
        <f t="shared" si="27"/>
        <v>0</v>
      </c>
      <c r="ED29" s="5">
        <f t="shared" si="77"/>
        <v>0</v>
      </c>
      <c r="EG29" s="5">
        <f t="shared" si="78"/>
        <v>0</v>
      </c>
      <c r="EH29" s="5">
        <f t="shared" si="28"/>
        <v>0</v>
      </c>
      <c r="EI29" s="5">
        <f t="shared" si="79"/>
        <v>0</v>
      </c>
      <c r="EL29" s="35">
        <f t="shared" si="80"/>
        <v>0</v>
      </c>
      <c r="EM29" s="35">
        <f t="shared" si="29"/>
        <v>0</v>
      </c>
      <c r="EN29" s="5">
        <f t="shared" si="81"/>
        <v>0</v>
      </c>
    </row>
    <row r="30" spans="1:144" ht="12.75">
      <c r="A30" s="36">
        <v>11780</v>
      </c>
      <c r="C30" s="3">
        <v>0</v>
      </c>
      <c r="D30" s="3">
        <v>0</v>
      </c>
      <c r="K30" s="3">
        <f t="shared" si="30"/>
        <v>0</v>
      </c>
      <c r="L30" s="3">
        <f t="shared" si="0"/>
        <v>0</v>
      </c>
      <c r="M30" s="34">
        <f t="shared" si="1"/>
        <v>0</v>
      </c>
      <c r="N30" s="34"/>
      <c r="P30" s="45">
        <f t="shared" si="31"/>
        <v>0</v>
      </c>
      <c r="Q30" s="35">
        <f t="shared" si="3"/>
        <v>0</v>
      </c>
      <c r="R30" s="35">
        <f t="shared" si="4"/>
        <v>0</v>
      </c>
      <c r="S30" s="35">
        <f t="shared" si="3"/>
        <v>0</v>
      </c>
      <c r="T30"/>
      <c r="U30" s="5">
        <f t="shared" si="82"/>
        <v>0</v>
      </c>
      <c r="V30" s="5">
        <f t="shared" si="32"/>
        <v>0</v>
      </c>
      <c r="W30" s="5">
        <f t="shared" si="5"/>
        <v>0</v>
      </c>
      <c r="X30" s="5">
        <f t="shared" si="33"/>
        <v>0</v>
      </c>
      <c r="Y30"/>
      <c r="Z30" s="5">
        <f t="shared" si="83"/>
        <v>0</v>
      </c>
      <c r="AA30" s="5">
        <f t="shared" si="34"/>
        <v>0</v>
      </c>
      <c r="AB30" s="5">
        <f t="shared" si="6"/>
        <v>0</v>
      </c>
      <c r="AC30" s="5">
        <f t="shared" si="35"/>
        <v>0</v>
      </c>
      <c r="AD30"/>
      <c r="AE30" s="5">
        <f t="shared" si="84"/>
        <v>0</v>
      </c>
      <c r="AF30" s="5">
        <f t="shared" si="36"/>
        <v>0</v>
      </c>
      <c r="AG30" s="5">
        <f t="shared" si="7"/>
        <v>0</v>
      </c>
      <c r="AH30" s="5">
        <f t="shared" si="37"/>
        <v>0</v>
      </c>
      <c r="AI30"/>
      <c r="AJ30" s="5">
        <f t="shared" si="85"/>
        <v>0</v>
      </c>
      <c r="AK30" s="5">
        <f t="shared" si="38"/>
        <v>0</v>
      </c>
      <c r="AL30" s="5">
        <f t="shared" si="8"/>
        <v>0</v>
      </c>
      <c r="AM30" s="5">
        <f t="shared" si="39"/>
        <v>0</v>
      </c>
      <c r="AN30"/>
      <c r="AO30" s="5">
        <f t="shared" si="86"/>
        <v>0</v>
      </c>
      <c r="AP30" s="5">
        <f t="shared" si="40"/>
        <v>0</v>
      </c>
      <c r="AQ30" s="5">
        <f t="shared" si="9"/>
        <v>0</v>
      </c>
      <c r="AR30" s="5">
        <f t="shared" si="41"/>
        <v>0</v>
      </c>
      <c r="AS30"/>
      <c r="AT30" s="5">
        <f t="shared" si="87"/>
        <v>0</v>
      </c>
      <c r="AU30" s="5">
        <f t="shared" si="42"/>
        <v>0</v>
      </c>
      <c r="AV30" s="5">
        <f t="shared" si="10"/>
        <v>0</v>
      </c>
      <c r="AW30" s="5">
        <f t="shared" si="43"/>
        <v>0</v>
      </c>
      <c r="AX30"/>
      <c r="AY30" s="5">
        <f t="shared" si="88"/>
        <v>0</v>
      </c>
      <c r="AZ30" s="5">
        <f t="shared" si="44"/>
        <v>0</v>
      </c>
      <c r="BA30" s="5">
        <f t="shared" si="11"/>
        <v>0</v>
      </c>
      <c r="BB30" s="5">
        <f t="shared" si="45"/>
        <v>0</v>
      </c>
      <c r="BC30"/>
      <c r="BD30" s="5">
        <f t="shared" si="89"/>
        <v>0</v>
      </c>
      <c r="BE30" s="5">
        <f t="shared" si="46"/>
        <v>0</v>
      </c>
      <c r="BF30" s="5">
        <f t="shared" si="12"/>
        <v>0</v>
      </c>
      <c r="BG30" s="5">
        <f t="shared" si="47"/>
        <v>0</v>
      </c>
      <c r="BH30"/>
      <c r="BI30" s="5">
        <f t="shared" si="90"/>
        <v>0</v>
      </c>
      <c r="BJ30" s="5">
        <f t="shared" si="48"/>
        <v>0</v>
      </c>
      <c r="BK30" s="5">
        <f t="shared" si="13"/>
        <v>0</v>
      </c>
      <c r="BL30" s="5">
        <f t="shared" si="49"/>
        <v>0</v>
      </c>
      <c r="BM30"/>
      <c r="BN30" s="5">
        <f t="shared" si="91"/>
        <v>0</v>
      </c>
      <c r="BO30" s="5">
        <f t="shared" si="50"/>
        <v>0</v>
      </c>
      <c r="BP30" s="5">
        <f t="shared" si="14"/>
        <v>0</v>
      </c>
      <c r="BQ30" s="5">
        <f t="shared" si="51"/>
        <v>0</v>
      </c>
      <c r="BR30"/>
      <c r="BS30" s="5">
        <f t="shared" si="92"/>
        <v>0</v>
      </c>
      <c r="BT30" s="5">
        <f t="shared" si="52"/>
        <v>0</v>
      </c>
      <c r="BU30" s="5">
        <f t="shared" si="15"/>
        <v>0</v>
      </c>
      <c r="BV30" s="5">
        <f t="shared" si="53"/>
        <v>0</v>
      </c>
      <c r="BW30"/>
      <c r="BX30" s="5">
        <f t="shared" si="93"/>
        <v>0</v>
      </c>
      <c r="BY30" s="5">
        <f t="shared" si="54"/>
        <v>0</v>
      </c>
      <c r="BZ30" s="5">
        <f t="shared" si="16"/>
        <v>0</v>
      </c>
      <c r="CA30" s="5">
        <f t="shared" si="55"/>
        <v>0</v>
      </c>
      <c r="CB30"/>
      <c r="CC30" s="5">
        <f t="shared" si="94"/>
        <v>0</v>
      </c>
      <c r="CD30" s="5">
        <f t="shared" si="56"/>
        <v>0</v>
      </c>
      <c r="CE30" s="5">
        <f t="shared" si="17"/>
        <v>0</v>
      </c>
      <c r="CF30" s="5">
        <f t="shared" si="57"/>
        <v>0</v>
      </c>
      <c r="CG30"/>
      <c r="CH30" s="5">
        <f t="shared" si="95"/>
        <v>0</v>
      </c>
      <c r="CI30" s="5">
        <f t="shared" si="58"/>
        <v>0</v>
      </c>
      <c r="CJ30" s="5">
        <f t="shared" si="18"/>
        <v>0</v>
      </c>
      <c r="CK30" s="5">
        <f t="shared" si="59"/>
        <v>0</v>
      </c>
      <c r="CL30"/>
      <c r="CM30" s="5">
        <f t="shared" si="96"/>
        <v>0</v>
      </c>
      <c r="CN30" s="5">
        <f t="shared" si="60"/>
        <v>0</v>
      </c>
      <c r="CO30" s="5">
        <f t="shared" si="19"/>
        <v>0</v>
      </c>
      <c r="CP30" s="5">
        <f t="shared" si="61"/>
        <v>0</v>
      </c>
      <c r="CQ30"/>
      <c r="CR30" s="5">
        <f t="shared" si="97"/>
        <v>0</v>
      </c>
      <c r="CS30" s="5">
        <f t="shared" si="62"/>
        <v>0</v>
      </c>
      <c r="CT30" s="5">
        <f t="shared" si="20"/>
        <v>0</v>
      </c>
      <c r="CU30" s="5">
        <f t="shared" si="63"/>
        <v>0</v>
      </c>
      <c r="CV30"/>
      <c r="CW30" s="5">
        <f t="shared" si="98"/>
        <v>0</v>
      </c>
      <c r="CX30" s="5">
        <f t="shared" si="64"/>
        <v>0</v>
      </c>
      <c r="CY30" s="5">
        <f t="shared" si="21"/>
        <v>0</v>
      </c>
      <c r="CZ30" s="5">
        <f t="shared" si="65"/>
        <v>0</v>
      </c>
      <c r="DA30"/>
      <c r="DB30" s="5">
        <f t="shared" si="99"/>
        <v>0</v>
      </c>
      <c r="DC30" s="5">
        <f t="shared" si="66"/>
        <v>0</v>
      </c>
      <c r="DD30" s="5">
        <f t="shared" si="22"/>
        <v>0</v>
      </c>
      <c r="DE30" s="5">
        <f t="shared" si="67"/>
        <v>0</v>
      </c>
      <c r="DF30"/>
      <c r="DG30" s="5">
        <f t="shared" si="100"/>
        <v>0</v>
      </c>
      <c r="DH30" s="5">
        <f t="shared" si="68"/>
        <v>0</v>
      </c>
      <c r="DI30" s="35">
        <f t="shared" si="23"/>
        <v>0</v>
      </c>
      <c r="DJ30" s="5">
        <f t="shared" si="69"/>
        <v>0</v>
      </c>
      <c r="DK30"/>
      <c r="DL30" s="5">
        <f t="shared" si="101"/>
        <v>0</v>
      </c>
      <c r="DM30" s="5">
        <f t="shared" si="70"/>
        <v>0</v>
      </c>
      <c r="DN30" s="35">
        <f t="shared" si="24"/>
        <v>0</v>
      </c>
      <c r="DO30" s="5">
        <f t="shared" si="71"/>
        <v>0</v>
      </c>
      <c r="DQ30" s="5">
        <f t="shared" si="102"/>
        <v>0</v>
      </c>
      <c r="DR30" s="5">
        <f t="shared" si="72"/>
        <v>0</v>
      </c>
      <c r="DS30" s="35">
        <f t="shared" si="25"/>
        <v>0</v>
      </c>
      <c r="DT30" s="5">
        <f t="shared" si="73"/>
        <v>0</v>
      </c>
      <c r="DV30" s="5">
        <f t="shared" si="103"/>
        <v>0</v>
      </c>
      <c r="DW30" s="5">
        <f t="shared" si="74"/>
        <v>0</v>
      </c>
      <c r="DX30" s="5">
        <f t="shared" si="26"/>
        <v>0</v>
      </c>
      <c r="DY30" s="5">
        <f t="shared" si="75"/>
        <v>0</v>
      </c>
      <c r="EA30" s="5">
        <f t="shared" si="104"/>
        <v>0</v>
      </c>
      <c r="EB30" s="5">
        <f t="shared" si="76"/>
        <v>0</v>
      </c>
      <c r="EC30" s="5">
        <f t="shared" si="27"/>
        <v>0</v>
      </c>
      <c r="ED30" s="5">
        <f t="shared" si="77"/>
        <v>0</v>
      </c>
      <c r="EF30" s="5">
        <f t="shared" si="105"/>
        <v>0</v>
      </c>
      <c r="EG30" s="5">
        <f t="shared" si="78"/>
        <v>0</v>
      </c>
      <c r="EH30" s="5">
        <f t="shared" si="28"/>
        <v>0</v>
      </c>
      <c r="EI30" s="5">
        <f t="shared" si="79"/>
        <v>0</v>
      </c>
      <c r="EK30" s="5">
        <f t="shared" si="106"/>
        <v>0</v>
      </c>
      <c r="EL30" s="35">
        <f t="shared" si="80"/>
        <v>0</v>
      </c>
      <c r="EM30" s="35">
        <f t="shared" si="29"/>
        <v>0</v>
      </c>
      <c r="EN30" s="5">
        <f t="shared" si="81"/>
        <v>0</v>
      </c>
    </row>
    <row r="31" spans="1:144" ht="12.75">
      <c r="A31" s="36">
        <v>11963</v>
      </c>
      <c r="D31" s="3">
        <v>0</v>
      </c>
      <c r="L31" s="3">
        <f t="shared" si="0"/>
        <v>0</v>
      </c>
      <c r="M31" s="34">
        <f t="shared" si="1"/>
        <v>0</v>
      </c>
      <c r="N31" s="34"/>
      <c r="P31" s="45"/>
      <c r="Q31" s="35">
        <f t="shared" si="3"/>
        <v>0</v>
      </c>
      <c r="R31" s="35">
        <f t="shared" si="4"/>
        <v>0</v>
      </c>
      <c r="S31" s="35">
        <f t="shared" si="3"/>
        <v>0</v>
      </c>
      <c r="T31"/>
      <c r="V31" s="5">
        <f t="shared" si="32"/>
        <v>0</v>
      </c>
      <c r="W31" s="5">
        <f t="shared" si="5"/>
        <v>0</v>
      </c>
      <c r="X31" s="5">
        <f t="shared" si="33"/>
        <v>0</v>
      </c>
      <c r="Y31"/>
      <c r="AA31" s="5">
        <f t="shared" si="34"/>
        <v>0</v>
      </c>
      <c r="AB31" s="5">
        <f t="shared" si="6"/>
        <v>0</v>
      </c>
      <c r="AC31" s="5">
        <f t="shared" si="35"/>
        <v>0</v>
      </c>
      <c r="AD31"/>
      <c r="AF31" s="5">
        <f t="shared" si="36"/>
        <v>0</v>
      </c>
      <c r="AG31" s="5">
        <f t="shared" si="7"/>
        <v>0</v>
      </c>
      <c r="AH31" s="5">
        <f t="shared" si="37"/>
        <v>0</v>
      </c>
      <c r="AI31"/>
      <c r="AK31" s="5">
        <f t="shared" si="38"/>
        <v>0</v>
      </c>
      <c r="AL31" s="5">
        <f t="shared" si="8"/>
        <v>0</v>
      </c>
      <c r="AM31" s="5">
        <f t="shared" si="39"/>
        <v>0</v>
      </c>
      <c r="AN31"/>
      <c r="AP31" s="5">
        <f t="shared" si="40"/>
        <v>0</v>
      </c>
      <c r="AQ31" s="5">
        <f t="shared" si="9"/>
        <v>0</v>
      </c>
      <c r="AR31" s="5">
        <f t="shared" si="41"/>
        <v>0</v>
      </c>
      <c r="AS31"/>
      <c r="AU31" s="5">
        <f t="shared" si="42"/>
        <v>0</v>
      </c>
      <c r="AV31" s="5">
        <f t="shared" si="10"/>
        <v>0</v>
      </c>
      <c r="AW31" s="5">
        <f t="shared" si="43"/>
        <v>0</v>
      </c>
      <c r="AX31"/>
      <c r="AZ31" s="5">
        <f t="shared" si="44"/>
        <v>0</v>
      </c>
      <c r="BA31" s="5">
        <f t="shared" si="11"/>
        <v>0</v>
      </c>
      <c r="BB31" s="5">
        <f t="shared" si="45"/>
        <v>0</v>
      </c>
      <c r="BC31"/>
      <c r="BE31" s="5">
        <f t="shared" si="46"/>
        <v>0</v>
      </c>
      <c r="BF31" s="5">
        <f t="shared" si="12"/>
        <v>0</v>
      </c>
      <c r="BG31" s="5">
        <f t="shared" si="47"/>
        <v>0</v>
      </c>
      <c r="BH31"/>
      <c r="BJ31" s="5">
        <f t="shared" si="48"/>
        <v>0</v>
      </c>
      <c r="BK31" s="5">
        <f t="shared" si="13"/>
        <v>0</v>
      </c>
      <c r="BL31" s="5">
        <f t="shared" si="49"/>
        <v>0</v>
      </c>
      <c r="BM31"/>
      <c r="BO31" s="5">
        <f t="shared" si="50"/>
        <v>0</v>
      </c>
      <c r="BP31" s="5">
        <f t="shared" si="14"/>
        <v>0</v>
      </c>
      <c r="BQ31" s="5">
        <f t="shared" si="51"/>
        <v>0</v>
      </c>
      <c r="BR31"/>
      <c r="BT31" s="5">
        <f t="shared" si="52"/>
        <v>0</v>
      </c>
      <c r="BU31" s="5">
        <f t="shared" si="15"/>
        <v>0</v>
      </c>
      <c r="BV31" s="5">
        <f t="shared" si="53"/>
        <v>0</v>
      </c>
      <c r="BW31"/>
      <c r="BY31" s="5">
        <f t="shared" si="54"/>
        <v>0</v>
      </c>
      <c r="BZ31" s="5">
        <f t="shared" si="16"/>
        <v>0</v>
      </c>
      <c r="CA31" s="5">
        <f t="shared" si="55"/>
        <v>0</v>
      </c>
      <c r="CB31"/>
      <c r="CD31" s="5">
        <f t="shared" si="56"/>
        <v>0</v>
      </c>
      <c r="CE31" s="5">
        <f t="shared" si="17"/>
        <v>0</v>
      </c>
      <c r="CF31" s="5">
        <f t="shared" si="57"/>
        <v>0</v>
      </c>
      <c r="CG31"/>
      <c r="CI31" s="5">
        <f t="shared" si="58"/>
        <v>0</v>
      </c>
      <c r="CJ31" s="5">
        <f t="shared" si="18"/>
        <v>0</v>
      </c>
      <c r="CK31" s="5">
        <f t="shared" si="59"/>
        <v>0</v>
      </c>
      <c r="CL31"/>
      <c r="CN31" s="5">
        <f t="shared" si="60"/>
        <v>0</v>
      </c>
      <c r="CO31" s="5">
        <f t="shared" si="19"/>
        <v>0</v>
      </c>
      <c r="CP31" s="5">
        <f t="shared" si="61"/>
        <v>0</v>
      </c>
      <c r="CQ31"/>
      <c r="CS31" s="5">
        <f t="shared" si="62"/>
        <v>0</v>
      </c>
      <c r="CT31" s="5">
        <f t="shared" si="20"/>
        <v>0</v>
      </c>
      <c r="CU31" s="5">
        <f t="shared" si="63"/>
        <v>0</v>
      </c>
      <c r="CV31"/>
      <c r="CX31" s="5">
        <f t="shared" si="64"/>
        <v>0</v>
      </c>
      <c r="CY31" s="5">
        <f t="shared" si="21"/>
        <v>0</v>
      </c>
      <c r="CZ31" s="5">
        <f t="shared" si="65"/>
        <v>0</v>
      </c>
      <c r="DA31"/>
      <c r="DC31" s="5">
        <f t="shared" si="66"/>
        <v>0</v>
      </c>
      <c r="DD31" s="5">
        <f t="shared" si="22"/>
        <v>0</v>
      </c>
      <c r="DE31" s="5">
        <f t="shared" si="67"/>
        <v>0</v>
      </c>
      <c r="DF31"/>
      <c r="DH31" s="5">
        <f t="shared" si="68"/>
        <v>0</v>
      </c>
      <c r="DI31" s="35">
        <f t="shared" si="23"/>
        <v>0</v>
      </c>
      <c r="DJ31" s="5">
        <f t="shared" si="69"/>
        <v>0</v>
      </c>
      <c r="DK31"/>
      <c r="DM31" s="5">
        <f t="shared" si="70"/>
        <v>0</v>
      </c>
      <c r="DN31" s="35">
        <f t="shared" si="24"/>
        <v>0</v>
      </c>
      <c r="DO31" s="5">
        <f t="shared" si="71"/>
        <v>0</v>
      </c>
      <c r="DR31" s="5">
        <f t="shared" si="72"/>
        <v>0</v>
      </c>
      <c r="DS31" s="35">
        <f t="shared" si="25"/>
        <v>0</v>
      </c>
      <c r="DT31" s="5">
        <f t="shared" si="73"/>
        <v>0</v>
      </c>
      <c r="DW31" s="5">
        <f t="shared" si="74"/>
        <v>0</v>
      </c>
      <c r="DX31" s="5">
        <f t="shared" si="26"/>
        <v>0</v>
      </c>
      <c r="DY31" s="5">
        <f t="shared" si="75"/>
        <v>0</v>
      </c>
      <c r="EB31" s="5">
        <f t="shared" si="76"/>
        <v>0</v>
      </c>
      <c r="EC31" s="5">
        <f t="shared" si="27"/>
        <v>0</v>
      </c>
      <c r="ED31" s="5">
        <f t="shared" si="77"/>
        <v>0</v>
      </c>
      <c r="EG31" s="5">
        <f t="shared" si="78"/>
        <v>0</v>
      </c>
      <c r="EH31" s="5">
        <f t="shared" si="28"/>
        <v>0</v>
      </c>
      <c r="EI31" s="5">
        <f t="shared" si="79"/>
        <v>0</v>
      </c>
      <c r="EL31" s="35">
        <f t="shared" si="80"/>
        <v>0</v>
      </c>
      <c r="EM31" s="35">
        <f t="shared" si="29"/>
        <v>0</v>
      </c>
      <c r="EN31" s="5">
        <f t="shared" si="81"/>
        <v>0</v>
      </c>
    </row>
    <row r="32" spans="1:144" ht="12.75">
      <c r="A32" s="36">
        <v>12145</v>
      </c>
      <c r="C32" s="3">
        <v>0</v>
      </c>
      <c r="D32" s="3">
        <v>0</v>
      </c>
      <c r="K32" s="3">
        <f t="shared" si="30"/>
        <v>0</v>
      </c>
      <c r="L32" s="3">
        <f t="shared" si="0"/>
        <v>0</v>
      </c>
      <c r="M32" s="34">
        <f t="shared" si="1"/>
        <v>0</v>
      </c>
      <c r="N32" s="34"/>
      <c r="P32" s="45">
        <f t="shared" si="31"/>
        <v>0</v>
      </c>
      <c r="Q32" s="35">
        <f t="shared" si="3"/>
        <v>0</v>
      </c>
      <c r="R32" s="35">
        <f t="shared" si="4"/>
        <v>0</v>
      </c>
      <c r="S32" s="35">
        <f t="shared" si="3"/>
        <v>0</v>
      </c>
      <c r="T32"/>
      <c r="U32" s="5">
        <f t="shared" si="82"/>
        <v>0</v>
      </c>
      <c r="V32" s="5">
        <f t="shared" si="32"/>
        <v>0</v>
      </c>
      <c r="W32" s="5">
        <f t="shared" si="5"/>
        <v>0</v>
      </c>
      <c r="X32" s="5">
        <f t="shared" si="33"/>
        <v>0</v>
      </c>
      <c r="Y32"/>
      <c r="Z32" s="5">
        <f t="shared" si="83"/>
        <v>0</v>
      </c>
      <c r="AA32" s="5">
        <f t="shared" si="34"/>
        <v>0</v>
      </c>
      <c r="AB32" s="5">
        <f t="shared" si="6"/>
        <v>0</v>
      </c>
      <c r="AC32" s="5">
        <f t="shared" si="35"/>
        <v>0</v>
      </c>
      <c r="AD32"/>
      <c r="AE32" s="5">
        <f t="shared" si="84"/>
        <v>0</v>
      </c>
      <c r="AF32" s="5">
        <f t="shared" si="36"/>
        <v>0</v>
      </c>
      <c r="AG32" s="5">
        <f t="shared" si="7"/>
        <v>0</v>
      </c>
      <c r="AH32" s="5">
        <f t="shared" si="37"/>
        <v>0</v>
      </c>
      <c r="AI32"/>
      <c r="AJ32" s="5">
        <f t="shared" si="85"/>
        <v>0</v>
      </c>
      <c r="AK32" s="5">
        <f t="shared" si="38"/>
        <v>0</v>
      </c>
      <c r="AL32" s="5">
        <f t="shared" si="8"/>
        <v>0</v>
      </c>
      <c r="AM32" s="5">
        <f t="shared" si="39"/>
        <v>0</v>
      </c>
      <c r="AN32"/>
      <c r="AO32" s="5">
        <f t="shared" si="86"/>
        <v>0</v>
      </c>
      <c r="AP32" s="5">
        <f t="shared" si="40"/>
        <v>0</v>
      </c>
      <c r="AQ32" s="5">
        <f t="shared" si="9"/>
        <v>0</v>
      </c>
      <c r="AR32" s="5">
        <f t="shared" si="41"/>
        <v>0</v>
      </c>
      <c r="AS32"/>
      <c r="AT32" s="5">
        <f t="shared" si="87"/>
        <v>0</v>
      </c>
      <c r="AU32" s="5">
        <f t="shared" si="42"/>
        <v>0</v>
      </c>
      <c r="AV32" s="5">
        <f t="shared" si="10"/>
        <v>0</v>
      </c>
      <c r="AW32" s="5">
        <f t="shared" si="43"/>
        <v>0</v>
      </c>
      <c r="AX32"/>
      <c r="AY32" s="5">
        <f t="shared" si="88"/>
        <v>0</v>
      </c>
      <c r="AZ32" s="5">
        <f t="shared" si="44"/>
        <v>0</v>
      </c>
      <c r="BA32" s="5">
        <f t="shared" si="11"/>
        <v>0</v>
      </c>
      <c r="BB32" s="5">
        <f t="shared" si="45"/>
        <v>0</v>
      </c>
      <c r="BC32"/>
      <c r="BD32" s="5">
        <f t="shared" si="89"/>
        <v>0</v>
      </c>
      <c r="BE32" s="5">
        <f t="shared" si="46"/>
        <v>0</v>
      </c>
      <c r="BF32" s="5">
        <f t="shared" si="12"/>
        <v>0</v>
      </c>
      <c r="BG32" s="5">
        <f t="shared" si="47"/>
        <v>0</v>
      </c>
      <c r="BH32"/>
      <c r="BI32" s="5">
        <f t="shared" si="90"/>
        <v>0</v>
      </c>
      <c r="BJ32" s="5">
        <f t="shared" si="48"/>
        <v>0</v>
      </c>
      <c r="BK32" s="5">
        <f t="shared" si="13"/>
        <v>0</v>
      </c>
      <c r="BL32" s="5">
        <f t="shared" si="49"/>
        <v>0</v>
      </c>
      <c r="BM32"/>
      <c r="BN32" s="5">
        <f t="shared" si="91"/>
        <v>0</v>
      </c>
      <c r="BO32" s="5">
        <f t="shared" si="50"/>
        <v>0</v>
      </c>
      <c r="BP32" s="5">
        <f t="shared" si="14"/>
        <v>0</v>
      </c>
      <c r="BQ32" s="5">
        <f t="shared" si="51"/>
        <v>0</v>
      </c>
      <c r="BR32"/>
      <c r="BS32" s="5">
        <f t="shared" si="92"/>
        <v>0</v>
      </c>
      <c r="BT32" s="5">
        <f t="shared" si="52"/>
        <v>0</v>
      </c>
      <c r="BU32" s="5">
        <f t="shared" si="15"/>
        <v>0</v>
      </c>
      <c r="BV32" s="5">
        <f t="shared" si="53"/>
        <v>0</v>
      </c>
      <c r="BW32"/>
      <c r="BX32" s="5">
        <f t="shared" si="93"/>
        <v>0</v>
      </c>
      <c r="BY32" s="5">
        <f t="shared" si="54"/>
        <v>0</v>
      </c>
      <c r="BZ32" s="5">
        <f t="shared" si="16"/>
        <v>0</v>
      </c>
      <c r="CA32" s="5">
        <f t="shared" si="55"/>
        <v>0</v>
      </c>
      <c r="CB32"/>
      <c r="CC32" s="5">
        <f t="shared" si="94"/>
        <v>0</v>
      </c>
      <c r="CD32" s="5">
        <f t="shared" si="56"/>
        <v>0</v>
      </c>
      <c r="CE32" s="5">
        <f t="shared" si="17"/>
        <v>0</v>
      </c>
      <c r="CF32" s="5">
        <f t="shared" si="57"/>
        <v>0</v>
      </c>
      <c r="CG32"/>
      <c r="CH32" s="5">
        <f t="shared" si="95"/>
        <v>0</v>
      </c>
      <c r="CI32" s="5">
        <f t="shared" si="58"/>
        <v>0</v>
      </c>
      <c r="CJ32" s="5">
        <f t="shared" si="18"/>
        <v>0</v>
      </c>
      <c r="CK32" s="5">
        <f t="shared" si="59"/>
        <v>0</v>
      </c>
      <c r="CL32"/>
      <c r="CM32" s="5">
        <f t="shared" si="96"/>
        <v>0</v>
      </c>
      <c r="CN32" s="5">
        <f t="shared" si="60"/>
        <v>0</v>
      </c>
      <c r="CO32" s="5">
        <f t="shared" si="19"/>
        <v>0</v>
      </c>
      <c r="CP32" s="5">
        <f t="shared" si="61"/>
        <v>0</v>
      </c>
      <c r="CQ32"/>
      <c r="CR32" s="5">
        <f t="shared" si="97"/>
        <v>0</v>
      </c>
      <c r="CS32" s="5">
        <f t="shared" si="62"/>
        <v>0</v>
      </c>
      <c r="CT32" s="5">
        <f t="shared" si="20"/>
        <v>0</v>
      </c>
      <c r="CU32" s="5">
        <f t="shared" si="63"/>
        <v>0</v>
      </c>
      <c r="CV32"/>
      <c r="CW32" s="5">
        <f t="shared" si="98"/>
        <v>0</v>
      </c>
      <c r="CX32" s="5">
        <f t="shared" si="64"/>
        <v>0</v>
      </c>
      <c r="CY32" s="5">
        <f t="shared" si="21"/>
        <v>0</v>
      </c>
      <c r="CZ32" s="5">
        <f t="shared" si="65"/>
        <v>0</v>
      </c>
      <c r="DA32"/>
      <c r="DB32" s="5">
        <f t="shared" si="99"/>
        <v>0</v>
      </c>
      <c r="DC32" s="5">
        <f t="shared" si="66"/>
        <v>0</v>
      </c>
      <c r="DD32" s="5">
        <f t="shared" si="22"/>
        <v>0</v>
      </c>
      <c r="DE32" s="5">
        <f t="shared" si="67"/>
        <v>0</v>
      </c>
      <c r="DF32"/>
      <c r="DG32" s="5">
        <f t="shared" si="100"/>
        <v>0</v>
      </c>
      <c r="DH32" s="5">
        <f t="shared" si="68"/>
        <v>0</v>
      </c>
      <c r="DI32" s="35">
        <f t="shared" si="23"/>
        <v>0</v>
      </c>
      <c r="DJ32" s="5">
        <f t="shared" si="69"/>
        <v>0</v>
      </c>
      <c r="DK32"/>
      <c r="DL32" s="5">
        <f t="shared" si="101"/>
        <v>0</v>
      </c>
      <c r="DM32" s="5">
        <f t="shared" si="70"/>
        <v>0</v>
      </c>
      <c r="DN32" s="35">
        <f t="shared" si="24"/>
        <v>0</v>
      </c>
      <c r="DO32" s="5">
        <f t="shared" si="71"/>
        <v>0</v>
      </c>
      <c r="DQ32" s="5">
        <f t="shared" si="102"/>
        <v>0</v>
      </c>
      <c r="DR32" s="5">
        <f t="shared" si="72"/>
        <v>0</v>
      </c>
      <c r="DS32" s="35">
        <f t="shared" si="25"/>
        <v>0</v>
      </c>
      <c r="DT32" s="5">
        <f t="shared" si="73"/>
        <v>0</v>
      </c>
      <c r="DV32" s="5">
        <f t="shared" si="103"/>
        <v>0</v>
      </c>
      <c r="DW32" s="5">
        <f t="shared" si="74"/>
        <v>0</v>
      </c>
      <c r="DX32" s="5">
        <f t="shared" si="26"/>
        <v>0</v>
      </c>
      <c r="DY32" s="5">
        <f t="shared" si="75"/>
        <v>0</v>
      </c>
      <c r="EA32" s="5">
        <f t="shared" si="104"/>
        <v>0</v>
      </c>
      <c r="EB32" s="5">
        <f t="shared" si="76"/>
        <v>0</v>
      </c>
      <c r="EC32" s="5">
        <f t="shared" si="27"/>
        <v>0</v>
      </c>
      <c r="ED32" s="5">
        <f t="shared" si="77"/>
        <v>0</v>
      </c>
      <c r="EF32" s="5">
        <f t="shared" si="105"/>
        <v>0</v>
      </c>
      <c r="EG32" s="5">
        <f t="shared" si="78"/>
        <v>0</v>
      </c>
      <c r="EH32" s="5">
        <f t="shared" si="28"/>
        <v>0</v>
      </c>
      <c r="EI32" s="5">
        <f t="shared" si="79"/>
        <v>0</v>
      </c>
      <c r="EK32" s="5">
        <f t="shared" si="106"/>
        <v>0</v>
      </c>
      <c r="EL32" s="35">
        <f t="shared" si="80"/>
        <v>0</v>
      </c>
      <c r="EM32" s="35">
        <f t="shared" si="29"/>
        <v>0</v>
      </c>
      <c r="EN32" s="5">
        <f t="shared" si="81"/>
        <v>0</v>
      </c>
    </row>
    <row r="33" spans="1:144" ht="12.75">
      <c r="A33" s="36">
        <v>12328</v>
      </c>
      <c r="D33" s="3">
        <v>0</v>
      </c>
      <c r="L33" s="3">
        <f t="shared" si="0"/>
        <v>0</v>
      </c>
      <c r="M33" s="34">
        <f t="shared" si="1"/>
        <v>0</v>
      </c>
      <c r="N33" s="34"/>
      <c r="P33" s="45"/>
      <c r="Q33" s="35">
        <f t="shared" si="3"/>
        <v>0</v>
      </c>
      <c r="R33" s="35">
        <f t="shared" si="4"/>
        <v>0</v>
      </c>
      <c r="S33" s="35">
        <f t="shared" si="3"/>
        <v>0</v>
      </c>
      <c r="T33"/>
      <c r="V33" s="5">
        <f t="shared" si="32"/>
        <v>0</v>
      </c>
      <c r="W33" s="5">
        <f t="shared" si="5"/>
        <v>0</v>
      </c>
      <c r="X33" s="5">
        <f t="shared" si="33"/>
        <v>0</v>
      </c>
      <c r="Y33"/>
      <c r="AA33" s="5">
        <f t="shared" si="34"/>
        <v>0</v>
      </c>
      <c r="AB33" s="5">
        <f t="shared" si="6"/>
        <v>0</v>
      </c>
      <c r="AC33" s="5">
        <f t="shared" si="35"/>
        <v>0</v>
      </c>
      <c r="AD33"/>
      <c r="AF33" s="5">
        <f t="shared" si="36"/>
        <v>0</v>
      </c>
      <c r="AG33" s="5">
        <f t="shared" si="7"/>
        <v>0</v>
      </c>
      <c r="AH33" s="5">
        <f t="shared" si="37"/>
        <v>0</v>
      </c>
      <c r="AI33"/>
      <c r="AK33" s="5">
        <f t="shared" si="38"/>
        <v>0</v>
      </c>
      <c r="AL33" s="5">
        <f t="shared" si="8"/>
        <v>0</v>
      </c>
      <c r="AM33" s="5">
        <f t="shared" si="39"/>
        <v>0</v>
      </c>
      <c r="AN33"/>
      <c r="AP33" s="5">
        <f t="shared" si="40"/>
        <v>0</v>
      </c>
      <c r="AQ33" s="5">
        <f t="shared" si="9"/>
        <v>0</v>
      </c>
      <c r="AR33" s="5">
        <f t="shared" si="41"/>
        <v>0</v>
      </c>
      <c r="AS33"/>
      <c r="AU33" s="5">
        <f t="shared" si="42"/>
        <v>0</v>
      </c>
      <c r="AV33" s="5">
        <f t="shared" si="10"/>
        <v>0</v>
      </c>
      <c r="AW33" s="5">
        <f t="shared" si="43"/>
        <v>0</v>
      </c>
      <c r="AX33"/>
      <c r="AZ33" s="5">
        <f t="shared" si="44"/>
        <v>0</v>
      </c>
      <c r="BA33" s="5">
        <f t="shared" si="11"/>
        <v>0</v>
      </c>
      <c r="BB33" s="5">
        <f t="shared" si="45"/>
        <v>0</v>
      </c>
      <c r="BC33"/>
      <c r="BE33" s="5">
        <f t="shared" si="46"/>
        <v>0</v>
      </c>
      <c r="BF33" s="5">
        <f t="shared" si="12"/>
        <v>0</v>
      </c>
      <c r="BG33" s="5">
        <f t="shared" si="47"/>
        <v>0</v>
      </c>
      <c r="BH33"/>
      <c r="BJ33" s="5">
        <f t="shared" si="48"/>
        <v>0</v>
      </c>
      <c r="BK33" s="5">
        <f t="shared" si="13"/>
        <v>0</v>
      </c>
      <c r="BL33" s="5">
        <f t="shared" si="49"/>
        <v>0</v>
      </c>
      <c r="BM33"/>
      <c r="BO33" s="5">
        <f t="shared" si="50"/>
        <v>0</v>
      </c>
      <c r="BP33" s="5">
        <f t="shared" si="14"/>
        <v>0</v>
      </c>
      <c r="BQ33" s="5">
        <f t="shared" si="51"/>
        <v>0</v>
      </c>
      <c r="BR33"/>
      <c r="BT33" s="5">
        <f t="shared" si="52"/>
        <v>0</v>
      </c>
      <c r="BU33" s="5">
        <f t="shared" si="15"/>
        <v>0</v>
      </c>
      <c r="BV33" s="5">
        <f t="shared" si="53"/>
        <v>0</v>
      </c>
      <c r="BW33"/>
      <c r="BY33" s="5">
        <f t="shared" si="54"/>
        <v>0</v>
      </c>
      <c r="BZ33" s="5">
        <f t="shared" si="16"/>
        <v>0</v>
      </c>
      <c r="CA33" s="5">
        <f t="shared" si="55"/>
        <v>0</v>
      </c>
      <c r="CB33"/>
      <c r="CD33" s="5">
        <f t="shared" si="56"/>
        <v>0</v>
      </c>
      <c r="CE33" s="5">
        <f t="shared" si="17"/>
        <v>0</v>
      </c>
      <c r="CF33" s="5">
        <f t="shared" si="57"/>
        <v>0</v>
      </c>
      <c r="CG33"/>
      <c r="CI33" s="5">
        <f t="shared" si="58"/>
        <v>0</v>
      </c>
      <c r="CJ33" s="5">
        <f t="shared" si="18"/>
        <v>0</v>
      </c>
      <c r="CK33" s="5">
        <f t="shared" si="59"/>
        <v>0</v>
      </c>
      <c r="CL33"/>
      <c r="CN33" s="5">
        <f t="shared" si="60"/>
        <v>0</v>
      </c>
      <c r="CO33" s="5">
        <f t="shared" si="19"/>
        <v>0</v>
      </c>
      <c r="CP33" s="5">
        <f t="shared" si="61"/>
        <v>0</v>
      </c>
      <c r="CQ33"/>
      <c r="CS33" s="5">
        <f t="shared" si="62"/>
        <v>0</v>
      </c>
      <c r="CT33" s="5">
        <f t="shared" si="20"/>
        <v>0</v>
      </c>
      <c r="CU33" s="5">
        <f t="shared" si="63"/>
        <v>0</v>
      </c>
      <c r="CV33"/>
      <c r="CX33" s="5">
        <f t="shared" si="64"/>
        <v>0</v>
      </c>
      <c r="CY33" s="5">
        <f t="shared" si="21"/>
        <v>0</v>
      </c>
      <c r="CZ33" s="5">
        <f t="shared" si="65"/>
        <v>0</v>
      </c>
      <c r="DA33"/>
      <c r="DC33" s="5">
        <f t="shared" si="66"/>
        <v>0</v>
      </c>
      <c r="DD33" s="5">
        <f t="shared" si="22"/>
        <v>0</v>
      </c>
      <c r="DE33" s="5">
        <f t="shared" si="67"/>
        <v>0</v>
      </c>
      <c r="DF33"/>
      <c r="DH33" s="5">
        <f t="shared" si="68"/>
        <v>0</v>
      </c>
      <c r="DI33" s="35">
        <f t="shared" si="23"/>
        <v>0</v>
      </c>
      <c r="DJ33" s="5">
        <f t="shared" si="69"/>
        <v>0</v>
      </c>
      <c r="DK33"/>
      <c r="DM33" s="5">
        <f t="shared" si="70"/>
        <v>0</v>
      </c>
      <c r="DN33" s="35">
        <f t="shared" si="24"/>
        <v>0</v>
      </c>
      <c r="DO33" s="5">
        <f t="shared" si="71"/>
        <v>0</v>
      </c>
      <c r="DR33" s="5">
        <f t="shared" si="72"/>
        <v>0</v>
      </c>
      <c r="DS33" s="35">
        <f t="shared" si="25"/>
        <v>0</v>
      </c>
      <c r="DT33" s="5">
        <f t="shared" si="73"/>
        <v>0</v>
      </c>
      <c r="DW33" s="5">
        <f t="shared" si="74"/>
        <v>0</v>
      </c>
      <c r="DX33" s="5">
        <f t="shared" si="26"/>
        <v>0</v>
      </c>
      <c r="DY33" s="5">
        <f t="shared" si="75"/>
        <v>0</v>
      </c>
      <c r="EB33" s="5">
        <f t="shared" si="76"/>
        <v>0</v>
      </c>
      <c r="EC33" s="5">
        <f t="shared" si="27"/>
        <v>0</v>
      </c>
      <c r="ED33" s="5">
        <f t="shared" si="77"/>
        <v>0</v>
      </c>
      <c r="EG33" s="5">
        <f t="shared" si="78"/>
        <v>0</v>
      </c>
      <c r="EH33" s="5">
        <f t="shared" si="28"/>
        <v>0</v>
      </c>
      <c r="EI33" s="5">
        <f t="shared" si="79"/>
        <v>0</v>
      </c>
      <c r="EL33" s="35">
        <f t="shared" si="80"/>
        <v>0</v>
      </c>
      <c r="EM33" s="35">
        <f t="shared" si="29"/>
        <v>0</v>
      </c>
      <c r="EN33" s="5">
        <f t="shared" si="81"/>
        <v>0</v>
      </c>
    </row>
    <row r="34" spans="1:144" ht="12.75">
      <c r="A34" s="36">
        <v>12510</v>
      </c>
      <c r="C34" s="3">
        <v>0</v>
      </c>
      <c r="D34" s="3">
        <v>0</v>
      </c>
      <c r="K34" s="3">
        <f t="shared" si="30"/>
        <v>0</v>
      </c>
      <c r="L34" s="3">
        <f t="shared" si="0"/>
        <v>0</v>
      </c>
      <c r="M34" s="34">
        <f t="shared" si="1"/>
        <v>0</v>
      </c>
      <c r="N34" s="34"/>
      <c r="P34" s="45">
        <f t="shared" si="31"/>
        <v>0</v>
      </c>
      <c r="Q34" s="35">
        <f t="shared" si="3"/>
        <v>0</v>
      </c>
      <c r="R34" s="35">
        <f t="shared" si="4"/>
        <v>0</v>
      </c>
      <c r="S34" s="35">
        <f t="shared" si="3"/>
        <v>0</v>
      </c>
      <c r="T34"/>
      <c r="U34" s="5">
        <f t="shared" si="82"/>
        <v>0</v>
      </c>
      <c r="V34" s="5">
        <f t="shared" si="32"/>
        <v>0</v>
      </c>
      <c r="W34" s="5">
        <f t="shared" si="5"/>
        <v>0</v>
      </c>
      <c r="X34" s="5">
        <f t="shared" si="33"/>
        <v>0</v>
      </c>
      <c r="Y34"/>
      <c r="Z34" s="5">
        <f t="shared" si="83"/>
        <v>0</v>
      </c>
      <c r="AA34" s="5">
        <f t="shared" si="34"/>
        <v>0</v>
      </c>
      <c r="AB34" s="5">
        <f t="shared" si="6"/>
        <v>0</v>
      </c>
      <c r="AC34" s="5">
        <f t="shared" si="35"/>
        <v>0</v>
      </c>
      <c r="AD34"/>
      <c r="AE34" s="5">
        <f t="shared" si="84"/>
        <v>0</v>
      </c>
      <c r="AF34" s="5">
        <f t="shared" si="36"/>
        <v>0</v>
      </c>
      <c r="AG34" s="5">
        <f t="shared" si="7"/>
        <v>0</v>
      </c>
      <c r="AH34" s="5">
        <f t="shared" si="37"/>
        <v>0</v>
      </c>
      <c r="AI34"/>
      <c r="AJ34" s="5">
        <f t="shared" si="85"/>
        <v>0</v>
      </c>
      <c r="AK34" s="5">
        <f t="shared" si="38"/>
        <v>0</v>
      </c>
      <c r="AL34" s="5">
        <f t="shared" si="8"/>
        <v>0</v>
      </c>
      <c r="AM34" s="5">
        <f t="shared" si="39"/>
        <v>0</v>
      </c>
      <c r="AN34"/>
      <c r="AO34" s="5">
        <f t="shared" si="86"/>
        <v>0</v>
      </c>
      <c r="AP34" s="5">
        <f t="shared" si="40"/>
        <v>0</v>
      </c>
      <c r="AQ34" s="5">
        <f t="shared" si="9"/>
        <v>0</v>
      </c>
      <c r="AR34" s="5">
        <f t="shared" si="41"/>
        <v>0</v>
      </c>
      <c r="AS34"/>
      <c r="AT34" s="5">
        <f t="shared" si="87"/>
        <v>0</v>
      </c>
      <c r="AU34" s="5">
        <f t="shared" si="42"/>
        <v>0</v>
      </c>
      <c r="AV34" s="5">
        <f t="shared" si="10"/>
        <v>0</v>
      </c>
      <c r="AW34" s="5">
        <f t="shared" si="43"/>
        <v>0</v>
      </c>
      <c r="AX34"/>
      <c r="AY34" s="5">
        <f t="shared" si="88"/>
        <v>0</v>
      </c>
      <c r="AZ34" s="5">
        <f t="shared" si="44"/>
        <v>0</v>
      </c>
      <c r="BA34" s="5">
        <f t="shared" si="11"/>
        <v>0</v>
      </c>
      <c r="BB34" s="5">
        <f t="shared" si="45"/>
        <v>0</v>
      </c>
      <c r="BC34"/>
      <c r="BD34" s="5">
        <f t="shared" si="89"/>
        <v>0</v>
      </c>
      <c r="BE34" s="5">
        <f t="shared" si="46"/>
        <v>0</v>
      </c>
      <c r="BF34" s="5">
        <f t="shared" si="12"/>
        <v>0</v>
      </c>
      <c r="BG34" s="5">
        <f t="shared" si="47"/>
        <v>0</v>
      </c>
      <c r="BH34"/>
      <c r="BI34" s="5">
        <f t="shared" si="90"/>
        <v>0</v>
      </c>
      <c r="BJ34" s="5">
        <f t="shared" si="48"/>
        <v>0</v>
      </c>
      <c r="BK34" s="5">
        <f t="shared" si="13"/>
        <v>0</v>
      </c>
      <c r="BL34" s="5">
        <f t="shared" si="49"/>
        <v>0</v>
      </c>
      <c r="BM34"/>
      <c r="BN34" s="5">
        <f t="shared" si="91"/>
        <v>0</v>
      </c>
      <c r="BO34" s="5">
        <f t="shared" si="50"/>
        <v>0</v>
      </c>
      <c r="BP34" s="5">
        <f t="shared" si="14"/>
        <v>0</v>
      </c>
      <c r="BQ34" s="5">
        <f t="shared" si="51"/>
        <v>0</v>
      </c>
      <c r="BR34"/>
      <c r="BS34" s="5">
        <f t="shared" si="92"/>
        <v>0</v>
      </c>
      <c r="BT34" s="5">
        <f t="shared" si="52"/>
        <v>0</v>
      </c>
      <c r="BU34" s="5">
        <f t="shared" si="15"/>
        <v>0</v>
      </c>
      <c r="BV34" s="5">
        <f t="shared" si="53"/>
        <v>0</v>
      </c>
      <c r="BW34"/>
      <c r="BX34" s="5">
        <f t="shared" si="93"/>
        <v>0</v>
      </c>
      <c r="BY34" s="5">
        <f t="shared" si="54"/>
        <v>0</v>
      </c>
      <c r="BZ34" s="5">
        <f t="shared" si="16"/>
        <v>0</v>
      </c>
      <c r="CA34" s="5">
        <f t="shared" si="55"/>
        <v>0</v>
      </c>
      <c r="CB34"/>
      <c r="CC34" s="5">
        <f t="shared" si="94"/>
        <v>0</v>
      </c>
      <c r="CD34" s="5">
        <f t="shared" si="56"/>
        <v>0</v>
      </c>
      <c r="CE34" s="5">
        <f t="shared" si="17"/>
        <v>0</v>
      </c>
      <c r="CF34" s="5">
        <f t="shared" si="57"/>
        <v>0</v>
      </c>
      <c r="CG34"/>
      <c r="CH34" s="5">
        <f t="shared" si="95"/>
        <v>0</v>
      </c>
      <c r="CI34" s="5">
        <f t="shared" si="58"/>
        <v>0</v>
      </c>
      <c r="CJ34" s="5">
        <f t="shared" si="18"/>
        <v>0</v>
      </c>
      <c r="CK34" s="5">
        <f t="shared" si="59"/>
        <v>0</v>
      </c>
      <c r="CL34"/>
      <c r="CM34" s="5">
        <f t="shared" si="96"/>
        <v>0</v>
      </c>
      <c r="CN34" s="5">
        <f t="shared" si="60"/>
        <v>0</v>
      </c>
      <c r="CO34" s="5">
        <f t="shared" si="19"/>
        <v>0</v>
      </c>
      <c r="CP34" s="5">
        <f t="shared" si="61"/>
        <v>0</v>
      </c>
      <c r="CQ34"/>
      <c r="CR34" s="5">
        <f t="shared" si="97"/>
        <v>0</v>
      </c>
      <c r="CS34" s="5">
        <f t="shared" si="62"/>
        <v>0</v>
      </c>
      <c r="CT34" s="5">
        <f t="shared" si="20"/>
        <v>0</v>
      </c>
      <c r="CU34" s="5">
        <f t="shared" si="63"/>
        <v>0</v>
      </c>
      <c r="CV34"/>
      <c r="CW34" s="5">
        <f t="shared" si="98"/>
        <v>0</v>
      </c>
      <c r="CX34" s="5">
        <f t="shared" si="64"/>
        <v>0</v>
      </c>
      <c r="CY34" s="5">
        <f t="shared" si="21"/>
        <v>0</v>
      </c>
      <c r="CZ34" s="5">
        <f t="shared" si="65"/>
        <v>0</v>
      </c>
      <c r="DA34"/>
      <c r="DB34" s="5">
        <f t="shared" si="99"/>
        <v>0</v>
      </c>
      <c r="DC34" s="5">
        <f t="shared" si="66"/>
        <v>0</v>
      </c>
      <c r="DD34" s="5">
        <f t="shared" si="22"/>
        <v>0</v>
      </c>
      <c r="DE34" s="5">
        <f t="shared" si="67"/>
        <v>0</v>
      </c>
      <c r="DF34"/>
      <c r="DG34" s="5">
        <f t="shared" si="100"/>
        <v>0</v>
      </c>
      <c r="DH34" s="5">
        <f t="shared" si="68"/>
        <v>0</v>
      </c>
      <c r="DI34" s="35">
        <f t="shared" si="23"/>
        <v>0</v>
      </c>
      <c r="DJ34" s="5">
        <f t="shared" si="69"/>
        <v>0</v>
      </c>
      <c r="DK34"/>
      <c r="DL34" s="5">
        <f t="shared" si="101"/>
        <v>0</v>
      </c>
      <c r="DM34" s="5">
        <f t="shared" si="70"/>
        <v>0</v>
      </c>
      <c r="DN34" s="35">
        <f t="shared" si="24"/>
        <v>0</v>
      </c>
      <c r="DO34" s="5">
        <f t="shared" si="71"/>
        <v>0</v>
      </c>
      <c r="DQ34" s="5">
        <f t="shared" si="102"/>
        <v>0</v>
      </c>
      <c r="DR34" s="5">
        <f t="shared" si="72"/>
        <v>0</v>
      </c>
      <c r="DS34" s="35">
        <f t="shared" si="25"/>
        <v>0</v>
      </c>
      <c r="DT34" s="5">
        <f t="shared" si="73"/>
        <v>0</v>
      </c>
      <c r="DV34" s="5">
        <f t="shared" si="103"/>
        <v>0</v>
      </c>
      <c r="DW34" s="5">
        <f t="shared" si="74"/>
        <v>0</v>
      </c>
      <c r="DX34" s="5">
        <f t="shared" si="26"/>
        <v>0</v>
      </c>
      <c r="DY34" s="5">
        <f t="shared" si="75"/>
        <v>0</v>
      </c>
      <c r="EA34" s="5">
        <f t="shared" si="104"/>
        <v>0</v>
      </c>
      <c r="EB34" s="5">
        <f t="shared" si="76"/>
        <v>0</v>
      </c>
      <c r="EC34" s="5">
        <f t="shared" si="27"/>
        <v>0</v>
      </c>
      <c r="ED34" s="5">
        <f t="shared" si="77"/>
        <v>0</v>
      </c>
      <c r="EF34" s="5">
        <f t="shared" si="105"/>
        <v>0</v>
      </c>
      <c r="EG34" s="5">
        <f t="shared" si="78"/>
        <v>0</v>
      </c>
      <c r="EH34" s="5">
        <f t="shared" si="28"/>
        <v>0</v>
      </c>
      <c r="EI34" s="5">
        <f t="shared" si="79"/>
        <v>0</v>
      </c>
      <c r="EK34" s="5">
        <f t="shared" si="106"/>
        <v>0</v>
      </c>
      <c r="EL34" s="35">
        <f t="shared" si="80"/>
        <v>0</v>
      </c>
      <c r="EM34" s="35">
        <f t="shared" si="29"/>
        <v>0</v>
      </c>
      <c r="EN34" s="5">
        <f t="shared" si="81"/>
        <v>0</v>
      </c>
    </row>
    <row r="35" spans="2:144" ht="12.75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J35"/>
      <c r="DK35"/>
      <c r="DL35"/>
      <c r="DM35"/>
      <c r="DO35"/>
      <c r="DQ35"/>
      <c r="DR35"/>
      <c r="DT35"/>
      <c r="DY35"/>
      <c r="ED35"/>
      <c r="EI35"/>
      <c r="EN35"/>
    </row>
    <row r="36" spans="1:144" ht="13.5" thickBot="1">
      <c r="A36" s="37" t="s">
        <v>11</v>
      </c>
      <c r="C36" s="38">
        <f aca="true" t="shared" si="107" ref="C36:N36">SUM(C9:C35)</f>
        <v>49475000</v>
      </c>
      <c r="D36" s="38">
        <f t="shared" si="107"/>
        <v>8567700</v>
      </c>
      <c r="E36" s="38">
        <f t="shared" si="107"/>
        <v>3968146</v>
      </c>
      <c r="F36" s="38">
        <f t="shared" si="107"/>
        <v>0</v>
      </c>
      <c r="G36" s="38">
        <f t="shared" si="107"/>
        <v>0</v>
      </c>
      <c r="H36" s="38">
        <f t="shared" si="107"/>
        <v>0</v>
      </c>
      <c r="I36" s="38">
        <f t="shared" si="107"/>
        <v>0</v>
      </c>
      <c r="J36" s="38">
        <f t="shared" si="107"/>
        <v>0</v>
      </c>
      <c r="K36" s="38">
        <f t="shared" si="107"/>
        <v>49475000</v>
      </c>
      <c r="L36" s="38">
        <f t="shared" si="107"/>
        <v>8567700</v>
      </c>
      <c r="M36" s="38">
        <f t="shared" si="107"/>
        <v>58042700</v>
      </c>
      <c r="N36" s="38">
        <f t="shared" si="107"/>
        <v>3968146</v>
      </c>
      <c r="P36" s="38">
        <f>SUM(P9:P35)</f>
        <v>19224401.8</v>
      </c>
      <c r="Q36" s="38">
        <f>SUM(Q9:Q35)</f>
        <v>3329134.0536000007</v>
      </c>
      <c r="R36" s="38">
        <f>SUM(R9:R35)</f>
        <v>22553535.8536</v>
      </c>
      <c r="S36" s="38">
        <f>SUM(S9:S35)</f>
        <v>1541894.5549280008</v>
      </c>
      <c r="U36" s="38">
        <f>SUM(U9:U35)</f>
        <v>177234.2925</v>
      </c>
      <c r="V36" s="38">
        <f>SUM(V9:V35)</f>
        <v>30692.071709999997</v>
      </c>
      <c r="W36" s="38">
        <f>SUM(W9:W35)</f>
        <v>207926.36421</v>
      </c>
      <c r="X36" s="38">
        <f>SUM(X9:X35)</f>
        <v>14215.089415800001</v>
      </c>
      <c r="Z36" s="38">
        <f>SUM(Z9:Z35)</f>
        <v>16000.215</v>
      </c>
      <c r="AA36" s="38">
        <f>SUM(AA9:AA35)</f>
        <v>2770.7941799999994</v>
      </c>
      <c r="AB36" s="38">
        <f>SUM(AB9:AB35)</f>
        <v>18771.00918</v>
      </c>
      <c r="AC36" s="38">
        <f>SUM(AC9:AC35)</f>
        <v>1283.2984164000002</v>
      </c>
      <c r="AE36" s="38">
        <f>SUM(AE9:AE35)</f>
        <v>39837.26999999999</v>
      </c>
      <c r="AF36" s="38">
        <f>SUM(AF9:AF35)</f>
        <v>6898.71204</v>
      </c>
      <c r="AG36" s="38">
        <f>SUM(AG9:AG35)</f>
        <v>46735.982039999995</v>
      </c>
      <c r="AH36" s="38">
        <f>SUM(AH9:AH35)</f>
        <v>3195.151159200001</v>
      </c>
      <c r="AJ36" s="38">
        <f>SUM(AJ9:AJ35)</f>
        <v>1359711.53</v>
      </c>
      <c r="AK36" s="38">
        <f>SUM(AK9:AK35)</f>
        <v>235464.38556</v>
      </c>
      <c r="AL36" s="38">
        <f>SUM(AL9:AL35)</f>
        <v>1595175.9155600003</v>
      </c>
      <c r="AM36" s="38">
        <f>SUM(AM9:AM35)</f>
        <v>109055.76288879999</v>
      </c>
      <c r="AO36" s="38">
        <f>SUM(AO9:AO35)</f>
        <v>309441.3875</v>
      </c>
      <c r="AP36" s="38">
        <f>SUM(AP9:AP35)</f>
        <v>53586.67965</v>
      </c>
      <c r="AQ36" s="38">
        <f>SUM(AQ9:AQ35)</f>
        <v>363028.0671500001</v>
      </c>
      <c r="AR36" s="38">
        <f>SUM(AR9:AR35)</f>
        <v>24818.769157</v>
      </c>
      <c r="AT36" s="38">
        <f>SUM(AT9:AT35)</f>
        <v>112837.6325</v>
      </c>
      <c r="AU36" s="38">
        <f>SUM(AU9:AU35)</f>
        <v>19540.353389999997</v>
      </c>
      <c r="AV36" s="38">
        <f>SUM(AV9:AV35)</f>
        <v>132377.98588999998</v>
      </c>
      <c r="AW36" s="38">
        <f>SUM(AW9:AW35)</f>
        <v>9050.150582200004</v>
      </c>
      <c r="AY36" s="38">
        <f>SUM(AY9:AY35)</f>
        <v>342307.63000000006</v>
      </c>
      <c r="AZ36" s="38">
        <f>SUM(AZ9:AZ35)</f>
        <v>59278.202760000015</v>
      </c>
      <c r="BA36" s="38">
        <f>SUM(BA9:BA35)</f>
        <v>401585.83275999996</v>
      </c>
      <c r="BB36" s="38">
        <f>SUM(BB9:BB35)</f>
        <v>27454.808544799995</v>
      </c>
      <c r="BD36" s="38">
        <f>SUM(BD9:BD35)</f>
        <v>2094786.3424999998</v>
      </c>
      <c r="BE36" s="38">
        <f>SUM(BE9:BE35)</f>
        <v>362758.98831000004</v>
      </c>
      <c r="BF36" s="38">
        <f>SUM(BF9:BF35)</f>
        <v>2457545.3308099997</v>
      </c>
      <c r="BG36" s="38">
        <f>SUM(BG9:BG35)</f>
        <v>168012.4920838</v>
      </c>
      <c r="BI36" s="38">
        <f>SUM(BI9:BI35)</f>
        <v>114193.24750000001</v>
      </c>
      <c r="BJ36" s="38">
        <f>SUM(BJ9:BJ35)</f>
        <v>19775.10837</v>
      </c>
      <c r="BK36" s="38">
        <f>SUM(BK9:BK35)</f>
        <v>133968.35587</v>
      </c>
      <c r="BL36" s="38">
        <f>SUM(BL9:BL35)</f>
        <v>9158.8777826</v>
      </c>
      <c r="BN36" s="38">
        <f>SUM(BN9:BN35)</f>
        <v>156499.32</v>
      </c>
      <c r="BO36" s="38">
        <f>SUM(BO9:BO35)</f>
        <v>27101.348640000007</v>
      </c>
      <c r="BP36" s="38">
        <f>SUM(BP9:BP35)</f>
        <v>183600.66864000002</v>
      </c>
      <c r="BQ36" s="38">
        <f>SUM(BQ9:BQ35)</f>
        <v>12552.039427200001</v>
      </c>
      <c r="BS36" s="38">
        <f>SUM(BS9:BS35)</f>
        <v>1449582.8675000002</v>
      </c>
      <c r="BT36" s="38">
        <f>SUM(BT9:BT35)</f>
        <v>251027.61261</v>
      </c>
      <c r="BU36" s="38">
        <f>SUM(BU9:BU35)</f>
        <v>1700610.48011</v>
      </c>
      <c r="BV36" s="38">
        <f>SUM(BV9:BV35)</f>
        <v>116263.90009780001</v>
      </c>
      <c r="BX36" s="38">
        <f>SUM(BX9:BX35)</f>
        <v>10340.275</v>
      </c>
      <c r="BY36" s="38">
        <f>SUM(BY9:BY35)</f>
        <v>1790.6492999999998</v>
      </c>
      <c r="BZ36" s="38">
        <f>SUM(BZ9:BZ35)</f>
        <v>12130.9243</v>
      </c>
      <c r="CA36" s="38">
        <f>SUM(CA9:CA35)</f>
        <v>829.3425139999998</v>
      </c>
      <c r="CC36" s="38">
        <f>SUM(CC9:CC35)</f>
        <v>3512.7250000000004</v>
      </c>
      <c r="CD36" s="38">
        <f>SUM(CD9:CD35)</f>
        <v>608.3066999999999</v>
      </c>
      <c r="CE36" s="38">
        <f>SUM(CE9:CE35)</f>
        <v>4121.0317000000005</v>
      </c>
      <c r="CF36" s="38">
        <f>SUM(CF9:CF35)</f>
        <v>281.738366</v>
      </c>
      <c r="CH36" s="38">
        <f>SUM(CH9:CH35)</f>
        <v>195807.20750000002</v>
      </c>
      <c r="CI36" s="38">
        <f>SUM(CI9:CI35)</f>
        <v>33908.386289999995</v>
      </c>
      <c r="CJ36" s="38">
        <f>SUM(CJ9:CJ35)</f>
        <v>229715.59378999996</v>
      </c>
      <c r="CK36" s="38">
        <f>SUM(CK9:CK35)</f>
        <v>15704.731424199994</v>
      </c>
      <c r="CM36" s="38">
        <f>SUM(CM9:CM35)</f>
        <v>569922.3150000001</v>
      </c>
      <c r="CN36" s="38">
        <f>SUM(CN9:CN35)</f>
        <v>98694.76338000002</v>
      </c>
      <c r="CO36" s="38">
        <f>SUM(CO9:CO35)</f>
        <v>668617.0783800001</v>
      </c>
      <c r="CP36" s="38">
        <f>SUM(CP9:CP35)</f>
        <v>45710.661032400014</v>
      </c>
      <c r="CR36" s="38">
        <f>SUM(CR9:CR35)</f>
        <v>28932.980000000003</v>
      </c>
      <c r="CS36" s="38">
        <f>SUM(CS9:CS35)</f>
        <v>5010.3909600000015</v>
      </c>
      <c r="CT36" s="38">
        <f>SUM(CT9:CT35)</f>
        <v>33943.37096</v>
      </c>
      <c r="CU36" s="38">
        <f>SUM(CU9:CU35)</f>
        <v>2320.5717808000004</v>
      </c>
      <c r="CW36" s="38">
        <f>SUM(CW9:CW35)</f>
        <v>382135.005</v>
      </c>
      <c r="CX36" s="38">
        <f>SUM(CX9:CX35)</f>
        <v>66175.20125999999</v>
      </c>
      <c r="CY36" s="38">
        <f>SUM(CY9:CY35)</f>
        <v>448310.20626000006</v>
      </c>
      <c r="CZ36" s="38">
        <f>SUM(CZ9:CZ35)</f>
        <v>30649.166074799996</v>
      </c>
      <c r="DB36" s="38">
        <f>SUM(DB9:DB35)</f>
        <v>8206512.2524999995</v>
      </c>
      <c r="DC36" s="38">
        <f>SUM(DC9:DC35)</f>
        <v>1421140.67763</v>
      </c>
      <c r="DD36" s="38">
        <f>SUM(DD9:DD35)</f>
        <v>9627652.93013</v>
      </c>
      <c r="DE36" s="38">
        <f>SUM(DE9:DE35)</f>
        <v>658203.9164973999</v>
      </c>
      <c r="DG36" s="38">
        <f>SUM(DG9:DG35)</f>
        <v>159819.09250000003</v>
      </c>
      <c r="DH36" s="38">
        <f>SUM(DH9:DH35)</f>
        <v>27676.241310000005</v>
      </c>
      <c r="DI36" s="38">
        <f>SUM(DI9:DI35)</f>
        <v>187495.33381</v>
      </c>
      <c r="DJ36" s="38">
        <f>SUM(DJ9:DJ35)</f>
        <v>12818.302023799995</v>
      </c>
      <c r="DL36" s="38">
        <f>SUM(DL9:DL35)</f>
        <v>182993.1825</v>
      </c>
      <c r="DM36" s="38">
        <f>SUM(DM9:DM35)</f>
        <v>31689.35199</v>
      </c>
      <c r="DN36" s="38">
        <f>SUM(DN9:DN35)</f>
        <v>214682.53449</v>
      </c>
      <c r="DO36" s="38">
        <f>SUM(DO9:DO35)</f>
        <v>14676.981610200006</v>
      </c>
      <c r="DQ36" s="38">
        <f>SUM(DQ9:DQ35)</f>
        <v>43646.844999999994</v>
      </c>
      <c r="DR36" s="38">
        <f>SUM(DR9:DR35)</f>
        <v>7558.424940000001</v>
      </c>
      <c r="DS36" s="38">
        <f>SUM(DS9:DS35)</f>
        <v>51205.26993999999</v>
      </c>
      <c r="DT36" s="38">
        <f>SUM(DT9:DT35)</f>
        <v>3500.6984012000007</v>
      </c>
      <c r="DV36" s="38">
        <f>SUM(DV9:DV35)</f>
        <v>631350.475</v>
      </c>
      <c r="DW36" s="38">
        <f>SUM(DW9:DW35)</f>
        <v>109332.4197</v>
      </c>
      <c r="DX36" s="38">
        <f>SUM(DX9:DX35)</f>
        <v>740682.8947000001</v>
      </c>
      <c r="DY36" s="38">
        <f>SUM(DY9:DY35)</f>
        <v>50637.51110600001</v>
      </c>
      <c r="EA36" s="38">
        <f>SUM(EA9:EA35)</f>
        <v>2374508.0975</v>
      </c>
      <c r="EB36" s="38">
        <f>SUM(EB9:EB35)</f>
        <v>411199.0505700001</v>
      </c>
      <c r="EC36" s="38">
        <f>SUM(EC9:EC35)</f>
        <v>2785707.1480699996</v>
      </c>
      <c r="ED36" s="38">
        <f>SUM(ED9:ED35)</f>
        <v>190447.5959386</v>
      </c>
      <c r="EF36" s="38">
        <f>SUM(EF9:EF35)</f>
        <v>16579.0725</v>
      </c>
      <c r="EG36" s="38">
        <f>SUM(EG9:EG35)</f>
        <v>2871.03627</v>
      </c>
      <c r="EH36" s="38">
        <f>SUM(EH9:EH35)</f>
        <v>19450.10877</v>
      </c>
      <c r="EI36" s="38">
        <f>SUM(EI9:EI35)</f>
        <v>1329.7257246</v>
      </c>
      <c r="EK36" s="38">
        <f>SUM(EK9:EK35)</f>
        <v>245910.53999999998</v>
      </c>
      <c r="EL36" s="38">
        <f>SUM(EL9:EL35)</f>
        <v>42584.89607999998</v>
      </c>
      <c r="EM36" s="38">
        <f>SUM(EM9:EM35)</f>
        <v>288495.43608</v>
      </c>
      <c r="EN36" s="38">
        <f>SUM(EN9:EN35)</f>
        <v>19723.272878400003</v>
      </c>
    </row>
    <row r="37" spans="16:122" ht="13.5" thickTop="1"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K37"/>
      <c r="DL37"/>
      <c r="DM37"/>
      <c r="DQ37"/>
      <c r="DR37"/>
    </row>
    <row r="38" spans="16:122" ht="12.75"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K38"/>
      <c r="DL38"/>
      <c r="DM38"/>
      <c r="DQ38"/>
      <c r="DR38"/>
    </row>
    <row r="39" spans="16:122" ht="12.75">
      <c r="P39"/>
      <c r="Q39"/>
      <c r="R39"/>
      <c r="S39"/>
      <c r="T39"/>
      <c r="U39" s="5">
        <f>U36+'2021B Academic'!Y36</f>
        <v>320329.26600000006</v>
      </c>
      <c r="V39" s="5">
        <f>V36+'2021B Academic'!Z36</f>
        <v>53147.7801591</v>
      </c>
      <c r="W39" s="5">
        <f>W36+'2021B Academic'!AA36</f>
        <v>373477.0461591</v>
      </c>
      <c r="X39" s="5">
        <f>X36+'2021B Academic'!AB36</f>
        <v>14215.784382000002</v>
      </c>
      <c r="Y39"/>
      <c r="Z39" s="5">
        <f>Z36+'2021B Academic'!AE36</f>
        <v>28918.428</v>
      </c>
      <c r="AA39" s="5">
        <f>AA36+'2021B Academic'!AF36</f>
        <v>4798.0325778</v>
      </c>
      <c r="AB39" s="5">
        <f>AB36+'2021B Academic'!AG36</f>
        <v>33716.4605778</v>
      </c>
      <c r="AC39" s="5">
        <f>AC36+'2021B Academic'!AH36</f>
        <v>1283.3611560000002</v>
      </c>
      <c r="AD39"/>
      <c r="AE39" s="5">
        <f>AE36+'2021B Academic'!AK36</f>
        <v>72000.984</v>
      </c>
      <c r="AF39" s="5">
        <f>AF36+'2021B Academic'!AL36</f>
        <v>11946.1219284</v>
      </c>
      <c r="AG39" s="5">
        <f>AG36+'2021B Academic'!AM36</f>
        <v>83947.10592840001</v>
      </c>
      <c r="AH39" s="5">
        <f>AH36+'2021B Academic'!AN36</f>
        <v>3195.307368000001</v>
      </c>
      <c r="AI39"/>
      <c r="AJ39" s="5">
        <f>AJ36+'2021B Academic'!AQ36</f>
        <v>2457511.976</v>
      </c>
      <c r="AK39" s="5">
        <f>AK36+'2021B Academic'!AR36</f>
        <v>407740.7845676</v>
      </c>
      <c r="AL39" s="5">
        <f>AL36+'2021B Academic'!AS36</f>
        <v>2865252.7605676004</v>
      </c>
      <c r="AM39" s="5">
        <f>AM36+'2021B Academic'!AT36</f>
        <v>109061.094552</v>
      </c>
      <c r="AN39"/>
      <c r="AO39" s="5">
        <f>AO36+'2021B Academic'!AW36</f>
        <v>559277.39</v>
      </c>
      <c r="AP39" s="5">
        <f>AP36+'2021B Academic'!AX36</f>
        <v>92793.11922649998</v>
      </c>
      <c r="AQ39" s="5">
        <f>AQ36+'2021B Academic'!AY36</f>
        <v>652070.5092265</v>
      </c>
      <c r="AR39" s="5">
        <f>AR36+'2021B Academic'!AZ36</f>
        <v>24819.982529999997</v>
      </c>
      <c r="AS39"/>
      <c r="AT39" s="5">
        <f>AT36+'2021B Academic'!BC36</f>
        <v>203940.19400000002</v>
      </c>
      <c r="AU39" s="5">
        <f>AU36+'2021B Academic'!BD36</f>
        <v>33836.9601119</v>
      </c>
      <c r="AV39" s="5">
        <f>AV36+'2021B Academic'!BE36</f>
        <v>237777.1541119</v>
      </c>
      <c r="AW39" s="5">
        <f>AW36+'2021B Academic'!BF36</f>
        <v>9050.593038000003</v>
      </c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K39"/>
      <c r="DL39"/>
      <c r="DM39"/>
      <c r="DQ39"/>
      <c r="DR39"/>
    </row>
    <row r="40" spans="16:122" ht="12.75"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K40"/>
      <c r="DL40"/>
      <c r="DM40"/>
      <c r="DQ40"/>
      <c r="DR40"/>
    </row>
    <row r="41" spans="16:122" ht="12.75"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K41"/>
      <c r="DL41"/>
      <c r="DM41"/>
      <c r="DQ41"/>
      <c r="DR41"/>
    </row>
    <row r="42" spans="16:122" ht="12.75"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K42"/>
      <c r="DL42"/>
      <c r="DM42"/>
      <c r="DQ42"/>
      <c r="DR42"/>
    </row>
    <row r="43" spans="16:122" ht="12.75">
      <c r="P43" s="5">
        <f>U36+Z36+AE36+AJ36+AO36+AT36+AY36+BD36+BI36+BN36+BS36+BX36+CC36+CH36+CM36+CR36+CW36+DB36+DG36+DL36+DQ36+DV36+EA36+EF36+EK36</f>
        <v>19224401.8</v>
      </c>
      <c r="Q43" s="5">
        <f>V36+AA36+AF36+AK36+AP36+AU36+AZ36+BE36+BJ36+BO36+BT36+BY36+CD36+CI36+CN36+CS36+CX36+DC36+DH36+DM36+DR36+DW36+EB36+EG36+EL36</f>
        <v>3329134.0535999998</v>
      </c>
      <c r="R43" s="5">
        <f>W36+AB36+AG36+AL36+AQ36+AV36+BA36+BF36+BK36+BP36+BU36+BZ36+CE36+CJ36+CO36+CT36+CY36+DD36+DI36+DN36+DS36+DX36+EC36+EH36+EM36</f>
        <v>22553535.853600007</v>
      </c>
      <c r="S43" s="5">
        <f>X36+AC36+AH36+AM36+AR36+AW36+BB36+BG36+BL36+BQ36+BV36+CA36+CF36+CK36+CP36+CU36+CZ36+DE36+DJ36+DO36+DT36+DY36+ED36+EI36+EN36</f>
        <v>1541894.5549279999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K43"/>
      <c r="DL43"/>
      <c r="DM43"/>
      <c r="DQ43"/>
      <c r="DR43"/>
    </row>
    <row r="44" spans="1:122" ht="12.75">
      <c r="A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K44"/>
      <c r="DL44"/>
      <c r="DM44"/>
      <c r="DQ44"/>
      <c r="DR44"/>
    </row>
    <row r="45" spans="1:122" ht="12.75">
      <c r="A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K45"/>
      <c r="DL45"/>
      <c r="DM45"/>
      <c r="DQ45"/>
      <c r="DR45"/>
    </row>
    <row r="46" spans="1:122" ht="12.75">
      <c r="A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K46"/>
      <c r="DL46"/>
      <c r="DM46"/>
      <c r="DQ46"/>
      <c r="DR46"/>
    </row>
    <row r="47" spans="1:122" ht="12.75">
      <c r="A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K47"/>
      <c r="DL47"/>
      <c r="DM47"/>
      <c r="DQ47"/>
      <c r="DR47"/>
    </row>
    <row r="48" spans="1:122" ht="12.75">
      <c r="A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K48"/>
      <c r="DL48"/>
      <c r="DM48"/>
      <c r="DQ48"/>
      <c r="DR48"/>
    </row>
    <row r="49" spans="1:122" ht="12.75">
      <c r="A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K49"/>
      <c r="DL49"/>
      <c r="DM49"/>
      <c r="DQ49"/>
      <c r="DR49"/>
    </row>
    <row r="50" spans="1:14" ht="12.75">
      <c r="A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.75">
      <c r="A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.75">
      <c r="A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>
      <c r="A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>
      <c r="A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>
      <c r="A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>
      <c r="A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>
      <c r="A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>
      <c r="A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>
      <c r="A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>
      <c r="A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>
      <c r="A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>
      <c r="A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/>
      <c r="C64"/>
      <c r="D64"/>
      <c r="E64"/>
      <c r="F64"/>
      <c r="G64"/>
      <c r="H64"/>
      <c r="I64"/>
      <c r="J64"/>
      <c r="K64"/>
      <c r="L64"/>
      <c r="M64"/>
      <c r="N64"/>
    </row>
    <row r="65" spans="1:14" ht="12.75">
      <c r="A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>
      <c r="A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>
      <c r="A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>
      <c r="A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>
      <c r="A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>
      <c r="A70"/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</sheetData>
  <sheetProtection/>
  <printOptions/>
  <pageMargins left="0.25" right="0" top="0.25" bottom="0.5" header="0.3" footer="0"/>
  <pageSetup horizontalDpi="600" verticalDpi="600" orientation="landscape" scale="70" r:id="rId1"/>
  <headerFooter>
    <oddFooter>&amp;CPage &amp;P of &amp;N</oddFooter>
  </headerFooter>
  <colBreaks count="9" manualBreakCount="9">
    <brk id="24" max="65535" man="1"/>
    <brk id="39" max="65535" man="1"/>
    <brk id="50" max="65535" man="1"/>
    <brk id="59" max="65535" man="1"/>
    <brk id="74" max="65535" man="1"/>
    <brk id="89" max="65535" man="1"/>
    <brk id="104" max="65535" man="1"/>
    <brk id="119" max="65535" man="1"/>
    <brk id="1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A566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N20" sqref="N20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hidden="1" customWidth="1"/>
    <col min="7" max="7" width="13.7109375" style="106" hidden="1" customWidth="1"/>
    <col min="8" max="10" width="13.7109375" style="3" hidden="1" customWidth="1"/>
    <col min="11" max="11" width="13.7109375" style="106" hidden="1" customWidth="1"/>
    <col min="12" max="12" width="13.7109375" style="3" hidden="1" customWidth="1"/>
    <col min="13" max="13" width="16.140625" style="3" customWidth="1"/>
    <col min="14" max="16" width="13.7109375" style="3" customWidth="1"/>
    <col min="17" max="17" width="15.7109375" style="107" customWidth="1"/>
    <col min="18" max="18" width="3.7109375" style="5" customWidth="1"/>
    <col min="19" max="20" width="13.7109375" style="5" customWidth="1"/>
    <col min="21" max="21" width="15.421875" style="5" bestFit="1" customWidth="1"/>
    <col min="22" max="23" width="15.421875" style="93" customWidth="1"/>
    <col min="24" max="24" width="3.7109375" style="5" customWidth="1"/>
    <col min="25" max="27" width="13.7109375" style="0" customWidth="1"/>
    <col min="28" max="28" width="13.7109375" style="92" customWidth="1"/>
    <col min="29" max="29" width="15.7109375" style="92" customWidth="1"/>
    <col min="30" max="30" width="3.7109375" style="5" customWidth="1"/>
    <col min="31" max="33" width="13.7109375" style="0" customWidth="1"/>
    <col min="34" max="34" width="13.7109375" style="92" customWidth="1"/>
    <col min="35" max="35" width="15.7109375" style="114" customWidth="1"/>
    <col min="36" max="36" width="3.7109375" style="5" customWidth="1"/>
    <col min="37" max="41" width="13.7109375" style="5" customWidth="1"/>
    <col min="42" max="42" width="3.7109375" style="5" customWidth="1"/>
    <col min="43" max="47" width="13.7109375" style="5" customWidth="1"/>
    <col min="48" max="48" width="3.7109375" style="5" customWidth="1"/>
    <col min="49" max="53" width="13.7109375" style="5" customWidth="1"/>
    <col min="54" max="54" width="3.7109375" style="5" customWidth="1"/>
    <col min="55" max="59" width="13.7109375" style="5" customWidth="1"/>
    <col min="60" max="60" width="3.7109375" style="5" customWidth="1"/>
    <col min="61" max="65" width="13.7109375" style="5" customWidth="1"/>
    <col min="66" max="66" width="3.7109375" style="5" customWidth="1"/>
    <col min="67" max="71" width="13.7109375" style="5" customWidth="1"/>
    <col min="72" max="72" width="3.7109375" style="5" customWidth="1"/>
    <col min="73" max="77" width="13.7109375" style="0" customWidth="1"/>
    <col min="78" max="78" width="3.7109375" style="5" customWidth="1"/>
    <col min="79" max="83" width="13.7109375" style="0" customWidth="1"/>
    <col min="84" max="84" width="3.7109375" style="5" customWidth="1"/>
    <col min="85" max="89" width="13.7109375" style="0" customWidth="1"/>
    <col min="90" max="90" width="3.7109375" style="5" customWidth="1"/>
    <col min="91" max="95" width="13.7109375" style="0" customWidth="1"/>
    <col min="96" max="96" width="3.7109375" style="6" customWidth="1"/>
    <col min="97" max="101" width="13.7109375" style="0" customWidth="1"/>
    <col min="102" max="102" width="3.7109375" style="0" customWidth="1"/>
    <col min="103" max="107" width="13.7109375" style="0" customWidth="1"/>
    <col min="108" max="108" width="3.7109375" style="0" customWidth="1"/>
    <col min="109" max="113" width="13.7109375" style="0" customWidth="1"/>
    <col min="114" max="114" width="3.7109375" style="0" customWidth="1"/>
    <col min="115" max="119" width="13.7109375" style="0" customWidth="1"/>
    <col min="120" max="120" width="3.7109375" style="0" customWidth="1"/>
    <col min="121" max="125" width="13.7109375" style="0" customWidth="1"/>
    <col min="126" max="126" width="3.7109375" style="0" customWidth="1"/>
    <col min="127" max="131" width="13.7109375" style="6" customWidth="1"/>
    <col min="132" max="132" width="3.7109375" style="6" customWidth="1"/>
    <col min="133" max="137" width="13.7109375" style="6" customWidth="1"/>
    <col min="138" max="138" width="3.7109375" style="6" customWidth="1"/>
    <col min="139" max="143" width="13.7109375" style="6" customWidth="1"/>
    <col min="144" max="144" width="3.7109375" style="6" customWidth="1"/>
    <col min="145" max="149" width="13.7109375" style="6" customWidth="1"/>
    <col min="150" max="150" width="3.7109375" style="6" customWidth="1"/>
    <col min="151" max="155" width="13.7109375" style="6" customWidth="1"/>
    <col min="156" max="156" width="3.7109375" style="6" customWidth="1"/>
    <col min="157" max="161" width="13.7109375" style="6" customWidth="1"/>
    <col min="162" max="162" width="3.7109375" style="6" customWidth="1"/>
    <col min="163" max="167" width="13.7109375" style="6" customWidth="1"/>
    <col min="168" max="168" width="3.7109375" style="6" customWidth="1"/>
    <col min="169" max="173" width="13.7109375" style="6" customWidth="1"/>
    <col min="174" max="174" width="3.7109375" style="6" customWidth="1"/>
  </cols>
  <sheetData>
    <row r="1" spans="1:169" ht="12.75">
      <c r="A1" s="1"/>
      <c r="B1" s="2"/>
      <c r="D1" s="4"/>
      <c r="E1" s="4"/>
      <c r="F1" s="4" t="s">
        <v>56</v>
      </c>
      <c r="G1" s="118"/>
      <c r="H1" s="4"/>
      <c r="I1" s="4"/>
      <c r="J1" s="4"/>
      <c r="K1" s="118"/>
      <c r="L1" s="4"/>
      <c r="M1" s="4"/>
      <c r="N1" s="4"/>
      <c r="Y1" s="4" t="s">
        <v>56</v>
      </c>
      <c r="AK1" s="4"/>
      <c r="AQ1" s="4" t="s">
        <v>56</v>
      </c>
      <c r="BC1" s="4"/>
      <c r="BI1" s="4" t="s">
        <v>56</v>
      </c>
      <c r="BU1" s="4"/>
      <c r="CA1" s="4" t="s">
        <v>56</v>
      </c>
      <c r="CM1" s="4"/>
      <c r="CS1" s="4" t="s">
        <v>56</v>
      </c>
      <c r="DE1" s="4"/>
      <c r="DK1" s="4" t="s">
        <v>56</v>
      </c>
      <c r="DW1" s="4"/>
      <c r="EC1" s="4" t="s">
        <v>56</v>
      </c>
      <c r="EO1" s="4"/>
      <c r="EU1" s="4" t="s">
        <v>56</v>
      </c>
      <c r="FG1" s="4"/>
      <c r="FM1" s="4" t="s">
        <v>56</v>
      </c>
    </row>
    <row r="2" spans="1:169" ht="12.75">
      <c r="A2" s="1"/>
      <c r="B2" s="2"/>
      <c r="D2" s="4"/>
      <c r="E2" s="4"/>
      <c r="F2" s="94" t="s">
        <v>153</v>
      </c>
      <c r="G2" s="118"/>
      <c r="H2" s="94"/>
      <c r="I2" s="4"/>
      <c r="J2" s="4"/>
      <c r="K2" s="118"/>
      <c r="L2" s="4"/>
      <c r="M2" s="4"/>
      <c r="N2" s="4"/>
      <c r="Y2" s="94" t="s">
        <v>153</v>
      </c>
      <c r="AK2" s="4"/>
      <c r="AQ2" s="94" t="s">
        <v>153</v>
      </c>
      <c r="BC2" s="4"/>
      <c r="BI2" s="94" t="s">
        <v>153</v>
      </c>
      <c r="BU2" s="4"/>
      <c r="CA2" s="94" t="s">
        <v>153</v>
      </c>
      <c r="CM2" s="4"/>
      <c r="CS2" s="94" t="s">
        <v>153</v>
      </c>
      <c r="DE2" s="4"/>
      <c r="DK2" s="94" t="s">
        <v>153</v>
      </c>
      <c r="DW2" s="4"/>
      <c r="EC2" s="94" t="s">
        <v>153</v>
      </c>
      <c r="EO2" s="4"/>
      <c r="EU2" s="94" t="s">
        <v>153</v>
      </c>
      <c r="FG2" s="4"/>
      <c r="FM2" s="94" t="s">
        <v>153</v>
      </c>
    </row>
    <row r="3" spans="1:169" ht="12.75">
      <c r="A3" s="1"/>
      <c r="B3" s="2"/>
      <c r="D3" s="7"/>
      <c r="E3" s="7"/>
      <c r="F3" s="94" t="s">
        <v>154</v>
      </c>
      <c r="G3" s="118"/>
      <c r="H3" s="94"/>
      <c r="I3" s="7"/>
      <c r="J3" s="7"/>
      <c r="K3" s="120"/>
      <c r="L3" s="7"/>
      <c r="M3" s="7"/>
      <c r="N3" s="7"/>
      <c r="Y3" s="94" t="s">
        <v>159</v>
      </c>
      <c r="Z3" s="8"/>
      <c r="AK3" s="4"/>
      <c r="AQ3" s="94" t="s">
        <v>154</v>
      </c>
      <c r="BC3" s="4"/>
      <c r="BI3" s="94" t="s">
        <v>154</v>
      </c>
      <c r="BU3" s="4"/>
      <c r="CA3" s="94" t="s">
        <v>154</v>
      </c>
      <c r="CM3" s="4"/>
      <c r="CS3" s="94" t="s">
        <v>154</v>
      </c>
      <c r="DE3" s="4"/>
      <c r="DK3" s="94" t="s">
        <v>154</v>
      </c>
      <c r="DW3" s="4"/>
      <c r="EC3" s="94" t="s">
        <v>154</v>
      </c>
      <c r="EO3" s="4"/>
      <c r="EU3" s="94" t="s">
        <v>154</v>
      </c>
      <c r="FG3" s="4"/>
      <c r="FM3" s="94" t="s">
        <v>154</v>
      </c>
    </row>
    <row r="4" spans="1:157" ht="12.75">
      <c r="A4" s="1"/>
      <c r="B4" s="2"/>
      <c r="C4" s="7"/>
      <c r="D4" s="4"/>
      <c r="E4" s="4"/>
      <c r="F4" s="4"/>
      <c r="G4" s="118"/>
      <c r="H4" s="4"/>
      <c r="I4" s="4"/>
      <c r="J4" s="4"/>
      <c r="K4" s="118"/>
      <c r="L4" s="4"/>
      <c r="M4" s="4"/>
      <c r="N4" s="4"/>
      <c r="Y4" s="8"/>
      <c r="FA4" s="6" t="s">
        <v>158</v>
      </c>
    </row>
    <row r="5" spans="1:173" ht="12.75">
      <c r="A5" s="9" t="s">
        <v>0</v>
      </c>
      <c r="C5" s="86" t="s">
        <v>145</v>
      </c>
      <c r="D5" s="10"/>
      <c r="E5" s="10"/>
      <c r="F5" s="10"/>
      <c r="G5" s="119"/>
      <c r="H5" s="10"/>
      <c r="I5" s="10"/>
      <c r="J5" s="10"/>
      <c r="K5" s="119"/>
      <c r="L5" s="10"/>
      <c r="M5" s="10"/>
      <c r="N5" s="10"/>
      <c r="O5" s="11"/>
      <c r="P5" s="11"/>
      <c r="Q5" s="108"/>
      <c r="S5" s="12" t="s">
        <v>100</v>
      </c>
      <c r="T5" s="13"/>
      <c r="U5" s="14"/>
      <c r="V5" s="102"/>
      <c r="W5" s="108"/>
      <c r="Y5" s="12" t="s">
        <v>101</v>
      </c>
      <c r="Z5" s="15"/>
      <c r="AA5" s="14"/>
      <c r="AB5" s="102"/>
      <c r="AC5" s="108"/>
      <c r="AE5" s="19" t="s">
        <v>62</v>
      </c>
      <c r="AF5" s="17"/>
      <c r="AG5" s="18"/>
      <c r="AH5" s="102"/>
      <c r="AI5" s="108"/>
      <c r="AK5" s="16" t="s">
        <v>1</v>
      </c>
      <c r="AL5" s="17"/>
      <c r="AM5" s="18"/>
      <c r="AN5" s="102"/>
      <c r="AO5" s="108"/>
      <c r="AQ5" s="19" t="s">
        <v>139</v>
      </c>
      <c r="AR5" s="17"/>
      <c r="AS5" s="18"/>
      <c r="AT5" s="102"/>
      <c r="AU5" s="108"/>
      <c r="AW5" s="19" t="s">
        <v>140</v>
      </c>
      <c r="AX5" s="17"/>
      <c r="AY5" s="18"/>
      <c r="AZ5" s="102"/>
      <c r="BA5" s="108"/>
      <c r="BC5" s="19" t="s">
        <v>141</v>
      </c>
      <c r="BD5" s="17"/>
      <c r="BE5" s="18"/>
      <c r="BF5" s="102"/>
      <c r="BG5" s="108"/>
      <c r="BI5" s="19" t="s">
        <v>142</v>
      </c>
      <c r="BJ5" s="17"/>
      <c r="BK5" s="18"/>
      <c r="BL5" s="102"/>
      <c r="BM5" s="108"/>
      <c r="BO5" s="19" t="s">
        <v>73</v>
      </c>
      <c r="BP5" s="17"/>
      <c r="BQ5" s="18"/>
      <c r="BR5" s="102"/>
      <c r="BS5" s="108"/>
      <c r="BU5" s="16" t="s">
        <v>79</v>
      </c>
      <c r="BV5" s="17"/>
      <c r="BW5" s="18"/>
      <c r="BX5" s="102"/>
      <c r="BY5" s="108"/>
      <c r="CA5" s="16" t="s">
        <v>65</v>
      </c>
      <c r="CB5" s="17"/>
      <c r="CC5" s="18"/>
      <c r="CD5" s="102"/>
      <c r="CE5" s="108"/>
      <c r="CG5" s="16" t="s">
        <v>121</v>
      </c>
      <c r="CH5" s="17"/>
      <c r="CI5" s="18"/>
      <c r="CJ5" s="102"/>
      <c r="CK5" s="108"/>
      <c r="CM5" s="16" t="s">
        <v>2</v>
      </c>
      <c r="CN5" s="17"/>
      <c r="CO5" s="18"/>
      <c r="CP5" s="102"/>
      <c r="CQ5" s="108"/>
      <c r="CS5" s="16" t="s">
        <v>80</v>
      </c>
      <c r="CT5" s="17"/>
      <c r="CU5" s="18"/>
      <c r="CV5" s="102"/>
      <c r="CW5" s="108"/>
      <c r="CX5" s="20"/>
      <c r="CY5" s="16" t="s">
        <v>122</v>
      </c>
      <c r="CZ5" s="17"/>
      <c r="DA5" s="18"/>
      <c r="DB5" s="102"/>
      <c r="DC5" s="108"/>
      <c r="DD5" s="20"/>
      <c r="DE5" s="16" t="s">
        <v>106</v>
      </c>
      <c r="DF5" s="17"/>
      <c r="DG5" s="18"/>
      <c r="DH5" s="102"/>
      <c r="DI5" s="108"/>
      <c r="DJ5" s="20"/>
      <c r="DK5" s="16" t="s">
        <v>3</v>
      </c>
      <c r="DL5" s="17"/>
      <c r="DM5" s="18"/>
      <c r="DN5" s="102"/>
      <c r="DO5" s="108"/>
      <c r="DP5" s="20"/>
      <c r="DQ5" s="16" t="s">
        <v>4</v>
      </c>
      <c r="DR5" s="17"/>
      <c r="DS5" s="18"/>
      <c r="DT5" s="102"/>
      <c r="DU5" s="108"/>
      <c r="DV5" s="20"/>
      <c r="DW5" s="16" t="s">
        <v>68</v>
      </c>
      <c r="DX5" s="17"/>
      <c r="DY5" s="18"/>
      <c r="DZ5" s="102"/>
      <c r="EA5" s="108"/>
      <c r="EC5" s="19" t="s">
        <v>5</v>
      </c>
      <c r="ED5" s="17"/>
      <c r="EE5" s="18"/>
      <c r="EF5" s="102"/>
      <c r="EG5" s="108"/>
      <c r="EI5" s="19" t="s">
        <v>143</v>
      </c>
      <c r="EJ5" s="17"/>
      <c r="EK5" s="18"/>
      <c r="EL5" s="102"/>
      <c r="EM5" s="108"/>
      <c r="EO5" s="16" t="s">
        <v>107</v>
      </c>
      <c r="EP5" s="17"/>
      <c r="EQ5" s="18"/>
      <c r="ER5" s="102"/>
      <c r="ES5" s="108"/>
      <c r="EU5" s="19" t="s">
        <v>108</v>
      </c>
      <c r="EV5" s="17"/>
      <c r="EW5" s="18"/>
      <c r="EX5" s="102"/>
      <c r="EY5" s="108"/>
      <c r="FA5" s="95" t="s">
        <v>152</v>
      </c>
      <c r="FB5" s="96"/>
      <c r="FC5" s="97"/>
      <c r="FD5" s="102"/>
      <c r="FE5" s="108"/>
      <c r="FG5" s="16" t="s">
        <v>6</v>
      </c>
      <c r="FH5" s="17"/>
      <c r="FI5" s="18"/>
      <c r="FJ5" s="102"/>
      <c r="FK5" s="108"/>
      <c r="FM5" s="19" t="s">
        <v>7</v>
      </c>
      <c r="FN5" s="17"/>
      <c r="FO5" s="18"/>
      <c r="FP5" s="102"/>
      <c r="FQ5" s="108"/>
    </row>
    <row r="6" spans="1:173" s="8" customFormat="1" ht="12.75">
      <c r="A6" s="21" t="s">
        <v>8</v>
      </c>
      <c r="C6" s="40" t="s">
        <v>144</v>
      </c>
      <c r="D6" s="39"/>
      <c r="E6" s="88" t="s">
        <v>146</v>
      </c>
      <c r="F6" s="39"/>
      <c r="G6" s="99" t="s">
        <v>155</v>
      </c>
      <c r="H6" s="109" t="s">
        <v>155</v>
      </c>
      <c r="I6" s="88" t="s">
        <v>146</v>
      </c>
      <c r="J6" s="39"/>
      <c r="K6" s="99" t="s">
        <v>155</v>
      </c>
      <c r="L6" s="109" t="s">
        <v>155</v>
      </c>
      <c r="M6" s="87" t="s">
        <v>160</v>
      </c>
      <c r="N6" s="13"/>
      <c r="O6" s="39"/>
      <c r="P6" s="99" t="s">
        <v>155</v>
      </c>
      <c r="Q6" s="109" t="s">
        <v>155</v>
      </c>
      <c r="R6" s="5"/>
      <c r="S6" s="22">
        <v>0.1208423</v>
      </c>
      <c r="T6" s="23">
        <v>0.185862</v>
      </c>
      <c r="U6" s="24">
        <v>0.2843197</v>
      </c>
      <c r="V6" s="99" t="s">
        <v>155</v>
      </c>
      <c r="W6" s="109" t="s">
        <v>155</v>
      </c>
      <c r="X6" s="5"/>
      <c r="Y6" s="22">
        <f>AE6+AK6+AQ6+AW6+BC6+BI6+BO6+BU6+CA6+CG6+CM6+CS6+CY6+DE6+DK6+DQ6+DW6+EC6+EI6+EO6+EU6+FA6+FG6+FM6</f>
        <v>0.8791576999999998</v>
      </c>
      <c r="Z6" s="25">
        <v>0.814138</v>
      </c>
      <c r="AA6" s="25">
        <v>0.7156803</v>
      </c>
      <c r="AB6" s="99" t="s">
        <v>155</v>
      </c>
      <c r="AC6" s="109" t="s">
        <v>155</v>
      </c>
      <c r="AD6" s="5"/>
      <c r="AE6" s="26">
        <v>0.2155922</v>
      </c>
      <c r="AF6" s="27">
        <v>0.2453749</v>
      </c>
      <c r="AG6" s="24">
        <v>0.2570952</v>
      </c>
      <c r="AH6" s="99" t="s">
        <v>155</v>
      </c>
      <c r="AI6" s="109" t="s">
        <v>155</v>
      </c>
      <c r="AJ6" s="5"/>
      <c r="AK6" s="26">
        <v>0.0002237</v>
      </c>
      <c r="AL6" s="27">
        <v>0.0009131</v>
      </c>
      <c r="AM6" s="24">
        <v>0.0057206</v>
      </c>
      <c r="AN6" s="99" t="s">
        <v>155</v>
      </c>
      <c r="AO6" s="109" t="s">
        <v>155</v>
      </c>
      <c r="AP6" s="5"/>
      <c r="AQ6" s="26">
        <v>0</v>
      </c>
      <c r="AR6" s="27">
        <v>0</v>
      </c>
      <c r="AS6" s="24">
        <v>0</v>
      </c>
      <c r="AT6" s="99" t="s">
        <v>155</v>
      </c>
      <c r="AU6" s="109" t="s">
        <v>155</v>
      </c>
      <c r="AV6" s="5"/>
      <c r="AW6" s="26">
        <v>0.0031114</v>
      </c>
      <c r="AX6" s="27">
        <v>0.0108227</v>
      </c>
      <c r="AY6" s="24">
        <v>0.0205588</v>
      </c>
      <c r="AZ6" s="99" t="s">
        <v>155</v>
      </c>
      <c r="BA6" s="109" t="s">
        <v>155</v>
      </c>
      <c r="BB6" s="5"/>
      <c r="BC6" s="26">
        <v>0.0082908</v>
      </c>
      <c r="BD6" s="27">
        <v>0.0082908</v>
      </c>
      <c r="BE6" s="24">
        <v>0.0082908</v>
      </c>
      <c r="BF6" s="99" t="s">
        <v>155</v>
      </c>
      <c r="BG6" s="109" t="s">
        <v>155</v>
      </c>
      <c r="BH6" s="5"/>
      <c r="BI6" s="26">
        <v>0.0030147</v>
      </c>
      <c r="BJ6" s="27">
        <v>0.0030147</v>
      </c>
      <c r="BK6" s="24">
        <v>0.0030147</v>
      </c>
      <c r="BL6" s="99" t="s">
        <v>155</v>
      </c>
      <c r="BM6" s="109" t="s">
        <v>155</v>
      </c>
      <c r="BN6" s="5"/>
      <c r="BO6" s="26">
        <v>0.0219093</v>
      </c>
      <c r="BP6" s="27">
        <v>0.0219093</v>
      </c>
      <c r="BQ6" s="24">
        <v>0.0219093</v>
      </c>
      <c r="BR6" s="99" t="s">
        <v>155</v>
      </c>
      <c r="BS6" s="109" t="s">
        <v>155</v>
      </c>
      <c r="BT6" s="5"/>
      <c r="BU6" s="26">
        <v>0.0013274</v>
      </c>
      <c r="BV6" s="27">
        <v>0.0023911</v>
      </c>
      <c r="BW6" s="24">
        <v>0.0026194</v>
      </c>
      <c r="BX6" s="99" t="s">
        <v>155</v>
      </c>
      <c r="BY6" s="109" t="s">
        <v>155</v>
      </c>
      <c r="BZ6" s="5"/>
      <c r="CA6" s="26">
        <v>0.0024284</v>
      </c>
      <c r="CB6" s="27">
        <v>0.0024284</v>
      </c>
      <c r="CC6" s="24">
        <v>0.0024284</v>
      </c>
      <c r="CD6" s="99" t="s">
        <v>155</v>
      </c>
      <c r="CE6" s="109" t="s">
        <v>155</v>
      </c>
      <c r="CF6" s="5"/>
      <c r="CG6" s="26">
        <v>0</v>
      </c>
      <c r="CH6" s="27">
        <v>0.0014296</v>
      </c>
      <c r="CI6" s="24">
        <v>0.0014296</v>
      </c>
      <c r="CJ6" s="99" t="s">
        <v>155</v>
      </c>
      <c r="CK6" s="109" t="s">
        <v>155</v>
      </c>
      <c r="CL6" s="5"/>
      <c r="CM6" s="26">
        <v>0.0005986</v>
      </c>
      <c r="CN6" s="27">
        <v>0.0106998</v>
      </c>
      <c r="CO6" s="24">
        <v>0.0605445</v>
      </c>
      <c r="CP6" s="99" t="s">
        <v>155</v>
      </c>
      <c r="CQ6" s="109" t="s">
        <v>155</v>
      </c>
      <c r="CS6" s="26">
        <v>0.0006462</v>
      </c>
      <c r="CT6" s="27">
        <v>0.0006843</v>
      </c>
      <c r="CU6" s="24">
        <v>0.0007214</v>
      </c>
      <c r="CV6" s="99" t="s">
        <v>155</v>
      </c>
      <c r="CW6" s="109" t="s">
        <v>155</v>
      </c>
      <c r="CX6" s="70"/>
      <c r="CY6" s="26">
        <v>0</v>
      </c>
      <c r="CZ6" s="27">
        <v>0.001546</v>
      </c>
      <c r="DA6" s="24">
        <v>0.001546</v>
      </c>
      <c r="DB6" s="99" t="s">
        <v>155</v>
      </c>
      <c r="DC6" s="109" t="s">
        <v>155</v>
      </c>
      <c r="DD6" s="70"/>
      <c r="DE6" s="26">
        <v>0.0001285</v>
      </c>
      <c r="DF6" s="27">
        <v>0.0007254</v>
      </c>
      <c r="DG6" s="24">
        <v>0.0007254</v>
      </c>
      <c r="DH6" s="99" t="s">
        <v>155</v>
      </c>
      <c r="DI6" s="109" t="s">
        <v>155</v>
      </c>
      <c r="DJ6" s="70"/>
      <c r="DK6" s="26">
        <v>0.0007485</v>
      </c>
      <c r="DL6" s="27">
        <v>0.0088971</v>
      </c>
      <c r="DM6" s="24">
        <v>0.0088971</v>
      </c>
      <c r="DN6" s="99" t="s">
        <v>155</v>
      </c>
      <c r="DO6" s="109" t="s">
        <v>155</v>
      </c>
      <c r="DP6" s="70"/>
      <c r="DQ6" s="26">
        <v>0.0012322</v>
      </c>
      <c r="DR6" s="27">
        <v>0.0019302</v>
      </c>
      <c r="DS6" s="24">
        <v>0.0020698</v>
      </c>
      <c r="DT6" s="99" t="s">
        <v>155</v>
      </c>
      <c r="DU6" s="109" t="s">
        <v>155</v>
      </c>
      <c r="DV6" s="70"/>
      <c r="DW6" s="26">
        <v>0.0694704</v>
      </c>
      <c r="DX6" s="27">
        <v>0.085418</v>
      </c>
      <c r="DY6" s="24">
        <v>0.0898674</v>
      </c>
      <c r="DZ6" s="99" t="s">
        <v>155</v>
      </c>
      <c r="EA6" s="109" t="s">
        <v>155</v>
      </c>
      <c r="EC6" s="26">
        <v>1.28E-05</v>
      </c>
      <c r="ED6" s="27">
        <v>2.14E-05</v>
      </c>
      <c r="EE6" s="24">
        <v>2.14E-05</v>
      </c>
      <c r="EF6" s="99" t="s">
        <v>155</v>
      </c>
      <c r="EG6" s="109" t="s">
        <v>155</v>
      </c>
      <c r="EI6" s="26">
        <v>0</v>
      </c>
      <c r="EJ6" s="27">
        <v>0</v>
      </c>
      <c r="EK6" s="24">
        <v>0</v>
      </c>
      <c r="EL6" s="99" t="s">
        <v>155</v>
      </c>
      <c r="EM6" s="109" t="s">
        <v>155</v>
      </c>
      <c r="EO6" s="26">
        <v>0.0031154</v>
      </c>
      <c r="EP6" s="27">
        <v>0.013581</v>
      </c>
      <c r="EQ6" s="24">
        <v>0.0214083</v>
      </c>
      <c r="ER6" s="99" t="s">
        <v>155</v>
      </c>
      <c r="ES6" s="109" t="s">
        <v>155</v>
      </c>
      <c r="EU6" s="26">
        <v>4.2E-05</v>
      </c>
      <c r="EV6" s="27">
        <v>4.2E-05</v>
      </c>
      <c r="EW6" s="24">
        <v>4.2E-05</v>
      </c>
      <c r="EX6" s="99" t="s">
        <v>155</v>
      </c>
      <c r="EY6" s="109" t="s">
        <v>155</v>
      </c>
      <c r="FA6" s="26">
        <v>0.0255929</v>
      </c>
      <c r="FB6" s="27">
        <v>0.0640546</v>
      </c>
      <c r="FC6" s="24">
        <v>0.1864341</v>
      </c>
      <c r="FD6" s="99" t="s">
        <v>155</v>
      </c>
      <c r="FE6" s="109" t="s">
        <v>155</v>
      </c>
      <c r="FG6" s="26">
        <v>0.0014335</v>
      </c>
      <c r="FH6" s="27">
        <v>0.0014335</v>
      </c>
      <c r="FI6" s="24">
        <v>0.0014335</v>
      </c>
      <c r="FJ6" s="99" t="s">
        <v>155</v>
      </c>
      <c r="FK6" s="109" t="s">
        <v>155</v>
      </c>
      <c r="FM6" s="26">
        <v>0.5202388</v>
      </c>
      <c r="FN6" s="27">
        <v>0.32853</v>
      </c>
      <c r="FO6" s="24">
        <v>0.0189027</v>
      </c>
      <c r="FP6" s="99" t="s">
        <v>155</v>
      </c>
      <c r="FQ6" s="109" t="s">
        <v>155</v>
      </c>
    </row>
    <row r="7" spans="1:173" s="8" customFormat="1" ht="12.75">
      <c r="A7" s="21"/>
      <c r="C7" s="40"/>
      <c r="D7" s="13"/>
      <c r="E7" s="90" t="s">
        <v>148</v>
      </c>
      <c r="F7" s="91"/>
      <c r="G7" s="99" t="s">
        <v>161</v>
      </c>
      <c r="H7" s="110" t="s">
        <v>162</v>
      </c>
      <c r="I7" s="90" t="s">
        <v>147</v>
      </c>
      <c r="J7" s="13"/>
      <c r="K7" s="99" t="s">
        <v>161</v>
      </c>
      <c r="L7" s="110" t="s">
        <v>162</v>
      </c>
      <c r="M7" s="13"/>
      <c r="N7" s="13"/>
      <c r="O7" s="39"/>
      <c r="P7" s="99" t="s">
        <v>161</v>
      </c>
      <c r="Q7" s="110" t="s">
        <v>162</v>
      </c>
      <c r="R7" s="5"/>
      <c r="S7" s="22"/>
      <c r="T7" s="23">
        <v>0.3159866</v>
      </c>
      <c r="U7" s="24">
        <v>0.388568</v>
      </c>
      <c r="V7" s="99" t="s">
        <v>161</v>
      </c>
      <c r="W7" s="110" t="s">
        <v>162</v>
      </c>
      <c r="X7" s="5"/>
      <c r="Y7" s="22"/>
      <c r="Z7" s="25">
        <v>0.6840134</v>
      </c>
      <c r="AA7" s="25">
        <f>AG7+AM7+AS7+AY7+BE7+BK7+BQ7+BW7+CC7+CI7+CO7+CU7+DA7+DG7+DM7+DS7+DY7+EE7+EK7+EQ7+EW7+FC7+FI7+FO7</f>
        <v>0.6114319999999999</v>
      </c>
      <c r="AB7" s="99" t="s">
        <v>161</v>
      </c>
      <c r="AC7" s="110" t="s">
        <v>162</v>
      </c>
      <c r="AD7" s="5"/>
      <c r="AE7" s="26"/>
      <c r="AF7" s="27">
        <v>0.2446662</v>
      </c>
      <c r="AG7" s="24">
        <v>0.3008655</v>
      </c>
      <c r="AH7" s="99" t="s">
        <v>161</v>
      </c>
      <c r="AI7" s="110" t="s">
        <v>162</v>
      </c>
      <c r="AJ7" s="5"/>
      <c r="AK7" s="26"/>
      <c r="AL7" s="27">
        <v>0.0056929</v>
      </c>
      <c r="AM7" s="24">
        <v>0.0070005</v>
      </c>
      <c r="AN7" s="99" t="s">
        <v>161</v>
      </c>
      <c r="AO7" s="110" t="s">
        <v>162</v>
      </c>
      <c r="AP7" s="5"/>
      <c r="AQ7" s="26"/>
      <c r="AR7" s="27">
        <v>0.0007578</v>
      </c>
      <c r="AS7" s="24">
        <v>0.0009318</v>
      </c>
      <c r="AT7" s="99" t="s">
        <v>161</v>
      </c>
      <c r="AU7" s="110" t="s">
        <v>162</v>
      </c>
      <c r="AV7" s="5"/>
      <c r="AW7" s="26"/>
      <c r="AX7" s="27">
        <v>0.0200556</v>
      </c>
      <c r="AY7" s="24">
        <v>0.0246624</v>
      </c>
      <c r="AZ7" s="99" t="s">
        <v>161</v>
      </c>
      <c r="BA7" s="110" t="s">
        <v>162</v>
      </c>
      <c r="BB7" s="5"/>
      <c r="BC7" s="26"/>
      <c r="BD7" s="27">
        <v>0.00789</v>
      </c>
      <c r="BE7" s="24">
        <v>0.0097023</v>
      </c>
      <c r="BF7" s="99" t="s">
        <v>161</v>
      </c>
      <c r="BG7" s="110" t="s">
        <v>162</v>
      </c>
      <c r="BH7" s="5"/>
      <c r="BI7" s="26"/>
      <c r="BJ7" s="27">
        <v>0.0028689</v>
      </c>
      <c r="BK7" s="24">
        <v>0.0035279</v>
      </c>
      <c r="BL7" s="99" t="s">
        <v>161</v>
      </c>
      <c r="BM7" s="110" t="s">
        <v>162</v>
      </c>
      <c r="BN7" s="5"/>
      <c r="BO7" s="26"/>
      <c r="BP7" s="27">
        <v>0.0208502</v>
      </c>
      <c r="BQ7" s="24">
        <v>0.0256394</v>
      </c>
      <c r="BR7" s="99" t="s">
        <v>161</v>
      </c>
      <c r="BS7" s="110" t="s">
        <v>162</v>
      </c>
      <c r="BT7" s="5"/>
      <c r="BU7" s="26"/>
      <c r="BV7" s="27">
        <v>0.0028801</v>
      </c>
      <c r="BW7" s="24">
        <v>0.0035417</v>
      </c>
      <c r="BX7" s="99" t="s">
        <v>161</v>
      </c>
      <c r="BY7" s="110" t="s">
        <v>162</v>
      </c>
      <c r="BZ7" s="5"/>
      <c r="CA7" s="26"/>
      <c r="CB7" s="27">
        <v>0.002311</v>
      </c>
      <c r="CC7" s="24">
        <v>0.0028418</v>
      </c>
      <c r="CD7" s="99" t="s">
        <v>161</v>
      </c>
      <c r="CE7" s="110" t="s">
        <v>162</v>
      </c>
      <c r="CF7" s="5"/>
      <c r="CG7" s="26"/>
      <c r="CH7" s="27">
        <v>0.0013605</v>
      </c>
      <c r="CI7" s="24">
        <v>0.001673</v>
      </c>
      <c r="CJ7" s="99" t="s">
        <v>161</v>
      </c>
      <c r="CK7" s="110" t="s">
        <v>162</v>
      </c>
      <c r="CL7" s="5"/>
      <c r="CM7" s="26"/>
      <c r="CN7" s="27">
        <v>0.0670848</v>
      </c>
      <c r="CO7" s="24">
        <v>0.082494</v>
      </c>
      <c r="CP7" s="99" t="s">
        <v>161</v>
      </c>
      <c r="CQ7" s="110" t="s">
        <v>162</v>
      </c>
      <c r="CS7" s="26"/>
      <c r="CT7" s="27">
        <v>0.0007095</v>
      </c>
      <c r="CU7" s="24">
        <v>0.0008724</v>
      </c>
      <c r="CV7" s="99" t="s">
        <v>161</v>
      </c>
      <c r="CW7" s="110" t="s">
        <v>162</v>
      </c>
      <c r="CX7" s="70"/>
      <c r="CY7" s="26"/>
      <c r="CZ7" s="27">
        <v>0.0014713</v>
      </c>
      <c r="DA7" s="24">
        <v>0.0018092</v>
      </c>
      <c r="DB7" s="99" t="s">
        <v>161</v>
      </c>
      <c r="DC7" s="110" t="s">
        <v>162</v>
      </c>
      <c r="DD7" s="70"/>
      <c r="DE7" s="26"/>
      <c r="DF7" s="27">
        <v>0.0006904</v>
      </c>
      <c r="DG7" s="24">
        <v>0.0008489</v>
      </c>
      <c r="DH7" s="99" t="s">
        <v>161</v>
      </c>
      <c r="DI7" s="110" t="s">
        <v>162</v>
      </c>
      <c r="DJ7" s="70"/>
      <c r="DK7" s="26"/>
      <c r="DL7" s="27">
        <v>0.008467</v>
      </c>
      <c r="DM7" s="24">
        <v>0.0104119</v>
      </c>
      <c r="DN7" s="99" t="s">
        <v>161</v>
      </c>
      <c r="DO7" s="110" t="s">
        <v>162</v>
      </c>
      <c r="DP7" s="70"/>
      <c r="DQ7" s="26"/>
      <c r="DR7" s="27">
        <v>0.0019697</v>
      </c>
      <c r="DS7" s="24">
        <v>0.0024222</v>
      </c>
      <c r="DT7" s="99" t="s">
        <v>161</v>
      </c>
      <c r="DU7" s="110" t="s">
        <v>162</v>
      </c>
      <c r="DV7" s="70"/>
      <c r="DW7" s="26"/>
      <c r="DX7" s="27">
        <v>0.0855228</v>
      </c>
      <c r="DY7" s="24">
        <v>0.1051672</v>
      </c>
      <c r="DZ7" s="99" t="s">
        <v>161</v>
      </c>
      <c r="EA7" s="110" t="s">
        <v>162</v>
      </c>
      <c r="EC7" s="26"/>
      <c r="ED7" s="27">
        <v>2.04E-05</v>
      </c>
      <c r="EE7" s="24">
        <v>2.51E-05</v>
      </c>
      <c r="EF7" s="99" t="s">
        <v>161</v>
      </c>
      <c r="EG7" s="110" t="s">
        <v>162</v>
      </c>
      <c r="EI7" s="26"/>
      <c r="EJ7" s="27">
        <v>0.0001469</v>
      </c>
      <c r="EK7" s="24">
        <v>0.0001806</v>
      </c>
      <c r="EL7" s="99" t="s">
        <v>161</v>
      </c>
      <c r="EM7" s="110" t="s">
        <v>162</v>
      </c>
      <c r="EO7" s="26"/>
      <c r="EP7" s="27">
        <v>0.0204014</v>
      </c>
      <c r="EQ7" s="24">
        <v>0.0250876</v>
      </c>
      <c r="ER7" s="99" t="s">
        <v>161</v>
      </c>
      <c r="ES7" s="110" t="s">
        <v>162</v>
      </c>
      <c r="EU7" s="26"/>
      <c r="EV7" s="27">
        <v>4E-05</v>
      </c>
      <c r="EW7" s="24">
        <v>4.91E-05</v>
      </c>
      <c r="EX7" s="99" t="s">
        <v>161</v>
      </c>
      <c r="EY7" s="110" t="s">
        <v>162</v>
      </c>
      <c r="FA7" s="26"/>
      <c r="FB7" s="27">
        <v>0.1867921</v>
      </c>
      <c r="FC7" s="24"/>
      <c r="FD7" s="99" t="s">
        <v>161</v>
      </c>
      <c r="FE7" s="110" t="s">
        <v>162</v>
      </c>
      <c r="FG7" s="26"/>
      <c r="FH7" s="27">
        <v>0.0013642</v>
      </c>
      <c r="FI7" s="24">
        <v>0.0016775</v>
      </c>
      <c r="FJ7" s="99" t="s">
        <v>161</v>
      </c>
      <c r="FK7" s="110" t="s">
        <v>162</v>
      </c>
      <c r="FM7" s="26"/>
      <c r="FN7" s="27"/>
      <c r="FO7" s="24"/>
      <c r="FP7" s="99" t="s">
        <v>161</v>
      </c>
      <c r="FQ7" s="110" t="s">
        <v>162</v>
      </c>
    </row>
    <row r="8" spans="1:173" ht="12.75">
      <c r="A8" s="29"/>
      <c r="C8" s="30" t="s">
        <v>9</v>
      </c>
      <c r="D8" s="30" t="s">
        <v>10</v>
      </c>
      <c r="E8" s="30" t="s">
        <v>9</v>
      </c>
      <c r="F8" s="30" t="s">
        <v>10</v>
      </c>
      <c r="G8" s="99"/>
      <c r="H8" s="30"/>
      <c r="I8" s="30" t="s">
        <v>9</v>
      </c>
      <c r="J8" s="30" t="s">
        <v>10</v>
      </c>
      <c r="K8" s="99"/>
      <c r="L8" s="30"/>
      <c r="M8" s="30" t="s">
        <v>9</v>
      </c>
      <c r="N8" s="30" t="s">
        <v>10</v>
      </c>
      <c r="O8" s="30" t="s">
        <v>11</v>
      </c>
      <c r="P8" s="98"/>
      <c r="Q8" s="111"/>
      <c r="S8" s="30" t="s">
        <v>9</v>
      </c>
      <c r="T8" s="30" t="s">
        <v>10</v>
      </c>
      <c r="U8" s="30" t="s">
        <v>11</v>
      </c>
      <c r="V8" s="103"/>
      <c r="W8" s="103"/>
      <c r="Y8" s="30" t="s">
        <v>9</v>
      </c>
      <c r="Z8" s="30" t="s">
        <v>10</v>
      </c>
      <c r="AA8" s="30" t="s">
        <v>11</v>
      </c>
      <c r="AB8" s="103"/>
      <c r="AC8" s="103"/>
      <c r="AE8" s="31" t="s">
        <v>9</v>
      </c>
      <c r="AF8" s="31" t="s">
        <v>10</v>
      </c>
      <c r="AG8" s="31" t="s">
        <v>11</v>
      </c>
      <c r="AH8" s="105"/>
      <c r="AI8" s="115"/>
      <c r="AK8" s="31" t="s">
        <v>9</v>
      </c>
      <c r="AL8" s="31" t="s">
        <v>10</v>
      </c>
      <c r="AM8" s="31" t="s">
        <v>11</v>
      </c>
      <c r="AN8" s="105"/>
      <c r="AO8" s="115"/>
      <c r="AQ8" s="31" t="s">
        <v>9</v>
      </c>
      <c r="AR8" s="31" t="s">
        <v>10</v>
      </c>
      <c r="AS8" s="31" t="s">
        <v>11</v>
      </c>
      <c r="AT8" s="105"/>
      <c r="AU8" s="115"/>
      <c r="AW8" s="31" t="s">
        <v>9</v>
      </c>
      <c r="AX8" s="31" t="s">
        <v>10</v>
      </c>
      <c r="AY8" s="31" t="s">
        <v>11</v>
      </c>
      <c r="AZ8" s="105"/>
      <c r="BA8" s="115"/>
      <c r="BC8" s="31" t="s">
        <v>9</v>
      </c>
      <c r="BD8" s="31" t="s">
        <v>10</v>
      </c>
      <c r="BE8" s="31" t="s">
        <v>11</v>
      </c>
      <c r="BF8" s="105"/>
      <c r="BG8" s="115"/>
      <c r="BI8" s="31" t="s">
        <v>9</v>
      </c>
      <c r="BJ8" s="31" t="s">
        <v>10</v>
      </c>
      <c r="BK8" s="31" t="s">
        <v>11</v>
      </c>
      <c r="BL8" s="105"/>
      <c r="BM8" s="115"/>
      <c r="BO8" s="31" t="s">
        <v>9</v>
      </c>
      <c r="BP8" s="31" t="s">
        <v>10</v>
      </c>
      <c r="BQ8" s="31" t="s">
        <v>11</v>
      </c>
      <c r="BR8" s="105"/>
      <c r="BS8" s="115"/>
      <c r="BU8" s="31" t="s">
        <v>9</v>
      </c>
      <c r="BV8" s="31" t="s">
        <v>10</v>
      </c>
      <c r="BW8" s="31" t="s">
        <v>11</v>
      </c>
      <c r="BX8" s="105"/>
      <c r="BY8" s="115"/>
      <c r="CA8" s="31" t="s">
        <v>9</v>
      </c>
      <c r="CB8" s="31" t="s">
        <v>10</v>
      </c>
      <c r="CC8" s="31" t="s">
        <v>11</v>
      </c>
      <c r="CD8" s="105"/>
      <c r="CE8" s="115"/>
      <c r="CG8" s="31" t="s">
        <v>9</v>
      </c>
      <c r="CH8" s="31" t="s">
        <v>10</v>
      </c>
      <c r="CI8" s="31" t="s">
        <v>11</v>
      </c>
      <c r="CJ8" s="105"/>
      <c r="CK8" s="115"/>
      <c r="CM8" s="31" t="s">
        <v>9</v>
      </c>
      <c r="CN8" s="31" t="s">
        <v>10</v>
      </c>
      <c r="CO8" s="31" t="s">
        <v>11</v>
      </c>
      <c r="CP8" s="105"/>
      <c r="CQ8" s="115"/>
      <c r="CS8" s="31" t="s">
        <v>9</v>
      </c>
      <c r="CT8" s="31" t="s">
        <v>10</v>
      </c>
      <c r="CU8" s="31" t="s">
        <v>11</v>
      </c>
      <c r="CV8" s="105"/>
      <c r="CW8" s="115"/>
      <c r="CX8" s="32"/>
      <c r="CY8" s="31" t="s">
        <v>9</v>
      </c>
      <c r="CZ8" s="31" t="s">
        <v>10</v>
      </c>
      <c r="DA8" s="31" t="s">
        <v>11</v>
      </c>
      <c r="DB8" s="105"/>
      <c r="DC8" s="115"/>
      <c r="DD8" s="32"/>
      <c r="DE8" s="31" t="s">
        <v>9</v>
      </c>
      <c r="DF8" s="31" t="s">
        <v>10</v>
      </c>
      <c r="DG8" s="31" t="s">
        <v>11</v>
      </c>
      <c r="DH8" s="105"/>
      <c r="DI8" s="115"/>
      <c r="DJ8" s="32"/>
      <c r="DK8" s="31" t="s">
        <v>9</v>
      </c>
      <c r="DL8" s="31" t="s">
        <v>10</v>
      </c>
      <c r="DM8" s="31" t="s">
        <v>11</v>
      </c>
      <c r="DN8" s="105"/>
      <c r="DO8" s="115"/>
      <c r="DP8" s="32"/>
      <c r="DQ8" s="31" t="s">
        <v>9</v>
      </c>
      <c r="DR8" s="31" t="s">
        <v>10</v>
      </c>
      <c r="DS8" s="31" t="s">
        <v>11</v>
      </c>
      <c r="DT8" s="105"/>
      <c r="DU8" s="115"/>
      <c r="DV8" s="32"/>
      <c r="DW8" s="31" t="s">
        <v>9</v>
      </c>
      <c r="DX8" s="31" t="s">
        <v>10</v>
      </c>
      <c r="DY8" s="31" t="s">
        <v>11</v>
      </c>
      <c r="DZ8" s="105"/>
      <c r="EA8" s="115"/>
      <c r="EC8" s="31" t="s">
        <v>9</v>
      </c>
      <c r="ED8" s="31" t="s">
        <v>10</v>
      </c>
      <c r="EE8" s="31" t="s">
        <v>11</v>
      </c>
      <c r="EF8" s="105"/>
      <c r="EG8" s="115"/>
      <c r="EI8" s="31" t="s">
        <v>9</v>
      </c>
      <c r="EJ8" s="31" t="s">
        <v>10</v>
      </c>
      <c r="EK8" s="31" t="s">
        <v>11</v>
      </c>
      <c r="EL8" s="105"/>
      <c r="EM8" s="115"/>
      <c r="EO8" s="31" t="s">
        <v>9</v>
      </c>
      <c r="EP8" s="31" t="s">
        <v>10</v>
      </c>
      <c r="EQ8" s="31" t="s">
        <v>11</v>
      </c>
      <c r="ER8" s="105"/>
      <c r="ES8" s="115"/>
      <c r="EU8" s="31" t="s">
        <v>9</v>
      </c>
      <c r="EV8" s="31" t="s">
        <v>10</v>
      </c>
      <c r="EW8" s="31" t="s">
        <v>11</v>
      </c>
      <c r="EX8" s="105"/>
      <c r="EY8" s="115"/>
      <c r="FA8" s="31" t="s">
        <v>9</v>
      </c>
      <c r="FB8" s="31" t="s">
        <v>10</v>
      </c>
      <c r="FC8" s="31" t="s">
        <v>11</v>
      </c>
      <c r="FD8" s="105"/>
      <c r="FE8" s="115"/>
      <c r="FG8" s="31" t="s">
        <v>9</v>
      </c>
      <c r="FH8" s="31" t="s">
        <v>10</v>
      </c>
      <c r="FI8" s="31" t="s">
        <v>11</v>
      </c>
      <c r="FJ8" s="105"/>
      <c r="FK8" s="115"/>
      <c r="FM8" s="31" t="s">
        <v>9</v>
      </c>
      <c r="FN8" s="31" t="s">
        <v>10</v>
      </c>
      <c r="FO8" s="31" t="s">
        <v>11</v>
      </c>
      <c r="FP8" s="105"/>
      <c r="FQ8" s="115"/>
    </row>
    <row r="9" spans="1:183" ht="12.75">
      <c r="A9" s="36">
        <v>44470</v>
      </c>
      <c r="F9" s="3">
        <v>203448</v>
      </c>
      <c r="G9" s="106">
        <v>11</v>
      </c>
      <c r="H9" s="116">
        <v>66086</v>
      </c>
      <c r="J9" s="3">
        <v>356066</v>
      </c>
      <c r="K9" s="106">
        <v>19</v>
      </c>
      <c r="L9" s="3">
        <v>57646</v>
      </c>
      <c r="N9" s="3">
        <f aca="true" t="shared" si="0" ref="N9:N34">D9+F9+J9</f>
        <v>559514</v>
      </c>
      <c r="O9" s="34">
        <f aca="true" t="shared" si="1" ref="O9:O34">M9+N9</f>
        <v>559514</v>
      </c>
      <c r="P9" s="100">
        <f>G9+K9</f>
        <v>30</v>
      </c>
      <c r="Q9" s="112">
        <f>H9+L9</f>
        <v>123732</v>
      </c>
      <c r="S9" s="35">
        <f>'2021B Academic'!S9</f>
        <v>0</v>
      </c>
      <c r="T9" s="35">
        <f>'2021B Academic'!T9</f>
        <v>138355.85348800002</v>
      </c>
      <c r="U9" s="35">
        <f aca="true" t="shared" si="2" ref="U9:U34">S9+T9</f>
        <v>138355.85348800002</v>
      </c>
      <c r="V9" s="104">
        <f>'2021B Academic'!V9</f>
        <v>7.382791999999999</v>
      </c>
      <c r="W9" s="35">
        <f>'2021B Academic'!W9</f>
        <v>22399.390928</v>
      </c>
      <c r="Y9" s="35"/>
      <c r="Z9" s="34">
        <f aca="true" t="shared" si="3" ref="Z9:Z34">AF9+AL9+AR9+AX9+BD9+BJ9+BP9+BV9+CB9+CH9+CN9+CT9+CZ9+DF9+DL9+DR9+DX9+ED9+EJ9+EP9+EV9+FB9+FH9+FN9</f>
        <v>421158.146512</v>
      </c>
      <c r="AA9" s="35">
        <f aca="true" t="shared" si="4" ref="AA9:AA34">Y9+Z9</f>
        <v>421158.146512</v>
      </c>
      <c r="AB9" s="100">
        <f aca="true" t="shared" si="5" ref="AB9:AB34">AH9+AN9+AT9+AZ9+BF9+BL9+BR9+BX9+CD9+CJ9+CP9+CV9+DB9+DH9+DN9+DT9+DZ9+EF9+EL9+ER9+EX9+FD9+FJ9+FP9</f>
        <v>22.617208</v>
      </c>
      <c r="AC9" s="34">
        <f aca="true" t="shared" si="6" ref="AC9:AC34">AI9+AO9+AU9+BA9+BG9+BM9+BS9+BY9+CE9+CK9+CQ9+CW9+DC9+DI9+DO9+DU9+EA9+EG9+EM9+ES9+EY9+FE9+FK9+FQ9</f>
        <v>101332.60907200002</v>
      </c>
      <c r="AE9" s="35"/>
      <c r="AF9" s="35">
        <f>(D9+J9)*$AG$7</f>
        <v>107127.975123</v>
      </c>
      <c r="AG9" s="35">
        <f aca="true" t="shared" si="7" ref="AG9:AG34">AE9+AF9</f>
        <v>107127.975123</v>
      </c>
      <c r="AH9" s="104">
        <f>$K9*AG$7</f>
        <v>5.7164445</v>
      </c>
      <c r="AI9" s="116">
        <f>$L9*AG$7</f>
        <v>17343.692613</v>
      </c>
      <c r="AK9" s="35"/>
      <c r="AL9" s="35">
        <f>(D9+J9)*$AM$7</f>
        <v>2492.640033</v>
      </c>
      <c r="AM9" s="35">
        <f aca="true" t="shared" si="8" ref="AM9:AM34">AK9+AL9</f>
        <v>2492.640033</v>
      </c>
      <c r="AN9" s="104">
        <f>$K9*AM$7</f>
        <v>0.1330095</v>
      </c>
      <c r="AO9" s="116">
        <f>$L9*AM$7</f>
        <v>403.550823</v>
      </c>
      <c r="AQ9" s="35"/>
      <c r="AR9" s="35">
        <f>(D9+J9)*$AS$7</f>
        <v>331.7822988</v>
      </c>
      <c r="AS9" s="35">
        <f aca="true" t="shared" si="9" ref="AS9:AS34">AQ9+AR9</f>
        <v>331.7822988</v>
      </c>
      <c r="AT9" s="104">
        <f>$K9*AS$7</f>
        <v>0.0177042</v>
      </c>
      <c r="AU9" s="116">
        <f>$L9*AS$7</f>
        <v>53.7145428</v>
      </c>
      <c r="AW9" s="35"/>
      <c r="AX9" s="35">
        <f>(D9+J9)*$AY$7</f>
        <v>8781.4421184</v>
      </c>
      <c r="AY9" s="35">
        <f aca="true" t="shared" si="10" ref="AY9:AY34">AW9+AX9</f>
        <v>8781.4421184</v>
      </c>
      <c r="AZ9" s="104">
        <f>$K9*AY$7</f>
        <v>0.46858560000000005</v>
      </c>
      <c r="BA9" s="116">
        <f>$L9*AY$7</f>
        <v>1421.6887104</v>
      </c>
      <c r="BC9" s="35"/>
      <c r="BD9" s="35">
        <f>(D9+J9)*$BE$7</f>
        <v>3454.6591518</v>
      </c>
      <c r="BE9" s="35">
        <f aca="true" t="shared" si="11" ref="BE9:BE34">BC9+BD9</f>
        <v>3454.6591518</v>
      </c>
      <c r="BF9" s="104">
        <f>$K9*BE$7</f>
        <v>0.1843437</v>
      </c>
      <c r="BG9" s="116">
        <f>$L9*BE$7</f>
        <v>559.2987858</v>
      </c>
      <c r="BI9" s="35"/>
      <c r="BJ9" s="35">
        <f>(D9+J9)*$BK$7</f>
        <v>1256.1652414</v>
      </c>
      <c r="BK9" s="35">
        <f aca="true" t="shared" si="12" ref="BK9:BK34">BI9+BJ9</f>
        <v>1256.1652414</v>
      </c>
      <c r="BL9" s="104">
        <f>$K9*BK$7</f>
        <v>0.0670301</v>
      </c>
      <c r="BM9" s="116">
        <f>$L9*BK$7</f>
        <v>203.3693234</v>
      </c>
      <c r="BO9" s="35"/>
      <c r="BP9" s="35">
        <f>(D9+J9)*$BQ$7</f>
        <v>9129.3186004</v>
      </c>
      <c r="BQ9" s="35">
        <f aca="true" t="shared" si="13" ref="BQ9:BQ34">BO9+BP9</f>
        <v>9129.3186004</v>
      </c>
      <c r="BR9" s="104">
        <f>$K9*BQ$7</f>
        <v>0.4871486</v>
      </c>
      <c r="BS9" s="116">
        <f>$L9*BQ$7</f>
        <v>1478.0088524</v>
      </c>
      <c r="BU9" s="35"/>
      <c r="BV9" s="35">
        <f>(D9+J9)*$BW$7</f>
        <v>1261.0789522</v>
      </c>
      <c r="BW9" s="35">
        <f aca="true" t="shared" si="14" ref="BW9:BW34">BU9+BV9</f>
        <v>1261.0789522</v>
      </c>
      <c r="BX9" s="104">
        <f>$K9*BW$7</f>
        <v>0.0672923</v>
      </c>
      <c r="BY9" s="116">
        <f>$L9*BW$7</f>
        <v>204.1648382</v>
      </c>
      <c r="CA9" s="35"/>
      <c r="CB9" s="35">
        <f>(D9+J9)*$CC$7</f>
        <v>1011.8683587999999</v>
      </c>
      <c r="CC9" s="35">
        <f aca="true" t="shared" si="15" ref="CC9:CC34">CA9+CB9</f>
        <v>1011.8683587999999</v>
      </c>
      <c r="CD9" s="104">
        <f>$K9*CC$7</f>
        <v>0.0539942</v>
      </c>
      <c r="CE9" s="116">
        <f>$L9*CC$7</f>
        <v>163.8184028</v>
      </c>
      <c r="CG9" s="35"/>
      <c r="CH9" s="35">
        <f>(D9+J9)*$CI$7</f>
        <v>595.698418</v>
      </c>
      <c r="CI9" s="5">
        <f aca="true" t="shared" si="16" ref="CI9:CI34">CG9+CH9</f>
        <v>595.698418</v>
      </c>
      <c r="CJ9" s="104">
        <f>$K9*CI$7</f>
        <v>0.031787</v>
      </c>
      <c r="CK9" s="116">
        <f>$L9*CI$7</f>
        <v>96.44175800000001</v>
      </c>
      <c r="CM9" s="35"/>
      <c r="CN9" s="35">
        <f>(D9+J9)*$CO$7</f>
        <v>29373.308603999998</v>
      </c>
      <c r="CO9" s="5">
        <f aca="true" t="shared" si="17" ref="CO9:CO34">CM9+CN9</f>
        <v>29373.308603999998</v>
      </c>
      <c r="CP9" s="104">
        <f>$K9*CO$7</f>
        <v>1.567386</v>
      </c>
      <c r="CQ9" s="116">
        <f>$L9*CO$7</f>
        <v>4755.449124</v>
      </c>
      <c r="CR9" s="5"/>
      <c r="CS9" s="35"/>
      <c r="CT9" s="35">
        <f>(D9+J9)*$CU$7</f>
        <v>310.6319784</v>
      </c>
      <c r="CU9" s="5">
        <f aca="true" t="shared" si="18" ref="CU9:CU34">CS9+CT9</f>
        <v>310.6319784</v>
      </c>
      <c r="CV9" s="104">
        <f>$K9*CU$7</f>
        <v>0.0165756</v>
      </c>
      <c r="CW9" s="116">
        <f>$L9*CU$7</f>
        <v>50.2903704</v>
      </c>
      <c r="CX9" s="5"/>
      <c r="CY9" s="35"/>
      <c r="CZ9" s="35">
        <f>(D9+J9)*$DA$7</f>
        <v>644.1946072</v>
      </c>
      <c r="DA9" s="5">
        <f aca="true" t="shared" si="19" ref="DA9:DA34">CY9+CZ9</f>
        <v>644.1946072</v>
      </c>
      <c r="DB9" s="104">
        <f>$K9*DA$7</f>
        <v>0.0343748</v>
      </c>
      <c r="DC9" s="116">
        <f>$L9*DA$7</f>
        <v>104.2931432</v>
      </c>
      <c r="DD9" s="5"/>
      <c r="DE9" s="35"/>
      <c r="DF9" s="35">
        <f>(D9+J9)*$DG$7</f>
        <v>302.2644274</v>
      </c>
      <c r="DG9" s="5">
        <f aca="true" t="shared" si="20" ref="DG9:DG34">DE9+DF9</f>
        <v>302.2644274</v>
      </c>
      <c r="DH9" s="104">
        <f>$K9*DG$7</f>
        <v>0.0161291</v>
      </c>
      <c r="DI9" s="116">
        <f>$L9*DG$7</f>
        <v>48.9356894</v>
      </c>
      <c r="DJ9" s="5"/>
      <c r="DK9" s="35"/>
      <c r="DL9" s="35">
        <f>(D9+J9)*$DM$7</f>
        <v>3707.3235854</v>
      </c>
      <c r="DM9" s="5">
        <f aca="true" t="shared" si="21" ref="DM9:DM34">DK9+DL9</f>
        <v>3707.3235854</v>
      </c>
      <c r="DN9" s="104">
        <f>$K9*DM$7</f>
        <v>0.1978261</v>
      </c>
      <c r="DO9" s="116">
        <f>$L9*DM$7</f>
        <v>600.2043874</v>
      </c>
      <c r="DP9" s="5"/>
      <c r="DQ9" s="35"/>
      <c r="DR9" s="35">
        <f>(D9+J9)*$DS$7</f>
        <v>862.4630652</v>
      </c>
      <c r="DS9" s="5">
        <f aca="true" t="shared" si="22" ref="DS9:DS34">DQ9+DR9</f>
        <v>862.4630652</v>
      </c>
      <c r="DT9" s="104">
        <f>$K9*DS$7</f>
        <v>0.046021799999999995</v>
      </c>
      <c r="DU9" s="116">
        <f>$L9*DS$7</f>
        <v>139.6301412</v>
      </c>
      <c r="DV9" s="5"/>
      <c r="DW9" s="35"/>
      <c r="DX9" s="35">
        <f>(D9+J9)*$DY$7</f>
        <v>37446.4642352</v>
      </c>
      <c r="DY9" s="5">
        <f aca="true" t="shared" si="23" ref="DY9:DY34">DW9+DX9</f>
        <v>37446.4642352</v>
      </c>
      <c r="DZ9" s="104">
        <f>$K9*DY$7</f>
        <v>1.9981768</v>
      </c>
      <c r="EA9" s="116">
        <f>$L9*DY$7</f>
        <v>6062.4684112</v>
      </c>
      <c r="EB9" s="5"/>
      <c r="EC9" s="35"/>
      <c r="ED9" s="35">
        <f>(D9+J9)*$EE$7</f>
        <v>8.9372566</v>
      </c>
      <c r="EE9" s="5">
        <f aca="true" t="shared" si="24" ref="EE9:EE34">EC9+ED9</f>
        <v>8.9372566</v>
      </c>
      <c r="EF9" s="104">
        <f>$K9*EE$7</f>
        <v>0.0004769</v>
      </c>
      <c r="EG9" s="116">
        <f>$L9*EE$7</f>
        <v>1.4469146</v>
      </c>
      <c r="EH9" s="5"/>
      <c r="EI9" s="35"/>
      <c r="EJ9" s="35">
        <f>(D9+J9)*$EK$7</f>
        <v>64.3055196</v>
      </c>
      <c r="EK9" s="5">
        <f aca="true" t="shared" si="25" ref="EK9:EK34">EI9+EJ9</f>
        <v>64.3055196</v>
      </c>
      <c r="EL9" s="104">
        <f>$K9*EK$7</f>
        <v>0.0034314</v>
      </c>
      <c r="EM9" s="116">
        <f>$L9*EK$7</f>
        <v>10.4108676</v>
      </c>
      <c r="EN9" s="5"/>
      <c r="EO9" s="35"/>
      <c r="EP9" s="35">
        <f>(D9+J9)*$EQ$7</f>
        <v>8932.841381600001</v>
      </c>
      <c r="EQ9" s="5">
        <f aca="true" t="shared" si="26" ref="EQ9:EQ34">EO9+EP9</f>
        <v>8932.841381600001</v>
      </c>
      <c r="ER9" s="104">
        <f>$K9*EQ$7</f>
        <v>0.47666440000000004</v>
      </c>
      <c r="ES9" s="116">
        <f>$L9*EQ$7</f>
        <v>1446.1997896</v>
      </c>
      <c r="ET9" s="5"/>
      <c r="EU9" s="35"/>
      <c r="EV9" s="35">
        <f>(D9+J9)*$EW$7</f>
        <v>17.4828406</v>
      </c>
      <c r="EW9" s="5">
        <f aca="true" t="shared" si="27" ref="EW9:EW34">EU9+EV9</f>
        <v>17.4828406</v>
      </c>
      <c r="EX9" s="104">
        <f>$K9*EW$7</f>
        <v>0.0009329</v>
      </c>
      <c r="EY9" s="116">
        <f>$L9*EW$7</f>
        <v>2.8304186000000002</v>
      </c>
      <c r="EZ9" s="5"/>
      <c r="FA9" s="3"/>
      <c r="FB9" s="3">
        <v>203448</v>
      </c>
      <c r="FC9" s="5">
        <f aca="true" t="shared" si="28" ref="FC9:FC34">FA9+FB9</f>
        <v>203448</v>
      </c>
      <c r="FD9" s="104">
        <v>11</v>
      </c>
      <c r="FE9" s="116">
        <v>66086</v>
      </c>
      <c r="FF9" s="5"/>
      <c r="FG9" s="5"/>
      <c r="FH9" s="35">
        <f>(D9+J9)*$FI$7</f>
        <v>597.300715</v>
      </c>
      <c r="FI9" s="35">
        <f aca="true" t="shared" si="29" ref="FI9:FI34">FG9+FH9</f>
        <v>597.300715</v>
      </c>
      <c r="FJ9" s="104">
        <f>$K9*FI$7</f>
        <v>0.0318725</v>
      </c>
      <c r="FK9" s="116">
        <f>$L9*FI$7</f>
        <v>96.701165</v>
      </c>
      <c r="FL9" s="5"/>
      <c r="FM9" s="5"/>
      <c r="FN9" s="35"/>
      <c r="FO9" s="35">
        <f aca="true" t="shared" si="30" ref="FO9:FO34">FM9+FN9</f>
        <v>0</v>
      </c>
      <c r="FP9" s="104">
        <f>$K9*FO$7</f>
        <v>0</v>
      </c>
      <c r="FQ9" s="116">
        <f>$L9*FO$7</f>
        <v>0</v>
      </c>
      <c r="FR9" s="5"/>
      <c r="FS9" s="5"/>
      <c r="FT9" s="5"/>
      <c r="FU9" s="5"/>
      <c r="FV9" s="5"/>
      <c r="FW9" s="5"/>
      <c r="FX9" s="5"/>
      <c r="FY9" s="5"/>
      <c r="FZ9" s="5"/>
      <c r="GA9" s="5"/>
    </row>
    <row r="10" spans="1:183" ht="12.75">
      <c r="A10" s="36">
        <v>44652</v>
      </c>
      <c r="E10" s="3">
        <v>265000</v>
      </c>
      <c r="F10" s="3">
        <v>168759</v>
      </c>
      <c r="G10" s="106">
        <v>4</v>
      </c>
      <c r="H10" s="116">
        <v>66085</v>
      </c>
      <c r="I10" s="3">
        <v>470000</v>
      </c>
      <c r="J10" s="3">
        <v>295355</v>
      </c>
      <c r="K10" s="106">
        <v>7</v>
      </c>
      <c r="L10" s="3">
        <v>57657</v>
      </c>
      <c r="M10" s="3">
        <f aca="true" t="shared" si="31" ref="M10:M34">C10+E10+I10</f>
        <v>735000</v>
      </c>
      <c r="N10" s="3">
        <f t="shared" si="0"/>
        <v>464114</v>
      </c>
      <c r="O10" s="34">
        <f t="shared" si="1"/>
        <v>1199114</v>
      </c>
      <c r="P10" s="100">
        <f aca="true" t="shared" si="32" ref="P10:P34">G10+K10</f>
        <v>11</v>
      </c>
      <c r="Q10" s="112">
        <f aca="true" t="shared" si="33" ref="Q10:Q34">H10+L10</f>
        <v>123742</v>
      </c>
      <c r="S10" s="35">
        <f>'2021B Academic'!S10</f>
        <v>182626.96</v>
      </c>
      <c r="T10" s="35">
        <f>'2021B Academic'!T10</f>
        <v>114765.50163999997</v>
      </c>
      <c r="U10" s="35">
        <f t="shared" si="2"/>
        <v>297392.46164</v>
      </c>
      <c r="V10" s="104">
        <f>'2021B Academic'!V10</f>
        <v>2.719975999999999</v>
      </c>
      <c r="W10" s="35">
        <f>'2021B Academic'!W10</f>
        <v>22403.665176000002</v>
      </c>
      <c r="Y10" s="35">
        <f aca="true" t="shared" si="34" ref="Y10:Y34">AE10+AK10+AQ10+AW10+BC10+BI10+BO10+BU10+CA10+CG10+CM10+CS10+CY10+DE10+DK10+DQ10+DW10+EC10+EI10+EO10+EU10+FA10+FG10+FM10</f>
        <v>552373.04</v>
      </c>
      <c r="Z10" s="34">
        <f t="shared" si="3"/>
        <v>349348.49836</v>
      </c>
      <c r="AA10" s="35">
        <f t="shared" si="4"/>
        <v>901721.5383600001</v>
      </c>
      <c r="AB10" s="100">
        <f t="shared" si="5"/>
        <v>8.280024</v>
      </c>
      <c r="AC10" s="34">
        <f t="shared" si="6"/>
        <v>101338.334824</v>
      </c>
      <c r="AE10" s="35">
        <f>(C10+I10)*$AG$7</f>
        <v>141406.785</v>
      </c>
      <c r="AF10" s="35">
        <f aca="true" t="shared" si="35" ref="AF10:AF34">(D10+J10)*$AG$7</f>
        <v>88862.1297525</v>
      </c>
      <c r="AG10" s="35">
        <f t="shared" si="7"/>
        <v>230268.91475250002</v>
      </c>
      <c r="AH10" s="104">
        <f aca="true" t="shared" si="36" ref="AH10:AH34">$K10*AG$7</f>
        <v>2.1060585</v>
      </c>
      <c r="AI10" s="116">
        <f aca="true" t="shared" si="37" ref="AI10:AI34">$L10*AG$7</f>
        <v>17347.002133500002</v>
      </c>
      <c r="AK10" s="35">
        <f>(C10+I10)*$AM$7</f>
        <v>3290.2349999999997</v>
      </c>
      <c r="AL10" s="35">
        <f aca="true" t="shared" si="38" ref="AL10:AL34">(D10+J10)*$AM$7</f>
        <v>2067.6326774999998</v>
      </c>
      <c r="AM10" s="35">
        <f t="shared" si="8"/>
        <v>5357.867677499999</v>
      </c>
      <c r="AN10" s="104">
        <f aca="true" t="shared" si="39" ref="AN10:AN34">$K10*AM$7</f>
        <v>0.0490035</v>
      </c>
      <c r="AO10" s="116">
        <f aca="true" t="shared" si="40" ref="AO10:AO34">$L10*AM$7</f>
        <v>403.62782849999996</v>
      </c>
      <c r="AQ10" s="35">
        <f>(C10+I10)*$AS$7</f>
        <v>437.94599999999997</v>
      </c>
      <c r="AR10" s="35">
        <f aca="true" t="shared" si="41" ref="AR10:AR34">(D10+J10)*$AS$7</f>
        <v>275.211789</v>
      </c>
      <c r="AS10" s="35">
        <f t="shared" si="9"/>
        <v>713.157789</v>
      </c>
      <c r="AT10" s="104">
        <f aca="true" t="shared" si="42" ref="AT10:AT34">$K10*AS$7</f>
        <v>0.0065226</v>
      </c>
      <c r="AU10" s="116">
        <f aca="true" t="shared" si="43" ref="AU10:AU34">$L10*AS$7</f>
        <v>53.7247926</v>
      </c>
      <c r="AW10" s="35">
        <f>(C10+I10)*$AY$7</f>
        <v>11591.328000000001</v>
      </c>
      <c r="AX10" s="35">
        <f aca="true" t="shared" si="44" ref="AX10:AX34">(D10+J10)*$AY$7</f>
        <v>7284.163152</v>
      </c>
      <c r="AY10" s="35">
        <f t="shared" si="10"/>
        <v>18875.491152000002</v>
      </c>
      <c r="AZ10" s="104">
        <f aca="true" t="shared" si="45" ref="AZ10:AZ34">$K10*AY$7</f>
        <v>0.1726368</v>
      </c>
      <c r="BA10" s="116">
        <f aca="true" t="shared" si="46" ref="BA10:BA34">$L10*AY$7</f>
        <v>1421.9599968</v>
      </c>
      <c r="BC10" s="35">
        <f>(C10+I10)*$BE$7</f>
        <v>4560.081</v>
      </c>
      <c r="BD10" s="35">
        <f aca="true" t="shared" si="47" ref="BD10:BD34">(D10+J10)*$BE$7</f>
        <v>2865.6228165</v>
      </c>
      <c r="BE10" s="35">
        <f t="shared" si="11"/>
        <v>7425.7038165</v>
      </c>
      <c r="BF10" s="104">
        <f aca="true" t="shared" si="48" ref="BF10:BF34">$K10*BE$7</f>
        <v>0.06791610000000001</v>
      </c>
      <c r="BG10" s="116">
        <f aca="true" t="shared" si="49" ref="BG10:BG34">$L10*BE$7</f>
        <v>559.4055111</v>
      </c>
      <c r="BI10" s="35">
        <f>(C10+I10)*$BK$7</f>
        <v>1658.113</v>
      </c>
      <c r="BJ10" s="35">
        <f aca="true" t="shared" si="50" ref="BJ10:BJ34">(D10+J10)*$BK$7</f>
        <v>1041.9829045</v>
      </c>
      <c r="BK10" s="35">
        <f t="shared" si="12"/>
        <v>2700.0959045</v>
      </c>
      <c r="BL10" s="104">
        <f aca="true" t="shared" si="51" ref="BL10:BL34">$K10*BK$7</f>
        <v>0.0246953</v>
      </c>
      <c r="BM10" s="116">
        <f aca="true" t="shared" si="52" ref="BM10:BM34">$L10*BK$7</f>
        <v>203.4081303</v>
      </c>
      <c r="BO10" s="35">
        <f>(C10+I10)*$BQ$7</f>
        <v>12050.518</v>
      </c>
      <c r="BP10" s="35">
        <f aca="true" t="shared" si="53" ref="BP10:BP34">(D10+J10)*$BQ$7</f>
        <v>7572.724987</v>
      </c>
      <c r="BQ10" s="35">
        <f t="shared" si="13"/>
        <v>19623.242986999998</v>
      </c>
      <c r="BR10" s="104">
        <f aca="true" t="shared" si="54" ref="BR10:BR34">$K10*BQ$7</f>
        <v>0.1794758</v>
      </c>
      <c r="BS10" s="116">
        <f aca="true" t="shared" si="55" ref="BS10:BS34">$L10*BQ$7</f>
        <v>1478.2908858</v>
      </c>
      <c r="BU10" s="35">
        <f>(C10+I10)*$BW$7</f>
        <v>1664.599</v>
      </c>
      <c r="BV10" s="35">
        <f aca="true" t="shared" si="56" ref="BV10:BV34">(D10+J10)*$BW$7</f>
        <v>1046.0588035</v>
      </c>
      <c r="BW10" s="35">
        <f t="shared" si="14"/>
        <v>2710.6578035</v>
      </c>
      <c r="BX10" s="104">
        <f aca="true" t="shared" si="57" ref="BX10:BX34">$K10*BW$7</f>
        <v>0.0247919</v>
      </c>
      <c r="BY10" s="116">
        <f aca="true" t="shared" si="58" ref="BY10:BY34">$L10*BW$7</f>
        <v>204.20379690000001</v>
      </c>
      <c r="CA10" s="35">
        <f>(C10+I10)*$CC$7</f>
        <v>1335.646</v>
      </c>
      <c r="CB10" s="35">
        <f aca="true" t="shared" si="59" ref="CB10:CB34">(D10+J10)*$CC$7</f>
        <v>839.339839</v>
      </c>
      <c r="CC10" s="35">
        <f t="shared" si="15"/>
        <v>2174.985839</v>
      </c>
      <c r="CD10" s="104">
        <f aca="true" t="shared" si="60" ref="CD10:CD34">$K10*CC$7</f>
        <v>0.0198926</v>
      </c>
      <c r="CE10" s="116">
        <f aca="true" t="shared" si="61" ref="CE10:CE34">$L10*CC$7</f>
        <v>163.8496626</v>
      </c>
      <c r="CG10" s="35">
        <f>(C10+I10)*$CI$7</f>
        <v>786.3100000000001</v>
      </c>
      <c r="CH10" s="35">
        <f aca="true" t="shared" si="62" ref="CH10:CH34">(D10+J10)*$CI$7</f>
        <v>494.128915</v>
      </c>
      <c r="CI10" s="5">
        <f t="shared" si="16"/>
        <v>1280.4389150000002</v>
      </c>
      <c r="CJ10" s="104">
        <f aca="true" t="shared" si="63" ref="CJ10:CJ34">$K10*CI$7</f>
        <v>0.011711</v>
      </c>
      <c r="CK10" s="116">
        <f aca="true" t="shared" si="64" ref="CK10:CK34">$L10*CI$7</f>
        <v>96.460161</v>
      </c>
      <c r="CM10" s="35">
        <f>(C10+I10)*$CO$7</f>
        <v>38772.18</v>
      </c>
      <c r="CN10" s="35">
        <f aca="true" t="shared" si="65" ref="CN10:CN34">(D10+J10)*$CO$7</f>
        <v>24365.01537</v>
      </c>
      <c r="CO10" s="5">
        <f t="shared" si="17"/>
        <v>63137.19537</v>
      </c>
      <c r="CP10" s="104">
        <f aca="true" t="shared" si="66" ref="CP10:CP34">$K10*CO$7</f>
        <v>0.577458</v>
      </c>
      <c r="CQ10" s="116">
        <f aca="true" t="shared" si="67" ref="CQ10:CQ34">$L10*CO$7</f>
        <v>4756.3565579999995</v>
      </c>
      <c r="CR10" s="5"/>
      <c r="CS10" s="35">
        <f>(C10+I10)*$CU$7</f>
        <v>410.02799999999996</v>
      </c>
      <c r="CT10" s="35">
        <f aca="true" t="shared" si="68" ref="CT10:CT34">(D10+J10)*$CU$7</f>
        <v>257.66770199999996</v>
      </c>
      <c r="CU10" s="5">
        <f t="shared" si="18"/>
        <v>667.695702</v>
      </c>
      <c r="CV10" s="104">
        <f aca="true" t="shared" si="69" ref="CV10:CV34">$K10*CU$7</f>
        <v>0.0061068</v>
      </c>
      <c r="CW10" s="116">
        <f aca="true" t="shared" si="70" ref="CW10:CW34">$L10*CU$7</f>
        <v>50.2999668</v>
      </c>
      <c r="CX10" s="5"/>
      <c r="CY10" s="35">
        <f>(C10+I10)*$DA$7</f>
        <v>850.324</v>
      </c>
      <c r="CZ10" s="35">
        <f aca="true" t="shared" si="71" ref="CZ10:CZ34">(D10+J10)*$DA$7</f>
        <v>534.356266</v>
      </c>
      <c r="DA10" s="5">
        <f t="shared" si="19"/>
        <v>1384.6802659999998</v>
      </c>
      <c r="DB10" s="104">
        <f aca="true" t="shared" si="72" ref="DB10:DB34">$K10*DA$7</f>
        <v>0.0126644</v>
      </c>
      <c r="DC10" s="116">
        <f aca="true" t="shared" si="73" ref="DC10:DC34">$L10*DA$7</f>
        <v>104.3130444</v>
      </c>
      <c r="DD10" s="5"/>
      <c r="DE10" s="35">
        <f>(C10+I10)*$DG$7</f>
        <v>398.983</v>
      </c>
      <c r="DF10" s="35">
        <f aca="true" t="shared" si="74" ref="DF10:DF34">(D10+J10)*$DG$7</f>
        <v>250.7268595</v>
      </c>
      <c r="DG10" s="5">
        <f t="shared" si="20"/>
        <v>649.7098595</v>
      </c>
      <c r="DH10" s="104">
        <f aca="true" t="shared" si="75" ref="DH10:DH34">$K10*DG$7</f>
        <v>0.0059423</v>
      </c>
      <c r="DI10" s="116">
        <f aca="true" t="shared" si="76" ref="DI10:DI34">$L10*DG$7</f>
        <v>48.9450273</v>
      </c>
      <c r="DJ10" s="5"/>
      <c r="DK10" s="35">
        <f>(C10+I10)*$DM$7</f>
        <v>4893.593</v>
      </c>
      <c r="DL10" s="35">
        <f aca="true" t="shared" si="77" ref="DL10:DL34">(D10+J10)*$DM$7</f>
        <v>3075.2067245</v>
      </c>
      <c r="DM10" s="5">
        <f t="shared" si="21"/>
        <v>7968.7997245</v>
      </c>
      <c r="DN10" s="104">
        <f aca="true" t="shared" si="78" ref="DN10:DN34">$K10*DM$7</f>
        <v>0.0728833</v>
      </c>
      <c r="DO10" s="116">
        <f aca="true" t="shared" si="79" ref="DO10:DO34">$L10*DM$7</f>
        <v>600.3189183</v>
      </c>
      <c r="DP10" s="5"/>
      <c r="DQ10" s="35">
        <f>(C10+I10)*$DS$7</f>
        <v>1138.434</v>
      </c>
      <c r="DR10" s="35">
        <f aca="true" t="shared" si="80" ref="DR10:DR34">(D10+J10)*$DS$7</f>
        <v>715.408881</v>
      </c>
      <c r="DS10" s="5">
        <f t="shared" si="22"/>
        <v>1853.842881</v>
      </c>
      <c r="DT10" s="104">
        <f aca="true" t="shared" si="81" ref="DT10:DT34">$K10*DS$7</f>
        <v>0.0169554</v>
      </c>
      <c r="DU10" s="116">
        <f aca="true" t="shared" si="82" ref="DU10:DU34">$L10*DS$7</f>
        <v>139.6567854</v>
      </c>
      <c r="DV10" s="5"/>
      <c r="DW10" s="35">
        <f>(C10+I10)*$DY$7</f>
        <v>49428.584</v>
      </c>
      <c r="DX10" s="35">
        <f aca="true" t="shared" si="83" ref="DX10:DX34">(D10+J10)*$DY$7</f>
        <v>31061.658356</v>
      </c>
      <c r="DY10" s="5">
        <f t="shared" si="23"/>
        <v>80490.242356</v>
      </c>
      <c r="DZ10" s="104">
        <f aca="true" t="shared" si="84" ref="DZ10:DZ34">$K10*DY$7</f>
        <v>0.7361704</v>
      </c>
      <c r="EA10" s="116">
        <f aca="true" t="shared" si="85" ref="EA10:EA34">$L10*DY$7</f>
        <v>6063.6252504</v>
      </c>
      <c r="EB10" s="5"/>
      <c r="EC10" s="35">
        <f>(C10+I10)*$EE$7</f>
        <v>11.797</v>
      </c>
      <c r="ED10" s="35">
        <f aca="true" t="shared" si="86" ref="ED10:ED34">(D10+J10)*$EE$7</f>
        <v>7.4134105</v>
      </c>
      <c r="EE10" s="5">
        <f t="shared" si="24"/>
        <v>19.210410500000002</v>
      </c>
      <c r="EF10" s="104">
        <f aca="true" t="shared" si="87" ref="EF10:EF34">$K10*EE$7</f>
        <v>0.0001757</v>
      </c>
      <c r="EG10" s="116">
        <f aca="true" t="shared" si="88" ref="EG10:EG34">$L10*EE$7</f>
        <v>1.4471907</v>
      </c>
      <c r="EH10" s="5"/>
      <c r="EI10" s="35">
        <f>(C10+I10)*$EK$7</f>
        <v>84.882</v>
      </c>
      <c r="EJ10" s="35">
        <f aca="true" t="shared" si="89" ref="EJ10:EJ34">(D10+J10)*$EK$7</f>
        <v>53.341113</v>
      </c>
      <c r="EK10" s="5">
        <f t="shared" si="25"/>
        <v>138.223113</v>
      </c>
      <c r="EL10" s="104">
        <f aca="true" t="shared" si="90" ref="EL10:EL34">$K10*EK$7</f>
        <v>0.0012642</v>
      </c>
      <c r="EM10" s="116">
        <f aca="true" t="shared" si="91" ref="EM10:EM34">$L10*EK$7</f>
        <v>10.4128542</v>
      </c>
      <c r="EN10" s="5"/>
      <c r="EO10" s="35">
        <f>(C10+I10)*$EQ$7</f>
        <v>11791.172</v>
      </c>
      <c r="EP10" s="35">
        <f aca="true" t="shared" si="92" ref="EP10:EP34">(D10+J10)*$EQ$7</f>
        <v>7409.748098</v>
      </c>
      <c r="EQ10" s="5">
        <f t="shared" si="26"/>
        <v>19200.920098000002</v>
      </c>
      <c r="ER10" s="104">
        <f aca="true" t="shared" si="93" ref="ER10:ER34">$K10*EQ$7</f>
        <v>0.17561320000000002</v>
      </c>
      <c r="ES10" s="116">
        <f aca="true" t="shared" si="94" ref="ES10:ES34">$L10*EQ$7</f>
        <v>1446.4757532</v>
      </c>
      <c r="ET10" s="5"/>
      <c r="EU10" s="35">
        <f>(C10+I10)*$EW$7</f>
        <v>23.077</v>
      </c>
      <c r="EV10" s="35">
        <f aca="true" t="shared" si="95" ref="EV10:EV34">(D10+J10)*$EW$7</f>
        <v>14.5019305</v>
      </c>
      <c r="EW10" s="5">
        <f t="shared" si="27"/>
        <v>37.5789305</v>
      </c>
      <c r="EX10" s="104">
        <f aca="true" t="shared" si="96" ref="EX10:EX34">$K10*EW$7</f>
        <v>0.0003437</v>
      </c>
      <c r="EY10" s="116">
        <f aca="true" t="shared" si="97" ref="EY10:EY34">$L10*EW$7</f>
        <v>2.8309587</v>
      </c>
      <c r="EZ10" s="5"/>
      <c r="FA10" s="3">
        <v>265000</v>
      </c>
      <c r="FB10" s="3">
        <v>168759</v>
      </c>
      <c r="FC10" s="5">
        <f t="shared" si="28"/>
        <v>433759</v>
      </c>
      <c r="FD10" s="104">
        <v>4</v>
      </c>
      <c r="FE10" s="116">
        <v>66085</v>
      </c>
      <c r="FF10" s="5"/>
      <c r="FG10" s="5">
        <f>(C10+I10)*$FI$7</f>
        <v>788.425</v>
      </c>
      <c r="FH10" s="35">
        <f aca="true" t="shared" si="98" ref="FH10:FH34">(D10+J10)*$FI$7</f>
        <v>495.4580125</v>
      </c>
      <c r="FI10" s="35">
        <f t="shared" si="29"/>
        <v>1283.8830125</v>
      </c>
      <c r="FJ10" s="104">
        <f aca="true" t="shared" si="99" ref="FJ10:FJ34">$K10*FI$7</f>
        <v>0.0117425</v>
      </c>
      <c r="FK10" s="116">
        <f aca="true" t="shared" si="100" ref="FK10:FK34">$L10*FI$7</f>
        <v>96.7196175</v>
      </c>
      <c r="FL10" s="5"/>
      <c r="FM10" s="5"/>
      <c r="FN10" s="35"/>
      <c r="FO10" s="35">
        <f t="shared" si="30"/>
        <v>0</v>
      </c>
      <c r="FP10" s="104">
        <f aca="true" t="shared" si="101" ref="FP10:FP34">$K10*FO$7</f>
        <v>0</v>
      </c>
      <c r="FQ10" s="116">
        <f aca="true" t="shared" si="102" ref="FQ10:FQ34">$L10*FO$7</f>
        <v>0</v>
      </c>
      <c r="FR10" s="5"/>
      <c r="FS10" s="5"/>
      <c r="FT10" s="5"/>
      <c r="FU10" s="5"/>
      <c r="FV10" s="5"/>
      <c r="FW10" s="5"/>
      <c r="FX10" s="5"/>
      <c r="FY10" s="5"/>
      <c r="FZ10" s="5"/>
      <c r="GA10" s="5"/>
    </row>
    <row r="11" spans="1:183" ht="12.75">
      <c r="A11" s="36">
        <v>44835</v>
      </c>
      <c r="F11" s="3">
        <v>168560</v>
      </c>
      <c r="G11" s="106">
        <v>4</v>
      </c>
      <c r="H11" s="116">
        <v>66085</v>
      </c>
      <c r="J11" s="3">
        <v>295002</v>
      </c>
      <c r="K11" s="106">
        <v>7</v>
      </c>
      <c r="L11" s="3">
        <v>57657</v>
      </c>
      <c r="N11" s="3">
        <f t="shared" si="0"/>
        <v>463562</v>
      </c>
      <c r="O11" s="34">
        <f t="shared" si="1"/>
        <v>463562</v>
      </c>
      <c r="P11" s="100">
        <f t="shared" si="32"/>
        <v>11</v>
      </c>
      <c r="Q11" s="112">
        <f t="shared" si="33"/>
        <v>123742</v>
      </c>
      <c r="S11" s="35">
        <f>'2021B Academic'!S11</f>
        <v>0</v>
      </c>
      <c r="T11" s="35">
        <f>'2021B Academic'!T11</f>
        <v>114628.33713600002</v>
      </c>
      <c r="U11" s="35">
        <f t="shared" si="2"/>
        <v>114628.33713600002</v>
      </c>
      <c r="V11" s="104">
        <f>'2021B Academic'!V11</f>
        <v>2.719975999999999</v>
      </c>
      <c r="W11" s="35">
        <f>'2021B Academic'!W11</f>
        <v>22403.665176000002</v>
      </c>
      <c r="Y11" s="35"/>
      <c r="Z11" s="34">
        <f t="shared" si="3"/>
        <v>348933.66286399995</v>
      </c>
      <c r="AA11" s="35">
        <f t="shared" si="4"/>
        <v>348933.66286399995</v>
      </c>
      <c r="AB11" s="100">
        <f t="shared" si="5"/>
        <v>8.280024</v>
      </c>
      <c r="AC11" s="34">
        <f t="shared" si="6"/>
        <v>101338.334824</v>
      </c>
      <c r="AE11" s="35"/>
      <c r="AF11" s="35">
        <f t="shared" si="35"/>
        <v>88755.924231</v>
      </c>
      <c r="AG11" s="35">
        <f t="shared" si="7"/>
        <v>88755.924231</v>
      </c>
      <c r="AH11" s="104">
        <f t="shared" si="36"/>
        <v>2.1060585</v>
      </c>
      <c r="AI11" s="116">
        <f t="shared" si="37"/>
        <v>17347.002133500002</v>
      </c>
      <c r="AK11" s="35"/>
      <c r="AL11" s="35">
        <f t="shared" si="38"/>
        <v>2065.161501</v>
      </c>
      <c r="AM11" s="35">
        <f t="shared" si="8"/>
        <v>2065.161501</v>
      </c>
      <c r="AN11" s="104">
        <f t="shared" si="39"/>
        <v>0.0490035</v>
      </c>
      <c r="AO11" s="116">
        <f t="shared" si="40"/>
        <v>403.62782849999996</v>
      </c>
      <c r="AQ11" s="35"/>
      <c r="AR11" s="35">
        <f t="shared" si="41"/>
        <v>274.8828636</v>
      </c>
      <c r="AS11" s="35">
        <f t="shared" si="9"/>
        <v>274.8828636</v>
      </c>
      <c r="AT11" s="104">
        <f t="shared" si="42"/>
        <v>0.0065226</v>
      </c>
      <c r="AU11" s="116">
        <f t="shared" si="43"/>
        <v>53.7247926</v>
      </c>
      <c r="AW11" s="35"/>
      <c r="AX11" s="35">
        <f t="shared" si="44"/>
        <v>7275.457324800001</v>
      </c>
      <c r="AY11" s="35">
        <f t="shared" si="10"/>
        <v>7275.457324800001</v>
      </c>
      <c r="AZ11" s="104">
        <f t="shared" si="45"/>
        <v>0.1726368</v>
      </c>
      <c r="BA11" s="116">
        <f t="shared" si="46"/>
        <v>1421.9599968</v>
      </c>
      <c r="BC11" s="35"/>
      <c r="BD11" s="35">
        <f t="shared" si="47"/>
        <v>2862.1979046</v>
      </c>
      <c r="BE11" s="35">
        <f t="shared" si="11"/>
        <v>2862.1979046</v>
      </c>
      <c r="BF11" s="104">
        <f t="shared" si="48"/>
        <v>0.06791610000000001</v>
      </c>
      <c r="BG11" s="116">
        <f t="shared" si="49"/>
        <v>559.4055111</v>
      </c>
      <c r="BI11" s="35"/>
      <c r="BJ11" s="35">
        <f t="shared" si="50"/>
        <v>1040.7375558</v>
      </c>
      <c r="BK11" s="35">
        <f t="shared" si="12"/>
        <v>1040.7375558</v>
      </c>
      <c r="BL11" s="104">
        <f t="shared" si="51"/>
        <v>0.0246953</v>
      </c>
      <c r="BM11" s="116">
        <f t="shared" si="52"/>
        <v>203.4081303</v>
      </c>
      <c r="BO11" s="35"/>
      <c r="BP11" s="35">
        <f t="shared" si="53"/>
        <v>7563.6742788</v>
      </c>
      <c r="BQ11" s="35">
        <f t="shared" si="13"/>
        <v>7563.6742788</v>
      </c>
      <c r="BR11" s="104">
        <f t="shared" si="54"/>
        <v>0.1794758</v>
      </c>
      <c r="BS11" s="116">
        <f t="shared" si="55"/>
        <v>1478.2908858</v>
      </c>
      <c r="BU11" s="35"/>
      <c r="BV11" s="35">
        <f t="shared" si="56"/>
        <v>1044.8085834</v>
      </c>
      <c r="BW11" s="35">
        <f t="shared" si="14"/>
        <v>1044.8085834</v>
      </c>
      <c r="BX11" s="104">
        <f t="shared" si="57"/>
        <v>0.0247919</v>
      </c>
      <c r="BY11" s="116">
        <f t="shared" si="58"/>
        <v>204.20379690000001</v>
      </c>
      <c r="CA11" s="35"/>
      <c r="CB11" s="35">
        <f t="shared" si="59"/>
        <v>838.3366835999999</v>
      </c>
      <c r="CC11" s="35">
        <f t="shared" si="15"/>
        <v>838.3366835999999</v>
      </c>
      <c r="CD11" s="104">
        <f t="shared" si="60"/>
        <v>0.0198926</v>
      </c>
      <c r="CE11" s="116">
        <f t="shared" si="61"/>
        <v>163.8496626</v>
      </c>
      <c r="CG11" s="35"/>
      <c r="CH11" s="35">
        <f t="shared" si="62"/>
        <v>493.538346</v>
      </c>
      <c r="CI11" s="5">
        <f t="shared" si="16"/>
        <v>493.538346</v>
      </c>
      <c r="CJ11" s="104">
        <f t="shared" si="63"/>
        <v>0.011711</v>
      </c>
      <c r="CK11" s="116">
        <f t="shared" si="64"/>
        <v>96.460161</v>
      </c>
      <c r="CM11" s="35"/>
      <c r="CN11" s="35">
        <f t="shared" si="65"/>
        <v>24335.894988</v>
      </c>
      <c r="CO11" s="5">
        <f t="shared" si="17"/>
        <v>24335.894988</v>
      </c>
      <c r="CP11" s="104">
        <f t="shared" si="66"/>
        <v>0.577458</v>
      </c>
      <c r="CQ11" s="116">
        <f t="shared" si="67"/>
        <v>4756.3565579999995</v>
      </c>
      <c r="CR11" s="5"/>
      <c r="CS11" s="35"/>
      <c r="CT11" s="35">
        <f t="shared" si="68"/>
        <v>257.3597448</v>
      </c>
      <c r="CU11" s="5">
        <f t="shared" si="18"/>
        <v>257.3597448</v>
      </c>
      <c r="CV11" s="104">
        <f t="shared" si="69"/>
        <v>0.0061068</v>
      </c>
      <c r="CW11" s="116">
        <f t="shared" si="70"/>
        <v>50.2999668</v>
      </c>
      <c r="CX11" s="5"/>
      <c r="CY11" s="35"/>
      <c r="CZ11" s="35">
        <f t="shared" si="71"/>
        <v>533.7176184</v>
      </c>
      <c r="DA11" s="5">
        <f t="shared" si="19"/>
        <v>533.7176184</v>
      </c>
      <c r="DB11" s="104">
        <f t="shared" si="72"/>
        <v>0.0126644</v>
      </c>
      <c r="DC11" s="116">
        <f t="shared" si="73"/>
        <v>104.3130444</v>
      </c>
      <c r="DD11" s="5"/>
      <c r="DE11" s="35"/>
      <c r="DF11" s="35">
        <f t="shared" si="74"/>
        <v>250.4271978</v>
      </c>
      <c r="DG11" s="5">
        <f t="shared" si="20"/>
        <v>250.4271978</v>
      </c>
      <c r="DH11" s="104">
        <f t="shared" si="75"/>
        <v>0.0059423</v>
      </c>
      <c r="DI11" s="116">
        <f t="shared" si="76"/>
        <v>48.9450273</v>
      </c>
      <c r="DJ11" s="5"/>
      <c r="DK11" s="35"/>
      <c r="DL11" s="35">
        <f t="shared" si="77"/>
        <v>3071.5313238</v>
      </c>
      <c r="DM11" s="5">
        <f t="shared" si="21"/>
        <v>3071.5313238</v>
      </c>
      <c r="DN11" s="104">
        <f t="shared" si="78"/>
        <v>0.0728833</v>
      </c>
      <c r="DO11" s="116">
        <f t="shared" si="79"/>
        <v>600.3189183</v>
      </c>
      <c r="DP11" s="5"/>
      <c r="DQ11" s="35"/>
      <c r="DR11" s="35">
        <f t="shared" si="80"/>
        <v>714.5538443999999</v>
      </c>
      <c r="DS11" s="5">
        <f t="shared" si="22"/>
        <v>714.5538443999999</v>
      </c>
      <c r="DT11" s="104">
        <f t="shared" si="81"/>
        <v>0.0169554</v>
      </c>
      <c r="DU11" s="116">
        <f t="shared" si="82"/>
        <v>139.6567854</v>
      </c>
      <c r="DV11" s="5"/>
      <c r="DW11" s="35"/>
      <c r="DX11" s="35">
        <f t="shared" si="83"/>
        <v>31024.5343344</v>
      </c>
      <c r="DY11" s="5">
        <f t="shared" si="23"/>
        <v>31024.5343344</v>
      </c>
      <c r="DZ11" s="104">
        <f t="shared" si="84"/>
        <v>0.7361704</v>
      </c>
      <c r="EA11" s="116">
        <f t="shared" si="85"/>
        <v>6063.6252504</v>
      </c>
      <c r="EB11" s="5"/>
      <c r="EC11" s="35"/>
      <c r="ED11" s="35">
        <f t="shared" si="86"/>
        <v>7.4045502</v>
      </c>
      <c r="EE11" s="5">
        <f t="shared" si="24"/>
        <v>7.4045502</v>
      </c>
      <c r="EF11" s="104">
        <f t="shared" si="87"/>
        <v>0.0001757</v>
      </c>
      <c r="EG11" s="116">
        <f t="shared" si="88"/>
        <v>1.4471907</v>
      </c>
      <c r="EH11" s="5"/>
      <c r="EI11" s="35"/>
      <c r="EJ11" s="35">
        <f t="shared" si="89"/>
        <v>53.2773612</v>
      </c>
      <c r="EK11" s="5">
        <f t="shared" si="25"/>
        <v>53.2773612</v>
      </c>
      <c r="EL11" s="104">
        <f t="shared" si="90"/>
        <v>0.0012642</v>
      </c>
      <c r="EM11" s="116">
        <f t="shared" si="91"/>
        <v>10.4128542</v>
      </c>
      <c r="EN11" s="5"/>
      <c r="EO11" s="35"/>
      <c r="EP11" s="35">
        <f t="shared" si="92"/>
        <v>7400.892175200001</v>
      </c>
      <c r="EQ11" s="5">
        <f t="shared" si="26"/>
        <v>7400.892175200001</v>
      </c>
      <c r="ER11" s="104">
        <f t="shared" si="93"/>
        <v>0.17561320000000002</v>
      </c>
      <c r="ES11" s="116">
        <f t="shared" si="94"/>
        <v>1446.4757532</v>
      </c>
      <c r="ET11" s="5"/>
      <c r="EU11" s="35"/>
      <c r="EV11" s="35">
        <f t="shared" si="95"/>
        <v>14.4845982</v>
      </c>
      <c r="EW11" s="5">
        <f t="shared" si="27"/>
        <v>14.4845982</v>
      </c>
      <c r="EX11" s="104">
        <f t="shared" si="96"/>
        <v>0.0003437</v>
      </c>
      <c r="EY11" s="116">
        <f t="shared" si="97"/>
        <v>2.8309587</v>
      </c>
      <c r="EZ11" s="5"/>
      <c r="FA11" s="3"/>
      <c r="FB11" s="3">
        <v>168560</v>
      </c>
      <c r="FC11" s="5">
        <f t="shared" si="28"/>
        <v>168560</v>
      </c>
      <c r="FD11" s="104">
        <v>4</v>
      </c>
      <c r="FE11" s="116">
        <v>66085</v>
      </c>
      <c r="FF11" s="5"/>
      <c r="FG11" s="5"/>
      <c r="FH11" s="35">
        <f t="shared" si="98"/>
        <v>494.865855</v>
      </c>
      <c r="FI11" s="35">
        <f t="shared" si="29"/>
        <v>494.865855</v>
      </c>
      <c r="FJ11" s="104">
        <f t="shared" si="99"/>
        <v>0.0117425</v>
      </c>
      <c r="FK11" s="116">
        <f t="shared" si="100"/>
        <v>96.7196175</v>
      </c>
      <c r="FL11" s="5"/>
      <c r="FM11" s="5"/>
      <c r="FN11" s="35"/>
      <c r="FO11" s="35">
        <f t="shared" si="30"/>
        <v>0</v>
      </c>
      <c r="FP11" s="104">
        <f t="shared" si="101"/>
        <v>0</v>
      </c>
      <c r="FQ11" s="116">
        <f t="shared" si="102"/>
        <v>0</v>
      </c>
      <c r="FR11" s="5"/>
      <c r="FS11" s="5"/>
      <c r="FT11" s="5"/>
      <c r="FU11" s="5"/>
      <c r="FV11" s="5"/>
      <c r="FW11" s="5"/>
      <c r="FX11" s="5"/>
      <c r="FY11" s="5"/>
      <c r="FZ11" s="5"/>
      <c r="GA11" s="5"/>
    </row>
    <row r="12" spans="1:183" ht="12.75">
      <c r="A12" s="36">
        <v>45017</v>
      </c>
      <c r="E12" s="3">
        <v>305000</v>
      </c>
      <c r="F12" s="3">
        <v>168560</v>
      </c>
      <c r="G12" s="106">
        <v>4</v>
      </c>
      <c r="H12" s="116">
        <v>66085</v>
      </c>
      <c r="I12" s="3">
        <v>530000</v>
      </c>
      <c r="J12" s="3">
        <v>295002</v>
      </c>
      <c r="K12" s="106">
        <v>7</v>
      </c>
      <c r="L12" s="3">
        <v>57657</v>
      </c>
      <c r="M12" s="3">
        <f t="shared" si="31"/>
        <v>835000</v>
      </c>
      <c r="N12" s="3">
        <f t="shared" si="0"/>
        <v>463562</v>
      </c>
      <c r="O12" s="34">
        <f t="shared" si="1"/>
        <v>1298562</v>
      </c>
      <c r="P12" s="100">
        <f t="shared" si="32"/>
        <v>11</v>
      </c>
      <c r="Q12" s="112">
        <f t="shared" si="33"/>
        <v>123742</v>
      </c>
      <c r="S12" s="35">
        <f>'2021B Academic'!S12</f>
        <v>205941.03999999998</v>
      </c>
      <c r="T12" s="35">
        <f>'2021B Academic'!T12</f>
        <v>114628.33713600002</v>
      </c>
      <c r="U12" s="35">
        <f t="shared" si="2"/>
        <v>320569.37713599997</v>
      </c>
      <c r="V12" s="104">
        <f>'2021B Academic'!V12</f>
        <v>2.719975999999999</v>
      </c>
      <c r="W12" s="35">
        <f>'2021B Academic'!W12</f>
        <v>22403.665176000002</v>
      </c>
      <c r="Y12" s="35">
        <f t="shared" si="34"/>
        <v>629058.96</v>
      </c>
      <c r="Z12" s="34">
        <f t="shared" si="3"/>
        <v>348933.66286399995</v>
      </c>
      <c r="AA12" s="35">
        <f t="shared" si="4"/>
        <v>977992.6228639999</v>
      </c>
      <c r="AB12" s="100">
        <f t="shared" si="5"/>
        <v>8.280024</v>
      </c>
      <c r="AC12" s="34">
        <f t="shared" si="6"/>
        <v>101338.334824</v>
      </c>
      <c r="AE12" s="35">
        <f aca="true" t="shared" si="103" ref="AE12:AE34">(C12+I12)*$AG$7</f>
        <v>159458.715</v>
      </c>
      <c r="AF12" s="35">
        <f t="shared" si="35"/>
        <v>88755.924231</v>
      </c>
      <c r="AG12" s="35">
        <f t="shared" si="7"/>
        <v>248214.63923099998</v>
      </c>
      <c r="AH12" s="104">
        <f t="shared" si="36"/>
        <v>2.1060585</v>
      </c>
      <c r="AI12" s="116">
        <f t="shared" si="37"/>
        <v>17347.002133500002</v>
      </c>
      <c r="AK12" s="35">
        <f aca="true" t="shared" si="104" ref="AK12:AK34">(C12+I12)*$AM$7</f>
        <v>3710.265</v>
      </c>
      <c r="AL12" s="35">
        <f t="shared" si="38"/>
        <v>2065.161501</v>
      </c>
      <c r="AM12" s="35">
        <f t="shared" si="8"/>
        <v>5775.426501</v>
      </c>
      <c r="AN12" s="104">
        <f t="shared" si="39"/>
        <v>0.0490035</v>
      </c>
      <c r="AO12" s="116">
        <f t="shared" si="40"/>
        <v>403.62782849999996</v>
      </c>
      <c r="AQ12" s="35">
        <f aca="true" t="shared" si="105" ref="AQ12:AQ34">(C12+I12)*$AS$7</f>
        <v>493.854</v>
      </c>
      <c r="AR12" s="35">
        <f t="shared" si="41"/>
        <v>274.8828636</v>
      </c>
      <c r="AS12" s="35">
        <f t="shared" si="9"/>
        <v>768.7368636</v>
      </c>
      <c r="AT12" s="104">
        <f t="shared" si="42"/>
        <v>0.0065226</v>
      </c>
      <c r="AU12" s="116">
        <f t="shared" si="43"/>
        <v>53.7247926</v>
      </c>
      <c r="AW12" s="35">
        <f aca="true" t="shared" si="106" ref="AW12:AW34">(C12+I12)*$AY$7</f>
        <v>13071.072</v>
      </c>
      <c r="AX12" s="35">
        <f t="shared" si="44"/>
        <v>7275.457324800001</v>
      </c>
      <c r="AY12" s="35">
        <f t="shared" si="10"/>
        <v>20346.5293248</v>
      </c>
      <c r="AZ12" s="104">
        <f t="shared" si="45"/>
        <v>0.1726368</v>
      </c>
      <c r="BA12" s="116">
        <f t="shared" si="46"/>
        <v>1421.9599968</v>
      </c>
      <c r="BC12" s="35">
        <f aca="true" t="shared" si="107" ref="BC12:BC34">(C12+I12)*$BE$7</f>
        <v>5142.219</v>
      </c>
      <c r="BD12" s="35">
        <f t="shared" si="47"/>
        <v>2862.1979046</v>
      </c>
      <c r="BE12" s="35">
        <f t="shared" si="11"/>
        <v>8004.416904600001</v>
      </c>
      <c r="BF12" s="104">
        <f t="shared" si="48"/>
        <v>0.06791610000000001</v>
      </c>
      <c r="BG12" s="116">
        <f t="shared" si="49"/>
        <v>559.4055111</v>
      </c>
      <c r="BI12" s="35">
        <f aca="true" t="shared" si="108" ref="BI12:BI34">(C12+I12)*$BK$7</f>
        <v>1869.787</v>
      </c>
      <c r="BJ12" s="35">
        <f t="shared" si="50"/>
        <v>1040.7375558</v>
      </c>
      <c r="BK12" s="35">
        <f t="shared" si="12"/>
        <v>2910.5245558</v>
      </c>
      <c r="BL12" s="104">
        <f t="shared" si="51"/>
        <v>0.0246953</v>
      </c>
      <c r="BM12" s="116">
        <f t="shared" si="52"/>
        <v>203.4081303</v>
      </c>
      <c r="BO12" s="35">
        <f aca="true" t="shared" si="109" ref="BO12:BO34">(C12+I12)*$BQ$7</f>
        <v>13588.882</v>
      </c>
      <c r="BP12" s="35">
        <f t="shared" si="53"/>
        <v>7563.6742788</v>
      </c>
      <c r="BQ12" s="35">
        <f t="shared" si="13"/>
        <v>21152.5562788</v>
      </c>
      <c r="BR12" s="104">
        <f t="shared" si="54"/>
        <v>0.1794758</v>
      </c>
      <c r="BS12" s="116">
        <f t="shared" si="55"/>
        <v>1478.2908858</v>
      </c>
      <c r="BU12" s="35">
        <f aca="true" t="shared" si="110" ref="BU12:BU34">(C12+I12)*$BW$7</f>
        <v>1877.101</v>
      </c>
      <c r="BV12" s="35">
        <f t="shared" si="56"/>
        <v>1044.8085834</v>
      </c>
      <c r="BW12" s="35">
        <f t="shared" si="14"/>
        <v>2921.9095834</v>
      </c>
      <c r="BX12" s="104">
        <f t="shared" si="57"/>
        <v>0.0247919</v>
      </c>
      <c r="BY12" s="116">
        <f t="shared" si="58"/>
        <v>204.20379690000001</v>
      </c>
      <c r="CA12" s="35">
        <f aca="true" t="shared" si="111" ref="CA12:CA34">(C12+I12)*$CC$7</f>
        <v>1506.154</v>
      </c>
      <c r="CB12" s="35">
        <f t="shared" si="59"/>
        <v>838.3366835999999</v>
      </c>
      <c r="CC12" s="35">
        <f t="shared" si="15"/>
        <v>2344.4906836</v>
      </c>
      <c r="CD12" s="104">
        <f t="shared" si="60"/>
        <v>0.0198926</v>
      </c>
      <c r="CE12" s="116">
        <f t="shared" si="61"/>
        <v>163.8496626</v>
      </c>
      <c r="CG12" s="35">
        <f aca="true" t="shared" si="112" ref="CG12:CG34">(C12+I12)*$CI$7</f>
        <v>886.69</v>
      </c>
      <c r="CH12" s="35">
        <f t="shared" si="62"/>
        <v>493.538346</v>
      </c>
      <c r="CI12" s="5">
        <f t="shared" si="16"/>
        <v>1380.228346</v>
      </c>
      <c r="CJ12" s="104">
        <f t="shared" si="63"/>
        <v>0.011711</v>
      </c>
      <c r="CK12" s="116">
        <f t="shared" si="64"/>
        <v>96.460161</v>
      </c>
      <c r="CM12" s="35">
        <f aca="true" t="shared" si="113" ref="CM12:CM34">(C12+I12)*$CO$7</f>
        <v>43721.82</v>
      </c>
      <c r="CN12" s="35">
        <f t="shared" si="65"/>
        <v>24335.894988</v>
      </c>
      <c r="CO12" s="5">
        <f t="shared" si="17"/>
        <v>68057.71498799999</v>
      </c>
      <c r="CP12" s="104">
        <f t="shared" si="66"/>
        <v>0.577458</v>
      </c>
      <c r="CQ12" s="116">
        <f t="shared" si="67"/>
        <v>4756.3565579999995</v>
      </c>
      <c r="CR12" s="5"/>
      <c r="CS12" s="35">
        <f aca="true" t="shared" si="114" ref="CS12:CS34">(C12+I12)*$CU$7</f>
        <v>462.37199999999996</v>
      </c>
      <c r="CT12" s="35">
        <f t="shared" si="68"/>
        <v>257.3597448</v>
      </c>
      <c r="CU12" s="5">
        <f t="shared" si="18"/>
        <v>719.7317447999999</v>
      </c>
      <c r="CV12" s="104">
        <f t="shared" si="69"/>
        <v>0.0061068</v>
      </c>
      <c r="CW12" s="116">
        <f t="shared" si="70"/>
        <v>50.2999668</v>
      </c>
      <c r="CX12" s="5"/>
      <c r="CY12" s="35">
        <f aca="true" t="shared" si="115" ref="CY12:CY34">(C12+I12)*$DA$7</f>
        <v>958.876</v>
      </c>
      <c r="CZ12" s="35">
        <f t="shared" si="71"/>
        <v>533.7176184</v>
      </c>
      <c r="DA12" s="5">
        <f t="shared" si="19"/>
        <v>1492.5936184</v>
      </c>
      <c r="DB12" s="104">
        <f t="shared" si="72"/>
        <v>0.0126644</v>
      </c>
      <c r="DC12" s="116">
        <f t="shared" si="73"/>
        <v>104.3130444</v>
      </c>
      <c r="DD12" s="5"/>
      <c r="DE12" s="35">
        <f aca="true" t="shared" si="116" ref="DE12:DE34">(C12+I12)*$DG$7</f>
        <v>449.917</v>
      </c>
      <c r="DF12" s="35">
        <f t="shared" si="74"/>
        <v>250.4271978</v>
      </c>
      <c r="DG12" s="5">
        <f t="shared" si="20"/>
        <v>700.3441978</v>
      </c>
      <c r="DH12" s="104">
        <f t="shared" si="75"/>
        <v>0.0059423</v>
      </c>
      <c r="DI12" s="116">
        <f t="shared" si="76"/>
        <v>48.9450273</v>
      </c>
      <c r="DJ12" s="5"/>
      <c r="DK12" s="35">
        <f aca="true" t="shared" si="117" ref="DK12:DK34">(C12+I12)*$DM$7</f>
        <v>5518.307</v>
      </c>
      <c r="DL12" s="35">
        <f t="shared" si="77"/>
        <v>3071.5313238</v>
      </c>
      <c r="DM12" s="5">
        <f t="shared" si="21"/>
        <v>8589.838323799999</v>
      </c>
      <c r="DN12" s="104">
        <f t="shared" si="78"/>
        <v>0.0728833</v>
      </c>
      <c r="DO12" s="116">
        <f t="shared" si="79"/>
        <v>600.3189183</v>
      </c>
      <c r="DP12" s="5"/>
      <c r="DQ12" s="35">
        <f aca="true" t="shared" si="118" ref="DQ12:DQ34">(C12+I12)*$DS$7</f>
        <v>1283.7659999999998</v>
      </c>
      <c r="DR12" s="35">
        <f t="shared" si="80"/>
        <v>714.5538443999999</v>
      </c>
      <c r="DS12" s="5">
        <f t="shared" si="22"/>
        <v>1998.3198443999997</v>
      </c>
      <c r="DT12" s="104">
        <f t="shared" si="81"/>
        <v>0.0169554</v>
      </c>
      <c r="DU12" s="116">
        <f t="shared" si="82"/>
        <v>139.6567854</v>
      </c>
      <c r="DV12" s="5"/>
      <c r="DW12" s="35">
        <f aca="true" t="shared" si="119" ref="DW12:DW34">(C12+I12)*$DY$7</f>
        <v>55738.616</v>
      </c>
      <c r="DX12" s="35">
        <f t="shared" si="83"/>
        <v>31024.5343344</v>
      </c>
      <c r="DY12" s="5">
        <f t="shared" si="23"/>
        <v>86763.15033440001</v>
      </c>
      <c r="DZ12" s="104">
        <f t="shared" si="84"/>
        <v>0.7361704</v>
      </c>
      <c r="EA12" s="116">
        <f t="shared" si="85"/>
        <v>6063.6252504</v>
      </c>
      <c r="EB12" s="5"/>
      <c r="EC12" s="35">
        <f aca="true" t="shared" si="120" ref="EC12:EC34">(C12+I12)*$EE$7</f>
        <v>13.303</v>
      </c>
      <c r="ED12" s="35">
        <f t="shared" si="86"/>
        <v>7.4045502</v>
      </c>
      <c r="EE12" s="5">
        <f t="shared" si="24"/>
        <v>20.7075502</v>
      </c>
      <c r="EF12" s="104">
        <f t="shared" si="87"/>
        <v>0.0001757</v>
      </c>
      <c r="EG12" s="116">
        <f t="shared" si="88"/>
        <v>1.4471907</v>
      </c>
      <c r="EH12" s="5"/>
      <c r="EI12" s="35">
        <f aca="true" t="shared" si="121" ref="EI12:EI34">(C12+I12)*$EK$7</f>
        <v>95.718</v>
      </c>
      <c r="EJ12" s="35">
        <f t="shared" si="89"/>
        <v>53.2773612</v>
      </c>
      <c r="EK12" s="5">
        <f t="shared" si="25"/>
        <v>148.9953612</v>
      </c>
      <c r="EL12" s="104">
        <f t="shared" si="90"/>
        <v>0.0012642</v>
      </c>
      <c r="EM12" s="116">
        <f t="shared" si="91"/>
        <v>10.4128542</v>
      </c>
      <c r="EN12" s="5"/>
      <c r="EO12" s="35">
        <f aca="true" t="shared" si="122" ref="EO12:EO34">(C12+I12)*$EQ$7</f>
        <v>13296.428000000002</v>
      </c>
      <c r="EP12" s="35">
        <f t="shared" si="92"/>
        <v>7400.892175200001</v>
      </c>
      <c r="EQ12" s="5">
        <f t="shared" si="26"/>
        <v>20697.320175200002</v>
      </c>
      <c r="ER12" s="104">
        <f t="shared" si="93"/>
        <v>0.17561320000000002</v>
      </c>
      <c r="ES12" s="116">
        <f t="shared" si="94"/>
        <v>1446.4757532</v>
      </c>
      <c r="ET12" s="5"/>
      <c r="EU12" s="35">
        <f aca="true" t="shared" si="123" ref="EU12:EU34">(C12+I12)*$EW$7</f>
        <v>26.023</v>
      </c>
      <c r="EV12" s="35">
        <f t="shared" si="95"/>
        <v>14.4845982</v>
      </c>
      <c r="EW12" s="5">
        <f t="shared" si="27"/>
        <v>40.507598200000004</v>
      </c>
      <c r="EX12" s="104">
        <f t="shared" si="96"/>
        <v>0.0003437</v>
      </c>
      <c r="EY12" s="116">
        <f t="shared" si="97"/>
        <v>2.8309587</v>
      </c>
      <c r="EZ12" s="5"/>
      <c r="FA12" s="3">
        <v>305000</v>
      </c>
      <c r="FB12" s="3">
        <v>168560</v>
      </c>
      <c r="FC12" s="5">
        <f t="shared" si="28"/>
        <v>473560</v>
      </c>
      <c r="FD12" s="104">
        <v>4</v>
      </c>
      <c r="FE12" s="116">
        <v>66085</v>
      </c>
      <c r="FF12" s="5"/>
      <c r="FG12" s="5">
        <f aca="true" t="shared" si="124" ref="FG12:FG34">(C12+I12)*$FI$7</f>
        <v>889.0749999999999</v>
      </c>
      <c r="FH12" s="35">
        <f t="shared" si="98"/>
        <v>494.865855</v>
      </c>
      <c r="FI12" s="35">
        <f t="shared" si="29"/>
        <v>1383.9408549999998</v>
      </c>
      <c r="FJ12" s="104">
        <f t="shared" si="99"/>
        <v>0.0117425</v>
      </c>
      <c r="FK12" s="116">
        <f t="shared" si="100"/>
        <v>96.7196175</v>
      </c>
      <c r="FL12" s="5"/>
      <c r="FM12" s="5"/>
      <c r="FN12" s="35"/>
      <c r="FO12" s="35">
        <f t="shared" si="30"/>
        <v>0</v>
      </c>
      <c r="FP12" s="104">
        <f t="shared" si="101"/>
        <v>0</v>
      </c>
      <c r="FQ12" s="116">
        <f t="shared" si="102"/>
        <v>0</v>
      </c>
      <c r="FR12" s="5"/>
      <c r="FS12" s="5"/>
      <c r="FT12" s="5"/>
      <c r="FU12" s="5"/>
      <c r="FV12" s="5"/>
      <c r="FW12" s="5"/>
      <c r="FX12" s="5"/>
      <c r="FY12" s="5"/>
      <c r="FZ12" s="5"/>
      <c r="GA12" s="5"/>
    </row>
    <row r="13" spans="1:183" ht="12.75">
      <c r="A13" s="36">
        <v>45200</v>
      </c>
      <c r="F13" s="3">
        <v>168255</v>
      </c>
      <c r="G13" s="106">
        <v>4</v>
      </c>
      <c r="H13" s="116">
        <v>66085</v>
      </c>
      <c r="J13" s="3">
        <v>294472</v>
      </c>
      <c r="K13" s="106">
        <v>7</v>
      </c>
      <c r="L13" s="3">
        <v>57657</v>
      </c>
      <c r="N13" s="3">
        <f t="shared" si="0"/>
        <v>462727</v>
      </c>
      <c r="O13" s="34">
        <f t="shared" si="1"/>
        <v>462727</v>
      </c>
      <c r="P13" s="100">
        <f t="shared" si="32"/>
        <v>11</v>
      </c>
      <c r="Q13" s="112">
        <f t="shared" si="33"/>
        <v>123742</v>
      </c>
      <c r="S13" s="35">
        <f>'2021B Academic'!S13</f>
        <v>0</v>
      </c>
      <c r="T13" s="35">
        <f>'2021B Academic'!T13</f>
        <v>114422.39609599998</v>
      </c>
      <c r="U13" s="35">
        <f t="shared" si="2"/>
        <v>114422.39609599998</v>
      </c>
      <c r="V13" s="104">
        <f>'2021B Academic'!V13</f>
        <v>2.719975999999999</v>
      </c>
      <c r="W13" s="35">
        <f>'2021B Academic'!W13</f>
        <v>22403.665176000002</v>
      </c>
      <c r="Y13" s="35"/>
      <c r="Z13" s="34">
        <f t="shared" si="3"/>
        <v>348304.603904</v>
      </c>
      <c r="AA13" s="35">
        <f t="shared" si="4"/>
        <v>348304.603904</v>
      </c>
      <c r="AB13" s="100">
        <f t="shared" si="5"/>
        <v>8.280024</v>
      </c>
      <c r="AC13" s="34">
        <f t="shared" si="6"/>
        <v>101338.334824</v>
      </c>
      <c r="AE13" s="35"/>
      <c r="AF13" s="35">
        <f t="shared" si="35"/>
        <v>88596.465516</v>
      </c>
      <c r="AG13" s="35">
        <f t="shared" si="7"/>
        <v>88596.465516</v>
      </c>
      <c r="AH13" s="104">
        <f t="shared" si="36"/>
        <v>2.1060585</v>
      </c>
      <c r="AI13" s="116">
        <f t="shared" si="37"/>
        <v>17347.002133500002</v>
      </c>
      <c r="AK13" s="35"/>
      <c r="AL13" s="35">
        <f t="shared" si="38"/>
        <v>2061.451236</v>
      </c>
      <c r="AM13" s="35">
        <f t="shared" si="8"/>
        <v>2061.451236</v>
      </c>
      <c r="AN13" s="104">
        <f t="shared" si="39"/>
        <v>0.0490035</v>
      </c>
      <c r="AO13" s="116">
        <f t="shared" si="40"/>
        <v>403.62782849999996</v>
      </c>
      <c r="AQ13" s="35"/>
      <c r="AR13" s="35">
        <f t="shared" si="41"/>
        <v>274.3890096</v>
      </c>
      <c r="AS13" s="35">
        <f t="shared" si="9"/>
        <v>274.3890096</v>
      </c>
      <c r="AT13" s="104">
        <f t="shared" si="42"/>
        <v>0.0065226</v>
      </c>
      <c r="AU13" s="116">
        <f t="shared" si="43"/>
        <v>53.7247926</v>
      </c>
      <c r="AW13" s="35"/>
      <c r="AX13" s="35">
        <f t="shared" si="44"/>
        <v>7262.3862528</v>
      </c>
      <c r="AY13" s="35">
        <f t="shared" si="10"/>
        <v>7262.3862528</v>
      </c>
      <c r="AZ13" s="104">
        <f t="shared" si="45"/>
        <v>0.1726368</v>
      </c>
      <c r="BA13" s="116">
        <f t="shared" si="46"/>
        <v>1421.9599968</v>
      </c>
      <c r="BC13" s="35"/>
      <c r="BD13" s="35">
        <f t="shared" si="47"/>
        <v>2857.0556856000003</v>
      </c>
      <c r="BE13" s="35">
        <f t="shared" si="11"/>
        <v>2857.0556856000003</v>
      </c>
      <c r="BF13" s="104">
        <f t="shared" si="48"/>
        <v>0.06791610000000001</v>
      </c>
      <c r="BG13" s="116">
        <f t="shared" si="49"/>
        <v>559.4055111</v>
      </c>
      <c r="BI13" s="35"/>
      <c r="BJ13" s="35">
        <f t="shared" si="50"/>
        <v>1038.8677688</v>
      </c>
      <c r="BK13" s="35">
        <f t="shared" si="12"/>
        <v>1038.8677688</v>
      </c>
      <c r="BL13" s="104">
        <f t="shared" si="51"/>
        <v>0.0246953</v>
      </c>
      <c r="BM13" s="116">
        <f t="shared" si="52"/>
        <v>203.4081303</v>
      </c>
      <c r="BO13" s="35"/>
      <c r="BP13" s="35">
        <f t="shared" si="53"/>
        <v>7550.0853968</v>
      </c>
      <c r="BQ13" s="35">
        <f t="shared" si="13"/>
        <v>7550.0853968</v>
      </c>
      <c r="BR13" s="104">
        <f t="shared" si="54"/>
        <v>0.1794758</v>
      </c>
      <c r="BS13" s="116">
        <f t="shared" si="55"/>
        <v>1478.2908858</v>
      </c>
      <c r="BU13" s="35"/>
      <c r="BV13" s="35">
        <f t="shared" si="56"/>
        <v>1042.9314824</v>
      </c>
      <c r="BW13" s="35">
        <f t="shared" si="14"/>
        <v>1042.9314824</v>
      </c>
      <c r="BX13" s="104">
        <f t="shared" si="57"/>
        <v>0.0247919</v>
      </c>
      <c r="BY13" s="116">
        <f t="shared" si="58"/>
        <v>204.20379690000001</v>
      </c>
      <c r="CA13" s="35"/>
      <c r="CB13" s="35">
        <f t="shared" si="59"/>
        <v>836.8305296</v>
      </c>
      <c r="CC13" s="35">
        <f t="shared" si="15"/>
        <v>836.8305296</v>
      </c>
      <c r="CD13" s="104">
        <f t="shared" si="60"/>
        <v>0.0198926</v>
      </c>
      <c r="CE13" s="116">
        <f t="shared" si="61"/>
        <v>163.8496626</v>
      </c>
      <c r="CG13" s="35"/>
      <c r="CH13" s="35">
        <f t="shared" si="62"/>
        <v>492.651656</v>
      </c>
      <c r="CI13" s="5">
        <f t="shared" si="16"/>
        <v>492.651656</v>
      </c>
      <c r="CJ13" s="104">
        <f t="shared" si="63"/>
        <v>0.011711</v>
      </c>
      <c r="CK13" s="116">
        <f t="shared" si="64"/>
        <v>96.460161</v>
      </c>
      <c r="CM13" s="35"/>
      <c r="CN13" s="35">
        <f t="shared" si="65"/>
        <v>24292.173168</v>
      </c>
      <c r="CO13" s="5">
        <f t="shared" si="17"/>
        <v>24292.173168</v>
      </c>
      <c r="CP13" s="104">
        <f t="shared" si="66"/>
        <v>0.577458</v>
      </c>
      <c r="CQ13" s="116">
        <f t="shared" si="67"/>
        <v>4756.3565579999995</v>
      </c>
      <c r="CR13" s="5"/>
      <c r="CS13" s="35"/>
      <c r="CT13" s="35">
        <f t="shared" si="68"/>
        <v>256.89737279999997</v>
      </c>
      <c r="CU13" s="5">
        <f t="shared" si="18"/>
        <v>256.89737279999997</v>
      </c>
      <c r="CV13" s="104">
        <f t="shared" si="69"/>
        <v>0.0061068</v>
      </c>
      <c r="CW13" s="116">
        <f t="shared" si="70"/>
        <v>50.2999668</v>
      </c>
      <c r="CX13" s="5"/>
      <c r="CY13" s="35"/>
      <c r="CZ13" s="35">
        <f t="shared" si="71"/>
        <v>532.7587424</v>
      </c>
      <c r="DA13" s="5">
        <f t="shared" si="19"/>
        <v>532.7587424</v>
      </c>
      <c r="DB13" s="104">
        <f t="shared" si="72"/>
        <v>0.0126644</v>
      </c>
      <c r="DC13" s="116">
        <f t="shared" si="73"/>
        <v>104.3130444</v>
      </c>
      <c r="DD13" s="5"/>
      <c r="DE13" s="35"/>
      <c r="DF13" s="35">
        <f t="shared" si="74"/>
        <v>249.9772808</v>
      </c>
      <c r="DG13" s="5">
        <f t="shared" si="20"/>
        <v>249.9772808</v>
      </c>
      <c r="DH13" s="104">
        <f t="shared" si="75"/>
        <v>0.0059423</v>
      </c>
      <c r="DI13" s="116">
        <f t="shared" si="76"/>
        <v>48.9450273</v>
      </c>
      <c r="DJ13" s="5"/>
      <c r="DK13" s="35"/>
      <c r="DL13" s="35">
        <f t="shared" si="77"/>
        <v>3066.0130168</v>
      </c>
      <c r="DM13" s="5">
        <f t="shared" si="21"/>
        <v>3066.0130168</v>
      </c>
      <c r="DN13" s="104">
        <f t="shared" si="78"/>
        <v>0.0728833</v>
      </c>
      <c r="DO13" s="116">
        <f t="shared" si="79"/>
        <v>600.3189183</v>
      </c>
      <c r="DP13" s="5"/>
      <c r="DQ13" s="35"/>
      <c r="DR13" s="35">
        <f t="shared" si="80"/>
        <v>713.2700784</v>
      </c>
      <c r="DS13" s="5">
        <f t="shared" si="22"/>
        <v>713.2700784</v>
      </c>
      <c r="DT13" s="104">
        <f t="shared" si="81"/>
        <v>0.0169554</v>
      </c>
      <c r="DU13" s="116">
        <f t="shared" si="82"/>
        <v>139.6567854</v>
      </c>
      <c r="DV13" s="5"/>
      <c r="DW13" s="35"/>
      <c r="DX13" s="35">
        <f t="shared" si="83"/>
        <v>30968.7957184</v>
      </c>
      <c r="DY13" s="5">
        <f t="shared" si="23"/>
        <v>30968.7957184</v>
      </c>
      <c r="DZ13" s="104">
        <f t="shared" si="84"/>
        <v>0.7361704</v>
      </c>
      <c r="EA13" s="116">
        <f t="shared" si="85"/>
        <v>6063.6252504</v>
      </c>
      <c r="EB13" s="5"/>
      <c r="EC13" s="35"/>
      <c r="ED13" s="35">
        <f t="shared" si="86"/>
        <v>7.3912472000000005</v>
      </c>
      <c r="EE13" s="5">
        <f t="shared" si="24"/>
        <v>7.3912472000000005</v>
      </c>
      <c r="EF13" s="104">
        <f t="shared" si="87"/>
        <v>0.0001757</v>
      </c>
      <c r="EG13" s="116">
        <f t="shared" si="88"/>
        <v>1.4471907</v>
      </c>
      <c r="EH13" s="5"/>
      <c r="EI13" s="35"/>
      <c r="EJ13" s="35">
        <f t="shared" si="89"/>
        <v>53.181643199999996</v>
      </c>
      <c r="EK13" s="5">
        <f t="shared" si="25"/>
        <v>53.181643199999996</v>
      </c>
      <c r="EL13" s="104">
        <f t="shared" si="90"/>
        <v>0.0012642</v>
      </c>
      <c r="EM13" s="116">
        <f t="shared" si="91"/>
        <v>10.4128542</v>
      </c>
      <c r="EN13" s="5"/>
      <c r="EO13" s="35"/>
      <c r="EP13" s="35">
        <f t="shared" si="92"/>
        <v>7387.595747200001</v>
      </c>
      <c r="EQ13" s="5">
        <f t="shared" si="26"/>
        <v>7387.595747200001</v>
      </c>
      <c r="ER13" s="104">
        <f t="shared" si="93"/>
        <v>0.17561320000000002</v>
      </c>
      <c r="ES13" s="116">
        <f t="shared" si="94"/>
        <v>1446.4757532</v>
      </c>
      <c r="ET13" s="5"/>
      <c r="EU13" s="35"/>
      <c r="EV13" s="35">
        <f t="shared" si="95"/>
        <v>14.4585752</v>
      </c>
      <c r="EW13" s="5">
        <f t="shared" si="27"/>
        <v>14.4585752</v>
      </c>
      <c r="EX13" s="104">
        <f t="shared" si="96"/>
        <v>0.0003437</v>
      </c>
      <c r="EY13" s="116">
        <f t="shared" si="97"/>
        <v>2.8309587</v>
      </c>
      <c r="EZ13" s="5"/>
      <c r="FA13" s="3"/>
      <c r="FB13" s="3">
        <v>168255</v>
      </c>
      <c r="FC13" s="5">
        <f t="shared" si="28"/>
        <v>168255</v>
      </c>
      <c r="FD13" s="104">
        <v>4</v>
      </c>
      <c r="FE13" s="116">
        <v>66085</v>
      </c>
      <c r="FF13" s="5"/>
      <c r="FG13" s="5"/>
      <c r="FH13" s="35">
        <f t="shared" si="98"/>
        <v>493.97677999999996</v>
      </c>
      <c r="FI13" s="35">
        <f t="shared" si="29"/>
        <v>493.97677999999996</v>
      </c>
      <c r="FJ13" s="104">
        <f t="shared" si="99"/>
        <v>0.0117425</v>
      </c>
      <c r="FK13" s="116">
        <f t="shared" si="100"/>
        <v>96.7196175</v>
      </c>
      <c r="FL13" s="5"/>
      <c r="FM13" s="5"/>
      <c r="FN13" s="35"/>
      <c r="FO13" s="35">
        <f t="shared" si="30"/>
        <v>0</v>
      </c>
      <c r="FP13" s="104">
        <f t="shared" si="101"/>
        <v>0</v>
      </c>
      <c r="FQ13" s="116">
        <f t="shared" si="102"/>
        <v>0</v>
      </c>
      <c r="FR13" s="5"/>
      <c r="FS13" s="5"/>
      <c r="FT13" s="5"/>
      <c r="FU13" s="5"/>
      <c r="FV13" s="5"/>
      <c r="FW13" s="5"/>
      <c r="FX13" s="5"/>
      <c r="FY13" s="5"/>
      <c r="FZ13" s="5"/>
      <c r="GA13" s="5"/>
    </row>
    <row r="14" spans="1:183" ht="12.75">
      <c r="A14" s="36">
        <v>45383</v>
      </c>
      <c r="E14" s="3">
        <v>305000</v>
      </c>
      <c r="F14" s="3">
        <v>168255</v>
      </c>
      <c r="G14" s="106">
        <v>4</v>
      </c>
      <c r="H14" s="116">
        <v>66085</v>
      </c>
      <c r="I14" s="3">
        <v>530000</v>
      </c>
      <c r="J14" s="3">
        <v>294472</v>
      </c>
      <c r="K14" s="106">
        <v>7</v>
      </c>
      <c r="L14" s="3">
        <v>57657</v>
      </c>
      <c r="M14" s="3">
        <f t="shared" si="31"/>
        <v>835000</v>
      </c>
      <c r="N14" s="3">
        <f t="shared" si="0"/>
        <v>462727</v>
      </c>
      <c r="O14" s="34">
        <f t="shared" si="1"/>
        <v>1297727</v>
      </c>
      <c r="P14" s="100">
        <f t="shared" si="32"/>
        <v>11</v>
      </c>
      <c r="Q14" s="112">
        <f t="shared" si="33"/>
        <v>123742</v>
      </c>
      <c r="S14" s="35">
        <f>'2021B Academic'!S14</f>
        <v>205941.03999999998</v>
      </c>
      <c r="T14" s="35">
        <f>'2021B Academic'!T14</f>
        <v>114422.39609599998</v>
      </c>
      <c r="U14" s="35">
        <f t="shared" si="2"/>
        <v>320363.43609599996</v>
      </c>
      <c r="V14" s="104">
        <f>'2021B Academic'!V14</f>
        <v>2.719975999999999</v>
      </c>
      <c r="W14" s="35">
        <f>'2021B Academic'!W14</f>
        <v>22403.665176000002</v>
      </c>
      <c r="Y14" s="35">
        <f t="shared" si="34"/>
        <v>629058.96</v>
      </c>
      <c r="Z14" s="34">
        <f t="shared" si="3"/>
        <v>348304.603904</v>
      </c>
      <c r="AA14" s="35">
        <f t="shared" si="4"/>
        <v>977363.563904</v>
      </c>
      <c r="AB14" s="100">
        <f t="shared" si="5"/>
        <v>8.280024</v>
      </c>
      <c r="AC14" s="34">
        <f t="shared" si="6"/>
        <v>101338.334824</v>
      </c>
      <c r="AE14" s="35">
        <f t="shared" si="103"/>
        <v>159458.715</v>
      </c>
      <c r="AF14" s="35">
        <f t="shared" si="35"/>
        <v>88596.465516</v>
      </c>
      <c r="AG14" s="35">
        <f t="shared" si="7"/>
        <v>248055.180516</v>
      </c>
      <c r="AH14" s="104">
        <f t="shared" si="36"/>
        <v>2.1060585</v>
      </c>
      <c r="AI14" s="116">
        <f t="shared" si="37"/>
        <v>17347.002133500002</v>
      </c>
      <c r="AK14" s="35">
        <f t="shared" si="104"/>
        <v>3710.265</v>
      </c>
      <c r="AL14" s="35">
        <f t="shared" si="38"/>
        <v>2061.451236</v>
      </c>
      <c r="AM14" s="35">
        <f t="shared" si="8"/>
        <v>5771.716236</v>
      </c>
      <c r="AN14" s="104">
        <f t="shared" si="39"/>
        <v>0.0490035</v>
      </c>
      <c r="AO14" s="116">
        <f t="shared" si="40"/>
        <v>403.62782849999996</v>
      </c>
      <c r="AQ14" s="35">
        <f t="shared" si="105"/>
        <v>493.854</v>
      </c>
      <c r="AR14" s="35">
        <f t="shared" si="41"/>
        <v>274.3890096</v>
      </c>
      <c r="AS14" s="35">
        <f t="shared" si="9"/>
        <v>768.2430096</v>
      </c>
      <c r="AT14" s="104">
        <f t="shared" si="42"/>
        <v>0.0065226</v>
      </c>
      <c r="AU14" s="116">
        <f t="shared" si="43"/>
        <v>53.7247926</v>
      </c>
      <c r="AW14" s="35">
        <f t="shared" si="106"/>
        <v>13071.072</v>
      </c>
      <c r="AX14" s="35">
        <f t="shared" si="44"/>
        <v>7262.3862528</v>
      </c>
      <c r="AY14" s="35">
        <f t="shared" si="10"/>
        <v>20333.4582528</v>
      </c>
      <c r="AZ14" s="104">
        <f t="shared" si="45"/>
        <v>0.1726368</v>
      </c>
      <c r="BA14" s="116">
        <f t="shared" si="46"/>
        <v>1421.9599968</v>
      </c>
      <c r="BC14" s="35">
        <f t="shared" si="107"/>
        <v>5142.219</v>
      </c>
      <c r="BD14" s="35">
        <f t="shared" si="47"/>
        <v>2857.0556856000003</v>
      </c>
      <c r="BE14" s="35">
        <f t="shared" si="11"/>
        <v>7999.2746856</v>
      </c>
      <c r="BF14" s="104">
        <f t="shared" si="48"/>
        <v>0.06791610000000001</v>
      </c>
      <c r="BG14" s="116">
        <f t="shared" si="49"/>
        <v>559.4055111</v>
      </c>
      <c r="BI14" s="35">
        <f t="shared" si="108"/>
        <v>1869.787</v>
      </c>
      <c r="BJ14" s="35">
        <f t="shared" si="50"/>
        <v>1038.8677688</v>
      </c>
      <c r="BK14" s="35">
        <f t="shared" si="12"/>
        <v>2908.6547688</v>
      </c>
      <c r="BL14" s="104">
        <f t="shared" si="51"/>
        <v>0.0246953</v>
      </c>
      <c r="BM14" s="116">
        <f t="shared" si="52"/>
        <v>203.4081303</v>
      </c>
      <c r="BO14" s="35">
        <f t="shared" si="109"/>
        <v>13588.882</v>
      </c>
      <c r="BP14" s="35">
        <f t="shared" si="53"/>
        <v>7550.0853968</v>
      </c>
      <c r="BQ14" s="35">
        <f t="shared" si="13"/>
        <v>21138.9673968</v>
      </c>
      <c r="BR14" s="104">
        <f t="shared" si="54"/>
        <v>0.1794758</v>
      </c>
      <c r="BS14" s="116">
        <f t="shared" si="55"/>
        <v>1478.2908858</v>
      </c>
      <c r="BU14" s="35">
        <f t="shared" si="110"/>
        <v>1877.101</v>
      </c>
      <c r="BV14" s="35">
        <f t="shared" si="56"/>
        <v>1042.9314824</v>
      </c>
      <c r="BW14" s="35">
        <f t="shared" si="14"/>
        <v>2920.0324824</v>
      </c>
      <c r="BX14" s="104">
        <f t="shared" si="57"/>
        <v>0.0247919</v>
      </c>
      <c r="BY14" s="116">
        <f t="shared" si="58"/>
        <v>204.20379690000001</v>
      </c>
      <c r="CA14" s="35">
        <f t="shared" si="111"/>
        <v>1506.154</v>
      </c>
      <c r="CB14" s="35">
        <f t="shared" si="59"/>
        <v>836.8305296</v>
      </c>
      <c r="CC14" s="35">
        <f t="shared" si="15"/>
        <v>2342.9845296</v>
      </c>
      <c r="CD14" s="104">
        <f t="shared" si="60"/>
        <v>0.0198926</v>
      </c>
      <c r="CE14" s="116">
        <f t="shared" si="61"/>
        <v>163.8496626</v>
      </c>
      <c r="CG14" s="35">
        <f t="shared" si="112"/>
        <v>886.69</v>
      </c>
      <c r="CH14" s="35">
        <f t="shared" si="62"/>
        <v>492.651656</v>
      </c>
      <c r="CI14" s="5">
        <f t="shared" si="16"/>
        <v>1379.341656</v>
      </c>
      <c r="CJ14" s="104">
        <f t="shared" si="63"/>
        <v>0.011711</v>
      </c>
      <c r="CK14" s="116">
        <f t="shared" si="64"/>
        <v>96.460161</v>
      </c>
      <c r="CM14" s="35">
        <f t="shared" si="113"/>
        <v>43721.82</v>
      </c>
      <c r="CN14" s="35">
        <f t="shared" si="65"/>
        <v>24292.173168</v>
      </c>
      <c r="CO14" s="5">
        <f t="shared" si="17"/>
        <v>68013.993168</v>
      </c>
      <c r="CP14" s="104">
        <f t="shared" si="66"/>
        <v>0.577458</v>
      </c>
      <c r="CQ14" s="116">
        <f t="shared" si="67"/>
        <v>4756.3565579999995</v>
      </c>
      <c r="CR14" s="5"/>
      <c r="CS14" s="35">
        <f t="shared" si="114"/>
        <v>462.37199999999996</v>
      </c>
      <c r="CT14" s="35">
        <f t="shared" si="68"/>
        <v>256.89737279999997</v>
      </c>
      <c r="CU14" s="5">
        <f t="shared" si="18"/>
        <v>719.2693727999999</v>
      </c>
      <c r="CV14" s="104">
        <f t="shared" si="69"/>
        <v>0.0061068</v>
      </c>
      <c r="CW14" s="116">
        <f t="shared" si="70"/>
        <v>50.2999668</v>
      </c>
      <c r="CX14" s="5"/>
      <c r="CY14" s="35">
        <f t="shared" si="115"/>
        <v>958.876</v>
      </c>
      <c r="CZ14" s="35">
        <f t="shared" si="71"/>
        <v>532.7587424</v>
      </c>
      <c r="DA14" s="5">
        <f t="shared" si="19"/>
        <v>1491.6347424</v>
      </c>
      <c r="DB14" s="104">
        <f t="shared" si="72"/>
        <v>0.0126644</v>
      </c>
      <c r="DC14" s="116">
        <f t="shared" si="73"/>
        <v>104.3130444</v>
      </c>
      <c r="DD14" s="5"/>
      <c r="DE14" s="35">
        <f t="shared" si="116"/>
        <v>449.917</v>
      </c>
      <c r="DF14" s="35">
        <f t="shared" si="74"/>
        <v>249.9772808</v>
      </c>
      <c r="DG14" s="5">
        <f t="shared" si="20"/>
        <v>699.8942807999999</v>
      </c>
      <c r="DH14" s="104">
        <f t="shared" si="75"/>
        <v>0.0059423</v>
      </c>
      <c r="DI14" s="116">
        <f t="shared" si="76"/>
        <v>48.9450273</v>
      </c>
      <c r="DJ14" s="5"/>
      <c r="DK14" s="35">
        <f t="shared" si="117"/>
        <v>5518.307</v>
      </c>
      <c r="DL14" s="35">
        <f t="shared" si="77"/>
        <v>3066.0130168</v>
      </c>
      <c r="DM14" s="5">
        <f t="shared" si="21"/>
        <v>8584.3200168</v>
      </c>
      <c r="DN14" s="104">
        <f t="shared" si="78"/>
        <v>0.0728833</v>
      </c>
      <c r="DO14" s="116">
        <f t="shared" si="79"/>
        <v>600.3189183</v>
      </c>
      <c r="DP14" s="5"/>
      <c r="DQ14" s="35">
        <f t="shared" si="118"/>
        <v>1283.7659999999998</v>
      </c>
      <c r="DR14" s="35">
        <f t="shared" si="80"/>
        <v>713.2700784</v>
      </c>
      <c r="DS14" s="5">
        <f t="shared" si="22"/>
        <v>1997.0360784</v>
      </c>
      <c r="DT14" s="104">
        <f t="shared" si="81"/>
        <v>0.0169554</v>
      </c>
      <c r="DU14" s="116">
        <f t="shared" si="82"/>
        <v>139.6567854</v>
      </c>
      <c r="DV14" s="5"/>
      <c r="DW14" s="35">
        <f t="shared" si="119"/>
        <v>55738.616</v>
      </c>
      <c r="DX14" s="35">
        <f t="shared" si="83"/>
        <v>30968.7957184</v>
      </c>
      <c r="DY14" s="5">
        <f t="shared" si="23"/>
        <v>86707.4117184</v>
      </c>
      <c r="DZ14" s="104">
        <f t="shared" si="84"/>
        <v>0.7361704</v>
      </c>
      <c r="EA14" s="116">
        <f t="shared" si="85"/>
        <v>6063.6252504</v>
      </c>
      <c r="EB14" s="5"/>
      <c r="EC14" s="35">
        <f t="shared" si="120"/>
        <v>13.303</v>
      </c>
      <c r="ED14" s="35">
        <f t="shared" si="86"/>
        <v>7.3912472000000005</v>
      </c>
      <c r="EE14" s="5">
        <f t="shared" si="24"/>
        <v>20.6942472</v>
      </c>
      <c r="EF14" s="104">
        <f t="shared" si="87"/>
        <v>0.0001757</v>
      </c>
      <c r="EG14" s="116">
        <f t="shared" si="88"/>
        <v>1.4471907</v>
      </c>
      <c r="EH14" s="5"/>
      <c r="EI14" s="35">
        <f t="shared" si="121"/>
        <v>95.718</v>
      </c>
      <c r="EJ14" s="35">
        <f t="shared" si="89"/>
        <v>53.181643199999996</v>
      </c>
      <c r="EK14" s="5">
        <f t="shared" si="25"/>
        <v>148.8996432</v>
      </c>
      <c r="EL14" s="104">
        <f t="shared" si="90"/>
        <v>0.0012642</v>
      </c>
      <c r="EM14" s="116">
        <f t="shared" si="91"/>
        <v>10.4128542</v>
      </c>
      <c r="EN14" s="5"/>
      <c r="EO14" s="35">
        <f t="shared" si="122"/>
        <v>13296.428000000002</v>
      </c>
      <c r="EP14" s="35">
        <f t="shared" si="92"/>
        <v>7387.595747200001</v>
      </c>
      <c r="EQ14" s="5">
        <f t="shared" si="26"/>
        <v>20684.0237472</v>
      </c>
      <c r="ER14" s="104">
        <f t="shared" si="93"/>
        <v>0.17561320000000002</v>
      </c>
      <c r="ES14" s="116">
        <f t="shared" si="94"/>
        <v>1446.4757532</v>
      </c>
      <c r="ET14" s="5"/>
      <c r="EU14" s="35">
        <f t="shared" si="123"/>
        <v>26.023</v>
      </c>
      <c r="EV14" s="35">
        <f t="shared" si="95"/>
        <v>14.4585752</v>
      </c>
      <c r="EW14" s="5">
        <f t="shared" si="27"/>
        <v>40.4815752</v>
      </c>
      <c r="EX14" s="104">
        <f t="shared" si="96"/>
        <v>0.0003437</v>
      </c>
      <c r="EY14" s="116">
        <f t="shared" si="97"/>
        <v>2.8309587</v>
      </c>
      <c r="EZ14" s="5"/>
      <c r="FA14" s="3">
        <v>305000</v>
      </c>
      <c r="FB14" s="3">
        <v>168255</v>
      </c>
      <c r="FC14" s="5">
        <f t="shared" si="28"/>
        <v>473255</v>
      </c>
      <c r="FD14" s="104">
        <v>4</v>
      </c>
      <c r="FE14" s="116">
        <v>66085</v>
      </c>
      <c r="FF14" s="5"/>
      <c r="FG14" s="5">
        <f t="shared" si="124"/>
        <v>889.0749999999999</v>
      </c>
      <c r="FH14" s="35">
        <f t="shared" si="98"/>
        <v>493.97677999999996</v>
      </c>
      <c r="FI14" s="35">
        <f t="shared" si="29"/>
        <v>1383.0517799999998</v>
      </c>
      <c r="FJ14" s="104">
        <f t="shared" si="99"/>
        <v>0.0117425</v>
      </c>
      <c r="FK14" s="116">
        <f t="shared" si="100"/>
        <v>96.7196175</v>
      </c>
      <c r="FL14" s="5"/>
      <c r="FM14" s="5"/>
      <c r="FN14" s="35"/>
      <c r="FO14" s="35">
        <f t="shared" si="30"/>
        <v>0</v>
      </c>
      <c r="FP14" s="104">
        <f t="shared" si="101"/>
        <v>0</v>
      </c>
      <c r="FQ14" s="116">
        <f t="shared" si="102"/>
        <v>0</v>
      </c>
      <c r="FR14" s="5"/>
      <c r="FS14" s="5"/>
      <c r="FT14" s="5"/>
      <c r="FU14" s="5"/>
      <c r="FV14" s="5"/>
      <c r="FW14" s="5"/>
      <c r="FX14" s="5"/>
      <c r="FY14" s="5"/>
      <c r="FZ14" s="5"/>
      <c r="GA14" s="5"/>
    </row>
    <row r="15" spans="1:183" ht="12.75">
      <c r="A15" s="36">
        <v>45566</v>
      </c>
      <c r="E15" s="89"/>
      <c r="F15" s="3">
        <v>167752</v>
      </c>
      <c r="G15" s="106">
        <v>4</v>
      </c>
      <c r="H15" s="116">
        <v>66085</v>
      </c>
      <c r="J15" s="3">
        <v>293598</v>
      </c>
      <c r="K15" s="106">
        <v>7</v>
      </c>
      <c r="L15" s="3">
        <v>57657</v>
      </c>
      <c r="N15" s="3">
        <f t="shared" si="0"/>
        <v>461350</v>
      </c>
      <c r="O15" s="34">
        <f t="shared" si="1"/>
        <v>461350</v>
      </c>
      <c r="P15" s="100">
        <f t="shared" si="32"/>
        <v>11</v>
      </c>
      <c r="Q15" s="112">
        <f t="shared" si="33"/>
        <v>123742</v>
      </c>
      <c r="S15" s="35">
        <f>'2021B Academic'!S15</f>
        <v>0</v>
      </c>
      <c r="T15" s="35">
        <f>'2021B Academic'!T15</f>
        <v>114082.787664</v>
      </c>
      <c r="U15" s="35">
        <f t="shared" si="2"/>
        <v>114082.787664</v>
      </c>
      <c r="V15" s="104">
        <f>'2021B Academic'!V15</f>
        <v>2.719975999999999</v>
      </c>
      <c r="W15" s="35">
        <f>'2021B Academic'!W15</f>
        <v>22403.665176000002</v>
      </c>
      <c r="Y15" s="35"/>
      <c r="Z15" s="34">
        <f t="shared" si="3"/>
        <v>347267.212336</v>
      </c>
      <c r="AA15" s="35">
        <f t="shared" si="4"/>
        <v>347267.212336</v>
      </c>
      <c r="AB15" s="100">
        <f t="shared" si="5"/>
        <v>8.280024</v>
      </c>
      <c r="AC15" s="34">
        <f t="shared" si="6"/>
        <v>101338.334824</v>
      </c>
      <c r="AE15" s="35"/>
      <c r="AF15" s="35">
        <f t="shared" si="35"/>
        <v>88333.509069</v>
      </c>
      <c r="AG15" s="35">
        <f t="shared" si="7"/>
        <v>88333.509069</v>
      </c>
      <c r="AH15" s="104">
        <f t="shared" si="36"/>
        <v>2.1060585</v>
      </c>
      <c r="AI15" s="116">
        <f t="shared" si="37"/>
        <v>17347.002133500002</v>
      </c>
      <c r="AK15" s="35"/>
      <c r="AL15" s="35">
        <f t="shared" si="38"/>
        <v>2055.332799</v>
      </c>
      <c r="AM15" s="35">
        <f t="shared" si="8"/>
        <v>2055.332799</v>
      </c>
      <c r="AN15" s="104">
        <f t="shared" si="39"/>
        <v>0.0490035</v>
      </c>
      <c r="AO15" s="116">
        <f t="shared" si="40"/>
        <v>403.62782849999996</v>
      </c>
      <c r="AQ15" s="35"/>
      <c r="AR15" s="35">
        <f t="shared" si="41"/>
        <v>273.5746164</v>
      </c>
      <c r="AS15" s="35">
        <f t="shared" si="9"/>
        <v>273.5746164</v>
      </c>
      <c r="AT15" s="104">
        <f t="shared" si="42"/>
        <v>0.0065226</v>
      </c>
      <c r="AU15" s="116">
        <f t="shared" si="43"/>
        <v>53.7247926</v>
      </c>
      <c r="AW15" s="35"/>
      <c r="AX15" s="35">
        <f t="shared" si="44"/>
        <v>7240.8313152</v>
      </c>
      <c r="AY15" s="35">
        <f t="shared" si="10"/>
        <v>7240.8313152</v>
      </c>
      <c r="AZ15" s="104">
        <f t="shared" si="45"/>
        <v>0.1726368</v>
      </c>
      <c r="BA15" s="116">
        <f t="shared" si="46"/>
        <v>1421.9599968</v>
      </c>
      <c r="BC15" s="35"/>
      <c r="BD15" s="35">
        <f t="shared" si="47"/>
        <v>2848.5758754000003</v>
      </c>
      <c r="BE15" s="35">
        <f t="shared" si="11"/>
        <v>2848.5758754000003</v>
      </c>
      <c r="BF15" s="104">
        <f t="shared" si="48"/>
        <v>0.06791610000000001</v>
      </c>
      <c r="BG15" s="116">
        <f t="shared" si="49"/>
        <v>559.4055111</v>
      </c>
      <c r="BI15" s="35"/>
      <c r="BJ15" s="35">
        <f t="shared" si="50"/>
        <v>1035.7843842</v>
      </c>
      <c r="BK15" s="35">
        <f t="shared" si="12"/>
        <v>1035.7843842</v>
      </c>
      <c r="BL15" s="104">
        <f t="shared" si="51"/>
        <v>0.0246953</v>
      </c>
      <c r="BM15" s="116">
        <f t="shared" si="52"/>
        <v>203.4081303</v>
      </c>
      <c r="BO15" s="35"/>
      <c r="BP15" s="35">
        <f t="shared" si="53"/>
        <v>7527.6765612</v>
      </c>
      <c r="BQ15" s="35">
        <f t="shared" si="13"/>
        <v>7527.6765612</v>
      </c>
      <c r="BR15" s="104">
        <f t="shared" si="54"/>
        <v>0.1794758</v>
      </c>
      <c r="BS15" s="116">
        <f t="shared" si="55"/>
        <v>1478.2908858</v>
      </c>
      <c r="BU15" s="35"/>
      <c r="BV15" s="35">
        <f t="shared" si="56"/>
        <v>1039.8360366</v>
      </c>
      <c r="BW15" s="35">
        <f t="shared" si="14"/>
        <v>1039.8360366</v>
      </c>
      <c r="BX15" s="104">
        <f t="shared" si="57"/>
        <v>0.0247919</v>
      </c>
      <c r="BY15" s="116">
        <f t="shared" si="58"/>
        <v>204.20379690000001</v>
      </c>
      <c r="CA15" s="35"/>
      <c r="CB15" s="35">
        <f t="shared" si="59"/>
        <v>834.3467963999999</v>
      </c>
      <c r="CC15" s="35">
        <f t="shared" si="15"/>
        <v>834.3467963999999</v>
      </c>
      <c r="CD15" s="104">
        <f t="shared" si="60"/>
        <v>0.0198926</v>
      </c>
      <c r="CE15" s="116">
        <f t="shared" si="61"/>
        <v>163.8496626</v>
      </c>
      <c r="CG15" s="35"/>
      <c r="CH15" s="35">
        <f t="shared" si="62"/>
        <v>491.189454</v>
      </c>
      <c r="CI15" s="5">
        <f t="shared" si="16"/>
        <v>491.189454</v>
      </c>
      <c r="CJ15" s="104">
        <f t="shared" si="63"/>
        <v>0.011711</v>
      </c>
      <c r="CK15" s="116">
        <f t="shared" si="64"/>
        <v>96.460161</v>
      </c>
      <c r="CM15" s="35"/>
      <c r="CN15" s="35">
        <f t="shared" si="65"/>
        <v>24220.073411999998</v>
      </c>
      <c r="CO15" s="5">
        <f t="shared" si="17"/>
        <v>24220.073411999998</v>
      </c>
      <c r="CP15" s="104">
        <f t="shared" si="66"/>
        <v>0.577458</v>
      </c>
      <c r="CQ15" s="116">
        <f t="shared" si="67"/>
        <v>4756.3565579999995</v>
      </c>
      <c r="CR15" s="5"/>
      <c r="CS15" s="35"/>
      <c r="CT15" s="35">
        <f t="shared" si="68"/>
        <v>256.13489519999996</v>
      </c>
      <c r="CU15" s="5">
        <f t="shared" si="18"/>
        <v>256.13489519999996</v>
      </c>
      <c r="CV15" s="104">
        <f t="shared" si="69"/>
        <v>0.0061068</v>
      </c>
      <c r="CW15" s="116">
        <f t="shared" si="70"/>
        <v>50.2999668</v>
      </c>
      <c r="CX15" s="5"/>
      <c r="CY15" s="35"/>
      <c r="CZ15" s="35">
        <f t="shared" si="71"/>
        <v>531.1775016</v>
      </c>
      <c r="DA15" s="5">
        <f t="shared" si="19"/>
        <v>531.1775016</v>
      </c>
      <c r="DB15" s="104">
        <f t="shared" si="72"/>
        <v>0.0126644</v>
      </c>
      <c r="DC15" s="116">
        <f t="shared" si="73"/>
        <v>104.3130444</v>
      </c>
      <c r="DD15" s="5"/>
      <c r="DE15" s="35"/>
      <c r="DF15" s="35">
        <f t="shared" si="74"/>
        <v>249.2353422</v>
      </c>
      <c r="DG15" s="5">
        <f t="shared" si="20"/>
        <v>249.2353422</v>
      </c>
      <c r="DH15" s="104">
        <f t="shared" si="75"/>
        <v>0.0059423</v>
      </c>
      <c r="DI15" s="116">
        <f t="shared" si="76"/>
        <v>48.9450273</v>
      </c>
      <c r="DJ15" s="5"/>
      <c r="DK15" s="35"/>
      <c r="DL15" s="35">
        <f t="shared" si="77"/>
        <v>3056.9130162</v>
      </c>
      <c r="DM15" s="5">
        <f t="shared" si="21"/>
        <v>3056.9130162</v>
      </c>
      <c r="DN15" s="104">
        <f t="shared" si="78"/>
        <v>0.0728833</v>
      </c>
      <c r="DO15" s="116">
        <f t="shared" si="79"/>
        <v>600.3189183</v>
      </c>
      <c r="DP15" s="5"/>
      <c r="DQ15" s="35"/>
      <c r="DR15" s="35">
        <f t="shared" si="80"/>
        <v>711.1530756</v>
      </c>
      <c r="DS15" s="5">
        <f t="shared" si="22"/>
        <v>711.1530756</v>
      </c>
      <c r="DT15" s="104">
        <f t="shared" si="81"/>
        <v>0.0169554</v>
      </c>
      <c r="DU15" s="116">
        <f t="shared" si="82"/>
        <v>139.6567854</v>
      </c>
      <c r="DV15" s="5"/>
      <c r="DW15" s="35"/>
      <c r="DX15" s="35">
        <f t="shared" si="83"/>
        <v>30876.8795856</v>
      </c>
      <c r="DY15" s="5">
        <f t="shared" si="23"/>
        <v>30876.8795856</v>
      </c>
      <c r="DZ15" s="104">
        <f t="shared" si="84"/>
        <v>0.7361704</v>
      </c>
      <c r="EA15" s="116">
        <f t="shared" si="85"/>
        <v>6063.6252504</v>
      </c>
      <c r="EB15" s="5"/>
      <c r="EC15" s="35"/>
      <c r="ED15" s="35">
        <f t="shared" si="86"/>
        <v>7.3693098</v>
      </c>
      <c r="EE15" s="5">
        <f t="shared" si="24"/>
        <v>7.3693098</v>
      </c>
      <c r="EF15" s="104">
        <f t="shared" si="87"/>
        <v>0.0001757</v>
      </c>
      <c r="EG15" s="116">
        <f t="shared" si="88"/>
        <v>1.4471907</v>
      </c>
      <c r="EH15" s="5"/>
      <c r="EI15" s="35"/>
      <c r="EJ15" s="35">
        <f t="shared" si="89"/>
        <v>53.0237988</v>
      </c>
      <c r="EK15" s="5">
        <f t="shared" si="25"/>
        <v>53.0237988</v>
      </c>
      <c r="EL15" s="104">
        <f t="shared" si="90"/>
        <v>0.0012642</v>
      </c>
      <c r="EM15" s="116">
        <f t="shared" si="91"/>
        <v>10.4128542</v>
      </c>
      <c r="EN15" s="5"/>
      <c r="EO15" s="35"/>
      <c r="EP15" s="35">
        <f t="shared" si="92"/>
        <v>7365.6691848</v>
      </c>
      <c r="EQ15" s="5">
        <f t="shared" si="26"/>
        <v>7365.6691848</v>
      </c>
      <c r="ER15" s="104">
        <f t="shared" si="93"/>
        <v>0.17561320000000002</v>
      </c>
      <c r="ES15" s="116">
        <f t="shared" si="94"/>
        <v>1446.4757532</v>
      </c>
      <c r="ET15" s="5"/>
      <c r="EU15" s="35"/>
      <c r="EV15" s="35">
        <f t="shared" si="95"/>
        <v>14.4156618</v>
      </c>
      <c r="EW15" s="5">
        <f t="shared" si="27"/>
        <v>14.4156618</v>
      </c>
      <c r="EX15" s="104">
        <f t="shared" si="96"/>
        <v>0.0003437</v>
      </c>
      <c r="EY15" s="116">
        <f t="shared" si="97"/>
        <v>2.8309587</v>
      </c>
      <c r="EZ15" s="5"/>
      <c r="FA15" s="89"/>
      <c r="FB15" s="3">
        <v>167752</v>
      </c>
      <c r="FC15" s="5">
        <f t="shared" si="28"/>
        <v>167752</v>
      </c>
      <c r="FD15" s="104">
        <v>4</v>
      </c>
      <c r="FE15" s="116">
        <v>66085</v>
      </c>
      <c r="FF15" s="5"/>
      <c r="FG15" s="5"/>
      <c r="FH15" s="35">
        <f t="shared" si="98"/>
        <v>492.510645</v>
      </c>
      <c r="FI15" s="35">
        <f t="shared" si="29"/>
        <v>492.510645</v>
      </c>
      <c r="FJ15" s="104">
        <f t="shared" si="99"/>
        <v>0.0117425</v>
      </c>
      <c r="FK15" s="116">
        <f t="shared" si="100"/>
        <v>96.7196175</v>
      </c>
      <c r="FL15" s="5"/>
      <c r="FM15" s="5"/>
      <c r="FN15" s="35"/>
      <c r="FO15" s="35">
        <f t="shared" si="30"/>
        <v>0</v>
      </c>
      <c r="FP15" s="104">
        <f t="shared" si="101"/>
        <v>0</v>
      </c>
      <c r="FQ15" s="116">
        <f t="shared" si="102"/>
        <v>0</v>
      </c>
      <c r="FR15" s="5"/>
      <c r="FS15" s="5"/>
      <c r="FT15" s="5"/>
      <c r="FU15" s="5"/>
      <c r="FV15" s="5"/>
      <c r="FW15" s="5"/>
      <c r="FX15" s="5"/>
      <c r="FY15" s="5"/>
      <c r="FZ15" s="5"/>
      <c r="GA15" s="5"/>
    </row>
    <row r="16" spans="1:183" ht="12.75">
      <c r="A16" s="36">
        <v>45748</v>
      </c>
      <c r="E16" s="3">
        <v>305000</v>
      </c>
      <c r="F16" s="3">
        <v>167752</v>
      </c>
      <c r="G16" s="106">
        <v>4</v>
      </c>
      <c r="H16" s="116">
        <v>66085</v>
      </c>
      <c r="I16" s="3">
        <v>530000</v>
      </c>
      <c r="J16" s="3">
        <v>293598</v>
      </c>
      <c r="K16" s="106">
        <v>7</v>
      </c>
      <c r="L16" s="3">
        <v>57657</v>
      </c>
      <c r="M16" s="3">
        <f t="shared" si="31"/>
        <v>835000</v>
      </c>
      <c r="N16" s="3">
        <f t="shared" si="0"/>
        <v>461350</v>
      </c>
      <c r="O16" s="34">
        <f t="shared" si="1"/>
        <v>1296350</v>
      </c>
      <c r="P16" s="100">
        <f t="shared" si="32"/>
        <v>11</v>
      </c>
      <c r="Q16" s="112">
        <f t="shared" si="33"/>
        <v>123742</v>
      </c>
      <c r="S16" s="35">
        <f>'2021B Academic'!S16</f>
        <v>205941.03999999998</v>
      </c>
      <c r="T16" s="35">
        <f>'2021B Academic'!T16</f>
        <v>114082.787664</v>
      </c>
      <c r="U16" s="35">
        <f t="shared" si="2"/>
        <v>320023.827664</v>
      </c>
      <c r="V16" s="104">
        <f>'2021B Academic'!V16</f>
        <v>2.719975999999999</v>
      </c>
      <c r="W16" s="35">
        <f>'2021B Academic'!W16</f>
        <v>22403.665176000002</v>
      </c>
      <c r="Y16" s="35">
        <f t="shared" si="34"/>
        <v>629058.96</v>
      </c>
      <c r="Z16" s="34">
        <f t="shared" si="3"/>
        <v>347267.212336</v>
      </c>
      <c r="AA16" s="35">
        <f t="shared" si="4"/>
        <v>976326.172336</v>
      </c>
      <c r="AB16" s="100">
        <f t="shared" si="5"/>
        <v>8.280024</v>
      </c>
      <c r="AC16" s="34">
        <f t="shared" si="6"/>
        <v>101338.334824</v>
      </c>
      <c r="AE16" s="35">
        <f t="shared" si="103"/>
        <v>159458.715</v>
      </c>
      <c r="AF16" s="35">
        <f t="shared" si="35"/>
        <v>88333.509069</v>
      </c>
      <c r="AG16" s="35">
        <f t="shared" si="7"/>
        <v>247792.224069</v>
      </c>
      <c r="AH16" s="104">
        <f t="shared" si="36"/>
        <v>2.1060585</v>
      </c>
      <c r="AI16" s="116">
        <f t="shared" si="37"/>
        <v>17347.002133500002</v>
      </c>
      <c r="AK16" s="35">
        <f t="shared" si="104"/>
        <v>3710.265</v>
      </c>
      <c r="AL16" s="35">
        <f t="shared" si="38"/>
        <v>2055.332799</v>
      </c>
      <c r="AM16" s="35">
        <f t="shared" si="8"/>
        <v>5765.597798999999</v>
      </c>
      <c r="AN16" s="104">
        <f t="shared" si="39"/>
        <v>0.0490035</v>
      </c>
      <c r="AO16" s="116">
        <f t="shared" si="40"/>
        <v>403.62782849999996</v>
      </c>
      <c r="AQ16" s="35">
        <f t="shared" si="105"/>
        <v>493.854</v>
      </c>
      <c r="AR16" s="35">
        <f t="shared" si="41"/>
        <v>273.5746164</v>
      </c>
      <c r="AS16" s="35">
        <f t="shared" si="9"/>
        <v>767.4286164</v>
      </c>
      <c r="AT16" s="104">
        <f t="shared" si="42"/>
        <v>0.0065226</v>
      </c>
      <c r="AU16" s="116">
        <f t="shared" si="43"/>
        <v>53.7247926</v>
      </c>
      <c r="AW16" s="35">
        <f t="shared" si="106"/>
        <v>13071.072</v>
      </c>
      <c r="AX16" s="35">
        <f t="shared" si="44"/>
        <v>7240.8313152</v>
      </c>
      <c r="AY16" s="35">
        <f t="shared" si="10"/>
        <v>20311.9033152</v>
      </c>
      <c r="AZ16" s="104">
        <f t="shared" si="45"/>
        <v>0.1726368</v>
      </c>
      <c r="BA16" s="116">
        <f t="shared" si="46"/>
        <v>1421.9599968</v>
      </c>
      <c r="BC16" s="35">
        <f t="shared" si="107"/>
        <v>5142.219</v>
      </c>
      <c r="BD16" s="35">
        <f t="shared" si="47"/>
        <v>2848.5758754000003</v>
      </c>
      <c r="BE16" s="35">
        <f t="shared" si="11"/>
        <v>7990.794875400001</v>
      </c>
      <c r="BF16" s="104">
        <f t="shared" si="48"/>
        <v>0.06791610000000001</v>
      </c>
      <c r="BG16" s="116">
        <f t="shared" si="49"/>
        <v>559.4055111</v>
      </c>
      <c r="BI16" s="35">
        <f t="shared" si="108"/>
        <v>1869.787</v>
      </c>
      <c r="BJ16" s="35">
        <f t="shared" si="50"/>
        <v>1035.7843842</v>
      </c>
      <c r="BK16" s="35">
        <f t="shared" si="12"/>
        <v>2905.5713842</v>
      </c>
      <c r="BL16" s="104">
        <f t="shared" si="51"/>
        <v>0.0246953</v>
      </c>
      <c r="BM16" s="116">
        <f t="shared" si="52"/>
        <v>203.4081303</v>
      </c>
      <c r="BO16" s="35">
        <f t="shared" si="109"/>
        <v>13588.882</v>
      </c>
      <c r="BP16" s="35">
        <f t="shared" si="53"/>
        <v>7527.6765612</v>
      </c>
      <c r="BQ16" s="35">
        <f t="shared" si="13"/>
        <v>21116.5585612</v>
      </c>
      <c r="BR16" s="104">
        <f t="shared" si="54"/>
        <v>0.1794758</v>
      </c>
      <c r="BS16" s="116">
        <f t="shared" si="55"/>
        <v>1478.2908858</v>
      </c>
      <c r="BU16" s="35">
        <f t="shared" si="110"/>
        <v>1877.101</v>
      </c>
      <c r="BV16" s="35">
        <f t="shared" si="56"/>
        <v>1039.8360366</v>
      </c>
      <c r="BW16" s="35">
        <f t="shared" si="14"/>
        <v>2916.9370366000003</v>
      </c>
      <c r="BX16" s="104">
        <f t="shared" si="57"/>
        <v>0.0247919</v>
      </c>
      <c r="BY16" s="116">
        <f t="shared" si="58"/>
        <v>204.20379690000001</v>
      </c>
      <c r="CA16" s="35">
        <f t="shared" si="111"/>
        <v>1506.154</v>
      </c>
      <c r="CB16" s="35">
        <f t="shared" si="59"/>
        <v>834.3467963999999</v>
      </c>
      <c r="CC16" s="35">
        <f t="shared" si="15"/>
        <v>2340.5007963999997</v>
      </c>
      <c r="CD16" s="104">
        <f t="shared" si="60"/>
        <v>0.0198926</v>
      </c>
      <c r="CE16" s="116">
        <f t="shared" si="61"/>
        <v>163.8496626</v>
      </c>
      <c r="CG16" s="35">
        <f t="shared" si="112"/>
        <v>886.69</v>
      </c>
      <c r="CH16" s="35">
        <f t="shared" si="62"/>
        <v>491.189454</v>
      </c>
      <c r="CI16" s="5">
        <f t="shared" si="16"/>
        <v>1377.8794540000001</v>
      </c>
      <c r="CJ16" s="104">
        <f t="shared" si="63"/>
        <v>0.011711</v>
      </c>
      <c r="CK16" s="116">
        <f t="shared" si="64"/>
        <v>96.460161</v>
      </c>
      <c r="CM16" s="35">
        <f t="shared" si="113"/>
        <v>43721.82</v>
      </c>
      <c r="CN16" s="35">
        <f t="shared" si="65"/>
        <v>24220.073411999998</v>
      </c>
      <c r="CO16" s="5">
        <f t="shared" si="17"/>
        <v>67941.893412</v>
      </c>
      <c r="CP16" s="104">
        <f t="shared" si="66"/>
        <v>0.577458</v>
      </c>
      <c r="CQ16" s="116">
        <f t="shared" si="67"/>
        <v>4756.3565579999995</v>
      </c>
      <c r="CR16" s="5"/>
      <c r="CS16" s="35">
        <f t="shared" si="114"/>
        <v>462.37199999999996</v>
      </c>
      <c r="CT16" s="35">
        <f t="shared" si="68"/>
        <v>256.13489519999996</v>
      </c>
      <c r="CU16" s="5">
        <f t="shared" si="18"/>
        <v>718.5068951999999</v>
      </c>
      <c r="CV16" s="104">
        <f t="shared" si="69"/>
        <v>0.0061068</v>
      </c>
      <c r="CW16" s="116">
        <f t="shared" si="70"/>
        <v>50.2999668</v>
      </c>
      <c r="CX16" s="5"/>
      <c r="CY16" s="35">
        <f t="shared" si="115"/>
        <v>958.876</v>
      </c>
      <c r="CZ16" s="35">
        <f t="shared" si="71"/>
        <v>531.1775016</v>
      </c>
      <c r="DA16" s="5">
        <f t="shared" si="19"/>
        <v>1490.0535016</v>
      </c>
      <c r="DB16" s="104">
        <f t="shared" si="72"/>
        <v>0.0126644</v>
      </c>
      <c r="DC16" s="116">
        <f t="shared" si="73"/>
        <v>104.3130444</v>
      </c>
      <c r="DD16" s="5"/>
      <c r="DE16" s="35">
        <f t="shared" si="116"/>
        <v>449.917</v>
      </c>
      <c r="DF16" s="35">
        <f t="shared" si="74"/>
        <v>249.2353422</v>
      </c>
      <c r="DG16" s="5">
        <f t="shared" si="20"/>
        <v>699.1523422</v>
      </c>
      <c r="DH16" s="104">
        <f t="shared" si="75"/>
        <v>0.0059423</v>
      </c>
      <c r="DI16" s="116">
        <f t="shared" si="76"/>
        <v>48.9450273</v>
      </c>
      <c r="DJ16" s="5"/>
      <c r="DK16" s="35">
        <f t="shared" si="117"/>
        <v>5518.307</v>
      </c>
      <c r="DL16" s="35">
        <f t="shared" si="77"/>
        <v>3056.9130162</v>
      </c>
      <c r="DM16" s="5">
        <f t="shared" si="21"/>
        <v>8575.2200162</v>
      </c>
      <c r="DN16" s="104">
        <f t="shared" si="78"/>
        <v>0.0728833</v>
      </c>
      <c r="DO16" s="116">
        <f t="shared" si="79"/>
        <v>600.3189183</v>
      </c>
      <c r="DP16" s="5"/>
      <c r="DQ16" s="35">
        <f t="shared" si="118"/>
        <v>1283.7659999999998</v>
      </c>
      <c r="DR16" s="35">
        <f t="shared" si="80"/>
        <v>711.1530756</v>
      </c>
      <c r="DS16" s="5">
        <f t="shared" si="22"/>
        <v>1994.9190755999998</v>
      </c>
      <c r="DT16" s="104">
        <f t="shared" si="81"/>
        <v>0.0169554</v>
      </c>
      <c r="DU16" s="116">
        <f t="shared" si="82"/>
        <v>139.6567854</v>
      </c>
      <c r="DV16" s="5"/>
      <c r="DW16" s="35">
        <f t="shared" si="119"/>
        <v>55738.616</v>
      </c>
      <c r="DX16" s="35">
        <f t="shared" si="83"/>
        <v>30876.8795856</v>
      </c>
      <c r="DY16" s="5">
        <f t="shared" si="23"/>
        <v>86615.4955856</v>
      </c>
      <c r="DZ16" s="104">
        <f t="shared" si="84"/>
        <v>0.7361704</v>
      </c>
      <c r="EA16" s="116">
        <f t="shared" si="85"/>
        <v>6063.6252504</v>
      </c>
      <c r="EB16" s="5"/>
      <c r="EC16" s="35">
        <f t="shared" si="120"/>
        <v>13.303</v>
      </c>
      <c r="ED16" s="35">
        <f t="shared" si="86"/>
        <v>7.3693098</v>
      </c>
      <c r="EE16" s="5">
        <f t="shared" si="24"/>
        <v>20.6723098</v>
      </c>
      <c r="EF16" s="104">
        <f t="shared" si="87"/>
        <v>0.0001757</v>
      </c>
      <c r="EG16" s="116">
        <f t="shared" si="88"/>
        <v>1.4471907</v>
      </c>
      <c r="EH16" s="5"/>
      <c r="EI16" s="35">
        <f t="shared" si="121"/>
        <v>95.718</v>
      </c>
      <c r="EJ16" s="35">
        <f t="shared" si="89"/>
        <v>53.0237988</v>
      </c>
      <c r="EK16" s="5">
        <f t="shared" si="25"/>
        <v>148.7417988</v>
      </c>
      <c r="EL16" s="104">
        <f t="shared" si="90"/>
        <v>0.0012642</v>
      </c>
      <c r="EM16" s="116">
        <f t="shared" si="91"/>
        <v>10.4128542</v>
      </c>
      <c r="EN16" s="5"/>
      <c r="EO16" s="35">
        <f t="shared" si="122"/>
        <v>13296.428000000002</v>
      </c>
      <c r="EP16" s="35">
        <f t="shared" si="92"/>
        <v>7365.6691848</v>
      </c>
      <c r="EQ16" s="5">
        <f t="shared" si="26"/>
        <v>20662.0971848</v>
      </c>
      <c r="ER16" s="104">
        <f t="shared" si="93"/>
        <v>0.17561320000000002</v>
      </c>
      <c r="ES16" s="116">
        <f t="shared" si="94"/>
        <v>1446.4757532</v>
      </c>
      <c r="ET16" s="5"/>
      <c r="EU16" s="35">
        <f t="shared" si="123"/>
        <v>26.023</v>
      </c>
      <c r="EV16" s="35">
        <f t="shared" si="95"/>
        <v>14.4156618</v>
      </c>
      <c r="EW16" s="5">
        <f t="shared" si="27"/>
        <v>40.4386618</v>
      </c>
      <c r="EX16" s="104">
        <f t="shared" si="96"/>
        <v>0.0003437</v>
      </c>
      <c r="EY16" s="116">
        <f t="shared" si="97"/>
        <v>2.8309587</v>
      </c>
      <c r="EZ16" s="5"/>
      <c r="FA16" s="3">
        <v>305000</v>
      </c>
      <c r="FB16" s="3">
        <v>167752</v>
      </c>
      <c r="FC16" s="5">
        <f t="shared" si="28"/>
        <v>472752</v>
      </c>
      <c r="FD16" s="104">
        <v>4</v>
      </c>
      <c r="FE16" s="116">
        <v>66085</v>
      </c>
      <c r="FF16" s="5"/>
      <c r="FG16" s="5">
        <f t="shared" si="124"/>
        <v>889.0749999999999</v>
      </c>
      <c r="FH16" s="35">
        <f t="shared" si="98"/>
        <v>492.510645</v>
      </c>
      <c r="FI16" s="35">
        <f t="shared" si="29"/>
        <v>1381.5856449999999</v>
      </c>
      <c r="FJ16" s="104">
        <f t="shared" si="99"/>
        <v>0.0117425</v>
      </c>
      <c r="FK16" s="116">
        <f t="shared" si="100"/>
        <v>96.7196175</v>
      </c>
      <c r="FL16" s="5"/>
      <c r="FM16" s="5"/>
      <c r="FN16" s="35"/>
      <c r="FO16" s="35">
        <f t="shared" si="30"/>
        <v>0</v>
      </c>
      <c r="FP16" s="104">
        <f t="shared" si="101"/>
        <v>0</v>
      </c>
      <c r="FQ16" s="116">
        <f t="shared" si="102"/>
        <v>0</v>
      </c>
      <c r="FR16" s="5"/>
      <c r="FS16" s="5"/>
      <c r="FT16" s="5"/>
      <c r="FU16" s="5"/>
      <c r="FV16" s="5"/>
      <c r="FW16" s="5"/>
      <c r="FX16" s="5"/>
      <c r="FY16" s="5"/>
      <c r="FZ16" s="5"/>
      <c r="GA16" s="5"/>
    </row>
    <row r="17" spans="1:183" ht="12.75">
      <c r="A17" s="36">
        <v>45931</v>
      </c>
      <c r="F17" s="3">
        <v>166837</v>
      </c>
      <c r="G17" s="106">
        <v>4</v>
      </c>
      <c r="H17" s="116">
        <v>66085</v>
      </c>
      <c r="J17" s="3">
        <v>292008</v>
      </c>
      <c r="K17" s="106">
        <v>7</v>
      </c>
      <c r="L17" s="3">
        <v>57657</v>
      </c>
      <c r="N17" s="3">
        <f t="shared" si="0"/>
        <v>458845</v>
      </c>
      <c r="O17" s="34">
        <f t="shared" si="1"/>
        <v>458845</v>
      </c>
      <c r="P17" s="100">
        <f t="shared" si="32"/>
        <v>11</v>
      </c>
      <c r="Q17" s="112">
        <f t="shared" si="33"/>
        <v>123742</v>
      </c>
      <c r="S17" s="35">
        <f>'2021B Academic'!S17</f>
        <v>0</v>
      </c>
      <c r="T17" s="35">
        <f>'2021B Academic'!T17</f>
        <v>113464.96454399999</v>
      </c>
      <c r="U17" s="35">
        <f t="shared" si="2"/>
        <v>113464.96454399999</v>
      </c>
      <c r="V17" s="104">
        <f>'2021B Academic'!V17</f>
        <v>2.719975999999999</v>
      </c>
      <c r="W17" s="35">
        <f>'2021B Academic'!W17</f>
        <v>22403.665176000002</v>
      </c>
      <c r="Y17" s="35"/>
      <c r="Z17" s="34">
        <f t="shared" si="3"/>
        <v>345380.03545599995</v>
      </c>
      <c r="AA17" s="35">
        <f t="shared" si="4"/>
        <v>345380.03545599995</v>
      </c>
      <c r="AB17" s="100">
        <f t="shared" si="5"/>
        <v>8.280024</v>
      </c>
      <c r="AC17" s="34">
        <f t="shared" si="6"/>
        <v>101338.334824</v>
      </c>
      <c r="AE17" s="35"/>
      <c r="AF17" s="35">
        <f t="shared" si="35"/>
        <v>87855.132924</v>
      </c>
      <c r="AG17" s="35">
        <f t="shared" si="7"/>
        <v>87855.132924</v>
      </c>
      <c r="AH17" s="104">
        <f t="shared" si="36"/>
        <v>2.1060585</v>
      </c>
      <c r="AI17" s="116">
        <f t="shared" si="37"/>
        <v>17347.002133500002</v>
      </c>
      <c r="AK17" s="35"/>
      <c r="AL17" s="35">
        <f t="shared" si="38"/>
        <v>2044.202004</v>
      </c>
      <c r="AM17" s="35">
        <f t="shared" si="8"/>
        <v>2044.202004</v>
      </c>
      <c r="AN17" s="104">
        <f t="shared" si="39"/>
        <v>0.0490035</v>
      </c>
      <c r="AO17" s="116">
        <f t="shared" si="40"/>
        <v>403.62782849999996</v>
      </c>
      <c r="AQ17" s="35"/>
      <c r="AR17" s="35">
        <f t="shared" si="41"/>
        <v>272.09305439999997</v>
      </c>
      <c r="AS17" s="35">
        <f t="shared" si="9"/>
        <v>272.09305439999997</v>
      </c>
      <c r="AT17" s="104">
        <f t="shared" si="42"/>
        <v>0.0065226</v>
      </c>
      <c r="AU17" s="116">
        <f t="shared" si="43"/>
        <v>53.7247926</v>
      </c>
      <c r="AW17" s="35"/>
      <c r="AX17" s="35">
        <f t="shared" si="44"/>
        <v>7201.6180992</v>
      </c>
      <c r="AY17" s="35">
        <f t="shared" si="10"/>
        <v>7201.6180992</v>
      </c>
      <c r="AZ17" s="104">
        <f t="shared" si="45"/>
        <v>0.1726368</v>
      </c>
      <c r="BA17" s="116">
        <f t="shared" si="46"/>
        <v>1421.9599968</v>
      </c>
      <c r="BC17" s="35"/>
      <c r="BD17" s="35">
        <f t="shared" si="47"/>
        <v>2833.1492184000003</v>
      </c>
      <c r="BE17" s="35">
        <f t="shared" si="11"/>
        <v>2833.1492184000003</v>
      </c>
      <c r="BF17" s="104">
        <f t="shared" si="48"/>
        <v>0.06791610000000001</v>
      </c>
      <c r="BG17" s="116">
        <f t="shared" si="49"/>
        <v>559.4055111</v>
      </c>
      <c r="BI17" s="35"/>
      <c r="BJ17" s="35">
        <f t="shared" si="50"/>
        <v>1030.1750232</v>
      </c>
      <c r="BK17" s="35">
        <f t="shared" si="12"/>
        <v>1030.1750232</v>
      </c>
      <c r="BL17" s="104">
        <f t="shared" si="51"/>
        <v>0.0246953</v>
      </c>
      <c r="BM17" s="116">
        <f t="shared" si="52"/>
        <v>203.4081303</v>
      </c>
      <c r="BO17" s="35"/>
      <c r="BP17" s="35">
        <f t="shared" si="53"/>
        <v>7486.9099152</v>
      </c>
      <c r="BQ17" s="35">
        <f t="shared" si="13"/>
        <v>7486.9099152</v>
      </c>
      <c r="BR17" s="104">
        <f t="shared" si="54"/>
        <v>0.1794758</v>
      </c>
      <c r="BS17" s="116">
        <f t="shared" si="55"/>
        <v>1478.2908858</v>
      </c>
      <c r="BU17" s="35"/>
      <c r="BV17" s="35">
        <f t="shared" si="56"/>
        <v>1034.2047336</v>
      </c>
      <c r="BW17" s="35">
        <f t="shared" si="14"/>
        <v>1034.2047336</v>
      </c>
      <c r="BX17" s="104">
        <f t="shared" si="57"/>
        <v>0.0247919</v>
      </c>
      <c r="BY17" s="116">
        <f t="shared" si="58"/>
        <v>204.20379690000001</v>
      </c>
      <c r="CA17" s="35"/>
      <c r="CB17" s="35">
        <f t="shared" si="59"/>
        <v>829.8283343999999</v>
      </c>
      <c r="CC17" s="35">
        <f t="shared" si="15"/>
        <v>829.8283343999999</v>
      </c>
      <c r="CD17" s="104">
        <f t="shared" si="60"/>
        <v>0.0198926</v>
      </c>
      <c r="CE17" s="116">
        <f t="shared" si="61"/>
        <v>163.8496626</v>
      </c>
      <c r="CG17" s="35"/>
      <c r="CH17" s="35">
        <f t="shared" si="62"/>
        <v>488.529384</v>
      </c>
      <c r="CI17" s="5">
        <f t="shared" si="16"/>
        <v>488.529384</v>
      </c>
      <c r="CJ17" s="104">
        <f t="shared" si="63"/>
        <v>0.011711</v>
      </c>
      <c r="CK17" s="116">
        <f t="shared" si="64"/>
        <v>96.460161</v>
      </c>
      <c r="CM17" s="35"/>
      <c r="CN17" s="35">
        <f t="shared" si="65"/>
        <v>24088.907951999998</v>
      </c>
      <c r="CO17" s="5">
        <f t="shared" si="17"/>
        <v>24088.907951999998</v>
      </c>
      <c r="CP17" s="104">
        <f t="shared" si="66"/>
        <v>0.577458</v>
      </c>
      <c r="CQ17" s="116">
        <f t="shared" si="67"/>
        <v>4756.3565579999995</v>
      </c>
      <c r="CR17" s="5"/>
      <c r="CS17" s="35"/>
      <c r="CT17" s="35">
        <f t="shared" si="68"/>
        <v>254.7477792</v>
      </c>
      <c r="CU17" s="5">
        <f t="shared" si="18"/>
        <v>254.7477792</v>
      </c>
      <c r="CV17" s="104">
        <f t="shared" si="69"/>
        <v>0.0061068</v>
      </c>
      <c r="CW17" s="116">
        <f t="shared" si="70"/>
        <v>50.2999668</v>
      </c>
      <c r="CX17" s="5"/>
      <c r="CY17" s="35"/>
      <c r="CZ17" s="35">
        <f t="shared" si="71"/>
        <v>528.3008735999999</v>
      </c>
      <c r="DA17" s="5">
        <f t="shared" si="19"/>
        <v>528.3008735999999</v>
      </c>
      <c r="DB17" s="104">
        <f t="shared" si="72"/>
        <v>0.0126644</v>
      </c>
      <c r="DC17" s="116">
        <f t="shared" si="73"/>
        <v>104.3130444</v>
      </c>
      <c r="DD17" s="5"/>
      <c r="DE17" s="35"/>
      <c r="DF17" s="35">
        <f t="shared" si="74"/>
        <v>247.8855912</v>
      </c>
      <c r="DG17" s="5">
        <f t="shared" si="20"/>
        <v>247.8855912</v>
      </c>
      <c r="DH17" s="104">
        <f t="shared" si="75"/>
        <v>0.0059423</v>
      </c>
      <c r="DI17" s="116">
        <f t="shared" si="76"/>
        <v>48.9450273</v>
      </c>
      <c r="DJ17" s="5"/>
      <c r="DK17" s="35"/>
      <c r="DL17" s="35">
        <f t="shared" si="77"/>
        <v>3040.3580952</v>
      </c>
      <c r="DM17" s="5">
        <f t="shared" si="21"/>
        <v>3040.3580952</v>
      </c>
      <c r="DN17" s="104">
        <f t="shared" si="78"/>
        <v>0.0728833</v>
      </c>
      <c r="DO17" s="116">
        <f t="shared" si="79"/>
        <v>600.3189183</v>
      </c>
      <c r="DP17" s="5"/>
      <c r="DQ17" s="35"/>
      <c r="DR17" s="35">
        <f t="shared" si="80"/>
        <v>707.3017775999999</v>
      </c>
      <c r="DS17" s="5">
        <f t="shared" si="22"/>
        <v>707.3017775999999</v>
      </c>
      <c r="DT17" s="104">
        <f t="shared" si="81"/>
        <v>0.0169554</v>
      </c>
      <c r="DU17" s="116">
        <f t="shared" si="82"/>
        <v>139.6567854</v>
      </c>
      <c r="DV17" s="5"/>
      <c r="DW17" s="35"/>
      <c r="DX17" s="35">
        <f t="shared" si="83"/>
        <v>30709.6637376</v>
      </c>
      <c r="DY17" s="5">
        <f t="shared" si="23"/>
        <v>30709.6637376</v>
      </c>
      <c r="DZ17" s="104">
        <f t="shared" si="84"/>
        <v>0.7361704</v>
      </c>
      <c r="EA17" s="116">
        <f t="shared" si="85"/>
        <v>6063.6252504</v>
      </c>
      <c r="EB17" s="5"/>
      <c r="EC17" s="35"/>
      <c r="ED17" s="35">
        <f t="shared" si="86"/>
        <v>7.3294008</v>
      </c>
      <c r="EE17" s="5">
        <f t="shared" si="24"/>
        <v>7.3294008</v>
      </c>
      <c r="EF17" s="104">
        <f t="shared" si="87"/>
        <v>0.0001757</v>
      </c>
      <c r="EG17" s="116">
        <f t="shared" si="88"/>
        <v>1.4471907</v>
      </c>
      <c r="EH17" s="5"/>
      <c r="EI17" s="35"/>
      <c r="EJ17" s="35">
        <f t="shared" si="89"/>
        <v>52.7366448</v>
      </c>
      <c r="EK17" s="5">
        <f t="shared" si="25"/>
        <v>52.7366448</v>
      </c>
      <c r="EL17" s="104">
        <f t="shared" si="90"/>
        <v>0.0012642</v>
      </c>
      <c r="EM17" s="116">
        <f t="shared" si="91"/>
        <v>10.4128542</v>
      </c>
      <c r="EN17" s="5"/>
      <c r="EO17" s="35"/>
      <c r="EP17" s="35">
        <f t="shared" si="92"/>
        <v>7325.7799008</v>
      </c>
      <c r="EQ17" s="5">
        <f t="shared" si="26"/>
        <v>7325.7799008</v>
      </c>
      <c r="ER17" s="104">
        <f t="shared" si="93"/>
        <v>0.17561320000000002</v>
      </c>
      <c r="ES17" s="116">
        <f t="shared" si="94"/>
        <v>1446.4757532</v>
      </c>
      <c r="ET17" s="5"/>
      <c r="EU17" s="35"/>
      <c r="EV17" s="35">
        <f t="shared" si="95"/>
        <v>14.3375928</v>
      </c>
      <c r="EW17" s="5">
        <f t="shared" si="27"/>
        <v>14.3375928</v>
      </c>
      <c r="EX17" s="104">
        <f t="shared" si="96"/>
        <v>0.0003437</v>
      </c>
      <c r="EY17" s="116">
        <f t="shared" si="97"/>
        <v>2.8309587</v>
      </c>
      <c r="EZ17" s="5"/>
      <c r="FA17" s="3"/>
      <c r="FB17" s="3">
        <v>166837</v>
      </c>
      <c r="FC17" s="5">
        <f t="shared" si="28"/>
        <v>166837</v>
      </c>
      <c r="FD17" s="104">
        <v>4</v>
      </c>
      <c r="FE17" s="116">
        <v>66085</v>
      </c>
      <c r="FF17" s="5"/>
      <c r="FG17" s="5"/>
      <c r="FH17" s="35">
        <f t="shared" si="98"/>
        <v>489.84342</v>
      </c>
      <c r="FI17" s="35">
        <f t="shared" si="29"/>
        <v>489.84342</v>
      </c>
      <c r="FJ17" s="104">
        <f t="shared" si="99"/>
        <v>0.0117425</v>
      </c>
      <c r="FK17" s="116">
        <f t="shared" si="100"/>
        <v>96.7196175</v>
      </c>
      <c r="FL17" s="5"/>
      <c r="FM17" s="5"/>
      <c r="FN17" s="35"/>
      <c r="FO17" s="35">
        <f t="shared" si="30"/>
        <v>0</v>
      </c>
      <c r="FP17" s="104">
        <f t="shared" si="101"/>
        <v>0</v>
      </c>
      <c r="FQ17" s="116">
        <f t="shared" si="102"/>
        <v>0</v>
      </c>
      <c r="FR17" s="5"/>
      <c r="FS17" s="5"/>
      <c r="FT17" s="5"/>
      <c r="FU17" s="5"/>
      <c r="FV17" s="5"/>
      <c r="FW17" s="5"/>
      <c r="FX17" s="5"/>
      <c r="FY17" s="5"/>
      <c r="FZ17" s="5"/>
      <c r="GA17" s="5"/>
    </row>
    <row r="18" spans="1:183" ht="12.75">
      <c r="A18" s="36">
        <v>46113</v>
      </c>
      <c r="E18" s="3">
        <v>305000</v>
      </c>
      <c r="F18" s="3">
        <v>166837</v>
      </c>
      <c r="G18" s="106">
        <v>4</v>
      </c>
      <c r="H18" s="116">
        <v>66085</v>
      </c>
      <c r="I18" s="3">
        <v>535000</v>
      </c>
      <c r="J18" s="3">
        <v>292008</v>
      </c>
      <c r="K18" s="106">
        <v>7</v>
      </c>
      <c r="L18" s="3">
        <v>57657</v>
      </c>
      <c r="M18" s="3">
        <f t="shared" si="31"/>
        <v>840000</v>
      </c>
      <c r="N18" s="3">
        <f t="shared" si="0"/>
        <v>458845</v>
      </c>
      <c r="O18" s="34">
        <f t="shared" si="1"/>
        <v>1298845</v>
      </c>
      <c r="P18" s="100">
        <f t="shared" si="32"/>
        <v>11</v>
      </c>
      <c r="Q18" s="112">
        <f t="shared" si="33"/>
        <v>123742</v>
      </c>
      <c r="S18" s="35">
        <f>'2021B Academic'!S18</f>
        <v>207883.87999999998</v>
      </c>
      <c r="T18" s="35">
        <f>'2021B Academic'!T18</f>
        <v>113464.96454399999</v>
      </c>
      <c r="U18" s="35">
        <f t="shared" si="2"/>
        <v>321348.844544</v>
      </c>
      <c r="V18" s="104">
        <f>'2021B Academic'!V18</f>
        <v>2.719975999999999</v>
      </c>
      <c r="W18" s="35">
        <f>'2021B Academic'!W18</f>
        <v>22403.665176000002</v>
      </c>
      <c r="Y18" s="35">
        <f t="shared" si="34"/>
        <v>632116.12</v>
      </c>
      <c r="Z18" s="34">
        <f t="shared" si="3"/>
        <v>345380.03545599995</v>
      </c>
      <c r="AA18" s="35">
        <f t="shared" si="4"/>
        <v>977496.155456</v>
      </c>
      <c r="AB18" s="100">
        <f t="shared" si="5"/>
        <v>8.280024</v>
      </c>
      <c r="AC18" s="34">
        <f t="shared" si="6"/>
        <v>101338.334824</v>
      </c>
      <c r="AE18" s="35">
        <f t="shared" si="103"/>
        <v>160963.0425</v>
      </c>
      <c r="AF18" s="35">
        <f t="shared" si="35"/>
        <v>87855.132924</v>
      </c>
      <c r="AG18" s="35">
        <f t="shared" si="7"/>
        <v>248818.17542400002</v>
      </c>
      <c r="AH18" s="104">
        <f t="shared" si="36"/>
        <v>2.1060585</v>
      </c>
      <c r="AI18" s="116">
        <f t="shared" si="37"/>
        <v>17347.002133500002</v>
      </c>
      <c r="AK18" s="35">
        <f t="shared" si="104"/>
        <v>3745.2675</v>
      </c>
      <c r="AL18" s="35">
        <f t="shared" si="38"/>
        <v>2044.202004</v>
      </c>
      <c r="AM18" s="35">
        <f t="shared" si="8"/>
        <v>5789.469504</v>
      </c>
      <c r="AN18" s="104">
        <f t="shared" si="39"/>
        <v>0.0490035</v>
      </c>
      <c r="AO18" s="116">
        <f t="shared" si="40"/>
        <v>403.62782849999996</v>
      </c>
      <c r="AQ18" s="35">
        <f t="shared" si="105"/>
        <v>498.513</v>
      </c>
      <c r="AR18" s="35">
        <f t="shared" si="41"/>
        <v>272.09305439999997</v>
      </c>
      <c r="AS18" s="35">
        <f t="shared" si="9"/>
        <v>770.6060544</v>
      </c>
      <c r="AT18" s="104">
        <f t="shared" si="42"/>
        <v>0.0065226</v>
      </c>
      <c r="AU18" s="116">
        <f t="shared" si="43"/>
        <v>53.7247926</v>
      </c>
      <c r="AW18" s="35">
        <f t="shared" si="106"/>
        <v>13194.384</v>
      </c>
      <c r="AX18" s="35">
        <f t="shared" si="44"/>
        <v>7201.6180992</v>
      </c>
      <c r="AY18" s="35">
        <f t="shared" si="10"/>
        <v>20396.0020992</v>
      </c>
      <c r="AZ18" s="104">
        <f t="shared" si="45"/>
        <v>0.1726368</v>
      </c>
      <c r="BA18" s="116">
        <f t="shared" si="46"/>
        <v>1421.9599968</v>
      </c>
      <c r="BC18" s="35">
        <f t="shared" si="107"/>
        <v>5190.730500000001</v>
      </c>
      <c r="BD18" s="35">
        <f t="shared" si="47"/>
        <v>2833.1492184000003</v>
      </c>
      <c r="BE18" s="35">
        <f t="shared" si="11"/>
        <v>8023.879718400001</v>
      </c>
      <c r="BF18" s="104">
        <f t="shared" si="48"/>
        <v>0.06791610000000001</v>
      </c>
      <c r="BG18" s="116">
        <f t="shared" si="49"/>
        <v>559.4055111</v>
      </c>
      <c r="BI18" s="35">
        <f t="shared" si="108"/>
        <v>1887.4265</v>
      </c>
      <c r="BJ18" s="35">
        <f t="shared" si="50"/>
        <v>1030.1750232</v>
      </c>
      <c r="BK18" s="35">
        <f t="shared" si="12"/>
        <v>2917.6015232</v>
      </c>
      <c r="BL18" s="104">
        <f t="shared" si="51"/>
        <v>0.0246953</v>
      </c>
      <c r="BM18" s="116">
        <f t="shared" si="52"/>
        <v>203.4081303</v>
      </c>
      <c r="BO18" s="35">
        <f t="shared" si="109"/>
        <v>13717.079</v>
      </c>
      <c r="BP18" s="35">
        <f t="shared" si="53"/>
        <v>7486.9099152</v>
      </c>
      <c r="BQ18" s="35">
        <f t="shared" si="13"/>
        <v>21203.9889152</v>
      </c>
      <c r="BR18" s="104">
        <f t="shared" si="54"/>
        <v>0.1794758</v>
      </c>
      <c r="BS18" s="116">
        <f t="shared" si="55"/>
        <v>1478.2908858</v>
      </c>
      <c r="BU18" s="35">
        <f t="shared" si="110"/>
        <v>1894.8095</v>
      </c>
      <c r="BV18" s="35">
        <f t="shared" si="56"/>
        <v>1034.2047336</v>
      </c>
      <c r="BW18" s="35">
        <f t="shared" si="14"/>
        <v>2929.0142336</v>
      </c>
      <c r="BX18" s="104">
        <f t="shared" si="57"/>
        <v>0.0247919</v>
      </c>
      <c r="BY18" s="116">
        <f t="shared" si="58"/>
        <v>204.20379690000001</v>
      </c>
      <c r="CA18" s="35">
        <f t="shared" si="111"/>
        <v>1520.3629999999998</v>
      </c>
      <c r="CB18" s="35">
        <f t="shared" si="59"/>
        <v>829.8283343999999</v>
      </c>
      <c r="CC18" s="35">
        <f t="shared" si="15"/>
        <v>2350.1913343999995</v>
      </c>
      <c r="CD18" s="104">
        <f t="shared" si="60"/>
        <v>0.0198926</v>
      </c>
      <c r="CE18" s="116">
        <f t="shared" si="61"/>
        <v>163.8496626</v>
      </c>
      <c r="CG18" s="35">
        <f t="shared" si="112"/>
        <v>895.055</v>
      </c>
      <c r="CH18" s="35">
        <f t="shared" si="62"/>
        <v>488.529384</v>
      </c>
      <c r="CI18" s="5">
        <f t="shared" si="16"/>
        <v>1383.584384</v>
      </c>
      <c r="CJ18" s="104">
        <f t="shared" si="63"/>
        <v>0.011711</v>
      </c>
      <c r="CK18" s="116">
        <f t="shared" si="64"/>
        <v>96.460161</v>
      </c>
      <c r="CM18" s="35">
        <f t="shared" si="113"/>
        <v>44134.29</v>
      </c>
      <c r="CN18" s="35">
        <f t="shared" si="65"/>
        <v>24088.907951999998</v>
      </c>
      <c r="CO18" s="5">
        <f t="shared" si="17"/>
        <v>68223.197952</v>
      </c>
      <c r="CP18" s="104">
        <f t="shared" si="66"/>
        <v>0.577458</v>
      </c>
      <c r="CQ18" s="116">
        <f t="shared" si="67"/>
        <v>4756.3565579999995</v>
      </c>
      <c r="CR18" s="5"/>
      <c r="CS18" s="35">
        <f t="shared" si="114"/>
        <v>466.734</v>
      </c>
      <c r="CT18" s="35">
        <f t="shared" si="68"/>
        <v>254.7477792</v>
      </c>
      <c r="CU18" s="5">
        <f t="shared" si="18"/>
        <v>721.4817792</v>
      </c>
      <c r="CV18" s="104">
        <f t="shared" si="69"/>
        <v>0.0061068</v>
      </c>
      <c r="CW18" s="116">
        <f t="shared" si="70"/>
        <v>50.2999668</v>
      </c>
      <c r="CX18" s="5"/>
      <c r="CY18" s="35">
        <f t="shared" si="115"/>
        <v>967.922</v>
      </c>
      <c r="CZ18" s="35">
        <f t="shared" si="71"/>
        <v>528.3008735999999</v>
      </c>
      <c r="DA18" s="5">
        <f t="shared" si="19"/>
        <v>1496.2228736</v>
      </c>
      <c r="DB18" s="104">
        <f t="shared" si="72"/>
        <v>0.0126644</v>
      </c>
      <c r="DC18" s="116">
        <f t="shared" si="73"/>
        <v>104.3130444</v>
      </c>
      <c r="DD18" s="5"/>
      <c r="DE18" s="35">
        <f t="shared" si="116"/>
        <v>454.1615</v>
      </c>
      <c r="DF18" s="35">
        <f t="shared" si="74"/>
        <v>247.8855912</v>
      </c>
      <c r="DG18" s="5">
        <f t="shared" si="20"/>
        <v>702.0470912</v>
      </c>
      <c r="DH18" s="104">
        <f t="shared" si="75"/>
        <v>0.0059423</v>
      </c>
      <c r="DI18" s="116">
        <f t="shared" si="76"/>
        <v>48.9450273</v>
      </c>
      <c r="DJ18" s="5"/>
      <c r="DK18" s="35">
        <f t="shared" si="117"/>
        <v>5570.3665</v>
      </c>
      <c r="DL18" s="35">
        <f t="shared" si="77"/>
        <v>3040.3580952</v>
      </c>
      <c r="DM18" s="5">
        <f t="shared" si="21"/>
        <v>8610.724595200001</v>
      </c>
      <c r="DN18" s="104">
        <f t="shared" si="78"/>
        <v>0.0728833</v>
      </c>
      <c r="DO18" s="116">
        <f t="shared" si="79"/>
        <v>600.3189183</v>
      </c>
      <c r="DP18" s="5"/>
      <c r="DQ18" s="35">
        <f t="shared" si="118"/>
        <v>1295.877</v>
      </c>
      <c r="DR18" s="35">
        <f t="shared" si="80"/>
        <v>707.3017775999999</v>
      </c>
      <c r="DS18" s="5">
        <f t="shared" si="22"/>
        <v>2003.1787775999999</v>
      </c>
      <c r="DT18" s="104">
        <f t="shared" si="81"/>
        <v>0.0169554</v>
      </c>
      <c r="DU18" s="116">
        <f t="shared" si="82"/>
        <v>139.6567854</v>
      </c>
      <c r="DV18" s="5"/>
      <c r="DW18" s="35">
        <f t="shared" si="119"/>
        <v>56264.452000000005</v>
      </c>
      <c r="DX18" s="35">
        <f t="shared" si="83"/>
        <v>30709.6637376</v>
      </c>
      <c r="DY18" s="5">
        <f t="shared" si="23"/>
        <v>86974.1157376</v>
      </c>
      <c r="DZ18" s="104">
        <f t="shared" si="84"/>
        <v>0.7361704</v>
      </c>
      <c r="EA18" s="116">
        <f t="shared" si="85"/>
        <v>6063.6252504</v>
      </c>
      <c r="EB18" s="5"/>
      <c r="EC18" s="35">
        <f t="shared" si="120"/>
        <v>13.4285</v>
      </c>
      <c r="ED18" s="35">
        <f t="shared" si="86"/>
        <v>7.3294008</v>
      </c>
      <c r="EE18" s="5">
        <f t="shared" si="24"/>
        <v>20.7579008</v>
      </c>
      <c r="EF18" s="104">
        <f t="shared" si="87"/>
        <v>0.0001757</v>
      </c>
      <c r="EG18" s="116">
        <f t="shared" si="88"/>
        <v>1.4471907</v>
      </c>
      <c r="EH18" s="5"/>
      <c r="EI18" s="35">
        <f t="shared" si="121"/>
        <v>96.621</v>
      </c>
      <c r="EJ18" s="35">
        <f t="shared" si="89"/>
        <v>52.7366448</v>
      </c>
      <c r="EK18" s="5">
        <f t="shared" si="25"/>
        <v>149.3576448</v>
      </c>
      <c r="EL18" s="104">
        <f t="shared" si="90"/>
        <v>0.0012642</v>
      </c>
      <c r="EM18" s="116">
        <f t="shared" si="91"/>
        <v>10.4128542</v>
      </c>
      <c r="EN18" s="5"/>
      <c r="EO18" s="35">
        <f t="shared" si="122"/>
        <v>13421.866</v>
      </c>
      <c r="EP18" s="35">
        <f t="shared" si="92"/>
        <v>7325.7799008</v>
      </c>
      <c r="EQ18" s="5">
        <f t="shared" si="26"/>
        <v>20747.645900800002</v>
      </c>
      <c r="ER18" s="104">
        <f t="shared" si="93"/>
        <v>0.17561320000000002</v>
      </c>
      <c r="ES18" s="116">
        <f t="shared" si="94"/>
        <v>1446.4757532</v>
      </c>
      <c r="ET18" s="5"/>
      <c r="EU18" s="35">
        <f t="shared" si="123"/>
        <v>26.2685</v>
      </c>
      <c r="EV18" s="35">
        <f t="shared" si="95"/>
        <v>14.3375928</v>
      </c>
      <c r="EW18" s="5">
        <f t="shared" si="27"/>
        <v>40.6060928</v>
      </c>
      <c r="EX18" s="104">
        <f t="shared" si="96"/>
        <v>0.0003437</v>
      </c>
      <c r="EY18" s="116">
        <f t="shared" si="97"/>
        <v>2.8309587</v>
      </c>
      <c r="EZ18" s="5"/>
      <c r="FA18" s="3">
        <v>305000</v>
      </c>
      <c r="FB18" s="3">
        <v>166837</v>
      </c>
      <c r="FC18" s="5">
        <f t="shared" si="28"/>
        <v>471837</v>
      </c>
      <c r="FD18" s="104">
        <v>4</v>
      </c>
      <c r="FE18" s="116">
        <v>66085</v>
      </c>
      <c r="FF18" s="5"/>
      <c r="FG18" s="5">
        <f t="shared" si="124"/>
        <v>897.4625</v>
      </c>
      <c r="FH18" s="35">
        <f t="shared" si="98"/>
        <v>489.84342</v>
      </c>
      <c r="FI18" s="35">
        <f t="shared" si="29"/>
        <v>1387.30592</v>
      </c>
      <c r="FJ18" s="104">
        <f t="shared" si="99"/>
        <v>0.0117425</v>
      </c>
      <c r="FK18" s="116">
        <f t="shared" si="100"/>
        <v>96.7196175</v>
      </c>
      <c r="FL18" s="5"/>
      <c r="FM18" s="5"/>
      <c r="FN18" s="35"/>
      <c r="FO18" s="35">
        <f t="shared" si="30"/>
        <v>0</v>
      </c>
      <c r="FP18" s="104">
        <f t="shared" si="101"/>
        <v>0</v>
      </c>
      <c r="FQ18" s="116">
        <f t="shared" si="102"/>
        <v>0</v>
      </c>
      <c r="FR18" s="5"/>
      <c r="FS18" s="5"/>
      <c r="FT18" s="5"/>
      <c r="FU18" s="5"/>
      <c r="FV18" s="5"/>
      <c r="FW18" s="5"/>
      <c r="FX18" s="5"/>
      <c r="FY18" s="5"/>
      <c r="FZ18" s="5"/>
      <c r="GA18" s="5"/>
    </row>
    <row r="19" spans="1:183" ht="12.75">
      <c r="A19" s="36">
        <v>46296</v>
      </c>
      <c r="F19" s="3">
        <v>165769</v>
      </c>
      <c r="G19" s="106">
        <v>4</v>
      </c>
      <c r="H19" s="116">
        <v>66085</v>
      </c>
      <c r="J19" s="3">
        <v>290135</v>
      </c>
      <c r="K19" s="106">
        <v>7</v>
      </c>
      <c r="L19" s="3">
        <v>57657</v>
      </c>
      <c r="N19" s="3">
        <f t="shared" si="0"/>
        <v>455904</v>
      </c>
      <c r="O19" s="34">
        <f t="shared" si="1"/>
        <v>455904</v>
      </c>
      <c r="P19" s="100">
        <f t="shared" si="32"/>
        <v>11</v>
      </c>
      <c r="Q19" s="112">
        <f t="shared" si="33"/>
        <v>123742</v>
      </c>
      <c r="S19" s="35">
        <f>'2021B Academic'!S19</f>
        <v>0</v>
      </c>
      <c r="T19" s="35">
        <f>'2021B Academic'!T19</f>
        <v>112737.17668000002</v>
      </c>
      <c r="U19" s="35">
        <f t="shared" si="2"/>
        <v>112737.17668000002</v>
      </c>
      <c r="V19" s="104">
        <f>'2021B Academic'!V19</f>
        <v>2.719975999999999</v>
      </c>
      <c r="W19" s="35">
        <f>'2021B Academic'!W19</f>
        <v>22403.665176000002</v>
      </c>
      <c r="Y19" s="35"/>
      <c r="Z19" s="34">
        <f t="shared" si="3"/>
        <v>343166.82331999997</v>
      </c>
      <c r="AA19" s="35">
        <f t="shared" si="4"/>
        <v>343166.82331999997</v>
      </c>
      <c r="AB19" s="100">
        <f t="shared" si="5"/>
        <v>8.280024</v>
      </c>
      <c r="AC19" s="34">
        <f t="shared" si="6"/>
        <v>101338.334824</v>
      </c>
      <c r="AE19" s="35"/>
      <c r="AF19" s="35">
        <f t="shared" si="35"/>
        <v>87291.6118425</v>
      </c>
      <c r="AG19" s="35">
        <f t="shared" si="7"/>
        <v>87291.6118425</v>
      </c>
      <c r="AH19" s="104">
        <f t="shared" si="36"/>
        <v>2.1060585</v>
      </c>
      <c r="AI19" s="116">
        <f t="shared" si="37"/>
        <v>17347.002133500002</v>
      </c>
      <c r="AK19" s="35"/>
      <c r="AL19" s="35">
        <f t="shared" si="38"/>
        <v>2031.0900675</v>
      </c>
      <c r="AM19" s="35">
        <f t="shared" si="8"/>
        <v>2031.0900675</v>
      </c>
      <c r="AN19" s="104">
        <f t="shared" si="39"/>
        <v>0.0490035</v>
      </c>
      <c r="AO19" s="116">
        <f t="shared" si="40"/>
        <v>403.62782849999996</v>
      </c>
      <c r="AQ19" s="35"/>
      <c r="AR19" s="35">
        <f t="shared" si="41"/>
        <v>270.347793</v>
      </c>
      <c r="AS19" s="35">
        <f t="shared" si="9"/>
        <v>270.347793</v>
      </c>
      <c r="AT19" s="104">
        <f t="shared" si="42"/>
        <v>0.0065226</v>
      </c>
      <c r="AU19" s="116">
        <f t="shared" si="43"/>
        <v>53.7247926</v>
      </c>
      <c r="AW19" s="35"/>
      <c r="AX19" s="35">
        <f t="shared" si="44"/>
        <v>7155.425424</v>
      </c>
      <c r="AY19" s="35">
        <f t="shared" si="10"/>
        <v>7155.425424</v>
      </c>
      <c r="AZ19" s="104">
        <f t="shared" si="45"/>
        <v>0.1726368</v>
      </c>
      <c r="BA19" s="116">
        <f t="shared" si="46"/>
        <v>1421.9599968</v>
      </c>
      <c r="BC19" s="35"/>
      <c r="BD19" s="35">
        <f t="shared" si="47"/>
        <v>2814.9768105000003</v>
      </c>
      <c r="BE19" s="35">
        <f t="shared" si="11"/>
        <v>2814.9768105000003</v>
      </c>
      <c r="BF19" s="104">
        <f t="shared" si="48"/>
        <v>0.06791610000000001</v>
      </c>
      <c r="BG19" s="116">
        <f t="shared" si="49"/>
        <v>559.4055111</v>
      </c>
      <c r="BI19" s="35"/>
      <c r="BJ19" s="35">
        <f t="shared" si="50"/>
        <v>1023.5672665</v>
      </c>
      <c r="BK19" s="35">
        <f t="shared" si="12"/>
        <v>1023.5672665</v>
      </c>
      <c r="BL19" s="104">
        <f t="shared" si="51"/>
        <v>0.0246953</v>
      </c>
      <c r="BM19" s="116">
        <f t="shared" si="52"/>
        <v>203.4081303</v>
      </c>
      <c r="BO19" s="35"/>
      <c r="BP19" s="35">
        <f t="shared" si="53"/>
        <v>7438.8873189999995</v>
      </c>
      <c r="BQ19" s="35">
        <f t="shared" si="13"/>
        <v>7438.8873189999995</v>
      </c>
      <c r="BR19" s="104">
        <f t="shared" si="54"/>
        <v>0.1794758</v>
      </c>
      <c r="BS19" s="116">
        <f t="shared" si="55"/>
        <v>1478.2908858</v>
      </c>
      <c r="BU19" s="35"/>
      <c r="BV19" s="35">
        <f t="shared" si="56"/>
        <v>1027.5711295</v>
      </c>
      <c r="BW19" s="35">
        <f t="shared" si="14"/>
        <v>1027.5711295</v>
      </c>
      <c r="BX19" s="104">
        <f t="shared" si="57"/>
        <v>0.0247919</v>
      </c>
      <c r="BY19" s="116">
        <f t="shared" si="58"/>
        <v>204.20379690000001</v>
      </c>
      <c r="CA19" s="35"/>
      <c r="CB19" s="35">
        <f t="shared" si="59"/>
        <v>824.505643</v>
      </c>
      <c r="CC19" s="35">
        <f t="shared" si="15"/>
        <v>824.505643</v>
      </c>
      <c r="CD19" s="104">
        <f t="shared" si="60"/>
        <v>0.0198926</v>
      </c>
      <c r="CE19" s="116">
        <f t="shared" si="61"/>
        <v>163.8496626</v>
      </c>
      <c r="CG19" s="35"/>
      <c r="CH19" s="35">
        <f t="shared" si="62"/>
        <v>485.395855</v>
      </c>
      <c r="CI19" s="5">
        <f t="shared" si="16"/>
        <v>485.395855</v>
      </c>
      <c r="CJ19" s="104">
        <f t="shared" si="63"/>
        <v>0.011711</v>
      </c>
      <c r="CK19" s="116">
        <f t="shared" si="64"/>
        <v>96.460161</v>
      </c>
      <c r="CM19" s="35"/>
      <c r="CN19" s="35">
        <f t="shared" si="65"/>
        <v>23934.396689999998</v>
      </c>
      <c r="CO19" s="5">
        <f t="shared" si="17"/>
        <v>23934.396689999998</v>
      </c>
      <c r="CP19" s="104">
        <f t="shared" si="66"/>
        <v>0.577458</v>
      </c>
      <c r="CQ19" s="116">
        <f t="shared" si="67"/>
        <v>4756.3565579999995</v>
      </c>
      <c r="CR19" s="5"/>
      <c r="CS19" s="35"/>
      <c r="CT19" s="35">
        <f t="shared" si="68"/>
        <v>253.11377399999998</v>
      </c>
      <c r="CU19" s="5">
        <f t="shared" si="18"/>
        <v>253.11377399999998</v>
      </c>
      <c r="CV19" s="104">
        <f t="shared" si="69"/>
        <v>0.0061068</v>
      </c>
      <c r="CW19" s="116">
        <f t="shared" si="70"/>
        <v>50.2999668</v>
      </c>
      <c r="CX19" s="5"/>
      <c r="CY19" s="35"/>
      <c r="CZ19" s="35">
        <f t="shared" si="71"/>
        <v>524.912242</v>
      </c>
      <c r="DA19" s="5">
        <f t="shared" si="19"/>
        <v>524.912242</v>
      </c>
      <c r="DB19" s="104">
        <f t="shared" si="72"/>
        <v>0.0126644</v>
      </c>
      <c r="DC19" s="116">
        <f t="shared" si="73"/>
        <v>104.3130444</v>
      </c>
      <c r="DD19" s="5"/>
      <c r="DE19" s="35"/>
      <c r="DF19" s="35">
        <f t="shared" si="74"/>
        <v>246.2956015</v>
      </c>
      <c r="DG19" s="5">
        <f t="shared" si="20"/>
        <v>246.2956015</v>
      </c>
      <c r="DH19" s="104">
        <f t="shared" si="75"/>
        <v>0.0059423</v>
      </c>
      <c r="DI19" s="116">
        <f t="shared" si="76"/>
        <v>48.9450273</v>
      </c>
      <c r="DJ19" s="5"/>
      <c r="DK19" s="35"/>
      <c r="DL19" s="35">
        <f t="shared" si="77"/>
        <v>3020.8566065</v>
      </c>
      <c r="DM19" s="5">
        <f t="shared" si="21"/>
        <v>3020.8566065</v>
      </c>
      <c r="DN19" s="104">
        <f t="shared" si="78"/>
        <v>0.0728833</v>
      </c>
      <c r="DO19" s="116">
        <f t="shared" si="79"/>
        <v>600.3189183</v>
      </c>
      <c r="DP19" s="5"/>
      <c r="DQ19" s="35"/>
      <c r="DR19" s="35">
        <f t="shared" si="80"/>
        <v>702.764997</v>
      </c>
      <c r="DS19" s="5">
        <f t="shared" si="22"/>
        <v>702.764997</v>
      </c>
      <c r="DT19" s="104">
        <f t="shared" si="81"/>
        <v>0.0169554</v>
      </c>
      <c r="DU19" s="116">
        <f t="shared" si="82"/>
        <v>139.6567854</v>
      </c>
      <c r="DV19" s="5"/>
      <c r="DW19" s="35"/>
      <c r="DX19" s="35">
        <f t="shared" si="83"/>
        <v>30512.685572000002</v>
      </c>
      <c r="DY19" s="5">
        <f t="shared" si="23"/>
        <v>30512.685572000002</v>
      </c>
      <c r="DZ19" s="104">
        <f t="shared" si="84"/>
        <v>0.7361704</v>
      </c>
      <c r="EA19" s="116">
        <f t="shared" si="85"/>
        <v>6063.6252504</v>
      </c>
      <c r="EB19" s="5"/>
      <c r="EC19" s="35"/>
      <c r="ED19" s="35">
        <f t="shared" si="86"/>
        <v>7.2823885</v>
      </c>
      <c r="EE19" s="5">
        <f t="shared" si="24"/>
        <v>7.2823885</v>
      </c>
      <c r="EF19" s="104">
        <f t="shared" si="87"/>
        <v>0.0001757</v>
      </c>
      <c r="EG19" s="116">
        <f t="shared" si="88"/>
        <v>1.4471907</v>
      </c>
      <c r="EH19" s="5"/>
      <c r="EI19" s="35"/>
      <c r="EJ19" s="35">
        <f t="shared" si="89"/>
        <v>52.398381</v>
      </c>
      <c r="EK19" s="5">
        <f t="shared" si="25"/>
        <v>52.398381</v>
      </c>
      <c r="EL19" s="104">
        <f t="shared" si="90"/>
        <v>0.0012642</v>
      </c>
      <c r="EM19" s="116">
        <f t="shared" si="91"/>
        <v>10.4128542</v>
      </c>
      <c r="EN19" s="5"/>
      <c r="EO19" s="35"/>
      <c r="EP19" s="35">
        <f t="shared" si="92"/>
        <v>7278.790826</v>
      </c>
      <c r="EQ19" s="5">
        <f t="shared" si="26"/>
        <v>7278.790826</v>
      </c>
      <c r="ER19" s="104">
        <f t="shared" si="93"/>
        <v>0.17561320000000002</v>
      </c>
      <c r="ES19" s="116">
        <f t="shared" si="94"/>
        <v>1446.4757532</v>
      </c>
      <c r="ET19" s="5"/>
      <c r="EU19" s="35"/>
      <c r="EV19" s="35">
        <f t="shared" si="95"/>
        <v>14.2456285</v>
      </c>
      <c r="EW19" s="5">
        <f t="shared" si="27"/>
        <v>14.2456285</v>
      </c>
      <c r="EX19" s="104">
        <f t="shared" si="96"/>
        <v>0.0003437</v>
      </c>
      <c r="EY19" s="116">
        <f t="shared" si="97"/>
        <v>2.8309587</v>
      </c>
      <c r="EZ19" s="5"/>
      <c r="FA19" s="3"/>
      <c r="FB19" s="3">
        <v>165769</v>
      </c>
      <c r="FC19" s="5">
        <f t="shared" si="28"/>
        <v>165769</v>
      </c>
      <c r="FD19" s="104">
        <v>4</v>
      </c>
      <c r="FE19" s="116">
        <v>66085</v>
      </c>
      <c r="FF19" s="5"/>
      <c r="FG19" s="5"/>
      <c r="FH19" s="35">
        <f t="shared" si="98"/>
        <v>486.7014625</v>
      </c>
      <c r="FI19" s="35">
        <f t="shared" si="29"/>
        <v>486.7014625</v>
      </c>
      <c r="FJ19" s="104">
        <f t="shared" si="99"/>
        <v>0.0117425</v>
      </c>
      <c r="FK19" s="116">
        <f t="shared" si="100"/>
        <v>96.7196175</v>
      </c>
      <c r="FL19" s="5"/>
      <c r="FM19" s="5"/>
      <c r="FN19" s="35"/>
      <c r="FO19" s="35">
        <f t="shared" si="30"/>
        <v>0</v>
      </c>
      <c r="FP19" s="104">
        <f t="shared" si="101"/>
        <v>0</v>
      </c>
      <c r="FQ19" s="116">
        <f t="shared" si="102"/>
        <v>0</v>
      </c>
      <c r="FR19" s="5"/>
      <c r="FS19" s="5"/>
      <c r="FT19" s="5"/>
      <c r="FU19" s="5"/>
      <c r="FV19" s="5"/>
      <c r="FW19" s="5"/>
      <c r="FX19" s="5"/>
      <c r="FY19" s="5"/>
      <c r="FZ19" s="5"/>
      <c r="GA19" s="5"/>
    </row>
    <row r="20" spans="1:183" ht="12.75">
      <c r="A20" s="36">
        <v>46478</v>
      </c>
      <c r="E20" s="3">
        <v>310000</v>
      </c>
      <c r="F20" s="3">
        <v>165769</v>
      </c>
      <c r="G20" s="106">
        <v>4</v>
      </c>
      <c r="H20" s="116">
        <v>66085</v>
      </c>
      <c r="I20" s="3">
        <v>540000</v>
      </c>
      <c r="J20" s="3">
        <v>290135</v>
      </c>
      <c r="K20" s="106">
        <v>7</v>
      </c>
      <c r="L20" s="3">
        <v>57657</v>
      </c>
      <c r="M20" s="3">
        <f t="shared" si="31"/>
        <v>850000</v>
      </c>
      <c r="N20" s="3">
        <f t="shared" si="0"/>
        <v>455904</v>
      </c>
      <c r="O20" s="34">
        <f t="shared" si="1"/>
        <v>1305904</v>
      </c>
      <c r="P20" s="100">
        <f t="shared" si="32"/>
        <v>11</v>
      </c>
      <c r="Q20" s="112">
        <f t="shared" si="33"/>
        <v>123742</v>
      </c>
      <c r="S20" s="35">
        <f>'2021B Academic'!S20</f>
        <v>209826.72</v>
      </c>
      <c r="T20" s="35">
        <f>'2021B Academic'!T20</f>
        <v>112737.17668000002</v>
      </c>
      <c r="U20" s="35">
        <f t="shared" si="2"/>
        <v>322563.89668</v>
      </c>
      <c r="V20" s="104">
        <f>'2021B Academic'!V20</f>
        <v>2.719975999999999</v>
      </c>
      <c r="W20" s="35">
        <f>'2021B Academic'!W20</f>
        <v>22403.665176000002</v>
      </c>
      <c r="Y20" s="35">
        <f t="shared" si="34"/>
        <v>640173.2799999999</v>
      </c>
      <c r="Z20" s="34">
        <f t="shared" si="3"/>
        <v>343166.82331999997</v>
      </c>
      <c r="AA20" s="35">
        <f t="shared" si="4"/>
        <v>983340.1033199999</v>
      </c>
      <c r="AB20" s="100">
        <f t="shared" si="5"/>
        <v>8.280024</v>
      </c>
      <c r="AC20" s="34">
        <f t="shared" si="6"/>
        <v>101338.334824</v>
      </c>
      <c r="AE20" s="35">
        <f t="shared" si="103"/>
        <v>162467.37</v>
      </c>
      <c r="AF20" s="35">
        <f t="shared" si="35"/>
        <v>87291.6118425</v>
      </c>
      <c r="AG20" s="35">
        <f t="shared" si="7"/>
        <v>249758.98184249998</v>
      </c>
      <c r="AH20" s="104">
        <f t="shared" si="36"/>
        <v>2.1060585</v>
      </c>
      <c r="AI20" s="116">
        <f t="shared" si="37"/>
        <v>17347.002133500002</v>
      </c>
      <c r="AK20" s="35">
        <f t="shared" si="104"/>
        <v>3780.27</v>
      </c>
      <c r="AL20" s="35">
        <f t="shared" si="38"/>
        <v>2031.0900675</v>
      </c>
      <c r="AM20" s="35">
        <f t="shared" si="8"/>
        <v>5811.3600675</v>
      </c>
      <c r="AN20" s="104">
        <f t="shared" si="39"/>
        <v>0.0490035</v>
      </c>
      <c r="AO20" s="116">
        <f t="shared" si="40"/>
        <v>403.62782849999996</v>
      </c>
      <c r="AQ20" s="35">
        <f t="shared" si="105"/>
        <v>503.17199999999997</v>
      </c>
      <c r="AR20" s="35">
        <f t="shared" si="41"/>
        <v>270.347793</v>
      </c>
      <c r="AS20" s="35">
        <f t="shared" si="9"/>
        <v>773.5197929999999</v>
      </c>
      <c r="AT20" s="104">
        <f t="shared" si="42"/>
        <v>0.0065226</v>
      </c>
      <c r="AU20" s="116">
        <f t="shared" si="43"/>
        <v>53.7247926</v>
      </c>
      <c r="AW20" s="35">
        <f t="shared" si="106"/>
        <v>13317.696</v>
      </c>
      <c r="AX20" s="35">
        <f t="shared" si="44"/>
        <v>7155.425424</v>
      </c>
      <c r="AY20" s="35">
        <f t="shared" si="10"/>
        <v>20473.121424</v>
      </c>
      <c r="AZ20" s="104">
        <f t="shared" si="45"/>
        <v>0.1726368</v>
      </c>
      <c r="BA20" s="116">
        <f t="shared" si="46"/>
        <v>1421.9599968</v>
      </c>
      <c r="BC20" s="35">
        <f t="shared" si="107"/>
        <v>5239.242</v>
      </c>
      <c r="BD20" s="35">
        <f t="shared" si="47"/>
        <v>2814.9768105000003</v>
      </c>
      <c r="BE20" s="35">
        <f t="shared" si="11"/>
        <v>8054.2188105000005</v>
      </c>
      <c r="BF20" s="104">
        <f t="shared" si="48"/>
        <v>0.06791610000000001</v>
      </c>
      <c r="BG20" s="116">
        <f t="shared" si="49"/>
        <v>559.4055111</v>
      </c>
      <c r="BI20" s="35">
        <f t="shared" si="108"/>
        <v>1905.066</v>
      </c>
      <c r="BJ20" s="35">
        <f t="shared" si="50"/>
        <v>1023.5672665</v>
      </c>
      <c r="BK20" s="35">
        <f t="shared" si="12"/>
        <v>2928.6332665</v>
      </c>
      <c r="BL20" s="104">
        <f t="shared" si="51"/>
        <v>0.0246953</v>
      </c>
      <c r="BM20" s="116">
        <f t="shared" si="52"/>
        <v>203.4081303</v>
      </c>
      <c r="BO20" s="35">
        <f t="shared" si="109"/>
        <v>13845.276</v>
      </c>
      <c r="BP20" s="35">
        <f t="shared" si="53"/>
        <v>7438.8873189999995</v>
      </c>
      <c r="BQ20" s="35">
        <f t="shared" si="13"/>
        <v>21284.163319</v>
      </c>
      <c r="BR20" s="104">
        <f t="shared" si="54"/>
        <v>0.1794758</v>
      </c>
      <c r="BS20" s="116">
        <f t="shared" si="55"/>
        <v>1478.2908858</v>
      </c>
      <c r="BU20" s="35">
        <f t="shared" si="110"/>
        <v>1912.518</v>
      </c>
      <c r="BV20" s="35">
        <f t="shared" si="56"/>
        <v>1027.5711295</v>
      </c>
      <c r="BW20" s="35">
        <f t="shared" si="14"/>
        <v>2940.0891295</v>
      </c>
      <c r="BX20" s="104">
        <f t="shared" si="57"/>
        <v>0.0247919</v>
      </c>
      <c r="BY20" s="116">
        <f t="shared" si="58"/>
        <v>204.20379690000001</v>
      </c>
      <c r="CA20" s="35">
        <f t="shared" si="111"/>
        <v>1534.572</v>
      </c>
      <c r="CB20" s="35">
        <f t="shared" si="59"/>
        <v>824.505643</v>
      </c>
      <c r="CC20" s="35">
        <f t="shared" si="15"/>
        <v>2359.0776429999996</v>
      </c>
      <c r="CD20" s="104">
        <f t="shared" si="60"/>
        <v>0.0198926</v>
      </c>
      <c r="CE20" s="116">
        <f t="shared" si="61"/>
        <v>163.8496626</v>
      </c>
      <c r="CG20" s="35">
        <f t="shared" si="112"/>
        <v>903.42</v>
      </c>
      <c r="CH20" s="35">
        <f t="shared" si="62"/>
        <v>485.395855</v>
      </c>
      <c r="CI20" s="5">
        <f t="shared" si="16"/>
        <v>1388.8158549999998</v>
      </c>
      <c r="CJ20" s="104">
        <f t="shared" si="63"/>
        <v>0.011711</v>
      </c>
      <c r="CK20" s="116">
        <f t="shared" si="64"/>
        <v>96.460161</v>
      </c>
      <c r="CM20" s="35">
        <f t="shared" si="113"/>
        <v>44546.76</v>
      </c>
      <c r="CN20" s="35">
        <f t="shared" si="65"/>
        <v>23934.396689999998</v>
      </c>
      <c r="CO20" s="5">
        <f t="shared" si="17"/>
        <v>68481.15669</v>
      </c>
      <c r="CP20" s="104">
        <f t="shared" si="66"/>
        <v>0.577458</v>
      </c>
      <c r="CQ20" s="116">
        <f t="shared" si="67"/>
        <v>4756.3565579999995</v>
      </c>
      <c r="CR20" s="5"/>
      <c r="CS20" s="35">
        <f t="shared" si="114"/>
        <v>471.096</v>
      </c>
      <c r="CT20" s="35">
        <f t="shared" si="68"/>
        <v>253.11377399999998</v>
      </c>
      <c r="CU20" s="5">
        <f t="shared" si="18"/>
        <v>724.2097739999999</v>
      </c>
      <c r="CV20" s="104">
        <f t="shared" si="69"/>
        <v>0.0061068</v>
      </c>
      <c r="CW20" s="116">
        <f t="shared" si="70"/>
        <v>50.2999668</v>
      </c>
      <c r="CX20" s="5"/>
      <c r="CY20" s="35">
        <f t="shared" si="115"/>
        <v>976.968</v>
      </c>
      <c r="CZ20" s="35">
        <f t="shared" si="71"/>
        <v>524.912242</v>
      </c>
      <c r="DA20" s="5">
        <f t="shared" si="19"/>
        <v>1501.880242</v>
      </c>
      <c r="DB20" s="104">
        <f t="shared" si="72"/>
        <v>0.0126644</v>
      </c>
      <c r="DC20" s="116">
        <f t="shared" si="73"/>
        <v>104.3130444</v>
      </c>
      <c r="DD20" s="5"/>
      <c r="DE20" s="35">
        <f t="shared" si="116"/>
        <v>458.406</v>
      </c>
      <c r="DF20" s="35">
        <f t="shared" si="74"/>
        <v>246.2956015</v>
      </c>
      <c r="DG20" s="5">
        <f t="shared" si="20"/>
        <v>704.7016015</v>
      </c>
      <c r="DH20" s="104">
        <f t="shared" si="75"/>
        <v>0.0059423</v>
      </c>
      <c r="DI20" s="116">
        <f t="shared" si="76"/>
        <v>48.9450273</v>
      </c>
      <c r="DJ20" s="5"/>
      <c r="DK20" s="35">
        <f t="shared" si="117"/>
        <v>5622.426</v>
      </c>
      <c r="DL20" s="35">
        <f t="shared" si="77"/>
        <v>3020.8566065</v>
      </c>
      <c r="DM20" s="5">
        <f t="shared" si="21"/>
        <v>8643.2826065</v>
      </c>
      <c r="DN20" s="104">
        <f t="shared" si="78"/>
        <v>0.0728833</v>
      </c>
      <c r="DO20" s="116">
        <f t="shared" si="79"/>
        <v>600.3189183</v>
      </c>
      <c r="DP20" s="5"/>
      <c r="DQ20" s="35">
        <f t="shared" si="118"/>
        <v>1307.9879999999998</v>
      </c>
      <c r="DR20" s="35">
        <f t="shared" si="80"/>
        <v>702.764997</v>
      </c>
      <c r="DS20" s="5">
        <f t="shared" si="22"/>
        <v>2010.7529969999998</v>
      </c>
      <c r="DT20" s="104">
        <f t="shared" si="81"/>
        <v>0.0169554</v>
      </c>
      <c r="DU20" s="116">
        <f t="shared" si="82"/>
        <v>139.6567854</v>
      </c>
      <c r="DV20" s="5"/>
      <c r="DW20" s="35">
        <f t="shared" si="119"/>
        <v>56790.288</v>
      </c>
      <c r="DX20" s="35">
        <f t="shared" si="83"/>
        <v>30512.685572000002</v>
      </c>
      <c r="DY20" s="5">
        <f t="shared" si="23"/>
        <v>87302.973572</v>
      </c>
      <c r="DZ20" s="104">
        <f t="shared" si="84"/>
        <v>0.7361704</v>
      </c>
      <c r="EA20" s="116">
        <f t="shared" si="85"/>
        <v>6063.6252504</v>
      </c>
      <c r="EB20" s="5"/>
      <c r="EC20" s="35">
        <f t="shared" si="120"/>
        <v>13.554</v>
      </c>
      <c r="ED20" s="35">
        <f t="shared" si="86"/>
        <v>7.2823885</v>
      </c>
      <c r="EE20" s="5">
        <f t="shared" si="24"/>
        <v>20.836388499999998</v>
      </c>
      <c r="EF20" s="104">
        <f t="shared" si="87"/>
        <v>0.0001757</v>
      </c>
      <c r="EG20" s="116">
        <f t="shared" si="88"/>
        <v>1.4471907</v>
      </c>
      <c r="EH20" s="5"/>
      <c r="EI20" s="35">
        <f t="shared" si="121"/>
        <v>97.524</v>
      </c>
      <c r="EJ20" s="35">
        <f t="shared" si="89"/>
        <v>52.398381</v>
      </c>
      <c r="EK20" s="5">
        <f t="shared" si="25"/>
        <v>149.922381</v>
      </c>
      <c r="EL20" s="104">
        <f t="shared" si="90"/>
        <v>0.0012642</v>
      </c>
      <c r="EM20" s="116">
        <f t="shared" si="91"/>
        <v>10.4128542</v>
      </c>
      <c r="EN20" s="5"/>
      <c r="EO20" s="35">
        <f t="shared" si="122"/>
        <v>13547.304</v>
      </c>
      <c r="EP20" s="35">
        <f t="shared" si="92"/>
        <v>7278.790826</v>
      </c>
      <c r="EQ20" s="5">
        <f t="shared" si="26"/>
        <v>20826.094826</v>
      </c>
      <c r="ER20" s="104">
        <f t="shared" si="93"/>
        <v>0.17561320000000002</v>
      </c>
      <c r="ES20" s="116">
        <f t="shared" si="94"/>
        <v>1446.4757532</v>
      </c>
      <c r="ET20" s="5"/>
      <c r="EU20" s="35">
        <f t="shared" si="123"/>
        <v>26.514</v>
      </c>
      <c r="EV20" s="35">
        <f t="shared" si="95"/>
        <v>14.2456285</v>
      </c>
      <c r="EW20" s="5">
        <f t="shared" si="27"/>
        <v>40.7596285</v>
      </c>
      <c r="EX20" s="104">
        <f t="shared" si="96"/>
        <v>0.0003437</v>
      </c>
      <c r="EY20" s="116">
        <f t="shared" si="97"/>
        <v>2.8309587</v>
      </c>
      <c r="EZ20" s="5"/>
      <c r="FA20" s="3">
        <v>310000</v>
      </c>
      <c r="FB20" s="3">
        <v>165769</v>
      </c>
      <c r="FC20" s="5">
        <f t="shared" si="28"/>
        <v>475769</v>
      </c>
      <c r="FD20" s="104">
        <v>4</v>
      </c>
      <c r="FE20" s="116">
        <v>66085</v>
      </c>
      <c r="FF20" s="5"/>
      <c r="FG20" s="5">
        <f t="shared" si="124"/>
        <v>905.85</v>
      </c>
      <c r="FH20" s="35">
        <f t="shared" si="98"/>
        <v>486.7014625</v>
      </c>
      <c r="FI20" s="35">
        <f t="shared" si="29"/>
        <v>1392.5514625</v>
      </c>
      <c r="FJ20" s="104">
        <f t="shared" si="99"/>
        <v>0.0117425</v>
      </c>
      <c r="FK20" s="116">
        <f t="shared" si="100"/>
        <v>96.7196175</v>
      </c>
      <c r="FL20" s="5"/>
      <c r="FM20" s="5"/>
      <c r="FN20" s="35"/>
      <c r="FO20" s="35">
        <f t="shared" si="30"/>
        <v>0</v>
      </c>
      <c r="FP20" s="104">
        <f t="shared" si="101"/>
        <v>0</v>
      </c>
      <c r="FQ20" s="116">
        <f t="shared" si="102"/>
        <v>0</v>
      </c>
      <c r="FR20" s="5"/>
      <c r="FS20" s="5"/>
      <c r="FT20" s="5"/>
      <c r="FU20" s="5"/>
      <c r="FV20" s="5"/>
      <c r="FW20" s="5"/>
      <c r="FX20" s="5"/>
      <c r="FY20" s="5"/>
      <c r="FZ20" s="5"/>
      <c r="GA20" s="5"/>
    </row>
    <row r="21" spans="1:183" ht="12.75">
      <c r="A21" s="36">
        <v>46661</v>
      </c>
      <c r="F21" s="3">
        <v>164235</v>
      </c>
      <c r="G21" s="106">
        <v>4</v>
      </c>
      <c r="H21" s="116">
        <v>66085</v>
      </c>
      <c r="J21" s="3">
        <v>287462</v>
      </c>
      <c r="K21" s="106">
        <v>7</v>
      </c>
      <c r="L21" s="3">
        <v>57657</v>
      </c>
      <c r="N21" s="3">
        <f t="shared" si="0"/>
        <v>451697</v>
      </c>
      <c r="O21" s="34">
        <f t="shared" si="1"/>
        <v>451697</v>
      </c>
      <c r="P21" s="100">
        <f t="shared" si="32"/>
        <v>11</v>
      </c>
      <c r="Q21" s="112">
        <f t="shared" si="33"/>
        <v>123742</v>
      </c>
      <c r="S21" s="35">
        <f>'2021B Academic'!S21</f>
        <v>0</v>
      </c>
      <c r="T21" s="35">
        <f>'2021B Academic'!T21</f>
        <v>111698.534416</v>
      </c>
      <c r="U21" s="35">
        <f t="shared" si="2"/>
        <v>111698.534416</v>
      </c>
      <c r="V21" s="104">
        <f>'2021B Academic'!V21</f>
        <v>2.719975999999999</v>
      </c>
      <c r="W21" s="35">
        <f>'2021B Academic'!W21</f>
        <v>22403.665176000002</v>
      </c>
      <c r="Y21" s="35"/>
      <c r="Z21" s="34">
        <f t="shared" si="3"/>
        <v>339998.465584</v>
      </c>
      <c r="AA21" s="35">
        <f t="shared" si="4"/>
        <v>339998.465584</v>
      </c>
      <c r="AB21" s="100">
        <f t="shared" si="5"/>
        <v>8.280024</v>
      </c>
      <c r="AC21" s="34">
        <f t="shared" si="6"/>
        <v>101338.334824</v>
      </c>
      <c r="AE21" s="35"/>
      <c r="AF21" s="35">
        <f t="shared" si="35"/>
        <v>86487.398361</v>
      </c>
      <c r="AG21" s="35">
        <f t="shared" si="7"/>
        <v>86487.398361</v>
      </c>
      <c r="AH21" s="104">
        <f t="shared" si="36"/>
        <v>2.1060585</v>
      </c>
      <c r="AI21" s="116">
        <f t="shared" si="37"/>
        <v>17347.002133500002</v>
      </c>
      <c r="AK21" s="35"/>
      <c r="AL21" s="35">
        <f t="shared" si="38"/>
        <v>2012.377731</v>
      </c>
      <c r="AM21" s="35">
        <f t="shared" si="8"/>
        <v>2012.377731</v>
      </c>
      <c r="AN21" s="104">
        <f t="shared" si="39"/>
        <v>0.0490035</v>
      </c>
      <c r="AO21" s="116">
        <f t="shared" si="40"/>
        <v>403.62782849999996</v>
      </c>
      <c r="AQ21" s="35"/>
      <c r="AR21" s="35">
        <f t="shared" si="41"/>
        <v>267.8570916</v>
      </c>
      <c r="AS21" s="35">
        <f t="shared" si="9"/>
        <v>267.8570916</v>
      </c>
      <c r="AT21" s="104">
        <f t="shared" si="42"/>
        <v>0.0065226</v>
      </c>
      <c r="AU21" s="116">
        <f t="shared" si="43"/>
        <v>53.7247926</v>
      </c>
      <c r="AW21" s="35"/>
      <c r="AX21" s="35">
        <f t="shared" si="44"/>
        <v>7089.5028288</v>
      </c>
      <c r="AY21" s="35">
        <f t="shared" si="10"/>
        <v>7089.5028288</v>
      </c>
      <c r="AZ21" s="104">
        <f t="shared" si="45"/>
        <v>0.1726368</v>
      </c>
      <c r="BA21" s="116">
        <f t="shared" si="46"/>
        <v>1421.9599968</v>
      </c>
      <c r="BC21" s="35"/>
      <c r="BD21" s="35">
        <f t="shared" si="47"/>
        <v>2789.0425626</v>
      </c>
      <c r="BE21" s="35">
        <f t="shared" si="11"/>
        <v>2789.0425626</v>
      </c>
      <c r="BF21" s="104">
        <f t="shared" si="48"/>
        <v>0.06791610000000001</v>
      </c>
      <c r="BG21" s="116">
        <f t="shared" si="49"/>
        <v>559.4055111</v>
      </c>
      <c r="BI21" s="35"/>
      <c r="BJ21" s="35">
        <f t="shared" si="50"/>
        <v>1014.1371898</v>
      </c>
      <c r="BK21" s="35">
        <f t="shared" si="12"/>
        <v>1014.1371898</v>
      </c>
      <c r="BL21" s="104">
        <f t="shared" si="51"/>
        <v>0.0246953</v>
      </c>
      <c r="BM21" s="116">
        <f t="shared" si="52"/>
        <v>203.4081303</v>
      </c>
      <c r="BO21" s="35"/>
      <c r="BP21" s="35">
        <f t="shared" si="53"/>
        <v>7370.3532028</v>
      </c>
      <c r="BQ21" s="35">
        <f t="shared" si="13"/>
        <v>7370.3532028</v>
      </c>
      <c r="BR21" s="104">
        <f t="shared" si="54"/>
        <v>0.1794758</v>
      </c>
      <c r="BS21" s="116">
        <f t="shared" si="55"/>
        <v>1478.2908858</v>
      </c>
      <c r="BU21" s="35"/>
      <c r="BV21" s="35">
        <f t="shared" si="56"/>
        <v>1018.1041654</v>
      </c>
      <c r="BW21" s="35">
        <f t="shared" si="14"/>
        <v>1018.1041654</v>
      </c>
      <c r="BX21" s="104">
        <f t="shared" si="57"/>
        <v>0.0247919</v>
      </c>
      <c r="BY21" s="116">
        <f t="shared" si="58"/>
        <v>204.20379690000001</v>
      </c>
      <c r="CA21" s="35"/>
      <c r="CB21" s="35">
        <f t="shared" si="59"/>
        <v>816.9095116</v>
      </c>
      <c r="CC21" s="35">
        <f t="shared" si="15"/>
        <v>816.9095116</v>
      </c>
      <c r="CD21" s="104">
        <f t="shared" si="60"/>
        <v>0.0198926</v>
      </c>
      <c r="CE21" s="116">
        <f t="shared" si="61"/>
        <v>163.8496626</v>
      </c>
      <c r="CG21" s="35"/>
      <c r="CH21" s="35">
        <f t="shared" si="62"/>
        <v>480.923926</v>
      </c>
      <c r="CI21" s="5">
        <f t="shared" si="16"/>
        <v>480.923926</v>
      </c>
      <c r="CJ21" s="104">
        <f t="shared" si="63"/>
        <v>0.011711</v>
      </c>
      <c r="CK21" s="116">
        <f t="shared" si="64"/>
        <v>96.460161</v>
      </c>
      <c r="CM21" s="35"/>
      <c r="CN21" s="35">
        <f t="shared" si="65"/>
        <v>23713.890228</v>
      </c>
      <c r="CO21" s="5">
        <f t="shared" si="17"/>
        <v>23713.890228</v>
      </c>
      <c r="CP21" s="104">
        <f t="shared" si="66"/>
        <v>0.577458</v>
      </c>
      <c r="CQ21" s="116">
        <f t="shared" si="67"/>
        <v>4756.3565579999995</v>
      </c>
      <c r="CR21" s="5"/>
      <c r="CS21" s="35"/>
      <c r="CT21" s="35">
        <f t="shared" si="68"/>
        <v>250.78184879999998</v>
      </c>
      <c r="CU21" s="5">
        <f t="shared" si="18"/>
        <v>250.78184879999998</v>
      </c>
      <c r="CV21" s="104">
        <f t="shared" si="69"/>
        <v>0.0061068</v>
      </c>
      <c r="CW21" s="116">
        <f t="shared" si="70"/>
        <v>50.2999668</v>
      </c>
      <c r="CX21" s="5"/>
      <c r="CY21" s="35"/>
      <c r="CZ21" s="35">
        <f t="shared" si="71"/>
        <v>520.0762503999999</v>
      </c>
      <c r="DA21" s="5">
        <f t="shared" si="19"/>
        <v>520.0762503999999</v>
      </c>
      <c r="DB21" s="104">
        <f t="shared" si="72"/>
        <v>0.0126644</v>
      </c>
      <c r="DC21" s="116">
        <f t="shared" si="73"/>
        <v>104.3130444</v>
      </c>
      <c r="DD21" s="5"/>
      <c r="DE21" s="35"/>
      <c r="DF21" s="35">
        <f t="shared" si="74"/>
        <v>244.0264918</v>
      </c>
      <c r="DG21" s="5">
        <f t="shared" si="20"/>
        <v>244.0264918</v>
      </c>
      <c r="DH21" s="104">
        <f t="shared" si="75"/>
        <v>0.0059423</v>
      </c>
      <c r="DI21" s="116">
        <f t="shared" si="76"/>
        <v>48.9450273</v>
      </c>
      <c r="DJ21" s="5"/>
      <c r="DK21" s="35"/>
      <c r="DL21" s="35">
        <f t="shared" si="77"/>
        <v>2993.0255978</v>
      </c>
      <c r="DM21" s="5">
        <f t="shared" si="21"/>
        <v>2993.0255978</v>
      </c>
      <c r="DN21" s="104">
        <f t="shared" si="78"/>
        <v>0.0728833</v>
      </c>
      <c r="DO21" s="116">
        <f t="shared" si="79"/>
        <v>600.3189183</v>
      </c>
      <c r="DP21" s="5"/>
      <c r="DQ21" s="35"/>
      <c r="DR21" s="35">
        <f t="shared" si="80"/>
        <v>696.2904563999999</v>
      </c>
      <c r="DS21" s="5">
        <f t="shared" si="22"/>
        <v>696.2904563999999</v>
      </c>
      <c r="DT21" s="104">
        <f t="shared" si="81"/>
        <v>0.0169554</v>
      </c>
      <c r="DU21" s="116">
        <f t="shared" si="82"/>
        <v>139.6567854</v>
      </c>
      <c r="DV21" s="5"/>
      <c r="DW21" s="35"/>
      <c r="DX21" s="35">
        <f t="shared" si="83"/>
        <v>30231.5736464</v>
      </c>
      <c r="DY21" s="5">
        <f t="shared" si="23"/>
        <v>30231.5736464</v>
      </c>
      <c r="DZ21" s="104">
        <f t="shared" si="84"/>
        <v>0.7361704</v>
      </c>
      <c r="EA21" s="116">
        <f t="shared" si="85"/>
        <v>6063.6252504</v>
      </c>
      <c r="EB21" s="5"/>
      <c r="EC21" s="35"/>
      <c r="ED21" s="35">
        <f t="shared" si="86"/>
        <v>7.2152962</v>
      </c>
      <c r="EE21" s="5">
        <f t="shared" si="24"/>
        <v>7.2152962</v>
      </c>
      <c r="EF21" s="104">
        <f t="shared" si="87"/>
        <v>0.0001757</v>
      </c>
      <c r="EG21" s="116">
        <f t="shared" si="88"/>
        <v>1.4471907</v>
      </c>
      <c r="EH21" s="5"/>
      <c r="EI21" s="35"/>
      <c r="EJ21" s="35">
        <f t="shared" si="89"/>
        <v>51.9156372</v>
      </c>
      <c r="EK21" s="5">
        <f t="shared" si="25"/>
        <v>51.9156372</v>
      </c>
      <c r="EL21" s="104">
        <f t="shared" si="90"/>
        <v>0.0012642</v>
      </c>
      <c r="EM21" s="116">
        <f t="shared" si="91"/>
        <v>10.4128542</v>
      </c>
      <c r="EN21" s="5"/>
      <c r="EO21" s="35"/>
      <c r="EP21" s="35">
        <f t="shared" si="92"/>
        <v>7211.7316712</v>
      </c>
      <c r="EQ21" s="5">
        <f t="shared" si="26"/>
        <v>7211.7316712</v>
      </c>
      <c r="ER21" s="104">
        <f t="shared" si="93"/>
        <v>0.17561320000000002</v>
      </c>
      <c r="ES21" s="116">
        <f t="shared" si="94"/>
        <v>1446.4757532</v>
      </c>
      <c r="ET21" s="5"/>
      <c r="EU21" s="35"/>
      <c r="EV21" s="35">
        <f t="shared" si="95"/>
        <v>14.1143842</v>
      </c>
      <c r="EW21" s="5">
        <f t="shared" si="27"/>
        <v>14.1143842</v>
      </c>
      <c r="EX21" s="104">
        <f t="shared" si="96"/>
        <v>0.0003437</v>
      </c>
      <c r="EY21" s="116">
        <f t="shared" si="97"/>
        <v>2.8309587</v>
      </c>
      <c r="EZ21" s="5"/>
      <c r="FA21" s="3"/>
      <c r="FB21" s="3">
        <v>164235</v>
      </c>
      <c r="FC21" s="5">
        <f t="shared" si="28"/>
        <v>164235</v>
      </c>
      <c r="FD21" s="104">
        <v>4</v>
      </c>
      <c r="FE21" s="116">
        <v>66085</v>
      </c>
      <c r="FF21" s="5"/>
      <c r="FG21" s="5"/>
      <c r="FH21" s="35">
        <f t="shared" si="98"/>
        <v>482.21750499999996</v>
      </c>
      <c r="FI21" s="35">
        <f t="shared" si="29"/>
        <v>482.21750499999996</v>
      </c>
      <c r="FJ21" s="104">
        <f t="shared" si="99"/>
        <v>0.0117425</v>
      </c>
      <c r="FK21" s="116">
        <f t="shared" si="100"/>
        <v>96.7196175</v>
      </c>
      <c r="FL21" s="5"/>
      <c r="FM21" s="5"/>
      <c r="FN21" s="35"/>
      <c r="FO21" s="35">
        <f t="shared" si="30"/>
        <v>0</v>
      </c>
      <c r="FP21" s="104">
        <f t="shared" si="101"/>
        <v>0</v>
      </c>
      <c r="FQ21" s="116">
        <f t="shared" si="102"/>
        <v>0</v>
      </c>
      <c r="FR21" s="5"/>
      <c r="FS21" s="5"/>
      <c r="FT21" s="5"/>
      <c r="FU21" s="5"/>
      <c r="FV21" s="5"/>
      <c r="FW21" s="5"/>
      <c r="FX21" s="5"/>
      <c r="FY21" s="5"/>
      <c r="FZ21" s="5"/>
      <c r="GA21" s="5"/>
    </row>
    <row r="22" spans="1:183" ht="12.75">
      <c r="A22" s="36">
        <v>46844</v>
      </c>
      <c r="E22" s="3">
        <v>310000</v>
      </c>
      <c r="F22" s="3">
        <v>164235</v>
      </c>
      <c r="G22" s="106">
        <v>4</v>
      </c>
      <c r="H22" s="116">
        <v>66085</v>
      </c>
      <c r="I22" s="3">
        <v>545000</v>
      </c>
      <c r="J22" s="3">
        <v>287462</v>
      </c>
      <c r="K22" s="106">
        <v>7</v>
      </c>
      <c r="L22" s="3">
        <v>57657</v>
      </c>
      <c r="M22" s="3">
        <f t="shared" si="31"/>
        <v>855000</v>
      </c>
      <c r="N22" s="3">
        <f t="shared" si="0"/>
        <v>451697</v>
      </c>
      <c r="O22" s="34">
        <f t="shared" si="1"/>
        <v>1306697</v>
      </c>
      <c r="P22" s="100">
        <f t="shared" si="32"/>
        <v>11</v>
      </c>
      <c r="Q22" s="112">
        <f t="shared" si="33"/>
        <v>123742</v>
      </c>
      <c r="S22" s="35">
        <f>'2021B Academic'!S22</f>
        <v>211769.56</v>
      </c>
      <c r="T22" s="35">
        <f>'2021B Academic'!T22</f>
        <v>111698.534416</v>
      </c>
      <c r="U22" s="35">
        <f t="shared" si="2"/>
        <v>323468.094416</v>
      </c>
      <c r="V22" s="104">
        <f>'2021B Academic'!V22</f>
        <v>2.719975999999999</v>
      </c>
      <c r="W22" s="35">
        <f>'2021B Academic'!W22</f>
        <v>22403.665176000002</v>
      </c>
      <c r="Y22" s="35">
        <f t="shared" si="34"/>
        <v>643230.4400000002</v>
      </c>
      <c r="Z22" s="34">
        <f t="shared" si="3"/>
        <v>339998.465584</v>
      </c>
      <c r="AA22" s="35">
        <f t="shared" si="4"/>
        <v>983228.9055840002</v>
      </c>
      <c r="AB22" s="100">
        <f t="shared" si="5"/>
        <v>8.280024</v>
      </c>
      <c r="AC22" s="34">
        <f t="shared" si="6"/>
        <v>101338.334824</v>
      </c>
      <c r="AE22" s="35">
        <f t="shared" si="103"/>
        <v>163971.6975</v>
      </c>
      <c r="AF22" s="35">
        <f t="shared" si="35"/>
        <v>86487.398361</v>
      </c>
      <c r="AG22" s="35">
        <f t="shared" si="7"/>
        <v>250459.095861</v>
      </c>
      <c r="AH22" s="104">
        <f t="shared" si="36"/>
        <v>2.1060585</v>
      </c>
      <c r="AI22" s="116">
        <f t="shared" si="37"/>
        <v>17347.002133500002</v>
      </c>
      <c r="AK22" s="35">
        <f t="shared" si="104"/>
        <v>3815.2725</v>
      </c>
      <c r="AL22" s="35">
        <f t="shared" si="38"/>
        <v>2012.377731</v>
      </c>
      <c r="AM22" s="35">
        <f t="shared" si="8"/>
        <v>5827.650231</v>
      </c>
      <c r="AN22" s="104">
        <f t="shared" si="39"/>
        <v>0.0490035</v>
      </c>
      <c r="AO22" s="116">
        <f t="shared" si="40"/>
        <v>403.62782849999996</v>
      </c>
      <c r="AQ22" s="35">
        <f t="shared" si="105"/>
        <v>507.831</v>
      </c>
      <c r="AR22" s="35">
        <f t="shared" si="41"/>
        <v>267.8570916</v>
      </c>
      <c r="AS22" s="35">
        <f t="shared" si="9"/>
        <v>775.6880916</v>
      </c>
      <c r="AT22" s="104">
        <f t="shared" si="42"/>
        <v>0.0065226</v>
      </c>
      <c r="AU22" s="116">
        <f t="shared" si="43"/>
        <v>53.7247926</v>
      </c>
      <c r="AW22" s="35">
        <f t="shared" si="106"/>
        <v>13441.008</v>
      </c>
      <c r="AX22" s="35">
        <f t="shared" si="44"/>
        <v>7089.5028288</v>
      </c>
      <c r="AY22" s="35">
        <f t="shared" si="10"/>
        <v>20530.5108288</v>
      </c>
      <c r="AZ22" s="104">
        <f t="shared" si="45"/>
        <v>0.1726368</v>
      </c>
      <c r="BA22" s="116">
        <f t="shared" si="46"/>
        <v>1421.9599968</v>
      </c>
      <c r="BC22" s="35">
        <f t="shared" si="107"/>
        <v>5287.753500000001</v>
      </c>
      <c r="BD22" s="35">
        <f t="shared" si="47"/>
        <v>2789.0425626</v>
      </c>
      <c r="BE22" s="35">
        <f t="shared" si="11"/>
        <v>8076.7960626</v>
      </c>
      <c r="BF22" s="104">
        <f t="shared" si="48"/>
        <v>0.06791610000000001</v>
      </c>
      <c r="BG22" s="116">
        <f t="shared" si="49"/>
        <v>559.4055111</v>
      </c>
      <c r="BI22" s="35">
        <f t="shared" si="108"/>
        <v>1922.7055</v>
      </c>
      <c r="BJ22" s="35">
        <f t="shared" si="50"/>
        <v>1014.1371898</v>
      </c>
      <c r="BK22" s="35">
        <f t="shared" si="12"/>
        <v>2936.8426898</v>
      </c>
      <c r="BL22" s="104">
        <f t="shared" si="51"/>
        <v>0.0246953</v>
      </c>
      <c r="BM22" s="116">
        <f t="shared" si="52"/>
        <v>203.4081303</v>
      </c>
      <c r="BO22" s="35">
        <f t="shared" si="109"/>
        <v>13973.473</v>
      </c>
      <c r="BP22" s="35">
        <f t="shared" si="53"/>
        <v>7370.3532028</v>
      </c>
      <c r="BQ22" s="35">
        <f t="shared" si="13"/>
        <v>21343.8262028</v>
      </c>
      <c r="BR22" s="104">
        <f t="shared" si="54"/>
        <v>0.1794758</v>
      </c>
      <c r="BS22" s="116">
        <f t="shared" si="55"/>
        <v>1478.2908858</v>
      </c>
      <c r="BU22" s="35">
        <f t="shared" si="110"/>
        <v>1930.2265</v>
      </c>
      <c r="BV22" s="35">
        <f t="shared" si="56"/>
        <v>1018.1041654</v>
      </c>
      <c r="BW22" s="35">
        <f t="shared" si="14"/>
        <v>2948.3306654</v>
      </c>
      <c r="BX22" s="104">
        <f t="shared" si="57"/>
        <v>0.0247919</v>
      </c>
      <c r="BY22" s="116">
        <f t="shared" si="58"/>
        <v>204.20379690000001</v>
      </c>
      <c r="CA22" s="35">
        <f t="shared" si="111"/>
        <v>1548.781</v>
      </c>
      <c r="CB22" s="35">
        <f t="shared" si="59"/>
        <v>816.9095116</v>
      </c>
      <c r="CC22" s="35">
        <f t="shared" si="15"/>
        <v>2365.6905116</v>
      </c>
      <c r="CD22" s="104">
        <f t="shared" si="60"/>
        <v>0.0198926</v>
      </c>
      <c r="CE22" s="116">
        <f t="shared" si="61"/>
        <v>163.8496626</v>
      </c>
      <c r="CG22" s="35">
        <f t="shared" si="112"/>
        <v>911.785</v>
      </c>
      <c r="CH22" s="35">
        <f t="shared" si="62"/>
        <v>480.923926</v>
      </c>
      <c r="CI22" s="5">
        <f t="shared" si="16"/>
        <v>1392.708926</v>
      </c>
      <c r="CJ22" s="104">
        <f t="shared" si="63"/>
        <v>0.011711</v>
      </c>
      <c r="CK22" s="116">
        <f t="shared" si="64"/>
        <v>96.460161</v>
      </c>
      <c r="CM22" s="35">
        <f t="shared" si="113"/>
        <v>44959.229999999996</v>
      </c>
      <c r="CN22" s="35">
        <f t="shared" si="65"/>
        <v>23713.890228</v>
      </c>
      <c r="CO22" s="5">
        <f t="shared" si="17"/>
        <v>68673.120228</v>
      </c>
      <c r="CP22" s="104">
        <f t="shared" si="66"/>
        <v>0.577458</v>
      </c>
      <c r="CQ22" s="116">
        <f t="shared" si="67"/>
        <v>4756.3565579999995</v>
      </c>
      <c r="CR22" s="5"/>
      <c r="CS22" s="35">
        <f t="shared" si="114"/>
        <v>475.45799999999997</v>
      </c>
      <c r="CT22" s="35">
        <f t="shared" si="68"/>
        <v>250.78184879999998</v>
      </c>
      <c r="CU22" s="5">
        <f t="shared" si="18"/>
        <v>726.2398487999999</v>
      </c>
      <c r="CV22" s="104">
        <f t="shared" si="69"/>
        <v>0.0061068</v>
      </c>
      <c r="CW22" s="116">
        <f t="shared" si="70"/>
        <v>50.2999668</v>
      </c>
      <c r="CX22" s="5"/>
      <c r="CY22" s="35">
        <f t="shared" si="115"/>
        <v>986.014</v>
      </c>
      <c r="CZ22" s="35">
        <f t="shared" si="71"/>
        <v>520.0762503999999</v>
      </c>
      <c r="DA22" s="5">
        <f t="shared" si="19"/>
        <v>1506.0902504</v>
      </c>
      <c r="DB22" s="104">
        <f t="shared" si="72"/>
        <v>0.0126644</v>
      </c>
      <c r="DC22" s="116">
        <f t="shared" si="73"/>
        <v>104.3130444</v>
      </c>
      <c r="DD22" s="5"/>
      <c r="DE22" s="35">
        <f t="shared" si="116"/>
        <v>462.65049999999997</v>
      </c>
      <c r="DF22" s="35">
        <f t="shared" si="74"/>
        <v>244.0264918</v>
      </c>
      <c r="DG22" s="5">
        <f t="shared" si="20"/>
        <v>706.6769918</v>
      </c>
      <c r="DH22" s="104">
        <f t="shared" si="75"/>
        <v>0.0059423</v>
      </c>
      <c r="DI22" s="116">
        <f t="shared" si="76"/>
        <v>48.9450273</v>
      </c>
      <c r="DJ22" s="5"/>
      <c r="DK22" s="35">
        <f t="shared" si="117"/>
        <v>5674.4855</v>
      </c>
      <c r="DL22" s="35">
        <f t="shared" si="77"/>
        <v>2993.0255978</v>
      </c>
      <c r="DM22" s="5">
        <f t="shared" si="21"/>
        <v>8667.5110978</v>
      </c>
      <c r="DN22" s="104">
        <f t="shared" si="78"/>
        <v>0.0728833</v>
      </c>
      <c r="DO22" s="116">
        <f t="shared" si="79"/>
        <v>600.3189183</v>
      </c>
      <c r="DP22" s="5"/>
      <c r="DQ22" s="35">
        <f t="shared" si="118"/>
        <v>1320.099</v>
      </c>
      <c r="DR22" s="35">
        <f t="shared" si="80"/>
        <v>696.2904563999999</v>
      </c>
      <c r="DS22" s="5">
        <f t="shared" si="22"/>
        <v>2016.3894563999997</v>
      </c>
      <c r="DT22" s="104">
        <f t="shared" si="81"/>
        <v>0.0169554</v>
      </c>
      <c r="DU22" s="116">
        <f t="shared" si="82"/>
        <v>139.6567854</v>
      </c>
      <c r="DV22" s="5"/>
      <c r="DW22" s="35">
        <f t="shared" si="119"/>
        <v>57316.124</v>
      </c>
      <c r="DX22" s="35">
        <f t="shared" si="83"/>
        <v>30231.5736464</v>
      </c>
      <c r="DY22" s="5">
        <f t="shared" si="23"/>
        <v>87547.6976464</v>
      </c>
      <c r="DZ22" s="104">
        <f t="shared" si="84"/>
        <v>0.7361704</v>
      </c>
      <c r="EA22" s="116">
        <f t="shared" si="85"/>
        <v>6063.6252504</v>
      </c>
      <c r="EB22" s="5"/>
      <c r="EC22" s="35">
        <f t="shared" si="120"/>
        <v>13.6795</v>
      </c>
      <c r="ED22" s="35">
        <f t="shared" si="86"/>
        <v>7.2152962</v>
      </c>
      <c r="EE22" s="5">
        <f t="shared" si="24"/>
        <v>20.894796200000002</v>
      </c>
      <c r="EF22" s="104">
        <f t="shared" si="87"/>
        <v>0.0001757</v>
      </c>
      <c r="EG22" s="116">
        <f t="shared" si="88"/>
        <v>1.4471907</v>
      </c>
      <c r="EH22" s="5"/>
      <c r="EI22" s="35">
        <f t="shared" si="121"/>
        <v>98.42699999999999</v>
      </c>
      <c r="EJ22" s="35">
        <f t="shared" si="89"/>
        <v>51.9156372</v>
      </c>
      <c r="EK22" s="5">
        <f t="shared" si="25"/>
        <v>150.34263719999998</v>
      </c>
      <c r="EL22" s="104">
        <f t="shared" si="90"/>
        <v>0.0012642</v>
      </c>
      <c r="EM22" s="116">
        <f t="shared" si="91"/>
        <v>10.4128542</v>
      </c>
      <c r="EN22" s="5"/>
      <c r="EO22" s="35">
        <f t="shared" si="122"/>
        <v>13672.742</v>
      </c>
      <c r="EP22" s="35">
        <f t="shared" si="92"/>
        <v>7211.7316712</v>
      </c>
      <c r="EQ22" s="5">
        <f t="shared" si="26"/>
        <v>20884.4736712</v>
      </c>
      <c r="ER22" s="104">
        <f t="shared" si="93"/>
        <v>0.17561320000000002</v>
      </c>
      <c r="ES22" s="116">
        <f t="shared" si="94"/>
        <v>1446.4757532</v>
      </c>
      <c r="ET22" s="5"/>
      <c r="EU22" s="35">
        <f t="shared" si="123"/>
        <v>26.7595</v>
      </c>
      <c r="EV22" s="35">
        <f t="shared" si="95"/>
        <v>14.1143842</v>
      </c>
      <c r="EW22" s="5">
        <f t="shared" si="27"/>
        <v>40.8738842</v>
      </c>
      <c r="EX22" s="104">
        <f t="shared" si="96"/>
        <v>0.0003437</v>
      </c>
      <c r="EY22" s="116">
        <f t="shared" si="97"/>
        <v>2.8309587</v>
      </c>
      <c r="EZ22" s="5"/>
      <c r="FA22" s="3">
        <v>310000</v>
      </c>
      <c r="FB22" s="3">
        <v>164235</v>
      </c>
      <c r="FC22" s="5">
        <f t="shared" si="28"/>
        <v>474235</v>
      </c>
      <c r="FD22" s="104">
        <v>4</v>
      </c>
      <c r="FE22" s="116">
        <v>66085</v>
      </c>
      <c r="FF22" s="5"/>
      <c r="FG22" s="5">
        <f t="shared" si="124"/>
        <v>914.2375</v>
      </c>
      <c r="FH22" s="35">
        <f t="shared" si="98"/>
        <v>482.21750499999996</v>
      </c>
      <c r="FI22" s="35">
        <f t="shared" si="29"/>
        <v>1396.4550049999998</v>
      </c>
      <c r="FJ22" s="104">
        <f t="shared" si="99"/>
        <v>0.0117425</v>
      </c>
      <c r="FK22" s="116">
        <f t="shared" si="100"/>
        <v>96.7196175</v>
      </c>
      <c r="FL22" s="5"/>
      <c r="FM22" s="5"/>
      <c r="FN22" s="35"/>
      <c r="FO22" s="35">
        <f t="shared" si="30"/>
        <v>0</v>
      </c>
      <c r="FP22" s="104">
        <f t="shared" si="101"/>
        <v>0</v>
      </c>
      <c r="FQ22" s="116">
        <f t="shared" si="102"/>
        <v>0</v>
      </c>
      <c r="FR22" s="5"/>
      <c r="FS22" s="5"/>
      <c r="FT22" s="5"/>
      <c r="FU22" s="5"/>
      <c r="FV22" s="5"/>
      <c r="FW22" s="5"/>
      <c r="FX22" s="5"/>
      <c r="FY22" s="5"/>
      <c r="FZ22" s="5"/>
      <c r="GA22" s="5"/>
    </row>
    <row r="23" spans="1:183" ht="12.75">
      <c r="A23" s="36">
        <v>47027</v>
      </c>
      <c r="F23" s="3">
        <v>162545</v>
      </c>
      <c r="G23" s="106">
        <v>4</v>
      </c>
      <c r="H23" s="116">
        <v>66085</v>
      </c>
      <c r="J23" s="3">
        <v>284492</v>
      </c>
      <c r="K23" s="106">
        <v>7</v>
      </c>
      <c r="L23" s="3">
        <v>57657</v>
      </c>
      <c r="N23" s="3">
        <f t="shared" si="0"/>
        <v>447037</v>
      </c>
      <c r="O23" s="34">
        <f t="shared" si="1"/>
        <v>447037</v>
      </c>
      <c r="P23" s="100">
        <f t="shared" si="32"/>
        <v>11</v>
      </c>
      <c r="Q23" s="112">
        <f t="shared" si="33"/>
        <v>123742</v>
      </c>
      <c r="S23" s="35">
        <f>'2021B Academic'!S23</f>
        <v>0</v>
      </c>
      <c r="T23" s="35">
        <f>'2021B Academic'!T23</f>
        <v>110544.48745599997</v>
      </c>
      <c r="U23" s="35">
        <f t="shared" si="2"/>
        <v>110544.48745599997</v>
      </c>
      <c r="V23" s="104">
        <f>'2021B Academic'!V23</f>
        <v>2.719975999999999</v>
      </c>
      <c r="W23" s="35">
        <f>'2021B Academic'!W23</f>
        <v>22403.665176000002</v>
      </c>
      <c r="Y23" s="35"/>
      <c r="Z23" s="34">
        <f t="shared" si="3"/>
        <v>336492.512544</v>
      </c>
      <c r="AA23" s="35">
        <f t="shared" si="4"/>
        <v>336492.512544</v>
      </c>
      <c r="AB23" s="100">
        <f t="shared" si="5"/>
        <v>8.280024</v>
      </c>
      <c r="AC23" s="34">
        <f t="shared" si="6"/>
        <v>101338.334824</v>
      </c>
      <c r="AE23" s="35"/>
      <c r="AF23" s="35">
        <f t="shared" si="35"/>
        <v>85593.82782600001</v>
      </c>
      <c r="AG23" s="35">
        <f t="shared" si="7"/>
        <v>85593.82782600001</v>
      </c>
      <c r="AH23" s="104">
        <f t="shared" si="36"/>
        <v>2.1060585</v>
      </c>
      <c r="AI23" s="116">
        <f t="shared" si="37"/>
        <v>17347.002133500002</v>
      </c>
      <c r="AK23" s="35"/>
      <c r="AL23" s="35">
        <f t="shared" si="38"/>
        <v>1991.5862459999998</v>
      </c>
      <c r="AM23" s="35">
        <f t="shared" si="8"/>
        <v>1991.5862459999998</v>
      </c>
      <c r="AN23" s="104">
        <f t="shared" si="39"/>
        <v>0.0490035</v>
      </c>
      <c r="AO23" s="116">
        <f t="shared" si="40"/>
        <v>403.62782849999996</v>
      </c>
      <c r="AQ23" s="35"/>
      <c r="AR23" s="35">
        <f t="shared" si="41"/>
        <v>265.0896456</v>
      </c>
      <c r="AS23" s="35">
        <f t="shared" si="9"/>
        <v>265.0896456</v>
      </c>
      <c r="AT23" s="104">
        <f t="shared" si="42"/>
        <v>0.0065226</v>
      </c>
      <c r="AU23" s="116">
        <f t="shared" si="43"/>
        <v>53.7247926</v>
      </c>
      <c r="AW23" s="35"/>
      <c r="AX23" s="35">
        <f t="shared" si="44"/>
        <v>7016.2555008</v>
      </c>
      <c r="AY23" s="35">
        <f t="shared" si="10"/>
        <v>7016.2555008</v>
      </c>
      <c r="AZ23" s="104">
        <f t="shared" si="45"/>
        <v>0.1726368</v>
      </c>
      <c r="BA23" s="116">
        <f t="shared" si="46"/>
        <v>1421.9599968</v>
      </c>
      <c r="BC23" s="35"/>
      <c r="BD23" s="35">
        <f t="shared" si="47"/>
        <v>2760.2267316</v>
      </c>
      <c r="BE23" s="35">
        <f t="shared" si="11"/>
        <v>2760.2267316</v>
      </c>
      <c r="BF23" s="104">
        <f t="shared" si="48"/>
        <v>0.06791610000000001</v>
      </c>
      <c r="BG23" s="116">
        <f t="shared" si="49"/>
        <v>559.4055111</v>
      </c>
      <c r="BI23" s="35"/>
      <c r="BJ23" s="35">
        <f t="shared" si="50"/>
        <v>1003.6593268</v>
      </c>
      <c r="BK23" s="35">
        <f t="shared" si="12"/>
        <v>1003.6593268</v>
      </c>
      <c r="BL23" s="104">
        <f t="shared" si="51"/>
        <v>0.0246953</v>
      </c>
      <c r="BM23" s="116">
        <f t="shared" si="52"/>
        <v>203.4081303</v>
      </c>
      <c r="BO23" s="35"/>
      <c r="BP23" s="35">
        <f t="shared" si="53"/>
        <v>7294.2041848</v>
      </c>
      <c r="BQ23" s="35">
        <f t="shared" si="13"/>
        <v>7294.2041848</v>
      </c>
      <c r="BR23" s="104">
        <f t="shared" si="54"/>
        <v>0.1794758</v>
      </c>
      <c r="BS23" s="116">
        <f t="shared" si="55"/>
        <v>1478.2908858</v>
      </c>
      <c r="BU23" s="35"/>
      <c r="BV23" s="35">
        <f t="shared" si="56"/>
        <v>1007.5853164</v>
      </c>
      <c r="BW23" s="35">
        <f t="shared" si="14"/>
        <v>1007.5853164</v>
      </c>
      <c r="BX23" s="104">
        <f t="shared" si="57"/>
        <v>0.0247919</v>
      </c>
      <c r="BY23" s="116">
        <f t="shared" si="58"/>
        <v>204.20379690000001</v>
      </c>
      <c r="CA23" s="35"/>
      <c r="CB23" s="35">
        <f t="shared" si="59"/>
        <v>808.4693656</v>
      </c>
      <c r="CC23" s="35">
        <f t="shared" si="15"/>
        <v>808.4693656</v>
      </c>
      <c r="CD23" s="104">
        <f t="shared" si="60"/>
        <v>0.0198926</v>
      </c>
      <c r="CE23" s="116">
        <f t="shared" si="61"/>
        <v>163.8496626</v>
      </c>
      <c r="CG23" s="35"/>
      <c r="CH23" s="35">
        <f t="shared" si="62"/>
        <v>475.955116</v>
      </c>
      <c r="CI23" s="5">
        <f t="shared" si="16"/>
        <v>475.955116</v>
      </c>
      <c r="CJ23" s="104">
        <f t="shared" si="63"/>
        <v>0.011711</v>
      </c>
      <c r="CK23" s="116">
        <f t="shared" si="64"/>
        <v>96.460161</v>
      </c>
      <c r="CM23" s="35"/>
      <c r="CN23" s="35">
        <f t="shared" si="65"/>
        <v>23468.883048</v>
      </c>
      <c r="CO23" s="5">
        <f t="shared" si="17"/>
        <v>23468.883048</v>
      </c>
      <c r="CP23" s="104">
        <f t="shared" si="66"/>
        <v>0.577458</v>
      </c>
      <c r="CQ23" s="116">
        <f t="shared" si="67"/>
        <v>4756.3565579999995</v>
      </c>
      <c r="CR23" s="5"/>
      <c r="CS23" s="35"/>
      <c r="CT23" s="35">
        <f t="shared" si="68"/>
        <v>248.19082079999998</v>
      </c>
      <c r="CU23" s="5">
        <f t="shared" si="18"/>
        <v>248.19082079999998</v>
      </c>
      <c r="CV23" s="104">
        <f t="shared" si="69"/>
        <v>0.0061068</v>
      </c>
      <c r="CW23" s="116">
        <f t="shared" si="70"/>
        <v>50.2999668</v>
      </c>
      <c r="CX23" s="5"/>
      <c r="CY23" s="35"/>
      <c r="CZ23" s="35">
        <f t="shared" si="71"/>
        <v>514.7029264</v>
      </c>
      <c r="DA23" s="5">
        <f t="shared" si="19"/>
        <v>514.7029264</v>
      </c>
      <c r="DB23" s="104">
        <f t="shared" si="72"/>
        <v>0.0126644</v>
      </c>
      <c r="DC23" s="116">
        <f t="shared" si="73"/>
        <v>104.3130444</v>
      </c>
      <c r="DD23" s="5"/>
      <c r="DE23" s="35"/>
      <c r="DF23" s="35">
        <f t="shared" si="74"/>
        <v>241.5052588</v>
      </c>
      <c r="DG23" s="5">
        <f t="shared" si="20"/>
        <v>241.5052588</v>
      </c>
      <c r="DH23" s="104">
        <f t="shared" si="75"/>
        <v>0.0059423</v>
      </c>
      <c r="DI23" s="116">
        <f t="shared" si="76"/>
        <v>48.9450273</v>
      </c>
      <c r="DJ23" s="5"/>
      <c r="DK23" s="35"/>
      <c r="DL23" s="35">
        <f t="shared" si="77"/>
        <v>2962.1022548</v>
      </c>
      <c r="DM23" s="5">
        <f t="shared" si="21"/>
        <v>2962.1022548</v>
      </c>
      <c r="DN23" s="104">
        <f t="shared" si="78"/>
        <v>0.0728833</v>
      </c>
      <c r="DO23" s="116">
        <f t="shared" si="79"/>
        <v>600.3189183</v>
      </c>
      <c r="DP23" s="5"/>
      <c r="DQ23" s="35"/>
      <c r="DR23" s="35">
        <f t="shared" si="80"/>
        <v>689.0965223999999</v>
      </c>
      <c r="DS23" s="5">
        <f t="shared" si="22"/>
        <v>689.0965223999999</v>
      </c>
      <c r="DT23" s="104">
        <f t="shared" si="81"/>
        <v>0.0169554</v>
      </c>
      <c r="DU23" s="116">
        <f t="shared" si="82"/>
        <v>139.6567854</v>
      </c>
      <c r="DV23" s="5"/>
      <c r="DW23" s="35"/>
      <c r="DX23" s="35">
        <f t="shared" si="83"/>
        <v>29919.2270624</v>
      </c>
      <c r="DY23" s="5">
        <f t="shared" si="23"/>
        <v>29919.2270624</v>
      </c>
      <c r="DZ23" s="104">
        <f t="shared" si="84"/>
        <v>0.7361704</v>
      </c>
      <c r="EA23" s="116">
        <f t="shared" si="85"/>
        <v>6063.6252504</v>
      </c>
      <c r="EB23" s="5"/>
      <c r="EC23" s="35"/>
      <c r="ED23" s="35">
        <f t="shared" si="86"/>
        <v>7.1407492</v>
      </c>
      <c r="EE23" s="5">
        <f t="shared" si="24"/>
        <v>7.1407492</v>
      </c>
      <c r="EF23" s="104">
        <f t="shared" si="87"/>
        <v>0.0001757</v>
      </c>
      <c r="EG23" s="116">
        <f t="shared" si="88"/>
        <v>1.4471907</v>
      </c>
      <c r="EH23" s="5"/>
      <c r="EI23" s="35"/>
      <c r="EJ23" s="35">
        <f t="shared" si="89"/>
        <v>51.3792552</v>
      </c>
      <c r="EK23" s="5">
        <f t="shared" si="25"/>
        <v>51.3792552</v>
      </c>
      <c r="EL23" s="104">
        <f t="shared" si="90"/>
        <v>0.0012642</v>
      </c>
      <c r="EM23" s="116">
        <f t="shared" si="91"/>
        <v>10.4128542</v>
      </c>
      <c r="EN23" s="5"/>
      <c r="EO23" s="35"/>
      <c r="EP23" s="35">
        <f t="shared" si="92"/>
        <v>7137.221499200001</v>
      </c>
      <c r="EQ23" s="5">
        <f t="shared" si="26"/>
        <v>7137.221499200001</v>
      </c>
      <c r="ER23" s="104">
        <f t="shared" si="93"/>
        <v>0.17561320000000002</v>
      </c>
      <c r="ES23" s="116">
        <f t="shared" si="94"/>
        <v>1446.4757532</v>
      </c>
      <c r="ET23" s="5"/>
      <c r="EU23" s="35"/>
      <c r="EV23" s="35">
        <f t="shared" si="95"/>
        <v>13.968557200000001</v>
      </c>
      <c r="EW23" s="5">
        <f t="shared" si="27"/>
        <v>13.968557200000001</v>
      </c>
      <c r="EX23" s="104">
        <f t="shared" si="96"/>
        <v>0.0003437</v>
      </c>
      <c r="EY23" s="116">
        <f t="shared" si="97"/>
        <v>2.8309587</v>
      </c>
      <c r="EZ23" s="5"/>
      <c r="FA23" s="3"/>
      <c r="FB23" s="3">
        <v>162545</v>
      </c>
      <c r="FC23" s="5">
        <f t="shared" si="28"/>
        <v>162545</v>
      </c>
      <c r="FD23" s="104">
        <v>4</v>
      </c>
      <c r="FE23" s="116">
        <v>66085</v>
      </c>
      <c r="FF23" s="5"/>
      <c r="FG23" s="5"/>
      <c r="FH23" s="35">
        <f t="shared" si="98"/>
        <v>477.23533</v>
      </c>
      <c r="FI23" s="35">
        <f t="shared" si="29"/>
        <v>477.23533</v>
      </c>
      <c r="FJ23" s="104">
        <f t="shared" si="99"/>
        <v>0.0117425</v>
      </c>
      <c r="FK23" s="116">
        <f t="shared" si="100"/>
        <v>96.7196175</v>
      </c>
      <c r="FL23" s="5"/>
      <c r="FM23" s="5"/>
      <c r="FN23" s="35"/>
      <c r="FO23" s="35">
        <f t="shared" si="30"/>
        <v>0</v>
      </c>
      <c r="FP23" s="104">
        <f t="shared" si="101"/>
        <v>0</v>
      </c>
      <c r="FQ23" s="116">
        <f t="shared" si="102"/>
        <v>0</v>
      </c>
      <c r="FR23" s="5"/>
      <c r="FS23" s="5"/>
      <c r="FT23" s="5"/>
      <c r="FU23" s="5"/>
      <c r="FV23" s="5"/>
      <c r="FW23" s="5"/>
      <c r="FX23" s="5"/>
      <c r="FY23" s="5"/>
      <c r="FZ23" s="5"/>
      <c r="GA23" s="5"/>
    </row>
    <row r="24" spans="1:183" ht="12.75">
      <c r="A24" s="36">
        <v>47209</v>
      </c>
      <c r="E24" s="3">
        <v>3330000</v>
      </c>
      <c r="F24" s="3">
        <v>162545</v>
      </c>
      <c r="G24" s="106">
        <v>4</v>
      </c>
      <c r="H24" s="116">
        <v>66085</v>
      </c>
      <c r="I24" s="3">
        <v>5825000</v>
      </c>
      <c r="J24" s="3">
        <v>284492</v>
      </c>
      <c r="K24" s="106">
        <v>7</v>
      </c>
      <c r="L24" s="3">
        <v>57657</v>
      </c>
      <c r="M24" s="3">
        <f t="shared" si="31"/>
        <v>9155000</v>
      </c>
      <c r="N24" s="3">
        <f t="shared" si="0"/>
        <v>447037</v>
      </c>
      <c r="O24" s="34">
        <f t="shared" si="1"/>
        <v>9602037</v>
      </c>
      <c r="P24" s="100">
        <f t="shared" si="32"/>
        <v>11</v>
      </c>
      <c r="Q24" s="112">
        <f t="shared" si="33"/>
        <v>123742</v>
      </c>
      <c r="S24" s="35">
        <f>'2021B Academic'!S24</f>
        <v>2263408.5999999996</v>
      </c>
      <c r="T24" s="35">
        <f>'2021B Academic'!T24</f>
        <v>110544.48745599997</v>
      </c>
      <c r="U24" s="35">
        <f t="shared" si="2"/>
        <v>2373953.0874559996</v>
      </c>
      <c r="V24" s="104">
        <f>'2021B Academic'!V24</f>
        <v>2.719975999999999</v>
      </c>
      <c r="W24" s="35">
        <f>'2021B Academic'!W24</f>
        <v>22403.665176000002</v>
      </c>
      <c r="Y24" s="35">
        <f t="shared" si="34"/>
        <v>6891591.399999999</v>
      </c>
      <c r="Z24" s="34">
        <f t="shared" si="3"/>
        <v>336492.512544</v>
      </c>
      <c r="AA24" s="35">
        <f t="shared" si="4"/>
        <v>7228083.912543999</v>
      </c>
      <c r="AB24" s="100">
        <f t="shared" si="5"/>
        <v>8.280024</v>
      </c>
      <c r="AC24" s="34">
        <f t="shared" si="6"/>
        <v>101338.334824</v>
      </c>
      <c r="AE24" s="35">
        <f t="shared" si="103"/>
        <v>1752541.5375</v>
      </c>
      <c r="AF24" s="35">
        <f t="shared" si="35"/>
        <v>85593.82782600001</v>
      </c>
      <c r="AG24" s="35">
        <f t="shared" si="7"/>
        <v>1838135.3653260001</v>
      </c>
      <c r="AH24" s="104">
        <f t="shared" si="36"/>
        <v>2.1060585</v>
      </c>
      <c r="AI24" s="116">
        <f t="shared" si="37"/>
        <v>17347.002133500002</v>
      </c>
      <c r="AK24" s="35">
        <f t="shared" si="104"/>
        <v>40777.9125</v>
      </c>
      <c r="AL24" s="35">
        <f t="shared" si="38"/>
        <v>1991.5862459999998</v>
      </c>
      <c r="AM24" s="35">
        <f t="shared" si="8"/>
        <v>42769.498746</v>
      </c>
      <c r="AN24" s="104">
        <f t="shared" si="39"/>
        <v>0.0490035</v>
      </c>
      <c r="AO24" s="116">
        <f t="shared" si="40"/>
        <v>403.62782849999996</v>
      </c>
      <c r="AQ24" s="35">
        <f t="shared" si="105"/>
        <v>5427.735</v>
      </c>
      <c r="AR24" s="35">
        <f t="shared" si="41"/>
        <v>265.0896456</v>
      </c>
      <c r="AS24" s="35">
        <f t="shared" si="9"/>
        <v>5692.8246456</v>
      </c>
      <c r="AT24" s="104">
        <f t="shared" si="42"/>
        <v>0.0065226</v>
      </c>
      <c r="AU24" s="116">
        <f t="shared" si="43"/>
        <v>53.7247926</v>
      </c>
      <c r="AW24" s="35">
        <f t="shared" si="106"/>
        <v>143658.48</v>
      </c>
      <c r="AX24" s="35">
        <f t="shared" si="44"/>
        <v>7016.2555008</v>
      </c>
      <c r="AY24" s="35">
        <f t="shared" si="10"/>
        <v>150674.73550080002</v>
      </c>
      <c r="AZ24" s="104">
        <f t="shared" si="45"/>
        <v>0.1726368</v>
      </c>
      <c r="BA24" s="116">
        <f t="shared" si="46"/>
        <v>1421.9599968</v>
      </c>
      <c r="BC24" s="35">
        <f t="shared" si="107"/>
        <v>56515.89750000001</v>
      </c>
      <c r="BD24" s="35">
        <f t="shared" si="47"/>
        <v>2760.2267316</v>
      </c>
      <c r="BE24" s="35">
        <f t="shared" si="11"/>
        <v>59276.124231600006</v>
      </c>
      <c r="BF24" s="104">
        <f t="shared" si="48"/>
        <v>0.06791610000000001</v>
      </c>
      <c r="BG24" s="116">
        <f t="shared" si="49"/>
        <v>559.4055111</v>
      </c>
      <c r="BI24" s="35">
        <f t="shared" si="108"/>
        <v>20550.0175</v>
      </c>
      <c r="BJ24" s="35">
        <f t="shared" si="50"/>
        <v>1003.6593268</v>
      </c>
      <c r="BK24" s="35">
        <f t="shared" si="12"/>
        <v>21553.6768268</v>
      </c>
      <c r="BL24" s="104">
        <f t="shared" si="51"/>
        <v>0.0246953</v>
      </c>
      <c r="BM24" s="116">
        <f t="shared" si="52"/>
        <v>203.4081303</v>
      </c>
      <c r="BO24" s="35">
        <f t="shared" si="109"/>
        <v>149349.505</v>
      </c>
      <c r="BP24" s="35">
        <f t="shared" si="53"/>
        <v>7294.2041848</v>
      </c>
      <c r="BQ24" s="35">
        <f t="shared" si="13"/>
        <v>156643.7091848</v>
      </c>
      <c r="BR24" s="104">
        <f t="shared" si="54"/>
        <v>0.1794758</v>
      </c>
      <c r="BS24" s="116">
        <f t="shared" si="55"/>
        <v>1478.2908858</v>
      </c>
      <c r="BU24" s="35">
        <f t="shared" si="110"/>
        <v>20630.4025</v>
      </c>
      <c r="BV24" s="35">
        <f t="shared" si="56"/>
        <v>1007.5853164</v>
      </c>
      <c r="BW24" s="35">
        <f t="shared" si="14"/>
        <v>21637.9878164</v>
      </c>
      <c r="BX24" s="104">
        <f t="shared" si="57"/>
        <v>0.0247919</v>
      </c>
      <c r="BY24" s="116">
        <f t="shared" si="58"/>
        <v>204.20379690000001</v>
      </c>
      <c r="CA24" s="35">
        <f t="shared" si="111"/>
        <v>16553.485</v>
      </c>
      <c r="CB24" s="35">
        <f t="shared" si="59"/>
        <v>808.4693656</v>
      </c>
      <c r="CC24" s="35">
        <f t="shared" si="15"/>
        <v>17361.954365600002</v>
      </c>
      <c r="CD24" s="104">
        <f t="shared" si="60"/>
        <v>0.0198926</v>
      </c>
      <c r="CE24" s="116">
        <f t="shared" si="61"/>
        <v>163.8496626</v>
      </c>
      <c r="CG24" s="35">
        <f t="shared" si="112"/>
        <v>9745.225</v>
      </c>
      <c r="CH24" s="35">
        <f t="shared" si="62"/>
        <v>475.955116</v>
      </c>
      <c r="CI24" s="5">
        <f t="shared" si="16"/>
        <v>10221.180116</v>
      </c>
      <c r="CJ24" s="104">
        <f t="shared" si="63"/>
        <v>0.011711</v>
      </c>
      <c r="CK24" s="116">
        <f t="shared" si="64"/>
        <v>96.460161</v>
      </c>
      <c r="CM24" s="35">
        <f t="shared" si="113"/>
        <v>480527.55</v>
      </c>
      <c r="CN24" s="35">
        <f t="shared" si="65"/>
        <v>23468.883048</v>
      </c>
      <c r="CO24" s="5">
        <f t="shared" si="17"/>
        <v>503996.433048</v>
      </c>
      <c r="CP24" s="104">
        <f t="shared" si="66"/>
        <v>0.577458</v>
      </c>
      <c r="CQ24" s="116">
        <f t="shared" si="67"/>
        <v>4756.3565579999995</v>
      </c>
      <c r="CR24" s="5"/>
      <c r="CS24" s="35">
        <f t="shared" si="114"/>
        <v>5081.73</v>
      </c>
      <c r="CT24" s="35">
        <f t="shared" si="68"/>
        <v>248.19082079999998</v>
      </c>
      <c r="CU24" s="5">
        <f t="shared" si="18"/>
        <v>5329.9208208</v>
      </c>
      <c r="CV24" s="104">
        <f t="shared" si="69"/>
        <v>0.0061068</v>
      </c>
      <c r="CW24" s="116">
        <f t="shared" si="70"/>
        <v>50.2999668</v>
      </c>
      <c r="CX24" s="5"/>
      <c r="CY24" s="35">
        <f t="shared" si="115"/>
        <v>10538.59</v>
      </c>
      <c r="CZ24" s="35">
        <f t="shared" si="71"/>
        <v>514.7029264</v>
      </c>
      <c r="DA24" s="5">
        <f t="shared" si="19"/>
        <v>11053.2929264</v>
      </c>
      <c r="DB24" s="104">
        <f t="shared" si="72"/>
        <v>0.0126644</v>
      </c>
      <c r="DC24" s="116">
        <f t="shared" si="73"/>
        <v>104.3130444</v>
      </c>
      <c r="DD24" s="5"/>
      <c r="DE24" s="35">
        <f t="shared" si="116"/>
        <v>4944.8425</v>
      </c>
      <c r="DF24" s="35">
        <f t="shared" si="74"/>
        <v>241.5052588</v>
      </c>
      <c r="DG24" s="5">
        <f t="shared" si="20"/>
        <v>5186.3477588</v>
      </c>
      <c r="DH24" s="104">
        <f t="shared" si="75"/>
        <v>0.0059423</v>
      </c>
      <c r="DI24" s="116">
        <f t="shared" si="76"/>
        <v>48.9450273</v>
      </c>
      <c r="DJ24" s="5"/>
      <c r="DK24" s="35">
        <f t="shared" si="117"/>
        <v>60649.3175</v>
      </c>
      <c r="DL24" s="35">
        <f t="shared" si="77"/>
        <v>2962.1022548</v>
      </c>
      <c r="DM24" s="5">
        <f t="shared" si="21"/>
        <v>63611.419754799994</v>
      </c>
      <c r="DN24" s="104">
        <f t="shared" si="78"/>
        <v>0.0728833</v>
      </c>
      <c r="DO24" s="116">
        <f t="shared" si="79"/>
        <v>600.3189183</v>
      </c>
      <c r="DP24" s="5"/>
      <c r="DQ24" s="35">
        <f t="shared" si="118"/>
        <v>14109.314999999999</v>
      </c>
      <c r="DR24" s="35">
        <f t="shared" si="80"/>
        <v>689.0965223999999</v>
      </c>
      <c r="DS24" s="5">
        <f t="shared" si="22"/>
        <v>14798.411522399998</v>
      </c>
      <c r="DT24" s="104">
        <f t="shared" si="81"/>
        <v>0.0169554</v>
      </c>
      <c r="DU24" s="116">
        <f t="shared" si="82"/>
        <v>139.6567854</v>
      </c>
      <c r="DV24" s="5"/>
      <c r="DW24" s="35">
        <f t="shared" si="119"/>
        <v>612598.9400000001</v>
      </c>
      <c r="DX24" s="35">
        <f t="shared" si="83"/>
        <v>29919.2270624</v>
      </c>
      <c r="DY24" s="5">
        <f t="shared" si="23"/>
        <v>642518.1670624</v>
      </c>
      <c r="DZ24" s="104">
        <f t="shared" si="84"/>
        <v>0.7361704</v>
      </c>
      <c r="EA24" s="116">
        <f t="shared" si="85"/>
        <v>6063.6252504</v>
      </c>
      <c r="EB24" s="5"/>
      <c r="EC24" s="35">
        <f t="shared" si="120"/>
        <v>146.2075</v>
      </c>
      <c r="ED24" s="35">
        <f t="shared" si="86"/>
        <v>7.1407492</v>
      </c>
      <c r="EE24" s="5">
        <f t="shared" si="24"/>
        <v>153.3482492</v>
      </c>
      <c r="EF24" s="104">
        <f t="shared" si="87"/>
        <v>0.0001757</v>
      </c>
      <c r="EG24" s="116">
        <f t="shared" si="88"/>
        <v>1.4471907</v>
      </c>
      <c r="EH24" s="5"/>
      <c r="EI24" s="35">
        <f t="shared" si="121"/>
        <v>1051.995</v>
      </c>
      <c r="EJ24" s="35">
        <f t="shared" si="89"/>
        <v>51.3792552</v>
      </c>
      <c r="EK24" s="5">
        <f t="shared" si="25"/>
        <v>1103.3742551999999</v>
      </c>
      <c r="EL24" s="104">
        <f t="shared" si="90"/>
        <v>0.0012642</v>
      </c>
      <c r="EM24" s="116">
        <f t="shared" si="91"/>
        <v>10.4128542</v>
      </c>
      <c r="EN24" s="5"/>
      <c r="EO24" s="35">
        <f t="shared" si="122"/>
        <v>146135.27000000002</v>
      </c>
      <c r="EP24" s="35">
        <f t="shared" si="92"/>
        <v>7137.221499200001</v>
      </c>
      <c r="EQ24" s="5">
        <f t="shared" si="26"/>
        <v>153272.49149920003</v>
      </c>
      <c r="ER24" s="104">
        <f t="shared" si="93"/>
        <v>0.17561320000000002</v>
      </c>
      <c r="ES24" s="116">
        <f t="shared" si="94"/>
        <v>1446.4757532</v>
      </c>
      <c r="ET24" s="5"/>
      <c r="EU24" s="35">
        <f t="shared" si="123"/>
        <v>286.0075</v>
      </c>
      <c r="EV24" s="35">
        <f t="shared" si="95"/>
        <v>13.968557200000001</v>
      </c>
      <c r="EW24" s="5">
        <f t="shared" si="27"/>
        <v>299.9760572</v>
      </c>
      <c r="EX24" s="104">
        <f t="shared" si="96"/>
        <v>0.0003437</v>
      </c>
      <c r="EY24" s="116">
        <f t="shared" si="97"/>
        <v>2.8309587</v>
      </c>
      <c r="EZ24" s="5"/>
      <c r="FA24" s="3">
        <v>3330000</v>
      </c>
      <c r="FB24" s="3">
        <v>162545</v>
      </c>
      <c r="FC24" s="5">
        <f t="shared" si="28"/>
        <v>3492545</v>
      </c>
      <c r="FD24" s="104">
        <v>4</v>
      </c>
      <c r="FE24" s="116">
        <v>66085</v>
      </c>
      <c r="FF24" s="5"/>
      <c r="FG24" s="5">
        <f t="shared" si="124"/>
        <v>9771.4375</v>
      </c>
      <c r="FH24" s="35">
        <f t="shared" si="98"/>
        <v>477.23533</v>
      </c>
      <c r="FI24" s="35">
        <f t="shared" si="29"/>
        <v>10248.67283</v>
      </c>
      <c r="FJ24" s="104">
        <f t="shared" si="99"/>
        <v>0.0117425</v>
      </c>
      <c r="FK24" s="116">
        <f t="shared" si="100"/>
        <v>96.7196175</v>
      </c>
      <c r="FL24" s="5"/>
      <c r="FM24" s="5"/>
      <c r="FN24" s="35"/>
      <c r="FO24" s="35">
        <f t="shared" si="30"/>
        <v>0</v>
      </c>
      <c r="FP24" s="104">
        <f t="shared" si="101"/>
        <v>0</v>
      </c>
      <c r="FQ24" s="116">
        <f t="shared" si="102"/>
        <v>0</v>
      </c>
      <c r="FR24" s="5"/>
      <c r="FS24" s="5"/>
      <c r="FT24" s="5"/>
      <c r="FU24" s="5"/>
      <c r="FV24" s="5"/>
      <c r="FW24" s="5"/>
      <c r="FX24" s="5"/>
      <c r="FY24" s="5"/>
      <c r="FZ24" s="5"/>
      <c r="GA24" s="5"/>
    </row>
    <row r="25" spans="1:183" ht="12.75">
      <c r="A25" s="36">
        <v>47392</v>
      </c>
      <c r="F25" s="3">
        <v>140234</v>
      </c>
      <c r="G25" s="106">
        <v>4</v>
      </c>
      <c r="H25" s="116">
        <v>66085</v>
      </c>
      <c r="J25" s="3">
        <v>245464</v>
      </c>
      <c r="K25" s="106">
        <v>7</v>
      </c>
      <c r="L25" s="3">
        <v>57657</v>
      </c>
      <c r="N25" s="3">
        <f t="shared" si="0"/>
        <v>385698</v>
      </c>
      <c r="O25" s="34">
        <f t="shared" si="1"/>
        <v>385698</v>
      </c>
      <c r="P25" s="100">
        <f t="shared" si="32"/>
        <v>11</v>
      </c>
      <c r="Q25" s="112">
        <f t="shared" si="33"/>
        <v>123742</v>
      </c>
      <c r="S25" s="35">
        <f>'2021B Academic'!S25</f>
        <v>0</v>
      </c>
      <c r="T25" s="35">
        <f>'2021B Academic'!T25</f>
        <v>95379.45555200003</v>
      </c>
      <c r="U25" s="35">
        <f t="shared" si="2"/>
        <v>95379.45555200003</v>
      </c>
      <c r="V25" s="104">
        <f>'2021B Academic'!V25</f>
        <v>2.719975999999999</v>
      </c>
      <c r="W25" s="35">
        <f>'2021B Academic'!W25</f>
        <v>22403.665176000002</v>
      </c>
      <c r="Y25" s="35"/>
      <c r="Z25" s="34">
        <f t="shared" si="3"/>
        <v>290318.544448</v>
      </c>
      <c r="AA25" s="35">
        <f t="shared" si="4"/>
        <v>290318.544448</v>
      </c>
      <c r="AB25" s="100">
        <f t="shared" si="5"/>
        <v>8.280024</v>
      </c>
      <c r="AC25" s="34">
        <f t="shared" si="6"/>
        <v>101338.334824</v>
      </c>
      <c r="AE25" s="35"/>
      <c r="AF25" s="35">
        <f t="shared" si="35"/>
        <v>73851.649092</v>
      </c>
      <c r="AG25" s="35">
        <f t="shared" si="7"/>
        <v>73851.649092</v>
      </c>
      <c r="AH25" s="104">
        <f t="shared" si="36"/>
        <v>2.1060585</v>
      </c>
      <c r="AI25" s="116">
        <f t="shared" si="37"/>
        <v>17347.002133500002</v>
      </c>
      <c r="AK25" s="35"/>
      <c r="AL25" s="35">
        <f t="shared" si="38"/>
        <v>1718.3707319999999</v>
      </c>
      <c r="AM25" s="35">
        <f t="shared" si="8"/>
        <v>1718.3707319999999</v>
      </c>
      <c r="AN25" s="104">
        <f t="shared" si="39"/>
        <v>0.0490035</v>
      </c>
      <c r="AO25" s="116">
        <f t="shared" si="40"/>
        <v>403.62782849999996</v>
      </c>
      <c r="AQ25" s="35"/>
      <c r="AR25" s="35">
        <f t="shared" si="41"/>
        <v>228.7233552</v>
      </c>
      <c r="AS25" s="35">
        <f t="shared" si="9"/>
        <v>228.7233552</v>
      </c>
      <c r="AT25" s="104">
        <f t="shared" si="42"/>
        <v>0.0065226</v>
      </c>
      <c r="AU25" s="116">
        <f t="shared" si="43"/>
        <v>53.7247926</v>
      </c>
      <c r="AW25" s="35"/>
      <c r="AX25" s="35">
        <f t="shared" si="44"/>
        <v>6053.7313536</v>
      </c>
      <c r="AY25" s="35">
        <f t="shared" si="10"/>
        <v>6053.7313536</v>
      </c>
      <c r="AZ25" s="104">
        <f t="shared" si="45"/>
        <v>0.1726368</v>
      </c>
      <c r="BA25" s="116">
        <f t="shared" si="46"/>
        <v>1421.9599968</v>
      </c>
      <c r="BC25" s="35"/>
      <c r="BD25" s="35">
        <f t="shared" si="47"/>
        <v>2381.5653672000003</v>
      </c>
      <c r="BE25" s="35">
        <f t="shared" si="11"/>
        <v>2381.5653672000003</v>
      </c>
      <c r="BF25" s="104">
        <f t="shared" si="48"/>
        <v>0.06791610000000001</v>
      </c>
      <c r="BG25" s="116">
        <f t="shared" si="49"/>
        <v>559.4055111</v>
      </c>
      <c r="BI25" s="35"/>
      <c r="BJ25" s="35">
        <f t="shared" si="50"/>
        <v>865.9724456</v>
      </c>
      <c r="BK25" s="35">
        <f t="shared" si="12"/>
        <v>865.9724456</v>
      </c>
      <c r="BL25" s="104">
        <f t="shared" si="51"/>
        <v>0.0246953</v>
      </c>
      <c r="BM25" s="116">
        <f t="shared" si="52"/>
        <v>203.4081303</v>
      </c>
      <c r="BO25" s="35"/>
      <c r="BP25" s="35">
        <f t="shared" si="53"/>
        <v>6293.5496815999995</v>
      </c>
      <c r="BQ25" s="35">
        <f t="shared" si="13"/>
        <v>6293.5496815999995</v>
      </c>
      <c r="BR25" s="104">
        <f t="shared" si="54"/>
        <v>0.1794758</v>
      </c>
      <c r="BS25" s="116">
        <f t="shared" si="55"/>
        <v>1478.2908858</v>
      </c>
      <c r="BU25" s="35"/>
      <c r="BV25" s="35">
        <f t="shared" si="56"/>
        <v>869.3598488</v>
      </c>
      <c r="BW25" s="35">
        <f t="shared" si="14"/>
        <v>869.3598488</v>
      </c>
      <c r="BX25" s="104">
        <f t="shared" si="57"/>
        <v>0.0247919</v>
      </c>
      <c r="BY25" s="116">
        <f t="shared" si="58"/>
        <v>204.20379690000001</v>
      </c>
      <c r="CA25" s="35"/>
      <c r="CB25" s="35">
        <f t="shared" si="59"/>
        <v>697.5595952</v>
      </c>
      <c r="CC25" s="35">
        <f t="shared" si="15"/>
        <v>697.5595952</v>
      </c>
      <c r="CD25" s="104">
        <f t="shared" si="60"/>
        <v>0.0198926</v>
      </c>
      <c r="CE25" s="116">
        <f t="shared" si="61"/>
        <v>163.8496626</v>
      </c>
      <c r="CG25" s="35"/>
      <c r="CH25" s="35">
        <f t="shared" si="62"/>
        <v>410.661272</v>
      </c>
      <c r="CI25" s="5">
        <f t="shared" si="16"/>
        <v>410.661272</v>
      </c>
      <c r="CJ25" s="104">
        <f t="shared" si="63"/>
        <v>0.011711</v>
      </c>
      <c r="CK25" s="116">
        <f t="shared" si="64"/>
        <v>96.460161</v>
      </c>
      <c r="CM25" s="35"/>
      <c r="CN25" s="35">
        <f t="shared" si="65"/>
        <v>20249.307216</v>
      </c>
      <c r="CO25" s="5">
        <f t="shared" si="17"/>
        <v>20249.307216</v>
      </c>
      <c r="CP25" s="104">
        <f t="shared" si="66"/>
        <v>0.577458</v>
      </c>
      <c r="CQ25" s="116">
        <f t="shared" si="67"/>
        <v>4756.3565579999995</v>
      </c>
      <c r="CR25" s="5"/>
      <c r="CS25" s="35"/>
      <c r="CT25" s="35">
        <f t="shared" si="68"/>
        <v>214.14279359999998</v>
      </c>
      <c r="CU25" s="5">
        <f t="shared" si="18"/>
        <v>214.14279359999998</v>
      </c>
      <c r="CV25" s="104">
        <f t="shared" si="69"/>
        <v>0.0061068</v>
      </c>
      <c r="CW25" s="116">
        <f t="shared" si="70"/>
        <v>50.2999668</v>
      </c>
      <c r="CX25" s="5"/>
      <c r="CY25" s="35"/>
      <c r="CZ25" s="35">
        <f t="shared" si="71"/>
        <v>444.0934688</v>
      </c>
      <c r="DA25" s="5">
        <f t="shared" si="19"/>
        <v>444.0934688</v>
      </c>
      <c r="DB25" s="104">
        <f t="shared" si="72"/>
        <v>0.0126644</v>
      </c>
      <c r="DC25" s="116">
        <f t="shared" si="73"/>
        <v>104.3130444</v>
      </c>
      <c r="DD25" s="5"/>
      <c r="DE25" s="35"/>
      <c r="DF25" s="35">
        <f t="shared" si="74"/>
        <v>208.3743896</v>
      </c>
      <c r="DG25" s="5">
        <f t="shared" si="20"/>
        <v>208.3743896</v>
      </c>
      <c r="DH25" s="104">
        <f t="shared" si="75"/>
        <v>0.0059423</v>
      </c>
      <c r="DI25" s="116">
        <f t="shared" si="76"/>
        <v>48.9450273</v>
      </c>
      <c r="DJ25" s="5"/>
      <c r="DK25" s="35"/>
      <c r="DL25" s="35">
        <f t="shared" si="77"/>
        <v>2555.7466216</v>
      </c>
      <c r="DM25" s="5">
        <f t="shared" si="21"/>
        <v>2555.7466216</v>
      </c>
      <c r="DN25" s="104">
        <f t="shared" si="78"/>
        <v>0.0728833</v>
      </c>
      <c r="DO25" s="116">
        <f t="shared" si="79"/>
        <v>600.3189183</v>
      </c>
      <c r="DP25" s="5"/>
      <c r="DQ25" s="35"/>
      <c r="DR25" s="35">
        <f t="shared" si="80"/>
        <v>594.5629008</v>
      </c>
      <c r="DS25" s="5">
        <f t="shared" si="22"/>
        <v>594.5629008</v>
      </c>
      <c r="DT25" s="104">
        <f t="shared" si="81"/>
        <v>0.0169554</v>
      </c>
      <c r="DU25" s="116">
        <f t="shared" si="82"/>
        <v>139.6567854</v>
      </c>
      <c r="DV25" s="5"/>
      <c r="DW25" s="35"/>
      <c r="DX25" s="35">
        <f t="shared" si="83"/>
        <v>25814.7615808</v>
      </c>
      <c r="DY25" s="5">
        <f t="shared" si="23"/>
        <v>25814.7615808</v>
      </c>
      <c r="DZ25" s="104">
        <f t="shared" si="84"/>
        <v>0.7361704</v>
      </c>
      <c r="EA25" s="116">
        <f t="shared" si="85"/>
        <v>6063.6252504</v>
      </c>
      <c r="EB25" s="5"/>
      <c r="EC25" s="35"/>
      <c r="ED25" s="35">
        <f t="shared" si="86"/>
        <v>6.1611464</v>
      </c>
      <c r="EE25" s="5">
        <f t="shared" si="24"/>
        <v>6.1611464</v>
      </c>
      <c r="EF25" s="104">
        <f t="shared" si="87"/>
        <v>0.0001757</v>
      </c>
      <c r="EG25" s="116">
        <f t="shared" si="88"/>
        <v>1.4471907</v>
      </c>
      <c r="EH25" s="5"/>
      <c r="EI25" s="35"/>
      <c r="EJ25" s="35">
        <f t="shared" si="89"/>
        <v>44.3307984</v>
      </c>
      <c r="EK25" s="5">
        <f t="shared" si="25"/>
        <v>44.3307984</v>
      </c>
      <c r="EL25" s="104">
        <f t="shared" si="90"/>
        <v>0.0012642</v>
      </c>
      <c r="EM25" s="116">
        <f t="shared" si="91"/>
        <v>10.4128542</v>
      </c>
      <c r="EN25" s="5"/>
      <c r="EO25" s="35"/>
      <c r="EP25" s="35">
        <f t="shared" si="92"/>
        <v>6158.102646400001</v>
      </c>
      <c r="EQ25" s="5">
        <f t="shared" si="26"/>
        <v>6158.102646400001</v>
      </c>
      <c r="ER25" s="104">
        <f t="shared" si="93"/>
        <v>0.17561320000000002</v>
      </c>
      <c r="ES25" s="116">
        <f t="shared" si="94"/>
        <v>1446.4757532</v>
      </c>
      <c r="ET25" s="5"/>
      <c r="EU25" s="35"/>
      <c r="EV25" s="35">
        <f t="shared" si="95"/>
        <v>12.052282400000001</v>
      </c>
      <c r="EW25" s="5">
        <f t="shared" si="27"/>
        <v>12.052282400000001</v>
      </c>
      <c r="EX25" s="104">
        <f t="shared" si="96"/>
        <v>0.0003437</v>
      </c>
      <c r="EY25" s="116">
        <f t="shared" si="97"/>
        <v>2.8309587</v>
      </c>
      <c r="EZ25" s="5"/>
      <c r="FA25" s="3"/>
      <c r="FB25" s="3">
        <v>140234</v>
      </c>
      <c r="FC25" s="5">
        <f t="shared" si="28"/>
        <v>140234</v>
      </c>
      <c r="FD25" s="104">
        <v>4</v>
      </c>
      <c r="FE25" s="116">
        <v>66085</v>
      </c>
      <c r="FF25" s="5"/>
      <c r="FG25" s="5"/>
      <c r="FH25" s="35">
        <f t="shared" si="98"/>
        <v>411.76586</v>
      </c>
      <c r="FI25" s="35">
        <f t="shared" si="29"/>
        <v>411.76586</v>
      </c>
      <c r="FJ25" s="104">
        <f t="shared" si="99"/>
        <v>0.0117425</v>
      </c>
      <c r="FK25" s="116">
        <f t="shared" si="100"/>
        <v>96.7196175</v>
      </c>
      <c r="FL25" s="5"/>
      <c r="FM25" s="5"/>
      <c r="FN25" s="35"/>
      <c r="FO25" s="35">
        <f t="shared" si="30"/>
        <v>0</v>
      </c>
      <c r="FP25" s="104">
        <f t="shared" si="101"/>
        <v>0</v>
      </c>
      <c r="FQ25" s="116">
        <f t="shared" si="102"/>
        <v>0</v>
      </c>
      <c r="FR25" s="5"/>
      <c r="FS25" s="5"/>
      <c r="FT25" s="5"/>
      <c r="FU25" s="5"/>
      <c r="FV25" s="5"/>
      <c r="FW25" s="5"/>
      <c r="FX25" s="5"/>
      <c r="FY25" s="5"/>
      <c r="FZ25" s="5"/>
      <c r="GA25" s="5"/>
    </row>
    <row r="26" spans="1:183" ht="12.75">
      <c r="A26" s="36">
        <v>11049</v>
      </c>
      <c r="E26" s="3">
        <v>3375000</v>
      </c>
      <c r="F26" s="3">
        <v>140234</v>
      </c>
      <c r="G26" s="106">
        <v>4</v>
      </c>
      <c r="H26" s="116">
        <v>66085</v>
      </c>
      <c r="I26" s="3">
        <v>5905000</v>
      </c>
      <c r="J26" s="3">
        <v>245464</v>
      </c>
      <c r="K26" s="106">
        <v>7</v>
      </c>
      <c r="L26" s="3">
        <v>57657</v>
      </c>
      <c r="M26" s="3">
        <f t="shared" si="31"/>
        <v>9280000</v>
      </c>
      <c r="N26" s="3">
        <f t="shared" si="0"/>
        <v>385698</v>
      </c>
      <c r="O26" s="34">
        <f t="shared" si="1"/>
        <v>9665698</v>
      </c>
      <c r="P26" s="100">
        <f t="shared" si="32"/>
        <v>11</v>
      </c>
      <c r="Q26" s="112">
        <f t="shared" si="33"/>
        <v>123742</v>
      </c>
      <c r="S26" s="35">
        <f>'2021B Academic'!S26</f>
        <v>2294494.04</v>
      </c>
      <c r="T26" s="35">
        <f>'2021B Academic'!T26</f>
        <v>95379.45555200003</v>
      </c>
      <c r="U26" s="35">
        <f t="shared" si="2"/>
        <v>2389873.495552</v>
      </c>
      <c r="V26" s="104">
        <f>'2021B Academic'!V26</f>
        <v>2.719975999999999</v>
      </c>
      <c r="W26" s="35">
        <f>'2021B Academic'!W26</f>
        <v>22403.665176000002</v>
      </c>
      <c r="Y26" s="35">
        <f t="shared" si="34"/>
        <v>6985505.96</v>
      </c>
      <c r="Z26" s="34">
        <f t="shared" si="3"/>
        <v>290318.544448</v>
      </c>
      <c r="AA26" s="35">
        <f t="shared" si="4"/>
        <v>7275824.504448</v>
      </c>
      <c r="AB26" s="100">
        <f t="shared" si="5"/>
        <v>8.280024</v>
      </c>
      <c r="AC26" s="34">
        <f t="shared" si="6"/>
        <v>101338.334824</v>
      </c>
      <c r="AE26" s="35">
        <f t="shared" si="103"/>
        <v>1776610.7775</v>
      </c>
      <c r="AF26" s="35">
        <f t="shared" si="35"/>
        <v>73851.649092</v>
      </c>
      <c r="AG26" s="35">
        <f t="shared" si="7"/>
        <v>1850462.426592</v>
      </c>
      <c r="AH26" s="104">
        <f t="shared" si="36"/>
        <v>2.1060585</v>
      </c>
      <c r="AI26" s="116">
        <f t="shared" si="37"/>
        <v>17347.002133500002</v>
      </c>
      <c r="AK26" s="35">
        <f t="shared" si="104"/>
        <v>41337.9525</v>
      </c>
      <c r="AL26" s="35">
        <f t="shared" si="38"/>
        <v>1718.3707319999999</v>
      </c>
      <c r="AM26" s="35">
        <f t="shared" si="8"/>
        <v>43056.323232</v>
      </c>
      <c r="AN26" s="104">
        <f t="shared" si="39"/>
        <v>0.0490035</v>
      </c>
      <c r="AO26" s="116">
        <f t="shared" si="40"/>
        <v>403.62782849999996</v>
      </c>
      <c r="AQ26" s="35">
        <f t="shared" si="105"/>
        <v>5502.2789999999995</v>
      </c>
      <c r="AR26" s="35">
        <f t="shared" si="41"/>
        <v>228.7233552</v>
      </c>
      <c r="AS26" s="35">
        <f t="shared" si="9"/>
        <v>5731.002355199999</v>
      </c>
      <c r="AT26" s="104">
        <f t="shared" si="42"/>
        <v>0.0065226</v>
      </c>
      <c r="AU26" s="116">
        <f t="shared" si="43"/>
        <v>53.7247926</v>
      </c>
      <c r="AW26" s="35">
        <f t="shared" si="106"/>
        <v>145631.472</v>
      </c>
      <c r="AX26" s="35">
        <f t="shared" si="44"/>
        <v>6053.7313536</v>
      </c>
      <c r="AY26" s="35">
        <f t="shared" si="10"/>
        <v>151685.2033536</v>
      </c>
      <c r="AZ26" s="104">
        <f t="shared" si="45"/>
        <v>0.1726368</v>
      </c>
      <c r="BA26" s="116">
        <f t="shared" si="46"/>
        <v>1421.9599968</v>
      </c>
      <c r="BC26" s="35">
        <f t="shared" si="107"/>
        <v>57292.0815</v>
      </c>
      <c r="BD26" s="35">
        <f t="shared" si="47"/>
        <v>2381.5653672000003</v>
      </c>
      <c r="BE26" s="35">
        <f t="shared" si="11"/>
        <v>59673.6468672</v>
      </c>
      <c r="BF26" s="104">
        <f t="shared" si="48"/>
        <v>0.06791610000000001</v>
      </c>
      <c r="BG26" s="116">
        <f t="shared" si="49"/>
        <v>559.4055111</v>
      </c>
      <c r="BI26" s="35">
        <f t="shared" si="108"/>
        <v>20832.2495</v>
      </c>
      <c r="BJ26" s="35">
        <f t="shared" si="50"/>
        <v>865.9724456</v>
      </c>
      <c r="BK26" s="35">
        <f t="shared" si="12"/>
        <v>21698.221945600002</v>
      </c>
      <c r="BL26" s="104">
        <f t="shared" si="51"/>
        <v>0.0246953</v>
      </c>
      <c r="BM26" s="116">
        <f t="shared" si="52"/>
        <v>203.4081303</v>
      </c>
      <c r="BO26" s="35">
        <f t="shared" si="109"/>
        <v>151400.657</v>
      </c>
      <c r="BP26" s="35">
        <f t="shared" si="53"/>
        <v>6293.5496815999995</v>
      </c>
      <c r="BQ26" s="35">
        <f t="shared" si="13"/>
        <v>157694.20668160002</v>
      </c>
      <c r="BR26" s="104">
        <f t="shared" si="54"/>
        <v>0.1794758</v>
      </c>
      <c r="BS26" s="116">
        <f t="shared" si="55"/>
        <v>1478.2908858</v>
      </c>
      <c r="BU26" s="35">
        <f t="shared" si="110"/>
        <v>20913.7385</v>
      </c>
      <c r="BV26" s="35">
        <f t="shared" si="56"/>
        <v>869.3598488</v>
      </c>
      <c r="BW26" s="35">
        <f t="shared" si="14"/>
        <v>21783.0983488</v>
      </c>
      <c r="BX26" s="104">
        <f t="shared" si="57"/>
        <v>0.0247919</v>
      </c>
      <c r="BY26" s="116">
        <f t="shared" si="58"/>
        <v>204.20379690000001</v>
      </c>
      <c r="CA26" s="35">
        <f t="shared" si="111"/>
        <v>16780.828999999998</v>
      </c>
      <c r="CB26" s="35">
        <f t="shared" si="59"/>
        <v>697.5595952</v>
      </c>
      <c r="CC26" s="35">
        <f t="shared" si="15"/>
        <v>17478.3885952</v>
      </c>
      <c r="CD26" s="104">
        <f t="shared" si="60"/>
        <v>0.0198926</v>
      </c>
      <c r="CE26" s="116">
        <f t="shared" si="61"/>
        <v>163.8496626</v>
      </c>
      <c r="CG26" s="35">
        <f t="shared" si="112"/>
        <v>9879.065</v>
      </c>
      <c r="CH26" s="35">
        <f t="shared" si="62"/>
        <v>410.661272</v>
      </c>
      <c r="CI26" s="5">
        <f t="shared" si="16"/>
        <v>10289.726272</v>
      </c>
      <c r="CJ26" s="104">
        <f t="shared" si="63"/>
        <v>0.011711</v>
      </c>
      <c r="CK26" s="116">
        <f t="shared" si="64"/>
        <v>96.460161</v>
      </c>
      <c r="CM26" s="35">
        <f t="shared" si="113"/>
        <v>487127.07</v>
      </c>
      <c r="CN26" s="35">
        <f t="shared" si="65"/>
        <v>20249.307216</v>
      </c>
      <c r="CO26" s="5">
        <f t="shared" si="17"/>
        <v>507376.377216</v>
      </c>
      <c r="CP26" s="104">
        <f t="shared" si="66"/>
        <v>0.577458</v>
      </c>
      <c r="CQ26" s="116">
        <f t="shared" si="67"/>
        <v>4756.3565579999995</v>
      </c>
      <c r="CR26" s="5"/>
      <c r="CS26" s="35">
        <f t="shared" si="114"/>
        <v>5151.522</v>
      </c>
      <c r="CT26" s="35">
        <f t="shared" si="68"/>
        <v>214.14279359999998</v>
      </c>
      <c r="CU26" s="5">
        <f t="shared" si="18"/>
        <v>5365.6647936</v>
      </c>
      <c r="CV26" s="104">
        <f t="shared" si="69"/>
        <v>0.0061068</v>
      </c>
      <c r="CW26" s="116">
        <f t="shared" si="70"/>
        <v>50.2999668</v>
      </c>
      <c r="CX26" s="5"/>
      <c r="CY26" s="35">
        <f t="shared" si="115"/>
        <v>10683.326</v>
      </c>
      <c r="CZ26" s="35">
        <f t="shared" si="71"/>
        <v>444.0934688</v>
      </c>
      <c r="DA26" s="5">
        <f t="shared" si="19"/>
        <v>11127.419468799999</v>
      </c>
      <c r="DB26" s="104">
        <f t="shared" si="72"/>
        <v>0.0126644</v>
      </c>
      <c r="DC26" s="116">
        <f t="shared" si="73"/>
        <v>104.3130444</v>
      </c>
      <c r="DD26" s="5"/>
      <c r="DE26" s="35">
        <f t="shared" si="116"/>
        <v>5012.7545</v>
      </c>
      <c r="DF26" s="35">
        <f t="shared" si="74"/>
        <v>208.3743896</v>
      </c>
      <c r="DG26" s="5">
        <f t="shared" si="20"/>
        <v>5221.1288896</v>
      </c>
      <c r="DH26" s="104">
        <f t="shared" si="75"/>
        <v>0.0059423</v>
      </c>
      <c r="DI26" s="116">
        <f t="shared" si="76"/>
        <v>48.9450273</v>
      </c>
      <c r="DJ26" s="5"/>
      <c r="DK26" s="35">
        <f t="shared" si="117"/>
        <v>61482.2695</v>
      </c>
      <c r="DL26" s="35">
        <f t="shared" si="77"/>
        <v>2555.7466216</v>
      </c>
      <c r="DM26" s="5">
        <f t="shared" si="21"/>
        <v>64038.016121600005</v>
      </c>
      <c r="DN26" s="104">
        <f t="shared" si="78"/>
        <v>0.0728833</v>
      </c>
      <c r="DO26" s="116">
        <f t="shared" si="79"/>
        <v>600.3189183</v>
      </c>
      <c r="DP26" s="5"/>
      <c r="DQ26" s="35">
        <f t="shared" si="118"/>
        <v>14303.090999999999</v>
      </c>
      <c r="DR26" s="35">
        <f t="shared" si="80"/>
        <v>594.5629008</v>
      </c>
      <c r="DS26" s="5">
        <f t="shared" si="22"/>
        <v>14897.653900799998</v>
      </c>
      <c r="DT26" s="104">
        <f t="shared" si="81"/>
        <v>0.0169554</v>
      </c>
      <c r="DU26" s="116">
        <f t="shared" si="82"/>
        <v>139.6567854</v>
      </c>
      <c r="DV26" s="5"/>
      <c r="DW26" s="35">
        <f t="shared" si="119"/>
        <v>621012.316</v>
      </c>
      <c r="DX26" s="35">
        <f t="shared" si="83"/>
        <v>25814.7615808</v>
      </c>
      <c r="DY26" s="5">
        <f t="shared" si="23"/>
        <v>646827.0775808</v>
      </c>
      <c r="DZ26" s="104">
        <f t="shared" si="84"/>
        <v>0.7361704</v>
      </c>
      <c r="EA26" s="116">
        <f t="shared" si="85"/>
        <v>6063.6252504</v>
      </c>
      <c r="EB26" s="5"/>
      <c r="EC26" s="35">
        <f t="shared" si="120"/>
        <v>148.2155</v>
      </c>
      <c r="ED26" s="35">
        <f t="shared" si="86"/>
        <v>6.1611464</v>
      </c>
      <c r="EE26" s="5">
        <f t="shared" si="24"/>
        <v>154.3766464</v>
      </c>
      <c r="EF26" s="104">
        <f t="shared" si="87"/>
        <v>0.0001757</v>
      </c>
      <c r="EG26" s="116">
        <f t="shared" si="88"/>
        <v>1.4471907</v>
      </c>
      <c r="EH26" s="5"/>
      <c r="EI26" s="35">
        <f t="shared" si="121"/>
        <v>1066.443</v>
      </c>
      <c r="EJ26" s="35">
        <f t="shared" si="89"/>
        <v>44.3307984</v>
      </c>
      <c r="EK26" s="5">
        <f t="shared" si="25"/>
        <v>1110.7737984</v>
      </c>
      <c r="EL26" s="104">
        <f t="shared" si="90"/>
        <v>0.0012642</v>
      </c>
      <c r="EM26" s="116">
        <f t="shared" si="91"/>
        <v>10.4128542</v>
      </c>
      <c r="EN26" s="5"/>
      <c r="EO26" s="35">
        <f t="shared" si="122"/>
        <v>148142.27800000002</v>
      </c>
      <c r="EP26" s="35">
        <f t="shared" si="92"/>
        <v>6158.102646400001</v>
      </c>
      <c r="EQ26" s="5">
        <f t="shared" si="26"/>
        <v>154300.3806464</v>
      </c>
      <c r="ER26" s="104">
        <f t="shared" si="93"/>
        <v>0.17561320000000002</v>
      </c>
      <c r="ES26" s="116">
        <f t="shared" si="94"/>
        <v>1446.4757532</v>
      </c>
      <c r="ET26" s="5"/>
      <c r="EU26" s="35">
        <f t="shared" si="123"/>
        <v>289.9355</v>
      </c>
      <c r="EV26" s="35">
        <f t="shared" si="95"/>
        <v>12.052282400000001</v>
      </c>
      <c r="EW26" s="5">
        <f t="shared" si="27"/>
        <v>301.9877824</v>
      </c>
      <c r="EX26" s="104">
        <f t="shared" si="96"/>
        <v>0.0003437</v>
      </c>
      <c r="EY26" s="116">
        <f t="shared" si="97"/>
        <v>2.8309587</v>
      </c>
      <c r="EZ26" s="5"/>
      <c r="FA26" s="3">
        <v>3375000</v>
      </c>
      <c r="FB26" s="3">
        <v>140234</v>
      </c>
      <c r="FC26" s="5">
        <f t="shared" si="28"/>
        <v>3515234</v>
      </c>
      <c r="FD26" s="104">
        <v>4</v>
      </c>
      <c r="FE26" s="116">
        <v>66085</v>
      </c>
      <c r="FF26" s="5"/>
      <c r="FG26" s="5">
        <f t="shared" si="124"/>
        <v>9905.637499999999</v>
      </c>
      <c r="FH26" s="35">
        <f t="shared" si="98"/>
        <v>411.76586</v>
      </c>
      <c r="FI26" s="35">
        <f t="shared" si="29"/>
        <v>10317.403359999998</v>
      </c>
      <c r="FJ26" s="104">
        <f t="shared" si="99"/>
        <v>0.0117425</v>
      </c>
      <c r="FK26" s="116">
        <f t="shared" si="100"/>
        <v>96.7196175</v>
      </c>
      <c r="FL26" s="5"/>
      <c r="FM26" s="5"/>
      <c r="FN26" s="35"/>
      <c r="FO26" s="35">
        <f t="shared" si="30"/>
        <v>0</v>
      </c>
      <c r="FP26" s="104">
        <f t="shared" si="101"/>
        <v>0</v>
      </c>
      <c r="FQ26" s="116">
        <f t="shared" si="102"/>
        <v>0</v>
      </c>
      <c r="FR26" s="5"/>
      <c r="FS26" s="5"/>
      <c r="FT26" s="5"/>
      <c r="FU26" s="5"/>
      <c r="FV26" s="5"/>
      <c r="FW26" s="5"/>
      <c r="FX26" s="5"/>
      <c r="FY26" s="5"/>
      <c r="FZ26" s="5"/>
      <c r="GA26" s="5"/>
    </row>
    <row r="27" spans="1:183" ht="12.75">
      <c r="A27" s="36">
        <v>11232</v>
      </c>
      <c r="F27" s="3">
        <v>115934</v>
      </c>
      <c r="G27" s="106">
        <v>4</v>
      </c>
      <c r="H27" s="116">
        <v>66085</v>
      </c>
      <c r="J27" s="3">
        <v>202948</v>
      </c>
      <c r="K27" s="106">
        <v>7</v>
      </c>
      <c r="L27" s="3">
        <v>57657</v>
      </c>
      <c r="N27" s="3">
        <f t="shared" si="0"/>
        <v>318882</v>
      </c>
      <c r="O27" s="34">
        <f t="shared" si="1"/>
        <v>318882</v>
      </c>
      <c r="P27" s="100">
        <f t="shared" si="32"/>
        <v>11</v>
      </c>
      <c r="Q27" s="112">
        <f t="shared" si="33"/>
        <v>123742</v>
      </c>
      <c r="S27" s="35">
        <f>'2021B Academic'!S27</f>
        <v>0</v>
      </c>
      <c r="T27" s="35">
        <f>'2021B Academic'!T27</f>
        <v>78859.098464</v>
      </c>
      <c r="U27" s="35">
        <f t="shared" si="2"/>
        <v>78859.098464</v>
      </c>
      <c r="V27" s="104">
        <f>'2021B Academic'!V27</f>
        <v>2.719975999999999</v>
      </c>
      <c r="W27" s="35">
        <f>'2021B Academic'!W27</f>
        <v>22403.665176000002</v>
      </c>
      <c r="Y27" s="35"/>
      <c r="Z27" s="34">
        <f t="shared" si="3"/>
        <v>240022.90153600005</v>
      </c>
      <c r="AA27" s="35">
        <f t="shared" si="4"/>
        <v>240022.90153600005</v>
      </c>
      <c r="AB27" s="100">
        <f t="shared" si="5"/>
        <v>8.280024</v>
      </c>
      <c r="AC27" s="34">
        <f t="shared" si="6"/>
        <v>101338.334824</v>
      </c>
      <c r="AE27" s="35"/>
      <c r="AF27" s="35">
        <f t="shared" si="35"/>
        <v>61060.051494</v>
      </c>
      <c r="AG27" s="35">
        <f t="shared" si="7"/>
        <v>61060.051494</v>
      </c>
      <c r="AH27" s="104">
        <f t="shared" si="36"/>
        <v>2.1060585</v>
      </c>
      <c r="AI27" s="116">
        <f t="shared" si="37"/>
        <v>17347.002133500002</v>
      </c>
      <c r="AK27" s="35"/>
      <c r="AL27" s="35">
        <f t="shared" si="38"/>
        <v>1420.737474</v>
      </c>
      <c r="AM27" s="35">
        <f t="shared" si="8"/>
        <v>1420.737474</v>
      </c>
      <c r="AN27" s="104">
        <f t="shared" si="39"/>
        <v>0.0490035</v>
      </c>
      <c r="AO27" s="116">
        <f t="shared" si="40"/>
        <v>403.62782849999996</v>
      </c>
      <c r="AQ27" s="35"/>
      <c r="AR27" s="35">
        <f t="shared" si="41"/>
        <v>189.1069464</v>
      </c>
      <c r="AS27" s="35">
        <f t="shared" si="9"/>
        <v>189.1069464</v>
      </c>
      <c r="AT27" s="104">
        <f t="shared" si="42"/>
        <v>0.0065226</v>
      </c>
      <c r="AU27" s="116">
        <f t="shared" si="43"/>
        <v>53.7247926</v>
      </c>
      <c r="AW27" s="35"/>
      <c r="AX27" s="35">
        <f t="shared" si="44"/>
        <v>5005.1847552</v>
      </c>
      <c r="AY27" s="35">
        <f t="shared" si="10"/>
        <v>5005.1847552</v>
      </c>
      <c r="AZ27" s="104">
        <f t="shared" si="45"/>
        <v>0.1726368</v>
      </c>
      <c r="BA27" s="116">
        <f t="shared" si="46"/>
        <v>1421.9599968</v>
      </c>
      <c r="BC27" s="35"/>
      <c r="BD27" s="35">
        <f t="shared" si="47"/>
        <v>1969.0623804000002</v>
      </c>
      <c r="BE27" s="35">
        <f t="shared" si="11"/>
        <v>1969.0623804000002</v>
      </c>
      <c r="BF27" s="104">
        <f t="shared" si="48"/>
        <v>0.06791610000000001</v>
      </c>
      <c r="BG27" s="116">
        <f t="shared" si="49"/>
        <v>559.4055111</v>
      </c>
      <c r="BI27" s="35"/>
      <c r="BJ27" s="35">
        <f t="shared" si="50"/>
        <v>715.9802492</v>
      </c>
      <c r="BK27" s="35">
        <f t="shared" si="12"/>
        <v>715.9802492</v>
      </c>
      <c r="BL27" s="104">
        <f t="shared" si="51"/>
        <v>0.0246953</v>
      </c>
      <c r="BM27" s="116">
        <f t="shared" si="52"/>
        <v>203.4081303</v>
      </c>
      <c r="BO27" s="35"/>
      <c r="BP27" s="35">
        <f t="shared" si="53"/>
        <v>5203.4649512</v>
      </c>
      <c r="BQ27" s="35">
        <f t="shared" si="13"/>
        <v>5203.4649512</v>
      </c>
      <c r="BR27" s="104">
        <f t="shared" si="54"/>
        <v>0.1794758</v>
      </c>
      <c r="BS27" s="116">
        <f t="shared" si="55"/>
        <v>1478.2908858</v>
      </c>
      <c r="BU27" s="35"/>
      <c r="BV27" s="35">
        <f t="shared" si="56"/>
        <v>718.7809316</v>
      </c>
      <c r="BW27" s="35">
        <f t="shared" si="14"/>
        <v>718.7809316</v>
      </c>
      <c r="BX27" s="104">
        <f t="shared" si="57"/>
        <v>0.0247919</v>
      </c>
      <c r="BY27" s="116">
        <f t="shared" si="58"/>
        <v>204.20379690000001</v>
      </c>
      <c r="CA27" s="35"/>
      <c r="CB27" s="35">
        <f t="shared" si="59"/>
        <v>576.7376264</v>
      </c>
      <c r="CC27" s="35">
        <f t="shared" si="15"/>
        <v>576.7376264</v>
      </c>
      <c r="CD27" s="104">
        <f t="shared" si="60"/>
        <v>0.0198926</v>
      </c>
      <c r="CE27" s="116">
        <f t="shared" si="61"/>
        <v>163.8496626</v>
      </c>
      <c r="CG27" s="35"/>
      <c r="CH27" s="35">
        <f t="shared" si="62"/>
        <v>339.53200400000003</v>
      </c>
      <c r="CI27" s="5">
        <f t="shared" si="16"/>
        <v>339.53200400000003</v>
      </c>
      <c r="CJ27" s="104">
        <f t="shared" si="63"/>
        <v>0.011711</v>
      </c>
      <c r="CK27" s="116">
        <f t="shared" si="64"/>
        <v>96.460161</v>
      </c>
      <c r="CM27" s="35"/>
      <c r="CN27" s="35">
        <f t="shared" si="65"/>
        <v>16741.992312</v>
      </c>
      <c r="CO27" s="5">
        <f t="shared" si="17"/>
        <v>16741.992312</v>
      </c>
      <c r="CP27" s="104">
        <f t="shared" si="66"/>
        <v>0.577458</v>
      </c>
      <c r="CQ27" s="116">
        <f t="shared" si="67"/>
        <v>4756.3565579999995</v>
      </c>
      <c r="CR27" s="5"/>
      <c r="CS27" s="35"/>
      <c r="CT27" s="35">
        <f t="shared" si="68"/>
        <v>177.0518352</v>
      </c>
      <c r="CU27" s="5">
        <f t="shared" si="18"/>
        <v>177.0518352</v>
      </c>
      <c r="CV27" s="104">
        <f t="shared" si="69"/>
        <v>0.0061068</v>
      </c>
      <c r="CW27" s="116">
        <f t="shared" si="70"/>
        <v>50.2999668</v>
      </c>
      <c r="CX27" s="5"/>
      <c r="CY27" s="35"/>
      <c r="CZ27" s="35">
        <f t="shared" si="71"/>
        <v>367.1735216</v>
      </c>
      <c r="DA27" s="5">
        <f t="shared" si="19"/>
        <v>367.1735216</v>
      </c>
      <c r="DB27" s="104">
        <f t="shared" si="72"/>
        <v>0.0126644</v>
      </c>
      <c r="DC27" s="116">
        <f t="shared" si="73"/>
        <v>104.3130444</v>
      </c>
      <c r="DD27" s="5"/>
      <c r="DE27" s="35"/>
      <c r="DF27" s="35">
        <f t="shared" si="74"/>
        <v>172.28255719999999</v>
      </c>
      <c r="DG27" s="5">
        <f t="shared" si="20"/>
        <v>172.28255719999999</v>
      </c>
      <c r="DH27" s="104">
        <f t="shared" si="75"/>
        <v>0.0059423</v>
      </c>
      <c r="DI27" s="116">
        <f t="shared" si="76"/>
        <v>48.9450273</v>
      </c>
      <c r="DJ27" s="5"/>
      <c r="DK27" s="35"/>
      <c r="DL27" s="35">
        <f t="shared" si="77"/>
        <v>2113.0742812</v>
      </c>
      <c r="DM27" s="5">
        <f t="shared" si="21"/>
        <v>2113.0742812</v>
      </c>
      <c r="DN27" s="104">
        <f t="shared" si="78"/>
        <v>0.0728833</v>
      </c>
      <c r="DO27" s="116">
        <f t="shared" si="79"/>
        <v>600.3189183</v>
      </c>
      <c r="DP27" s="5"/>
      <c r="DQ27" s="35"/>
      <c r="DR27" s="35">
        <f t="shared" si="80"/>
        <v>491.58064559999997</v>
      </c>
      <c r="DS27" s="5">
        <f t="shared" si="22"/>
        <v>491.58064559999997</v>
      </c>
      <c r="DT27" s="104">
        <f t="shared" si="81"/>
        <v>0.0169554</v>
      </c>
      <c r="DU27" s="116">
        <f t="shared" si="82"/>
        <v>139.6567854</v>
      </c>
      <c r="DV27" s="5"/>
      <c r="DW27" s="35"/>
      <c r="DX27" s="35">
        <f t="shared" si="83"/>
        <v>21343.4729056</v>
      </c>
      <c r="DY27" s="5">
        <f t="shared" si="23"/>
        <v>21343.4729056</v>
      </c>
      <c r="DZ27" s="104">
        <f t="shared" si="84"/>
        <v>0.7361704</v>
      </c>
      <c r="EA27" s="116">
        <f t="shared" si="85"/>
        <v>6063.6252504</v>
      </c>
      <c r="EB27" s="5"/>
      <c r="EC27" s="35"/>
      <c r="ED27" s="35">
        <f t="shared" si="86"/>
        <v>5.0939948</v>
      </c>
      <c r="EE27" s="5">
        <f t="shared" si="24"/>
        <v>5.0939948</v>
      </c>
      <c r="EF27" s="104">
        <f t="shared" si="87"/>
        <v>0.0001757</v>
      </c>
      <c r="EG27" s="116">
        <f t="shared" si="88"/>
        <v>1.4471907</v>
      </c>
      <c r="EH27" s="5"/>
      <c r="EI27" s="35"/>
      <c r="EJ27" s="35">
        <f t="shared" si="89"/>
        <v>36.652408799999996</v>
      </c>
      <c r="EK27" s="5">
        <f t="shared" si="25"/>
        <v>36.652408799999996</v>
      </c>
      <c r="EL27" s="104">
        <f t="shared" si="90"/>
        <v>0.0012642</v>
      </c>
      <c r="EM27" s="116">
        <f t="shared" si="91"/>
        <v>10.4128542</v>
      </c>
      <c r="EN27" s="5"/>
      <c r="EO27" s="35"/>
      <c r="EP27" s="35">
        <f t="shared" si="92"/>
        <v>5091.4782448000005</v>
      </c>
      <c r="EQ27" s="5">
        <f t="shared" si="26"/>
        <v>5091.4782448000005</v>
      </c>
      <c r="ER27" s="104">
        <f t="shared" si="93"/>
        <v>0.17561320000000002</v>
      </c>
      <c r="ES27" s="116">
        <f t="shared" si="94"/>
        <v>1446.4757532</v>
      </c>
      <c r="ET27" s="5"/>
      <c r="EU27" s="35"/>
      <c r="EV27" s="35">
        <f t="shared" si="95"/>
        <v>9.9647468</v>
      </c>
      <c r="EW27" s="5">
        <f t="shared" si="27"/>
        <v>9.9647468</v>
      </c>
      <c r="EX27" s="104">
        <f t="shared" si="96"/>
        <v>0.0003437</v>
      </c>
      <c r="EY27" s="116">
        <f t="shared" si="97"/>
        <v>2.8309587</v>
      </c>
      <c r="EZ27" s="5"/>
      <c r="FA27" s="3"/>
      <c r="FB27" s="3">
        <v>115934</v>
      </c>
      <c r="FC27" s="5">
        <f t="shared" si="28"/>
        <v>115934</v>
      </c>
      <c r="FD27" s="104">
        <v>4</v>
      </c>
      <c r="FE27" s="116">
        <v>66085</v>
      </c>
      <c r="FF27" s="5"/>
      <c r="FG27" s="5"/>
      <c r="FH27" s="35">
        <f t="shared" si="98"/>
        <v>340.44527</v>
      </c>
      <c r="FI27" s="35">
        <f t="shared" si="29"/>
        <v>340.44527</v>
      </c>
      <c r="FJ27" s="104">
        <f t="shared" si="99"/>
        <v>0.0117425</v>
      </c>
      <c r="FK27" s="116">
        <f t="shared" si="100"/>
        <v>96.7196175</v>
      </c>
      <c r="FL27" s="5"/>
      <c r="FM27" s="5"/>
      <c r="FN27" s="35"/>
      <c r="FO27" s="35">
        <f t="shared" si="30"/>
        <v>0</v>
      </c>
      <c r="FP27" s="104">
        <f t="shared" si="101"/>
        <v>0</v>
      </c>
      <c r="FQ27" s="116">
        <f t="shared" si="102"/>
        <v>0</v>
      </c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183" ht="12.75">
      <c r="A28" s="36">
        <v>11414</v>
      </c>
      <c r="E28" s="3">
        <v>3420000</v>
      </c>
      <c r="F28" s="3">
        <v>115934</v>
      </c>
      <c r="G28" s="106">
        <v>4</v>
      </c>
      <c r="H28" s="116">
        <v>66085</v>
      </c>
      <c r="I28" s="3">
        <v>5995000</v>
      </c>
      <c r="J28" s="3">
        <v>202948</v>
      </c>
      <c r="K28" s="106">
        <v>7</v>
      </c>
      <c r="L28" s="3">
        <v>57657</v>
      </c>
      <c r="M28" s="3">
        <f t="shared" si="31"/>
        <v>9415000</v>
      </c>
      <c r="N28" s="3">
        <f t="shared" si="0"/>
        <v>318882</v>
      </c>
      <c r="O28" s="34">
        <f t="shared" si="1"/>
        <v>9733882</v>
      </c>
      <c r="P28" s="100">
        <f t="shared" si="32"/>
        <v>11</v>
      </c>
      <c r="Q28" s="112">
        <f t="shared" si="33"/>
        <v>123742</v>
      </c>
      <c r="S28" s="35">
        <f>'2021B Academic'!S28</f>
        <v>2329465.16</v>
      </c>
      <c r="T28" s="35">
        <f>'2021B Academic'!T28</f>
        <v>78859.098464</v>
      </c>
      <c r="U28" s="35">
        <f t="shared" si="2"/>
        <v>2408324.258464</v>
      </c>
      <c r="V28" s="104">
        <f>'2021B Academic'!V28</f>
        <v>2.719975999999999</v>
      </c>
      <c r="W28" s="35">
        <f>'2021B Academic'!W28</f>
        <v>22403.665176000002</v>
      </c>
      <c r="Y28" s="35">
        <f t="shared" si="34"/>
        <v>7085534.840000001</v>
      </c>
      <c r="Z28" s="34">
        <f t="shared" si="3"/>
        <v>240022.90153600005</v>
      </c>
      <c r="AA28" s="35">
        <f t="shared" si="4"/>
        <v>7325557.741536001</v>
      </c>
      <c r="AB28" s="100">
        <f t="shared" si="5"/>
        <v>8.280024</v>
      </c>
      <c r="AC28" s="34">
        <f t="shared" si="6"/>
        <v>101338.334824</v>
      </c>
      <c r="AE28" s="35">
        <f t="shared" si="103"/>
        <v>1803688.6725</v>
      </c>
      <c r="AF28" s="35">
        <f t="shared" si="35"/>
        <v>61060.051494</v>
      </c>
      <c r="AG28" s="35">
        <f t="shared" si="7"/>
        <v>1864748.723994</v>
      </c>
      <c r="AH28" s="104">
        <f t="shared" si="36"/>
        <v>2.1060585</v>
      </c>
      <c r="AI28" s="116">
        <f t="shared" si="37"/>
        <v>17347.002133500002</v>
      </c>
      <c r="AK28" s="35">
        <f t="shared" si="104"/>
        <v>41967.9975</v>
      </c>
      <c r="AL28" s="35">
        <f t="shared" si="38"/>
        <v>1420.737474</v>
      </c>
      <c r="AM28" s="35">
        <f t="shared" si="8"/>
        <v>43388.734974</v>
      </c>
      <c r="AN28" s="104">
        <f t="shared" si="39"/>
        <v>0.0490035</v>
      </c>
      <c r="AO28" s="116">
        <f t="shared" si="40"/>
        <v>403.62782849999996</v>
      </c>
      <c r="AQ28" s="35">
        <f t="shared" si="105"/>
        <v>5586.141</v>
      </c>
      <c r="AR28" s="35">
        <f t="shared" si="41"/>
        <v>189.1069464</v>
      </c>
      <c r="AS28" s="35">
        <f t="shared" si="9"/>
        <v>5775.2479464</v>
      </c>
      <c r="AT28" s="104">
        <f t="shared" si="42"/>
        <v>0.0065226</v>
      </c>
      <c r="AU28" s="116">
        <f t="shared" si="43"/>
        <v>53.7247926</v>
      </c>
      <c r="AW28" s="35">
        <f t="shared" si="106"/>
        <v>147851.08800000002</v>
      </c>
      <c r="AX28" s="35">
        <f t="shared" si="44"/>
        <v>5005.1847552</v>
      </c>
      <c r="AY28" s="35">
        <f t="shared" si="10"/>
        <v>152856.2727552</v>
      </c>
      <c r="AZ28" s="104">
        <f t="shared" si="45"/>
        <v>0.1726368</v>
      </c>
      <c r="BA28" s="116">
        <f t="shared" si="46"/>
        <v>1421.9599968</v>
      </c>
      <c r="BC28" s="35">
        <f t="shared" si="107"/>
        <v>58165.2885</v>
      </c>
      <c r="BD28" s="35">
        <f t="shared" si="47"/>
        <v>1969.0623804000002</v>
      </c>
      <c r="BE28" s="35">
        <f t="shared" si="11"/>
        <v>60134.3508804</v>
      </c>
      <c r="BF28" s="104">
        <f t="shared" si="48"/>
        <v>0.06791610000000001</v>
      </c>
      <c r="BG28" s="116">
        <f t="shared" si="49"/>
        <v>559.4055111</v>
      </c>
      <c r="BI28" s="35">
        <f t="shared" si="108"/>
        <v>21149.7605</v>
      </c>
      <c r="BJ28" s="35">
        <f t="shared" si="50"/>
        <v>715.9802492</v>
      </c>
      <c r="BK28" s="35">
        <f t="shared" si="12"/>
        <v>21865.740749200002</v>
      </c>
      <c r="BL28" s="104">
        <f t="shared" si="51"/>
        <v>0.0246953</v>
      </c>
      <c r="BM28" s="116">
        <f t="shared" si="52"/>
        <v>203.4081303</v>
      </c>
      <c r="BO28" s="35">
        <f t="shared" si="109"/>
        <v>153708.203</v>
      </c>
      <c r="BP28" s="35">
        <f t="shared" si="53"/>
        <v>5203.4649512</v>
      </c>
      <c r="BQ28" s="35">
        <f t="shared" si="13"/>
        <v>158911.6679512</v>
      </c>
      <c r="BR28" s="104">
        <f t="shared" si="54"/>
        <v>0.1794758</v>
      </c>
      <c r="BS28" s="116">
        <f t="shared" si="55"/>
        <v>1478.2908858</v>
      </c>
      <c r="BU28" s="35">
        <f t="shared" si="110"/>
        <v>21232.4915</v>
      </c>
      <c r="BV28" s="35">
        <f t="shared" si="56"/>
        <v>718.7809316</v>
      </c>
      <c r="BW28" s="35">
        <f t="shared" si="14"/>
        <v>21951.2724316</v>
      </c>
      <c r="BX28" s="104">
        <f t="shared" si="57"/>
        <v>0.0247919</v>
      </c>
      <c r="BY28" s="116">
        <f t="shared" si="58"/>
        <v>204.20379690000001</v>
      </c>
      <c r="CA28" s="35">
        <f t="shared" si="111"/>
        <v>17036.591</v>
      </c>
      <c r="CB28" s="35">
        <f t="shared" si="59"/>
        <v>576.7376264</v>
      </c>
      <c r="CC28" s="35">
        <f t="shared" si="15"/>
        <v>17613.3286264</v>
      </c>
      <c r="CD28" s="104">
        <f t="shared" si="60"/>
        <v>0.0198926</v>
      </c>
      <c r="CE28" s="116">
        <f t="shared" si="61"/>
        <v>163.8496626</v>
      </c>
      <c r="CG28" s="35">
        <f t="shared" si="112"/>
        <v>10029.635</v>
      </c>
      <c r="CH28" s="35">
        <f t="shared" si="62"/>
        <v>339.53200400000003</v>
      </c>
      <c r="CI28" s="5">
        <f t="shared" si="16"/>
        <v>10369.167004</v>
      </c>
      <c r="CJ28" s="104">
        <f t="shared" si="63"/>
        <v>0.011711</v>
      </c>
      <c r="CK28" s="116">
        <f t="shared" si="64"/>
        <v>96.460161</v>
      </c>
      <c r="CM28" s="35">
        <f t="shared" si="113"/>
        <v>494551.52999999997</v>
      </c>
      <c r="CN28" s="35">
        <f t="shared" si="65"/>
        <v>16741.992312</v>
      </c>
      <c r="CO28" s="5">
        <f t="shared" si="17"/>
        <v>511293.522312</v>
      </c>
      <c r="CP28" s="104">
        <f t="shared" si="66"/>
        <v>0.577458</v>
      </c>
      <c r="CQ28" s="116">
        <f t="shared" si="67"/>
        <v>4756.3565579999995</v>
      </c>
      <c r="CR28" s="5"/>
      <c r="CS28" s="35">
        <f t="shared" si="114"/>
        <v>5230.038</v>
      </c>
      <c r="CT28" s="35">
        <f t="shared" si="68"/>
        <v>177.0518352</v>
      </c>
      <c r="CU28" s="5">
        <f t="shared" si="18"/>
        <v>5407.0898351999995</v>
      </c>
      <c r="CV28" s="104">
        <f t="shared" si="69"/>
        <v>0.0061068</v>
      </c>
      <c r="CW28" s="116">
        <f t="shared" si="70"/>
        <v>50.2999668</v>
      </c>
      <c r="CX28" s="5"/>
      <c r="CY28" s="35">
        <f t="shared" si="115"/>
        <v>10846.154</v>
      </c>
      <c r="CZ28" s="35">
        <f t="shared" si="71"/>
        <v>367.1735216</v>
      </c>
      <c r="DA28" s="5">
        <f t="shared" si="19"/>
        <v>11213.3275216</v>
      </c>
      <c r="DB28" s="104">
        <f t="shared" si="72"/>
        <v>0.0126644</v>
      </c>
      <c r="DC28" s="116">
        <f t="shared" si="73"/>
        <v>104.3130444</v>
      </c>
      <c r="DD28" s="5"/>
      <c r="DE28" s="35">
        <f t="shared" si="116"/>
        <v>5089.1555</v>
      </c>
      <c r="DF28" s="35">
        <f t="shared" si="74"/>
        <v>172.28255719999999</v>
      </c>
      <c r="DG28" s="5">
        <f t="shared" si="20"/>
        <v>5261.4380572</v>
      </c>
      <c r="DH28" s="104">
        <f t="shared" si="75"/>
        <v>0.0059423</v>
      </c>
      <c r="DI28" s="116">
        <f t="shared" si="76"/>
        <v>48.9450273</v>
      </c>
      <c r="DJ28" s="5"/>
      <c r="DK28" s="35">
        <f t="shared" si="117"/>
        <v>62419.3405</v>
      </c>
      <c r="DL28" s="35">
        <f t="shared" si="77"/>
        <v>2113.0742812</v>
      </c>
      <c r="DM28" s="5">
        <f t="shared" si="21"/>
        <v>64532.4147812</v>
      </c>
      <c r="DN28" s="104">
        <f t="shared" si="78"/>
        <v>0.0728833</v>
      </c>
      <c r="DO28" s="116">
        <f t="shared" si="79"/>
        <v>600.3189183</v>
      </c>
      <c r="DP28" s="5"/>
      <c r="DQ28" s="35">
        <f t="shared" si="118"/>
        <v>14521.088999999998</v>
      </c>
      <c r="DR28" s="35">
        <f t="shared" si="80"/>
        <v>491.58064559999997</v>
      </c>
      <c r="DS28" s="5">
        <f t="shared" si="22"/>
        <v>15012.669645599997</v>
      </c>
      <c r="DT28" s="104">
        <f t="shared" si="81"/>
        <v>0.0169554</v>
      </c>
      <c r="DU28" s="116">
        <f t="shared" si="82"/>
        <v>139.6567854</v>
      </c>
      <c r="DV28" s="5"/>
      <c r="DW28" s="35">
        <f t="shared" si="119"/>
        <v>630477.3640000001</v>
      </c>
      <c r="DX28" s="35">
        <f t="shared" si="83"/>
        <v>21343.4729056</v>
      </c>
      <c r="DY28" s="5">
        <f t="shared" si="23"/>
        <v>651820.8369056</v>
      </c>
      <c r="DZ28" s="104">
        <f t="shared" si="84"/>
        <v>0.7361704</v>
      </c>
      <c r="EA28" s="116">
        <f t="shared" si="85"/>
        <v>6063.6252504</v>
      </c>
      <c r="EB28" s="5"/>
      <c r="EC28" s="35">
        <f t="shared" si="120"/>
        <v>150.4745</v>
      </c>
      <c r="ED28" s="35">
        <f t="shared" si="86"/>
        <v>5.0939948</v>
      </c>
      <c r="EE28" s="5">
        <f t="shared" si="24"/>
        <v>155.5684948</v>
      </c>
      <c r="EF28" s="104">
        <f t="shared" si="87"/>
        <v>0.0001757</v>
      </c>
      <c r="EG28" s="116">
        <f t="shared" si="88"/>
        <v>1.4471907</v>
      </c>
      <c r="EH28" s="5"/>
      <c r="EI28" s="35">
        <f t="shared" si="121"/>
        <v>1082.697</v>
      </c>
      <c r="EJ28" s="35">
        <f t="shared" si="89"/>
        <v>36.652408799999996</v>
      </c>
      <c r="EK28" s="5">
        <f t="shared" si="25"/>
        <v>1119.3494088</v>
      </c>
      <c r="EL28" s="104">
        <f t="shared" si="90"/>
        <v>0.0012642</v>
      </c>
      <c r="EM28" s="116">
        <f t="shared" si="91"/>
        <v>10.4128542</v>
      </c>
      <c r="EN28" s="5"/>
      <c r="EO28" s="35">
        <f t="shared" si="122"/>
        <v>150400.162</v>
      </c>
      <c r="EP28" s="35">
        <f t="shared" si="92"/>
        <v>5091.4782448000005</v>
      </c>
      <c r="EQ28" s="5">
        <f t="shared" si="26"/>
        <v>155491.64024480002</v>
      </c>
      <c r="ER28" s="104">
        <f t="shared" si="93"/>
        <v>0.17561320000000002</v>
      </c>
      <c r="ES28" s="116">
        <f t="shared" si="94"/>
        <v>1446.4757532</v>
      </c>
      <c r="ET28" s="5"/>
      <c r="EU28" s="35">
        <f t="shared" si="123"/>
        <v>294.35450000000003</v>
      </c>
      <c r="EV28" s="35">
        <f t="shared" si="95"/>
        <v>9.9647468</v>
      </c>
      <c r="EW28" s="5">
        <f t="shared" si="27"/>
        <v>304.31924680000003</v>
      </c>
      <c r="EX28" s="104">
        <f t="shared" si="96"/>
        <v>0.0003437</v>
      </c>
      <c r="EY28" s="116">
        <f t="shared" si="97"/>
        <v>2.8309587</v>
      </c>
      <c r="EZ28" s="5"/>
      <c r="FA28" s="3">
        <v>3420000</v>
      </c>
      <c r="FB28" s="3">
        <v>115934</v>
      </c>
      <c r="FC28" s="5">
        <f t="shared" si="28"/>
        <v>3535934</v>
      </c>
      <c r="FD28" s="104">
        <v>4</v>
      </c>
      <c r="FE28" s="116">
        <v>66085</v>
      </c>
      <c r="FF28" s="5"/>
      <c r="FG28" s="5">
        <f t="shared" si="124"/>
        <v>10056.6125</v>
      </c>
      <c r="FH28" s="35">
        <f t="shared" si="98"/>
        <v>340.44527</v>
      </c>
      <c r="FI28" s="35">
        <f t="shared" si="29"/>
        <v>10397.05777</v>
      </c>
      <c r="FJ28" s="104">
        <f t="shared" si="99"/>
        <v>0.0117425</v>
      </c>
      <c r="FK28" s="116">
        <f t="shared" si="100"/>
        <v>96.7196175</v>
      </c>
      <c r="FL28" s="5"/>
      <c r="FM28" s="5"/>
      <c r="FN28" s="35"/>
      <c r="FO28" s="35">
        <f t="shared" si="30"/>
        <v>0</v>
      </c>
      <c r="FP28" s="104">
        <f t="shared" si="101"/>
        <v>0</v>
      </c>
      <c r="FQ28" s="116">
        <f t="shared" si="102"/>
        <v>0</v>
      </c>
      <c r="FR28" s="5"/>
      <c r="FS28" s="5"/>
      <c r="FT28" s="5"/>
      <c r="FU28" s="5"/>
      <c r="FV28" s="5"/>
      <c r="FW28" s="5"/>
      <c r="FX28" s="5"/>
      <c r="FY28" s="5"/>
      <c r="FZ28" s="5"/>
      <c r="GA28" s="5"/>
    </row>
    <row r="29" spans="1:183" ht="12.75">
      <c r="A29" s="36">
        <v>11597</v>
      </c>
      <c r="F29" s="3">
        <v>90455</v>
      </c>
      <c r="G29" s="106">
        <v>4</v>
      </c>
      <c r="H29" s="116">
        <v>66085</v>
      </c>
      <c r="J29" s="3">
        <v>158286</v>
      </c>
      <c r="K29" s="106">
        <v>7</v>
      </c>
      <c r="L29" s="3">
        <v>57657</v>
      </c>
      <c r="N29" s="3">
        <f t="shared" si="0"/>
        <v>248741</v>
      </c>
      <c r="O29" s="34">
        <f t="shared" si="1"/>
        <v>248741</v>
      </c>
      <c r="P29" s="100">
        <f t="shared" si="32"/>
        <v>11</v>
      </c>
      <c r="Q29" s="112">
        <f t="shared" si="33"/>
        <v>123742</v>
      </c>
      <c r="S29" s="35">
        <f>'2021B Academic'!S29</f>
        <v>0</v>
      </c>
      <c r="T29" s="35">
        <f>'2021B Academic'!T29</f>
        <v>61504.874448</v>
      </c>
      <c r="U29" s="35">
        <f t="shared" si="2"/>
        <v>61504.874448</v>
      </c>
      <c r="V29" s="104">
        <f>'2021B Academic'!V29</f>
        <v>2.719975999999999</v>
      </c>
      <c r="W29" s="35">
        <f>'2021B Academic'!W29</f>
        <v>22403.665176000002</v>
      </c>
      <c r="Y29" s="35"/>
      <c r="Z29" s="34">
        <f t="shared" si="3"/>
        <v>187236.12555200004</v>
      </c>
      <c r="AA29" s="35">
        <f t="shared" si="4"/>
        <v>187236.12555200004</v>
      </c>
      <c r="AB29" s="100">
        <f t="shared" si="5"/>
        <v>8.280024</v>
      </c>
      <c r="AC29" s="34">
        <f t="shared" si="6"/>
        <v>101338.334824</v>
      </c>
      <c r="AE29" s="35"/>
      <c r="AF29" s="35">
        <f t="shared" si="35"/>
        <v>47622.796533</v>
      </c>
      <c r="AG29" s="35">
        <f t="shared" si="7"/>
        <v>47622.796533</v>
      </c>
      <c r="AH29" s="104">
        <f t="shared" si="36"/>
        <v>2.1060585</v>
      </c>
      <c r="AI29" s="116">
        <f t="shared" si="37"/>
        <v>17347.002133500002</v>
      </c>
      <c r="AK29" s="35"/>
      <c r="AL29" s="35">
        <f t="shared" si="38"/>
        <v>1108.0811429999999</v>
      </c>
      <c r="AM29" s="35">
        <f t="shared" si="8"/>
        <v>1108.0811429999999</v>
      </c>
      <c r="AN29" s="104">
        <f t="shared" si="39"/>
        <v>0.0490035</v>
      </c>
      <c r="AO29" s="116">
        <f t="shared" si="40"/>
        <v>403.62782849999996</v>
      </c>
      <c r="AQ29" s="35"/>
      <c r="AR29" s="35">
        <f t="shared" si="41"/>
        <v>147.4908948</v>
      </c>
      <c r="AS29" s="35">
        <f t="shared" si="9"/>
        <v>147.4908948</v>
      </c>
      <c r="AT29" s="104">
        <f t="shared" si="42"/>
        <v>0.0065226</v>
      </c>
      <c r="AU29" s="116">
        <f t="shared" si="43"/>
        <v>53.7247926</v>
      </c>
      <c r="AW29" s="35"/>
      <c r="AX29" s="35">
        <f t="shared" si="44"/>
        <v>3903.7126464000003</v>
      </c>
      <c r="AY29" s="35">
        <f t="shared" si="10"/>
        <v>3903.7126464000003</v>
      </c>
      <c r="AZ29" s="104">
        <f t="shared" si="45"/>
        <v>0.1726368</v>
      </c>
      <c r="BA29" s="116">
        <f t="shared" si="46"/>
        <v>1421.9599968</v>
      </c>
      <c r="BC29" s="35"/>
      <c r="BD29" s="35">
        <f t="shared" si="47"/>
        <v>1535.7382578000002</v>
      </c>
      <c r="BE29" s="35">
        <f t="shared" si="11"/>
        <v>1535.7382578000002</v>
      </c>
      <c r="BF29" s="104">
        <f t="shared" si="48"/>
        <v>0.06791610000000001</v>
      </c>
      <c r="BG29" s="116">
        <f t="shared" si="49"/>
        <v>559.4055111</v>
      </c>
      <c r="BI29" s="35"/>
      <c r="BJ29" s="35">
        <f t="shared" si="50"/>
        <v>558.4171794</v>
      </c>
      <c r="BK29" s="35">
        <f t="shared" si="12"/>
        <v>558.4171794</v>
      </c>
      <c r="BL29" s="104">
        <f t="shared" si="51"/>
        <v>0.0246953</v>
      </c>
      <c r="BM29" s="116">
        <f t="shared" si="52"/>
        <v>203.4081303</v>
      </c>
      <c r="BO29" s="35"/>
      <c r="BP29" s="35">
        <f t="shared" si="53"/>
        <v>4058.3580684</v>
      </c>
      <c r="BQ29" s="35">
        <f t="shared" si="13"/>
        <v>4058.3580684</v>
      </c>
      <c r="BR29" s="104">
        <f t="shared" si="54"/>
        <v>0.1794758</v>
      </c>
      <c r="BS29" s="116">
        <f t="shared" si="55"/>
        <v>1478.2908858</v>
      </c>
      <c r="BU29" s="35"/>
      <c r="BV29" s="35">
        <f t="shared" si="56"/>
        <v>560.6015262</v>
      </c>
      <c r="BW29" s="35">
        <f t="shared" si="14"/>
        <v>560.6015262</v>
      </c>
      <c r="BX29" s="104">
        <f t="shared" si="57"/>
        <v>0.0247919</v>
      </c>
      <c r="BY29" s="116">
        <f t="shared" si="58"/>
        <v>204.20379690000001</v>
      </c>
      <c r="CA29" s="35"/>
      <c r="CB29" s="35">
        <f t="shared" si="59"/>
        <v>449.81715479999997</v>
      </c>
      <c r="CC29" s="35">
        <f t="shared" si="15"/>
        <v>449.81715479999997</v>
      </c>
      <c r="CD29" s="104">
        <f t="shared" si="60"/>
        <v>0.0198926</v>
      </c>
      <c r="CE29" s="116">
        <f t="shared" si="61"/>
        <v>163.8496626</v>
      </c>
      <c r="CG29" s="35"/>
      <c r="CH29" s="35">
        <f t="shared" si="62"/>
        <v>264.812478</v>
      </c>
      <c r="CI29" s="5">
        <f t="shared" si="16"/>
        <v>264.812478</v>
      </c>
      <c r="CJ29" s="104">
        <f t="shared" si="63"/>
        <v>0.011711</v>
      </c>
      <c r="CK29" s="116">
        <f t="shared" si="64"/>
        <v>96.460161</v>
      </c>
      <c r="CM29" s="35"/>
      <c r="CN29" s="35">
        <f t="shared" si="65"/>
        <v>13057.645284</v>
      </c>
      <c r="CO29" s="5">
        <f t="shared" si="17"/>
        <v>13057.645284</v>
      </c>
      <c r="CP29" s="104">
        <f t="shared" si="66"/>
        <v>0.577458</v>
      </c>
      <c r="CQ29" s="116">
        <f t="shared" si="67"/>
        <v>4756.3565579999995</v>
      </c>
      <c r="CR29" s="5"/>
      <c r="CS29" s="35"/>
      <c r="CT29" s="35">
        <f t="shared" si="68"/>
        <v>138.0887064</v>
      </c>
      <c r="CU29" s="5">
        <f t="shared" si="18"/>
        <v>138.0887064</v>
      </c>
      <c r="CV29" s="104">
        <f t="shared" si="69"/>
        <v>0.0061068</v>
      </c>
      <c r="CW29" s="116">
        <f t="shared" si="70"/>
        <v>50.2999668</v>
      </c>
      <c r="CX29" s="5"/>
      <c r="CY29" s="35"/>
      <c r="CZ29" s="35">
        <f t="shared" si="71"/>
        <v>286.3710312</v>
      </c>
      <c r="DA29" s="5">
        <f t="shared" si="19"/>
        <v>286.3710312</v>
      </c>
      <c r="DB29" s="104">
        <f t="shared" si="72"/>
        <v>0.0126644</v>
      </c>
      <c r="DC29" s="116">
        <f t="shared" si="73"/>
        <v>104.3130444</v>
      </c>
      <c r="DD29" s="5"/>
      <c r="DE29" s="35"/>
      <c r="DF29" s="35">
        <f t="shared" si="74"/>
        <v>134.36898539999999</v>
      </c>
      <c r="DG29" s="5">
        <f t="shared" si="20"/>
        <v>134.36898539999999</v>
      </c>
      <c r="DH29" s="104">
        <f t="shared" si="75"/>
        <v>0.0059423</v>
      </c>
      <c r="DI29" s="116">
        <f t="shared" si="76"/>
        <v>48.9450273</v>
      </c>
      <c r="DJ29" s="5"/>
      <c r="DK29" s="35"/>
      <c r="DL29" s="35">
        <f t="shared" si="77"/>
        <v>1648.0580034</v>
      </c>
      <c r="DM29" s="5">
        <f t="shared" si="21"/>
        <v>1648.0580034</v>
      </c>
      <c r="DN29" s="104">
        <f t="shared" si="78"/>
        <v>0.0728833</v>
      </c>
      <c r="DO29" s="116">
        <f t="shared" si="79"/>
        <v>600.3189183</v>
      </c>
      <c r="DP29" s="5"/>
      <c r="DQ29" s="35"/>
      <c r="DR29" s="35">
        <f t="shared" si="80"/>
        <v>383.4003492</v>
      </c>
      <c r="DS29" s="5">
        <f t="shared" si="22"/>
        <v>383.4003492</v>
      </c>
      <c r="DT29" s="104">
        <f t="shared" si="81"/>
        <v>0.0169554</v>
      </c>
      <c r="DU29" s="116">
        <f t="shared" si="82"/>
        <v>139.6567854</v>
      </c>
      <c r="DV29" s="5"/>
      <c r="DW29" s="35"/>
      <c r="DX29" s="35">
        <f t="shared" si="83"/>
        <v>16646.4954192</v>
      </c>
      <c r="DY29" s="5">
        <f t="shared" si="23"/>
        <v>16646.4954192</v>
      </c>
      <c r="DZ29" s="104">
        <f t="shared" si="84"/>
        <v>0.7361704</v>
      </c>
      <c r="EA29" s="116">
        <f t="shared" si="85"/>
        <v>6063.6252504</v>
      </c>
      <c r="EB29" s="5"/>
      <c r="EC29" s="35"/>
      <c r="ED29" s="35">
        <f t="shared" si="86"/>
        <v>3.9729786000000002</v>
      </c>
      <c r="EE29" s="5">
        <f t="shared" si="24"/>
        <v>3.9729786000000002</v>
      </c>
      <c r="EF29" s="104">
        <f t="shared" si="87"/>
        <v>0.0001757</v>
      </c>
      <c r="EG29" s="116">
        <f t="shared" si="88"/>
        <v>1.4471907</v>
      </c>
      <c r="EH29" s="5"/>
      <c r="EI29" s="35"/>
      <c r="EJ29" s="35">
        <f t="shared" si="89"/>
        <v>28.5864516</v>
      </c>
      <c r="EK29" s="5">
        <f t="shared" si="25"/>
        <v>28.5864516</v>
      </c>
      <c r="EL29" s="104">
        <f t="shared" si="90"/>
        <v>0.0012642</v>
      </c>
      <c r="EM29" s="116">
        <f t="shared" si="91"/>
        <v>10.4128542</v>
      </c>
      <c r="EN29" s="5"/>
      <c r="EO29" s="35"/>
      <c r="EP29" s="35">
        <f t="shared" si="92"/>
        <v>3971.0158536000004</v>
      </c>
      <c r="EQ29" s="5">
        <f t="shared" si="26"/>
        <v>3971.0158536000004</v>
      </c>
      <c r="ER29" s="104">
        <f t="shared" si="93"/>
        <v>0.17561320000000002</v>
      </c>
      <c r="ES29" s="116">
        <f t="shared" si="94"/>
        <v>1446.4757532</v>
      </c>
      <c r="ET29" s="5"/>
      <c r="EU29" s="35"/>
      <c r="EV29" s="35">
        <f t="shared" si="95"/>
        <v>7.7718426</v>
      </c>
      <c r="EW29" s="5">
        <f t="shared" si="27"/>
        <v>7.7718426</v>
      </c>
      <c r="EX29" s="104">
        <f t="shared" si="96"/>
        <v>0.0003437</v>
      </c>
      <c r="EY29" s="116">
        <f t="shared" si="97"/>
        <v>2.8309587</v>
      </c>
      <c r="EZ29" s="5"/>
      <c r="FA29" s="3"/>
      <c r="FB29" s="3">
        <v>90455</v>
      </c>
      <c r="FC29" s="5">
        <f t="shared" si="28"/>
        <v>90455</v>
      </c>
      <c r="FD29" s="104">
        <v>4</v>
      </c>
      <c r="FE29" s="116">
        <v>66085</v>
      </c>
      <c r="FF29" s="5"/>
      <c r="FG29" s="5"/>
      <c r="FH29" s="35">
        <f t="shared" si="98"/>
        <v>265.524765</v>
      </c>
      <c r="FI29" s="35">
        <f t="shared" si="29"/>
        <v>265.524765</v>
      </c>
      <c r="FJ29" s="104">
        <f t="shared" si="99"/>
        <v>0.0117425</v>
      </c>
      <c r="FK29" s="116">
        <f t="shared" si="100"/>
        <v>96.7196175</v>
      </c>
      <c r="FL29" s="5"/>
      <c r="FM29" s="5"/>
      <c r="FN29" s="35"/>
      <c r="FO29" s="35">
        <f t="shared" si="30"/>
        <v>0</v>
      </c>
      <c r="FP29" s="104">
        <f t="shared" si="101"/>
        <v>0</v>
      </c>
      <c r="FQ29" s="116">
        <f t="shared" si="102"/>
        <v>0</v>
      </c>
      <c r="FR29" s="5"/>
      <c r="FS29" s="5"/>
      <c r="FT29" s="5"/>
      <c r="FU29" s="5"/>
      <c r="FV29" s="5"/>
      <c r="FW29" s="5"/>
      <c r="FX29" s="5"/>
      <c r="FY29" s="5"/>
      <c r="FZ29" s="5"/>
      <c r="GA29" s="5"/>
    </row>
    <row r="30" spans="1:183" ht="12.75">
      <c r="A30" s="36">
        <v>11780</v>
      </c>
      <c r="E30" s="3">
        <v>3470000</v>
      </c>
      <c r="F30" s="3">
        <v>90455</v>
      </c>
      <c r="G30" s="106">
        <v>4</v>
      </c>
      <c r="H30" s="116">
        <v>66085</v>
      </c>
      <c r="I30" s="3">
        <v>6080000</v>
      </c>
      <c r="J30" s="3">
        <v>158286</v>
      </c>
      <c r="K30" s="106">
        <v>7</v>
      </c>
      <c r="L30" s="3">
        <v>57657</v>
      </c>
      <c r="M30" s="3">
        <f t="shared" si="31"/>
        <v>9550000</v>
      </c>
      <c r="N30" s="3">
        <f t="shared" si="0"/>
        <v>248741</v>
      </c>
      <c r="O30" s="34">
        <f t="shared" si="1"/>
        <v>9798741</v>
      </c>
      <c r="P30" s="100">
        <f t="shared" si="32"/>
        <v>11</v>
      </c>
      <c r="Q30" s="112">
        <f t="shared" si="33"/>
        <v>123742</v>
      </c>
      <c r="S30" s="35">
        <f>'2021B Academic'!S30</f>
        <v>2362493.44</v>
      </c>
      <c r="T30" s="35">
        <f>'2021B Academic'!T30</f>
        <v>61504.874448</v>
      </c>
      <c r="U30" s="35">
        <f t="shared" si="2"/>
        <v>2423998.314448</v>
      </c>
      <c r="V30" s="104">
        <f>'2021B Academic'!V30</f>
        <v>2.719975999999999</v>
      </c>
      <c r="W30" s="35">
        <f>'2021B Academic'!W30</f>
        <v>22403.665176000002</v>
      </c>
      <c r="Y30" s="35">
        <f t="shared" si="34"/>
        <v>7187506.56</v>
      </c>
      <c r="Z30" s="34">
        <f t="shared" si="3"/>
        <v>187236.12555200004</v>
      </c>
      <c r="AA30" s="35">
        <f t="shared" si="4"/>
        <v>7374742.685552</v>
      </c>
      <c r="AB30" s="100">
        <f t="shared" si="5"/>
        <v>8.280024</v>
      </c>
      <c r="AC30" s="34">
        <f t="shared" si="6"/>
        <v>101338.334824</v>
      </c>
      <c r="AE30" s="35">
        <f t="shared" si="103"/>
        <v>1829262.24</v>
      </c>
      <c r="AF30" s="35">
        <f t="shared" si="35"/>
        <v>47622.796533</v>
      </c>
      <c r="AG30" s="35">
        <f t="shared" si="7"/>
        <v>1876885.036533</v>
      </c>
      <c r="AH30" s="104">
        <f t="shared" si="36"/>
        <v>2.1060585</v>
      </c>
      <c r="AI30" s="116">
        <f t="shared" si="37"/>
        <v>17347.002133500002</v>
      </c>
      <c r="AK30" s="35">
        <f t="shared" si="104"/>
        <v>42563.04</v>
      </c>
      <c r="AL30" s="35">
        <f t="shared" si="38"/>
        <v>1108.0811429999999</v>
      </c>
      <c r="AM30" s="35">
        <f t="shared" si="8"/>
        <v>43671.121143000004</v>
      </c>
      <c r="AN30" s="104">
        <f t="shared" si="39"/>
        <v>0.0490035</v>
      </c>
      <c r="AO30" s="116">
        <f t="shared" si="40"/>
        <v>403.62782849999996</v>
      </c>
      <c r="AQ30" s="35">
        <f t="shared" si="105"/>
        <v>5665.344</v>
      </c>
      <c r="AR30" s="35">
        <f t="shared" si="41"/>
        <v>147.4908948</v>
      </c>
      <c r="AS30" s="35">
        <f t="shared" si="9"/>
        <v>5812.8348948</v>
      </c>
      <c r="AT30" s="104">
        <f t="shared" si="42"/>
        <v>0.0065226</v>
      </c>
      <c r="AU30" s="116">
        <f t="shared" si="43"/>
        <v>53.7247926</v>
      </c>
      <c r="AW30" s="35">
        <f t="shared" si="106"/>
        <v>149947.392</v>
      </c>
      <c r="AX30" s="35">
        <f t="shared" si="44"/>
        <v>3903.7126464000003</v>
      </c>
      <c r="AY30" s="35">
        <f t="shared" si="10"/>
        <v>153851.1046464</v>
      </c>
      <c r="AZ30" s="104">
        <f t="shared" si="45"/>
        <v>0.1726368</v>
      </c>
      <c r="BA30" s="116">
        <f t="shared" si="46"/>
        <v>1421.9599968</v>
      </c>
      <c r="BC30" s="35">
        <f t="shared" si="107"/>
        <v>58989.984000000004</v>
      </c>
      <c r="BD30" s="35">
        <f t="shared" si="47"/>
        <v>1535.7382578000002</v>
      </c>
      <c r="BE30" s="35">
        <f t="shared" si="11"/>
        <v>60525.72225780001</v>
      </c>
      <c r="BF30" s="104">
        <f t="shared" si="48"/>
        <v>0.06791610000000001</v>
      </c>
      <c r="BG30" s="116">
        <f t="shared" si="49"/>
        <v>559.4055111</v>
      </c>
      <c r="BI30" s="35">
        <f t="shared" si="108"/>
        <v>21449.632</v>
      </c>
      <c r="BJ30" s="35">
        <f t="shared" si="50"/>
        <v>558.4171794</v>
      </c>
      <c r="BK30" s="35">
        <f t="shared" si="12"/>
        <v>22008.0491794</v>
      </c>
      <c r="BL30" s="104">
        <f t="shared" si="51"/>
        <v>0.0246953</v>
      </c>
      <c r="BM30" s="116">
        <f t="shared" si="52"/>
        <v>203.4081303</v>
      </c>
      <c r="BO30" s="35">
        <f t="shared" si="109"/>
        <v>155887.552</v>
      </c>
      <c r="BP30" s="35">
        <f t="shared" si="53"/>
        <v>4058.3580684</v>
      </c>
      <c r="BQ30" s="35">
        <f t="shared" si="13"/>
        <v>159945.9100684</v>
      </c>
      <c r="BR30" s="104">
        <f t="shared" si="54"/>
        <v>0.1794758</v>
      </c>
      <c r="BS30" s="116">
        <f t="shared" si="55"/>
        <v>1478.2908858</v>
      </c>
      <c r="BU30" s="35">
        <f t="shared" si="110"/>
        <v>21533.536</v>
      </c>
      <c r="BV30" s="35">
        <f t="shared" si="56"/>
        <v>560.6015262</v>
      </c>
      <c r="BW30" s="35">
        <f t="shared" si="14"/>
        <v>22094.1375262</v>
      </c>
      <c r="BX30" s="104">
        <f t="shared" si="57"/>
        <v>0.0247919</v>
      </c>
      <c r="BY30" s="116">
        <f t="shared" si="58"/>
        <v>204.20379690000001</v>
      </c>
      <c r="CA30" s="35">
        <f t="shared" si="111"/>
        <v>17278.144</v>
      </c>
      <c r="CB30" s="35">
        <f t="shared" si="59"/>
        <v>449.81715479999997</v>
      </c>
      <c r="CC30" s="35">
        <f t="shared" si="15"/>
        <v>17727.9611548</v>
      </c>
      <c r="CD30" s="104">
        <f t="shared" si="60"/>
        <v>0.0198926</v>
      </c>
      <c r="CE30" s="116">
        <f t="shared" si="61"/>
        <v>163.8496626</v>
      </c>
      <c r="CG30" s="35">
        <f t="shared" si="112"/>
        <v>10171.84</v>
      </c>
      <c r="CH30" s="35">
        <f t="shared" si="62"/>
        <v>264.812478</v>
      </c>
      <c r="CI30" s="5">
        <f t="shared" si="16"/>
        <v>10436.652478</v>
      </c>
      <c r="CJ30" s="104">
        <f t="shared" si="63"/>
        <v>0.011711</v>
      </c>
      <c r="CK30" s="116">
        <f t="shared" si="64"/>
        <v>96.460161</v>
      </c>
      <c r="CM30" s="35">
        <f t="shared" si="113"/>
        <v>501563.51999999996</v>
      </c>
      <c r="CN30" s="35">
        <f t="shared" si="65"/>
        <v>13057.645284</v>
      </c>
      <c r="CO30" s="5">
        <f t="shared" si="17"/>
        <v>514621.165284</v>
      </c>
      <c r="CP30" s="104">
        <f t="shared" si="66"/>
        <v>0.577458</v>
      </c>
      <c r="CQ30" s="116">
        <f t="shared" si="67"/>
        <v>4756.3565579999995</v>
      </c>
      <c r="CR30" s="5"/>
      <c r="CS30" s="35">
        <f t="shared" si="114"/>
        <v>5304.192</v>
      </c>
      <c r="CT30" s="35">
        <f t="shared" si="68"/>
        <v>138.0887064</v>
      </c>
      <c r="CU30" s="5">
        <f t="shared" si="18"/>
        <v>5442.2807064</v>
      </c>
      <c r="CV30" s="104">
        <f t="shared" si="69"/>
        <v>0.0061068</v>
      </c>
      <c r="CW30" s="116">
        <f t="shared" si="70"/>
        <v>50.2999668</v>
      </c>
      <c r="CX30" s="5"/>
      <c r="CY30" s="35">
        <f t="shared" si="115"/>
        <v>10999.936</v>
      </c>
      <c r="CZ30" s="35">
        <f t="shared" si="71"/>
        <v>286.3710312</v>
      </c>
      <c r="DA30" s="5">
        <f t="shared" si="19"/>
        <v>11286.3070312</v>
      </c>
      <c r="DB30" s="104">
        <f t="shared" si="72"/>
        <v>0.0126644</v>
      </c>
      <c r="DC30" s="116">
        <f t="shared" si="73"/>
        <v>104.3130444</v>
      </c>
      <c r="DD30" s="5"/>
      <c r="DE30" s="35">
        <f t="shared" si="116"/>
        <v>5161.312</v>
      </c>
      <c r="DF30" s="35">
        <f t="shared" si="74"/>
        <v>134.36898539999999</v>
      </c>
      <c r="DG30" s="5">
        <f t="shared" si="20"/>
        <v>5295.6809854</v>
      </c>
      <c r="DH30" s="104">
        <f t="shared" si="75"/>
        <v>0.0059423</v>
      </c>
      <c r="DI30" s="116">
        <f t="shared" si="76"/>
        <v>48.9450273</v>
      </c>
      <c r="DJ30" s="5"/>
      <c r="DK30" s="35">
        <f t="shared" si="117"/>
        <v>63304.352</v>
      </c>
      <c r="DL30" s="35">
        <f t="shared" si="77"/>
        <v>1648.0580034</v>
      </c>
      <c r="DM30" s="5">
        <f t="shared" si="21"/>
        <v>64952.4100034</v>
      </c>
      <c r="DN30" s="104">
        <f t="shared" si="78"/>
        <v>0.0728833</v>
      </c>
      <c r="DO30" s="116">
        <f t="shared" si="79"/>
        <v>600.3189183</v>
      </c>
      <c r="DP30" s="5"/>
      <c r="DQ30" s="35">
        <f t="shared" si="118"/>
        <v>14726.975999999999</v>
      </c>
      <c r="DR30" s="35">
        <f t="shared" si="80"/>
        <v>383.4003492</v>
      </c>
      <c r="DS30" s="5">
        <f t="shared" si="22"/>
        <v>15110.376349199998</v>
      </c>
      <c r="DT30" s="104">
        <f t="shared" si="81"/>
        <v>0.0169554</v>
      </c>
      <c r="DU30" s="116">
        <f t="shared" si="82"/>
        <v>139.6567854</v>
      </c>
      <c r="DV30" s="5"/>
      <c r="DW30" s="35">
        <f t="shared" si="119"/>
        <v>639416.576</v>
      </c>
      <c r="DX30" s="35">
        <f t="shared" si="83"/>
        <v>16646.4954192</v>
      </c>
      <c r="DY30" s="5">
        <f t="shared" si="23"/>
        <v>656063.0714192</v>
      </c>
      <c r="DZ30" s="104">
        <f t="shared" si="84"/>
        <v>0.7361704</v>
      </c>
      <c r="EA30" s="116">
        <f t="shared" si="85"/>
        <v>6063.6252504</v>
      </c>
      <c r="EB30" s="5"/>
      <c r="EC30" s="35">
        <f t="shared" si="120"/>
        <v>152.608</v>
      </c>
      <c r="ED30" s="35">
        <f t="shared" si="86"/>
        <v>3.9729786000000002</v>
      </c>
      <c r="EE30" s="5">
        <f t="shared" si="24"/>
        <v>156.5809786</v>
      </c>
      <c r="EF30" s="104">
        <f t="shared" si="87"/>
        <v>0.0001757</v>
      </c>
      <c r="EG30" s="116">
        <f t="shared" si="88"/>
        <v>1.4471907</v>
      </c>
      <c r="EH30" s="5"/>
      <c r="EI30" s="35">
        <f t="shared" si="121"/>
        <v>1098.048</v>
      </c>
      <c r="EJ30" s="35">
        <f t="shared" si="89"/>
        <v>28.5864516</v>
      </c>
      <c r="EK30" s="5">
        <f t="shared" si="25"/>
        <v>1126.6344516</v>
      </c>
      <c r="EL30" s="104">
        <f t="shared" si="90"/>
        <v>0.0012642</v>
      </c>
      <c r="EM30" s="116">
        <f t="shared" si="91"/>
        <v>10.4128542</v>
      </c>
      <c r="EN30" s="5"/>
      <c r="EO30" s="35">
        <f t="shared" si="122"/>
        <v>152532.608</v>
      </c>
      <c r="EP30" s="35">
        <f t="shared" si="92"/>
        <v>3971.0158536000004</v>
      </c>
      <c r="EQ30" s="5">
        <f t="shared" si="26"/>
        <v>156503.6238536</v>
      </c>
      <c r="ER30" s="104">
        <f t="shared" si="93"/>
        <v>0.17561320000000002</v>
      </c>
      <c r="ES30" s="116">
        <f t="shared" si="94"/>
        <v>1446.4757532</v>
      </c>
      <c r="ET30" s="5"/>
      <c r="EU30" s="35">
        <f t="shared" si="123"/>
        <v>298.528</v>
      </c>
      <c r="EV30" s="35">
        <f t="shared" si="95"/>
        <v>7.7718426</v>
      </c>
      <c r="EW30" s="5">
        <f t="shared" si="27"/>
        <v>306.29984260000003</v>
      </c>
      <c r="EX30" s="104">
        <f t="shared" si="96"/>
        <v>0.0003437</v>
      </c>
      <c r="EY30" s="116">
        <f t="shared" si="97"/>
        <v>2.8309587</v>
      </c>
      <c r="EZ30" s="5"/>
      <c r="FA30" s="3">
        <v>3470000</v>
      </c>
      <c r="FB30" s="3">
        <v>90455</v>
      </c>
      <c r="FC30" s="5">
        <f t="shared" si="28"/>
        <v>3560455</v>
      </c>
      <c r="FD30" s="104">
        <v>4</v>
      </c>
      <c r="FE30" s="116">
        <v>66085</v>
      </c>
      <c r="FF30" s="5"/>
      <c r="FG30" s="5">
        <f t="shared" si="124"/>
        <v>10199.199999999999</v>
      </c>
      <c r="FH30" s="35">
        <f t="shared" si="98"/>
        <v>265.524765</v>
      </c>
      <c r="FI30" s="35">
        <f t="shared" si="29"/>
        <v>10464.724764999999</v>
      </c>
      <c r="FJ30" s="104">
        <f t="shared" si="99"/>
        <v>0.0117425</v>
      </c>
      <c r="FK30" s="116">
        <f t="shared" si="100"/>
        <v>96.7196175</v>
      </c>
      <c r="FL30" s="5"/>
      <c r="FM30" s="5"/>
      <c r="FN30" s="35"/>
      <c r="FO30" s="35">
        <f t="shared" si="30"/>
        <v>0</v>
      </c>
      <c r="FP30" s="104">
        <f t="shared" si="101"/>
        <v>0</v>
      </c>
      <c r="FQ30" s="116">
        <f t="shared" si="102"/>
        <v>0</v>
      </c>
      <c r="FR30" s="5"/>
      <c r="FS30" s="5"/>
      <c r="FT30" s="5"/>
      <c r="FU30" s="5"/>
      <c r="FV30" s="5"/>
      <c r="FW30" s="5"/>
      <c r="FX30" s="5"/>
      <c r="FY30" s="5"/>
      <c r="FZ30" s="5"/>
      <c r="GA30" s="5"/>
    </row>
    <row r="31" spans="1:183" ht="12.75">
      <c r="A31" s="36">
        <v>11963</v>
      </c>
      <c r="F31" s="3">
        <v>62001</v>
      </c>
      <c r="G31" s="106">
        <v>4</v>
      </c>
      <c r="H31" s="116">
        <v>66085</v>
      </c>
      <c r="J31" s="3">
        <v>108430</v>
      </c>
      <c r="K31" s="106">
        <v>7</v>
      </c>
      <c r="L31" s="3">
        <v>57657</v>
      </c>
      <c r="N31" s="3">
        <f t="shared" si="0"/>
        <v>170431</v>
      </c>
      <c r="O31" s="34">
        <f t="shared" si="1"/>
        <v>170431</v>
      </c>
      <c r="P31" s="100">
        <f t="shared" si="32"/>
        <v>11</v>
      </c>
      <c r="Q31" s="112">
        <f t="shared" si="33"/>
        <v>123742</v>
      </c>
      <c r="S31" s="35">
        <f>'2021B Academic'!S31</f>
        <v>0</v>
      </c>
      <c r="T31" s="35">
        <f>'2021B Academic'!T31</f>
        <v>42132.42824</v>
      </c>
      <c r="U31" s="35">
        <f t="shared" si="2"/>
        <v>42132.42824</v>
      </c>
      <c r="V31" s="104">
        <f>'2021B Academic'!V31</f>
        <v>2.719975999999999</v>
      </c>
      <c r="W31" s="35">
        <f>'2021B Academic'!W31</f>
        <v>22403.665176000002</v>
      </c>
      <c r="Y31" s="35"/>
      <c r="Z31" s="34">
        <f t="shared" si="3"/>
        <v>128298.57176</v>
      </c>
      <c r="AA31" s="35">
        <f t="shared" si="4"/>
        <v>128298.57176</v>
      </c>
      <c r="AB31" s="100">
        <f t="shared" si="5"/>
        <v>8.280024</v>
      </c>
      <c r="AC31" s="34">
        <f t="shared" si="6"/>
        <v>101338.334824</v>
      </c>
      <c r="AE31" s="35"/>
      <c r="AF31" s="35">
        <f t="shared" si="35"/>
        <v>32622.846165000003</v>
      </c>
      <c r="AG31" s="35">
        <f t="shared" si="7"/>
        <v>32622.846165000003</v>
      </c>
      <c r="AH31" s="104">
        <f t="shared" si="36"/>
        <v>2.1060585</v>
      </c>
      <c r="AI31" s="116">
        <f t="shared" si="37"/>
        <v>17347.002133500002</v>
      </c>
      <c r="AK31" s="35"/>
      <c r="AL31" s="35">
        <f t="shared" si="38"/>
        <v>759.064215</v>
      </c>
      <c r="AM31" s="35">
        <f t="shared" si="8"/>
        <v>759.064215</v>
      </c>
      <c r="AN31" s="104">
        <f t="shared" si="39"/>
        <v>0.0490035</v>
      </c>
      <c r="AO31" s="116">
        <f t="shared" si="40"/>
        <v>403.62782849999996</v>
      </c>
      <c r="AQ31" s="35"/>
      <c r="AR31" s="35">
        <f t="shared" si="41"/>
        <v>101.035074</v>
      </c>
      <c r="AS31" s="35">
        <f t="shared" si="9"/>
        <v>101.035074</v>
      </c>
      <c r="AT31" s="104">
        <f t="shared" si="42"/>
        <v>0.0065226</v>
      </c>
      <c r="AU31" s="116">
        <f t="shared" si="43"/>
        <v>53.7247926</v>
      </c>
      <c r="AW31" s="35"/>
      <c r="AX31" s="35">
        <f t="shared" si="44"/>
        <v>2674.144032</v>
      </c>
      <c r="AY31" s="35">
        <f t="shared" si="10"/>
        <v>2674.144032</v>
      </c>
      <c r="AZ31" s="104">
        <f t="shared" si="45"/>
        <v>0.1726368</v>
      </c>
      <c r="BA31" s="116">
        <f t="shared" si="46"/>
        <v>1421.9599968</v>
      </c>
      <c r="BC31" s="35"/>
      <c r="BD31" s="35">
        <f t="shared" si="47"/>
        <v>1052.020389</v>
      </c>
      <c r="BE31" s="35">
        <f t="shared" si="11"/>
        <v>1052.020389</v>
      </c>
      <c r="BF31" s="104">
        <f t="shared" si="48"/>
        <v>0.06791610000000001</v>
      </c>
      <c r="BG31" s="116">
        <f t="shared" si="49"/>
        <v>559.4055111</v>
      </c>
      <c r="BI31" s="35"/>
      <c r="BJ31" s="35">
        <f t="shared" si="50"/>
        <v>382.530197</v>
      </c>
      <c r="BK31" s="35">
        <f t="shared" si="12"/>
        <v>382.530197</v>
      </c>
      <c r="BL31" s="104">
        <f t="shared" si="51"/>
        <v>0.0246953</v>
      </c>
      <c r="BM31" s="116">
        <f t="shared" si="52"/>
        <v>203.4081303</v>
      </c>
      <c r="BO31" s="35"/>
      <c r="BP31" s="35">
        <f t="shared" si="53"/>
        <v>2780.080142</v>
      </c>
      <c r="BQ31" s="35">
        <f t="shared" si="13"/>
        <v>2780.080142</v>
      </c>
      <c r="BR31" s="104">
        <f t="shared" si="54"/>
        <v>0.1794758</v>
      </c>
      <c r="BS31" s="116">
        <f t="shared" si="55"/>
        <v>1478.2908858</v>
      </c>
      <c r="BU31" s="35"/>
      <c r="BV31" s="35">
        <f t="shared" si="56"/>
        <v>384.02653100000003</v>
      </c>
      <c r="BW31" s="35">
        <f t="shared" si="14"/>
        <v>384.02653100000003</v>
      </c>
      <c r="BX31" s="104">
        <f t="shared" si="57"/>
        <v>0.0247919</v>
      </c>
      <c r="BY31" s="116">
        <f t="shared" si="58"/>
        <v>204.20379690000001</v>
      </c>
      <c r="CA31" s="35"/>
      <c r="CB31" s="35">
        <f t="shared" si="59"/>
        <v>308.136374</v>
      </c>
      <c r="CC31" s="35">
        <f t="shared" si="15"/>
        <v>308.136374</v>
      </c>
      <c r="CD31" s="104">
        <f t="shared" si="60"/>
        <v>0.0198926</v>
      </c>
      <c r="CE31" s="116">
        <f t="shared" si="61"/>
        <v>163.8496626</v>
      </c>
      <c r="CG31" s="35"/>
      <c r="CH31" s="35">
        <f t="shared" si="62"/>
        <v>181.40339</v>
      </c>
      <c r="CI31" s="5">
        <f t="shared" si="16"/>
        <v>181.40339</v>
      </c>
      <c r="CJ31" s="104">
        <f t="shared" si="63"/>
        <v>0.011711</v>
      </c>
      <c r="CK31" s="116">
        <f t="shared" si="64"/>
        <v>96.460161</v>
      </c>
      <c r="CM31" s="35"/>
      <c r="CN31" s="35">
        <f t="shared" si="65"/>
        <v>8944.824419999999</v>
      </c>
      <c r="CO31" s="5">
        <f t="shared" si="17"/>
        <v>8944.824419999999</v>
      </c>
      <c r="CP31" s="104">
        <f t="shared" si="66"/>
        <v>0.577458</v>
      </c>
      <c r="CQ31" s="116">
        <f t="shared" si="67"/>
        <v>4756.3565579999995</v>
      </c>
      <c r="CR31" s="5"/>
      <c r="CS31" s="35"/>
      <c r="CT31" s="35">
        <f t="shared" si="68"/>
        <v>94.594332</v>
      </c>
      <c r="CU31" s="5">
        <f t="shared" si="18"/>
        <v>94.594332</v>
      </c>
      <c r="CV31" s="104">
        <f t="shared" si="69"/>
        <v>0.0061068</v>
      </c>
      <c r="CW31" s="116">
        <f t="shared" si="70"/>
        <v>50.2999668</v>
      </c>
      <c r="CX31" s="5"/>
      <c r="CY31" s="35"/>
      <c r="CZ31" s="35">
        <f t="shared" si="71"/>
        <v>196.171556</v>
      </c>
      <c r="DA31" s="5">
        <f t="shared" si="19"/>
        <v>196.171556</v>
      </c>
      <c r="DB31" s="104">
        <f t="shared" si="72"/>
        <v>0.0126644</v>
      </c>
      <c r="DC31" s="116">
        <f t="shared" si="73"/>
        <v>104.3130444</v>
      </c>
      <c r="DD31" s="5"/>
      <c r="DE31" s="35"/>
      <c r="DF31" s="35">
        <f t="shared" si="74"/>
        <v>92.046227</v>
      </c>
      <c r="DG31" s="5">
        <f t="shared" si="20"/>
        <v>92.046227</v>
      </c>
      <c r="DH31" s="104">
        <f t="shared" si="75"/>
        <v>0.0059423</v>
      </c>
      <c r="DI31" s="116">
        <f t="shared" si="76"/>
        <v>48.9450273</v>
      </c>
      <c r="DJ31" s="5"/>
      <c r="DK31" s="35"/>
      <c r="DL31" s="35">
        <f t="shared" si="77"/>
        <v>1128.962317</v>
      </c>
      <c r="DM31" s="5">
        <f t="shared" si="21"/>
        <v>1128.962317</v>
      </c>
      <c r="DN31" s="104">
        <f t="shared" si="78"/>
        <v>0.0728833</v>
      </c>
      <c r="DO31" s="116">
        <f t="shared" si="79"/>
        <v>600.3189183</v>
      </c>
      <c r="DP31" s="5"/>
      <c r="DQ31" s="35"/>
      <c r="DR31" s="35">
        <f t="shared" si="80"/>
        <v>262.639146</v>
      </c>
      <c r="DS31" s="5">
        <f t="shared" si="22"/>
        <v>262.639146</v>
      </c>
      <c r="DT31" s="104">
        <f t="shared" si="81"/>
        <v>0.0169554</v>
      </c>
      <c r="DU31" s="116">
        <f t="shared" si="82"/>
        <v>139.6567854</v>
      </c>
      <c r="DV31" s="5"/>
      <c r="DW31" s="35"/>
      <c r="DX31" s="35">
        <f t="shared" si="83"/>
        <v>11403.279496000001</v>
      </c>
      <c r="DY31" s="5">
        <f t="shared" si="23"/>
        <v>11403.279496000001</v>
      </c>
      <c r="DZ31" s="104">
        <f t="shared" si="84"/>
        <v>0.7361704</v>
      </c>
      <c r="EA31" s="116">
        <f t="shared" si="85"/>
        <v>6063.6252504</v>
      </c>
      <c r="EB31" s="5"/>
      <c r="EC31" s="35"/>
      <c r="ED31" s="35">
        <f t="shared" si="86"/>
        <v>2.721593</v>
      </c>
      <c r="EE31" s="5">
        <f t="shared" si="24"/>
        <v>2.721593</v>
      </c>
      <c r="EF31" s="104">
        <f t="shared" si="87"/>
        <v>0.0001757</v>
      </c>
      <c r="EG31" s="116">
        <f t="shared" si="88"/>
        <v>1.4471907</v>
      </c>
      <c r="EH31" s="5"/>
      <c r="EI31" s="35"/>
      <c r="EJ31" s="35">
        <f t="shared" si="89"/>
        <v>19.582458</v>
      </c>
      <c r="EK31" s="5">
        <f t="shared" si="25"/>
        <v>19.582458</v>
      </c>
      <c r="EL31" s="104">
        <f t="shared" si="90"/>
        <v>0.0012642</v>
      </c>
      <c r="EM31" s="116">
        <f t="shared" si="91"/>
        <v>10.4128542</v>
      </c>
      <c r="EN31" s="5"/>
      <c r="EO31" s="35"/>
      <c r="EP31" s="35">
        <f t="shared" si="92"/>
        <v>2720.2484680000002</v>
      </c>
      <c r="EQ31" s="5">
        <f t="shared" si="26"/>
        <v>2720.2484680000002</v>
      </c>
      <c r="ER31" s="104">
        <f t="shared" si="93"/>
        <v>0.17561320000000002</v>
      </c>
      <c r="ES31" s="116">
        <f t="shared" si="94"/>
        <v>1446.4757532</v>
      </c>
      <c r="ET31" s="5"/>
      <c r="EU31" s="35"/>
      <c r="EV31" s="35">
        <f t="shared" si="95"/>
        <v>5.323913</v>
      </c>
      <c r="EW31" s="5">
        <f t="shared" si="27"/>
        <v>5.323913</v>
      </c>
      <c r="EX31" s="104">
        <f t="shared" si="96"/>
        <v>0.0003437</v>
      </c>
      <c r="EY31" s="116">
        <f t="shared" si="97"/>
        <v>2.8309587</v>
      </c>
      <c r="EZ31" s="5"/>
      <c r="FA31" s="3"/>
      <c r="FB31" s="3">
        <v>62001</v>
      </c>
      <c r="FC31" s="5">
        <f t="shared" si="28"/>
        <v>62001</v>
      </c>
      <c r="FD31" s="104">
        <v>4</v>
      </c>
      <c r="FE31" s="116">
        <v>66085</v>
      </c>
      <c r="FF31" s="5"/>
      <c r="FG31" s="5"/>
      <c r="FH31" s="35">
        <f t="shared" si="98"/>
        <v>181.891325</v>
      </c>
      <c r="FI31" s="35">
        <f t="shared" si="29"/>
        <v>181.891325</v>
      </c>
      <c r="FJ31" s="104">
        <f t="shared" si="99"/>
        <v>0.0117425</v>
      </c>
      <c r="FK31" s="116">
        <f t="shared" si="100"/>
        <v>96.7196175</v>
      </c>
      <c r="FL31" s="5"/>
      <c r="FM31" s="5"/>
      <c r="FN31" s="35"/>
      <c r="FO31" s="35">
        <f t="shared" si="30"/>
        <v>0</v>
      </c>
      <c r="FP31" s="104">
        <f t="shared" si="101"/>
        <v>0</v>
      </c>
      <c r="FQ31" s="116">
        <f t="shared" si="102"/>
        <v>0</v>
      </c>
      <c r="FR31" s="5"/>
      <c r="FS31" s="5"/>
      <c r="FT31" s="5"/>
      <c r="FU31" s="5"/>
      <c r="FV31" s="5"/>
      <c r="FW31" s="5"/>
      <c r="FX31" s="5"/>
      <c r="FY31" s="5"/>
      <c r="FZ31" s="5"/>
      <c r="GA31" s="5"/>
    </row>
    <row r="32" spans="1:183" ht="12.75">
      <c r="A32" s="36">
        <v>12145</v>
      </c>
      <c r="E32" s="3">
        <v>3535000</v>
      </c>
      <c r="F32" s="3">
        <v>62001</v>
      </c>
      <c r="G32" s="106">
        <v>4</v>
      </c>
      <c r="H32" s="116">
        <v>66085</v>
      </c>
      <c r="I32" s="3">
        <v>6175000</v>
      </c>
      <c r="J32" s="3">
        <v>108430</v>
      </c>
      <c r="K32" s="106">
        <v>7</v>
      </c>
      <c r="L32" s="3">
        <v>57657</v>
      </c>
      <c r="M32" s="3">
        <f t="shared" si="31"/>
        <v>9710000</v>
      </c>
      <c r="N32" s="3">
        <f t="shared" si="0"/>
        <v>170431</v>
      </c>
      <c r="O32" s="34">
        <f t="shared" si="1"/>
        <v>9880431</v>
      </c>
      <c r="P32" s="100">
        <f t="shared" si="32"/>
        <v>11</v>
      </c>
      <c r="Q32" s="112">
        <f t="shared" si="33"/>
        <v>123742</v>
      </c>
      <c r="S32" s="35">
        <f>'2021B Academic'!S32</f>
        <v>2399407.4000000004</v>
      </c>
      <c r="T32" s="35">
        <f>'2021B Academic'!T32</f>
        <v>42132.42824</v>
      </c>
      <c r="U32" s="35">
        <f t="shared" si="2"/>
        <v>2441539.82824</v>
      </c>
      <c r="V32" s="104">
        <f>'2021B Academic'!V32</f>
        <v>2.719975999999999</v>
      </c>
      <c r="W32" s="35">
        <f>'2021B Academic'!W32</f>
        <v>22403.665176000002</v>
      </c>
      <c r="Y32" s="35">
        <f t="shared" si="34"/>
        <v>7310592.600000001</v>
      </c>
      <c r="Z32" s="34">
        <f t="shared" si="3"/>
        <v>128298.57176</v>
      </c>
      <c r="AA32" s="35">
        <f t="shared" si="4"/>
        <v>7438891.17176</v>
      </c>
      <c r="AB32" s="100">
        <f t="shared" si="5"/>
        <v>8.280024</v>
      </c>
      <c r="AC32" s="34">
        <f t="shared" si="6"/>
        <v>101338.334824</v>
      </c>
      <c r="AE32" s="35">
        <f t="shared" si="103"/>
        <v>1857844.4625000001</v>
      </c>
      <c r="AF32" s="35">
        <f t="shared" si="35"/>
        <v>32622.846165000003</v>
      </c>
      <c r="AG32" s="35">
        <f t="shared" si="7"/>
        <v>1890467.3086650001</v>
      </c>
      <c r="AH32" s="104">
        <f t="shared" si="36"/>
        <v>2.1060585</v>
      </c>
      <c r="AI32" s="116">
        <f t="shared" si="37"/>
        <v>17347.002133500002</v>
      </c>
      <c r="AK32" s="35">
        <f t="shared" si="104"/>
        <v>43228.0875</v>
      </c>
      <c r="AL32" s="35">
        <f t="shared" si="38"/>
        <v>759.064215</v>
      </c>
      <c r="AM32" s="35">
        <f t="shared" si="8"/>
        <v>43987.151715</v>
      </c>
      <c r="AN32" s="104">
        <f t="shared" si="39"/>
        <v>0.0490035</v>
      </c>
      <c r="AO32" s="116">
        <f t="shared" si="40"/>
        <v>403.62782849999996</v>
      </c>
      <c r="AQ32" s="35">
        <f t="shared" si="105"/>
        <v>5753.865</v>
      </c>
      <c r="AR32" s="35">
        <f t="shared" si="41"/>
        <v>101.035074</v>
      </c>
      <c r="AS32" s="35">
        <f t="shared" si="9"/>
        <v>5854.900074</v>
      </c>
      <c r="AT32" s="104">
        <f t="shared" si="42"/>
        <v>0.0065226</v>
      </c>
      <c r="AU32" s="116">
        <f t="shared" si="43"/>
        <v>53.7247926</v>
      </c>
      <c r="AW32" s="35">
        <f t="shared" si="106"/>
        <v>152290.32</v>
      </c>
      <c r="AX32" s="35">
        <f t="shared" si="44"/>
        <v>2674.144032</v>
      </c>
      <c r="AY32" s="35">
        <f t="shared" si="10"/>
        <v>154964.46403200002</v>
      </c>
      <c r="AZ32" s="104">
        <f t="shared" si="45"/>
        <v>0.1726368</v>
      </c>
      <c r="BA32" s="116">
        <f t="shared" si="46"/>
        <v>1421.9599968</v>
      </c>
      <c r="BC32" s="35">
        <f t="shared" si="107"/>
        <v>59911.70250000001</v>
      </c>
      <c r="BD32" s="35">
        <f t="shared" si="47"/>
        <v>1052.020389</v>
      </c>
      <c r="BE32" s="35">
        <f t="shared" si="11"/>
        <v>60963.722889000004</v>
      </c>
      <c r="BF32" s="104">
        <f t="shared" si="48"/>
        <v>0.06791610000000001</v>
      </c>
      <c r="BG32" s="116">
        <f t="shared" si="49"/>
        <v>559.4055111</v>
      </c>
      <c r="BI32" s="35">
        <f t="shared" si="108"/>
        <v>21784.7825</v>
      </c>
      <c r="BJ32" s="35">
        <f t="shared" si="50"/>
        <v>382.530197</v>
      </c>
      <c r="BK32" s="35">
        <f t="shared" si="12"/>
        <v>22167.312697</v>
      </c>
      <c r="BL32" s="104">
        <f t="shared" si="51"/>
        <v>0.0246953</v>
      </c>
      <c r="BM32" s="116">
        <f t="shared" si="52"/>
        <v>203.4081303</v>
      </c>
      <c r="BO32" s="35">
        <f t="shared" si="109"/>
        <v>158323.29499999998</v>
      </c>
      <c r="BP32" s="35">
        <f t="shared" si="53"/>
        <v>2780.080142</v>
      </c>
      <c r="BQ32" s="35">
        <f t="shared" si="13"/>
        <v>161103.37514199998</v>
      </c>
      <c r="BR32" s="104">
        <f t="shared" si="54"/>
        <v>0.1794758</v>
      </c>
      <c r="BS32" s="116">
        <f t="shared" si="55"/>
        <v>1478.2908858</v>
      </c>
      <c r="BU32" s="35">
        <f t="shared" si="110"/>
        <v>21869.9975</v>
      </c>
      <c r="BV32" s="35">
        <f t="shared" si="56"/>
        <v>384.02653100000003</v>
      </c>
      <c r="BW32" s="35">
        <f t="shared" si="14"/>
        <v>22254.024031</v>
      </c>
      <c r="BX32" s="104">
        <f t="shared" si="57"/>
        <v>0.0247919</v>
      </c>
      <c r="BY32" s="116">
        <f t="shared" si="58"/>
        <v>204.20379690000001</v>
      </c>
      <c r="CA32" s="35">
        <f t="shared" si="111"/>
        <v>17548.114999999998</v>
      </c>
      <c r="CB32" s="35">
        <f t="shared" si="59"/>
        <v>308.136374</v>
      </c>
      <c r="CC32" s="35">
        <f t="shared" si="15"/>
        <v>17856.251374</v>
      </c>
      <c r="CD32" s="104">
        <f t="shared" si="60"/>
        <v>0.0198926</v>
      </c>
      <c r="CE32" s="116">
        <f t="shared" si="61"/>
        <v>163.8496626</v>
      </c>
      <c r="CG32" s="35">
        <f t="shared" si="112"/>
        <v>10330.775</v>
      </c>
      <c r="CH32" s="35">
        <f t="shared" si="62"/>
        <v>181.40339</v>
      </c>
      <c r="CI32" s="5">
        <f t="shared" si="16"/>
        <v>10512.17839</v>
      </c>
      <c r="CJ32" s="104">
        <f t="shared" si="63"/>
        <v>0.011711</v>
      </c>
      <c r="CK32" s="116">
        <f t="shared" si="64"/>
        <v>96.460161</v>
      </c>
      <c r="CM32" s="35">
        <f t="shared" si="113"/>
        <v>509400.45</v>
      </c>
      <c r="CN32" s="35">
        <f t="shared" si="65"/>
        <v>8944.824419999999</v>
      </c>
      <c r="CO32" s="5">
        <f t="shared" si="17"/>
        <v>518345.27442000003</v>
      </c>
      <c r="CP32" s="104">
        <f t="shared" si="66"/>
        <v>0.577458</v>
      </c>
      <c r="CQ32" s="116">
        <f t="shared" si="67"/>
        <v>4756.3565579999995</v>
      </c>
      <c r="CR32" s="5"/>
      <c r="CS32" s="35">
        <f t="shared" si="114"/>
        <v>5387.07</v>
      </c>
      <c r="CT32" s="35">
        <f t="shared" si="68"/>
        <v>94.594332</v>
      </c>
      <c r="CU32" s="5">
        <f t="shared" si="18"/>
        <v>5481.664331999999</v>
      </c>
      <c r="CV32" s="104">
        <f t="shared" si="69"/>
        <v>0.0061068</v>
      </c>
      <c r="CW32" s="116">
        <f t="shared" si="70"/>
        <v>50.2999668</v>
      </c>
      <c r="CX32" s="5"/>
      <c r="CY32" s="35">
        <f t="shared" si="115"/>
        <v>11171.81</v>
      </c>
      <c r="CZ32" s="35">
        <f t="shared" si="71"/>
        <v>196.171556</v>
      </c>
      <c r="DA32" s="5">
        <f t="shared" si="19"/>
        <v>11367.981555999999</v>
      </c>
      <c r="DB32" s="104">
        <f t="shared" si="72"/>
        <v>0.0126644</v>
      </c>
      <c r="DC32" s="116">
        <f t="shared" si="73"/>
        <v>104.3130444</v>
      </c>
      <c r="DD32" s="5"/>
      <c r="DE32" s="35">
        <f t="shared" si="116"/>
        <v>5241.9574999999995</v>
      </c>
      <c r="DF32" s="35">
        <f t="shared" si="74"/>
        <v>92.046227</v>
      </c>
      <c r="DG32" s="5">
        <f t="shared" si="20"/>
        <v>5334.003726999999</v>
      </c>
      <c r="DH32" s="104">
        <f t="shared" si="75"/>
        <v>0.0059423</v>
      </c>
      <c r="DI32" s="116">
        <f t="shared" si="76"/>
        <v>48.9450273</v>
      </c>
      <c r="DJ32" s="5"/>
      <c r="DK32" s="35">
        <f t="shared" si="117"/>
        <v>64293.4825</v>
      </c>
      <c r="DL32" s="35">
        <f t="shared" si="77"/>
        <v>1128.962317</v>
      </c>
      <c r="DM32" s="5">
        <f t="shared" si="21"/>
        <v>65422.444816999996</v>
      </c>
      <c r="DN32" s="104">
        <f t="shared" si="78"/>
        <v>0.0728833</v>
      </c>
      <c r="DO32" s="116">
        <f t="shared" si="79"/>
        <v>600.3189183</v>
      </c>
      <c r="DP32" s="5"/>
      <c r="DQ32" s="35">
        <f t="shared" si="118"/>
        <v>14957.085</v>
      </c>
      <c r="DR32" s="35">
        <f t="shared" si="80"/>
        <v>262.639146</v>
      </c>
      <c r="DS32" s="5">
        <f t="shared" si="22"/>
        <v>15219.724145999999</v>
      </c>
      <c r="DT32" s="104">
        <f t="shared" si="81"/>
        <v>0.0169554</v>
      </c>
      <c r="DU32" s="116">
        <f t="shared" si="82"/>
        <v>139.6567854</v>
      </c>
      <c r="DV32" s="5"/>
      <c r="DW32" s="35">
        <f t="shared" si="119"/>
        <v>649407.46</v>
      </c>
      <c r="DX32" s="35">
        <f t="shared" si="83"/>
        <v>11403.279496000001</v>
      </c>
      <c r="DY32" s="5">
        <f t="shared" si="23"/>
        <v>660810.739496</v>
      </c>
      <c r="DZ32" s="104">
        <f t="shared" si="84"/>
        <v>0.7361704</v>
      </c>
      <c r="EA32" s="116">
        <f t="shared" si="85"/>
        <v>6063.6252504</v>
      </c>
      <c r="EB32" s="5"/>
      <c r="EC32" s="35">
        <f t="shared" si="120"/>
        <v>154.9925</v>
      </c>
      <c r="ED32" s="35">
        <f t="shared" si="86"/>
        <v>2.721593</v>
      </c>
      <c r="EE32" s="5">
        <f t="shared" si="24"/>
        <v>157.71409300000002</v>
      </c>
      <c r="EF32" s="104">
        <f t="shared" si="87"/>
        <v>0.0001757</v>
      </c>
      <c r="EG32" s="116">
        <f t="shared" si="88"/>
        <v>1.4471907</v>
      </c>
      <c r="EH32" s="5"/>
      <c r="EI32" s="35">
        <f t="shared" si="121"/>
        <v>1115.205</v>
      </c>
      <c r="EJ32" s="35">
        <f t="shared" si="89"/>
        <v>19.582458</v>
      </c>
      <c r="EK32" s="5">
        <f t="shared" si="25"/>
        <v>1134.787458</v>
      </c>
      <c r="EL32" s="104">
        <f t="shared" si="90"/>
        <v>0.0012642</v>
      </c>
      <c r="EM32" s="116">
        <f t="shared" si="91"/>
        <v>10.4128542</v>
      </c>
      <c r="EN32" s="5"/>
      <c r="EO32" s="35">
        <f t="shared" si="122"/>
        <v>154915.93000000002</v>
      </c>
      <c r="EP32" s="35">
        <f t="shared" si="92"/>
        <v>2720.2484680000002</v>
      </c>
      <c r="EQ32" s="5">
        <f t="shared" si="26"/>
        <v>157636.17846800003</v>
      </c>
      <c r="ER32" s="104">
        <f t="shared" si="93"/>
        <v>0.17561320000000002</v>
      </c>
      <c r="ES32" s="116">
        <f t="shared" si="94"/>
        <v>1446.4757532</v>
      </c>
      <c r="ET32" s="5"/>
      <c r="EU32" s="35">
        <f t="shared" si="123"/>
        <v>303.1925</v>
      </c>
      <c r="EV32" s="35">
        <f t="shared" si="95"/>
        <v>5.323913</v>
      </c>
      <c r="EW32" s="5">
        <f t="shared" si="27"/>
        <v>308.516413</v>
      </c>
      <c r="EX32" s="104">
        <f t="shared" si="96"/>
        <v>0.0003437</v>
      </c>
      <c r="EY32" s="116">
        <f t="shared" si="97"/>
        <v>2.8309587</v>
      </c>
      <c r="EZ32" s="5"/>
      <c r="FA32" s="3">
        <v>3535000</v>
      </c>
      <c r="FB32" s="3">
        <v>62001</v>
      </c>
      <c r="FC32" s="5">
        <f t="shared" si="28"/>
        <v>3597001</v>
      </c>
      <c r="FD32" s="104">
        <v>4</v>
      </c>
      <c r="FE32" s="116">
        <v>66085</v>
      </c>
      <c r="FF32" s="5"/>
      <c r="FG32" s="5">
        <f t="shared" si="124"/>
        <v>10358.5625</v>
      </c>
      <c r="FH32" s="35">
        <f t="shared" si="98"/>
        <v>181.891325</v>
      </c>
      <c r="FI32" s="35">
        <f t="shared" si="29"/>
        <v>10540.453825</v>
      </c>
      <c r="FJ32" s="104">
        <f t="shared" si="99"/>
        <v>0.0117425</v>
      </c>
      <c r="FK32" s="116">
        <f t="shared" si="100"/>
        <v>96.7196175</v>
      </c>
      <c r="FL32" s="5"/>
      <c r="FM32" s="5"/>
      <c r="FN32" s="35"/>
      <c r="FO32" s="35">
        <f t="shared" si="30"/>
        <v>0</v>
      </c>
      <c r="FP32" s="104">
        <f t="shared" si="101"/>
        <v>0</v>
      </c>
      <c r="FQ32" s="116">
        <f t="shared" si="102"/>
        <v>0</v>
      </c>
      <c r="FR32" s="5"/>
      <c r="FS32" s="5"/>
      <c r="FT32" s="5"/>
      <c r="FU32" s="5"/>
      <c r="FV32" s="5"/>
      <c r="FW32" s="5"/>
      <c r="FX32" s="5"/>
      <c r="FY32" s="5"/>
      <c r="FZ32" s="5"/>
      <c r="GA32" s="5"/>
    </row>
    <row r="33" spans="1:183" ht="12.75">
      <c r="A33" s="36">
        <v>12328</v>
      </c>
      <c r="F33" s="3">
        <v>32131</v>
      </c>
      <c r="G33" s="106">
        <v>4</v>
      </c>
      <c r="H33" s="116">
        <v>66085</v>
      </c>
      <c r="J33" s="3">
        <v>56251</v>
      </c>
      <c r="K33" s="106">
        <v>7</v>
      </c>
      <c r="L33" s="3">
        <v>57657</v>
      </c>
      <c r="N33" s="3">
        <f t="shared" si="0"/>
        <v>88382</v>
      </c>
      <c r="O33" s="34">
        <f t="shared" si="1"/>
        <v>88382</v>
      </c>
      <c r="P33" s="100">
        <f t="shared" si="32"/>
        <v>11</v>
      </c>
      <c r="Q33" s="112">
        <f t="shared" si="33"/>
        <v>123742</v>
      </c>
      <c r="S33" s="35">
        <f>'2021B Academic'!S33</f>
        <v>0</v>
      </c>
      <c r="T33" s="35">
        <f>'2021B Academic'!T33</f>
        <v>21857.338568</v>
      </c>
      <c r="U33" s="35">
        <f t="shared" si="2"/>
        <v>21857.338568</v>
      </c>
      <c r="V33" s="104">
        <f>'2021B Academic'!V33</f>
        <v>2.719975999999999</v>
      </c>
      <c r="W33" s="35">
        <f>'2021B Academic'!W33</f>
        <v>22403.665176000002</v>
      </c>
      <c r="Y33" s="35"/>
      <c r="Z33" s="34">
        <f t="shared" si="3"/>
        <v>66524.661432</v>
      </c>
      <c r="AA33" s="35">
        <f t="shared" si="4"/>
        <v>66524.661432</v>
      </c>
      <c r="AB33" s="100">
        <f t="shared" si="5"/>
        <v>8.280024</v>
      </c>
      <c r="AC33" s="34">
        <f t="shared" si="6"/>
        <v>101338.334824</v>
      </c>
      <c r="AE33" s="35"/>
      <c r="AF33" s="35">
        <f t="shared" si="35"/>
        <v>16923.985240500002</v>
      </c>
      <c r="AG33" s="35">
        <f t="shared" si="7"/>
        <v>16923.985240500002</v>
      </c>
      <c r="AH33" s="104">
        <f t="shared" si="36"/>
        <v>2.1060585</v>
      </c>
      <c r="AI33" s="116">
        <f t="shared" si="37"/>
        <v>17347.002133500002</v>
      </c>
      <c r="AK33" s="35"/>
      <c r="AL33" s="35">
        <f t="shared" si="38"/>
        <v>393.7851255</v>
      </c>
      <c r="AM33" s="35">
        <f t="shared" si="8"/>
        <v>393.7851255</v>
      </c>
      <c r="AN33" s="104">
        <f t="shared" si="39"/>
        <v>0.0490035</v>
      </c>
      <c r="AO33" s="116">
        <f t="shared" si="40"/>
        <v>403.62782849999996</v>
      </c>
      <c r="AQ33" s="35"/>
      <c r="AR33" s="35">
        <f t="shared" si="41"/>
        <v>52.4146818</v>
      </c>
      <c r="AS33" s="35">
        <f t="shared" si="9"/>
        <v>52.4146818</v>
      </c>
      <c r="AT33" s="104">
        <f t="shared" si="42"/>
        <v>0.0065226</v>
      </c>
      <c r="AU33" s="116">
        <f t="shared" si="43"/>
        <v>53.7247926</v>
      </c>
      <c r="AW33" s="35"/>
      <c r="AX33" s="35">
        <f t="shared" si="44"/>
        <v>1387.2846624000001</v>
      </c>
      <c r="AY33" s="35">
        <f t="shared" si="10"/>
        <v>1387.2846624000001</v>
      </c>
      <c r="AZ33" s="104">
        <f t="shared" si="45"/>
        <v>0.1726368</v>
      </c>
      <c r="BA33" s="116">
        <f t="shared" si="46"/>
        <v>1421.9599968</v>
      </c>
      <c r="BC33" s="35"/>
      <c r="BD33" s="35">
        <f t="shared" si="47"/>
        <v>545.7640773</v>
      </c>
      <c r="BE33" s="35">
        <f t="shared" si="11"/>
        <v>545.7640773</v>
      </c>
      <c r="BF33" s="104">
        <f t="shared" si="48"/>
        <v>0.06791610000000001</v>
      </c>
      <c r="BG33" s="116">
        <f t="shared" si="49"/>
        <v>559.4055111</v>
      </c>
      <c r="BI33" s="35"/>
      <c r="BJ33" s="35">
        <f t="shared" si="50"/>
        <v>198.4479029</v>
      </c>
      <c r="BK33" s="35">
        <f t="shared" si="12"/>
        <v>198.4479029</v>
      </c>
      <c r="BL33" s="104">
        <f t="shared" si="51"/>
        <v>0.0246953</v>
      </c>
      <c r="BM33" s="116">
        <f t="shared" si="52"/>
        <v>203.4081303</v>
      </c>
      <c r="BO33" s="35"/>
      <c r="BP33" s="35">
        <f t="shared" si="53"/>
        <v>1442.2418894</v>
      </c>
      <c r="BQ33" s="35">
        <f t="shared" si="13"/>
        <v>1442.2418894</v>
      </c>
      <c r="BR33" s="104">
        <f t="shared" si="54"/>
        <v>0.1794758</v>
      </c>
      <c r="BS33" s="116">
        <f t="shared" si="55"/>
        <v>1478.2908858</v>
      </c>
      <c r="BU33" s="35"/>
      <c r="BV33" s="35">
        <f t="shared" si="56"/>
        <v>199.2241667</v>
      </c>
      <c r="BW33" s="35">
        <f t="shared" si="14"/>
        <v>199.2241667</v>
      </c>
      <c r="BX33" s="104">
        <f t="shared" si="57"/>
        <v>0.0247919</v>
      </c>
      <c r="BY33" s="116">
        <f t="shared" si="58"/>
        <v>204.20379690000001</v>
      </c>
      <c r="CA33" s="35"/>
      <c r="CB33" s="35">
        <f t="shared" si="59"/>
        <v>159.8540918</v>
      </c>
      <c r="CC33" s="35">
        <f t="shared" si="15"/>
        <v>159.8540918</v>
      </c>
      <c r="CD33" s="104">
        <f t="shared" si="60"/>
        <v>0.0198926</v>
      </c>
      <c r="CE33" s="116">
        <f t="shared" si="61"/>
        <v>163.8496626</v>
      </c>
      <c r="CG33" s="35"/>
      <c r="CH33" s="35">
        <f t="shared" si="62"/>
        <v>94.107923</v>
      </c>
      <c r="CI33" s="5">
        <f t="shared" si="16"/>
        <v>94.107923</v>
      </c>
      <c r="CJ33" s="104">
        <f t="shared" si="63"/>
        <v>0.011711</v>
      </c>
      <c r="CK33" s="116">
        <f t="shared" si="64"/>
        <v>96.460161</v>
      </c>
      <c r="CM33" s="35"/>
      <c r="CN33" s="35">
        <f t="shared" si="65"/>
        <v>4640.369994</v>
      </c>
      <c r="CO33" s="5">
        <f t="shared" si="17"/>
        <v>4640.369994</v>
      </c>
      <c r="CP33" s="104">
        <f t="shared" si="66"/>
        <v>0.577458</v>
      </c>
      <c r="CQ33" s="116">
        <f t="shared" si="67"/>
        <v>4756.3565579999995</v>
      </c>
      <c r="CR33" s="5"/>
      <c r="CS33" s="35"/>
      <c r="CT33" s="35">
        <f t="shared" si="68"/>
        <v>49.0733724</v>
      </c>
      <c r="CU33" s="5">
        <f t="shared" si="18"/>
        <v>49.0733724</v>
      </c>
      <c r="CV33" s="104">
        <f t="shared" si="69"/>
        <v>0.0061068</v>
      </c>
      <c r="CW33" s="116">
        <f t="shared" si="70"/>
        <v>50.2999668</v>
      </c>
      <c r="CX33" s="5"/>
      <c r="CY33" s="35"/>
      <c r="CZ33" s="35">
        <f t="shared" si="71"/>
        <v>101.7693092</v>
      </c>
      <c r="DA33" s="5">
        <f t="shared" si="19"/>
        <v>101.7693092</v>
      </c>
      <c r="DB33" s="104">
        <f t="shared" si="72"/>
        <v>0.0126644</v>
      </c>
      <c r="DC33" s="116">
        <f t="shared" si="73"/>
        <v>104.3130444</v>
      </c>
      <c r="DD33" s="5"/>
      <c r="DE33" s="35"/>
      <c r="DF33" s="35">
        <f t="shared" si="74"/>
        <v>47.7514739</v>
      </c>
      <c r="DG33" s="5">
        <f t="shared" si="20"/>
        <v>47.7514739</v>
      </c>
      <c r="DH33" s="104">
        <f t="shared" si="75"/>
        <v>0.0059423</v>
      </c>
      <c r="DI33" s="116">
        <f t="shared" si="76"/>
        <v>48.9450273</v>
      </c>
      <c r="DJ33" s="5"/>
      <c r="DK33" s="35"/>
      <c r="DL33" s="35">
        <f t="shared" si="77"/>
        <v>585.6797869</v>
      </c>
      <c r="DM33" s="5">
        <f t="shared" si="21"/>
        <v>585.6797869</v>
      </c>
      <c r="DN33" s="104">
        <f t="shared" si="78"/>
        <v>0.0728833</v>
      </c>
      <c r="DO33" s="116">
        <f t="shared" si="79"/>
        <v>600.3189183</v>
      </c>
      <c r="DP33" s="5"/>
      <c r="DQ33" s="35"/>
      <c r="DR33" s="35">
        <f t="shared" si="80"/>
        <v>136.25117219999998</v>
      </c>
      <c r="DS33" s="5">
        <f t="shared" si="22"/>
        <v>136.25117219999998</v>
      </c>
      <c r="DT33" s="104">
        <f t="shared" si="81"/>
        <v>0.0169554</v>
      </c>
      <c r="DU33" s="116">
        <f t="shared" si="82"/>
        <v>139.6567854</v>
      </c>
      <c r="DV33" s="5"/>
      <c r="DW33" s="35"/>
      <c r="DX33" s="35">
        <f t="shared" si="83"/>
        <v>5915.7601672</v>
      </c>
      <c r="DY33" s="5">
        <f t="shared" si="23"/>
        <v>5915.7601672</v>
      </c>
      <c r="DZ33" s="104">
        <f t="shared" si="84"/>
        <v>0.7361704</v>
      </c>
      <c r="EA33" s="116">
        <f t="shared" si="85"/>
        <v>6063.6252504</v>
      </c>
      <c r="EB33" s="5"/>
      <c r="EC33" s="35"/>
      <c r="ED33" s="35">
        <f t="shared" si="86"/>
        <v>1.4119001</v>
      </c>
      <c r="EE33" s="5">
        <f t="shared" si="24"/>
        <v>1.4119001</v>
      </c>
      <c r="EF33" s="104">
        <f t="shared" si="87"/>
        <v>0.0001757</v>
      </c>
      <c r="EG33" s="116">
        <f t="shared" si="88"/>
        <v>1.4471907</v>
      </c>
      <c r="EH33" s="5"/>
      <c r="EI33" s="35"/>
      <c r="EJ33" s="35">
        <f t="shared" si="89"/>
        <v>10.1589306</v>
      </c>
      <c r="EK33" s="5">
        <f t="shared" si="25"/>
        <v>10.1589306</v>
      </c>
      <c r="EL33" s="104">
        <f t="shared" si="90"/>
        <v>0.0012642</v>
      </c>
      <c r="EM33" s="116">
        <f t="shared" si="91"/>
        <v>10.4128542</v>
      </c>
      <c r="EN33" s="5"/>
      <c r="EO33" s="35"/>
      <c r="EP33" s="35">
        <f t="shared" si="92"/>
        <v>1411.2025876</v>
      </c>
      <c r="EQ33" s="5">
        <f t="shared" si="26"/>
        <v>1411.2025876</v>
      </c>
      <c r="ER33" s="104">
        <f t="shared" si="93"/>
        <v>0.17561320000000002</v>
      </c>
      <c r="ES33" s="116">
        <f t="shared" si="94"/>
        <v>1446.4757532</v>
      </c>
      <c r="ET33" s="5"/>
      <c r="EU33" s="35"/>
      <c r="EV33" s="35">
        <f t="shared" si="95"/>
        <v>2.7619241</v>
      </c>
      <c r="EW33" s="5">
        <f t="shared" si="27"/>
        <v>2.7619241</v>
      </c>
      <c r="EX33" s="104">
        <f t="shared" si="96"/>
        <v>0.0003437</v>
      </c>
      <c r="EY33" s="116">
        <f t="shared" si="97"/>
        <v>2.8309587</v>
      </c>
      <c r="EZ33" s="5"/>
      <c r="FA33" s="3"/>
      <c r="FB33" s="3">
        <v>32131</v>
      </c>
      <c r="FC33" s="5">
        <f t="shared" si="28"/>
        <v>32131</v>
      </c>
      <c r="FD33" s="104">
        <v>4</v>
      </c>
      <c r="FE33" s="116">
        <v>66085</v>
      </c>
      <c r="FF33" s="5"/>
      <c r="FG33" s="5"/>
      <c r="FH33" s="35">
        <f t="shared" si="98"/>
        <v>94.3610525</v>
      </c>
      <c r="FI33" s="35">
        <f t="shared" si="29"/>
        <v>94.3610525</v>
      </c>
      <c r="FJ33" s="104">
        <f t="shared" si="99"/>
        <v>0.0117425</v>
      </c>
      <c r="FK33" s="116">
        <f t="shared" si="100"/>
        <v>96.7196175</v>
      </c>
      <c r="FL33" s="5"/>
      <c r="FM33" s="5"/>
      <c r="FN33" s="35"/>
      <c r="FO33" s="35">
        <f t="shared" si="30"/>
        <v>0</v>
      </c>
      <c r="FP33" s="104">
        <f t="shared" si="101"/>
        <v>0</v>
      </c>
      <c r="FQ33" s="116">
        <f t="shared" si="102"/>
        <v>0</v>
      </c>
      <c r="FR33" s="5"/>
      <c r="FS33" s="5"/>
      <c r="FT33" s="5"/>
      <c r="FU33" s="5"/>
      <c r="FV33" s="5"/>
      <c r="FW33" s="5"/>
      <c r="FX33" s="5"/>
      <c r="FY33" s="5"/>
      <c r="FZ33" s="5"/>
      <c r="GA33" s="5"/>
    </row>
    <row r="34" spans="1:183" ht="12.75">
      <c r="A34" s="36">
        <v>12510</v>
      </c>
      <c r="E34" s="3">
        <v>3590000</v>
      </c>
      <c r="F34" s="3">
        <v>32131</v>
      </c>
      <c r="G34" s="106">
        <v>4</v>
      </c>
      <c r="H34" s="116">
        <v>66085</v>
      </c>
      <c r="I34" s="3">
        <v>6285000</v>
      </c>
      <c r="J34" s="3">
        <v>56251</v>
      </c>
      <c r="K34" s="106">
        <v>7</v>
      </c>
      <c r="L34" s="3">
        <v>57657</v>
      </c>
      <c r="M34" s="3">
        <f t="shared" si="31"/>
        <v>9875000</v>
      </c>
      <c r="N34" s="3">
        <f t="shared" si="0"/>
        <v>88382</v>
      </c>
      <c r="O34" s="34">
        <f t="shared" si="1"/>
        <v>9963382</v>
      </c>
      <c r="P34" s="100">
        <f t="shared" si="32"/>
        <v>11</v>
      </c>
      <c r="Q34" s="112">
        <f t="shared" si="33"/>
        <v>123742</v>
      </c>
      <c r="S34" s="35">
        <f>'2021B Academic'!S34</f>
        <v>2442149.8800000004</v>
      </c>
      <c r="T34" s="35">
        <f>'2021B Academic'!T34</f>
        <v>21857.338568</v>
      </c>
      <c r="U34" s="35">
        <f t="shared" si="2"/>
        <v>2464007.2185680005</v>
      </c>
      <c r="V34" s="104">
        <f>'2021B Academic'!V34</f>
        <v>2.719975999999999</v>
      </c>
      <c r="W34" s="35">
        <f>'2021B Academic'!W34</f>
        <v>22403.665176000002</v>
      </c>
      <c r="Y34" s="35">
        <f t="shared" si="34"/>
        <v>7432850.120000001</v>
      </c>
      <c r="Z34" s="34">
        <f t="shared" si="3"/>
        <v>66524.661432</v>
      </c>
      <c r="AA34" s="35">
        <f t="shared" si="4"/>
        <v>7499374.781432001</v>
      </c>
      <c r="AB34" s="100">
        <f t="shared" si="5"/>
        <v>8.280024</v>
      </c>
      <c r="AC34" s="34">
        <f t="shared" si="6"/>
        <v>101338.334824</v>
      </c>
      <c r="AE34" s="35">
        <f t="shared" si="103"/>
        <v>1890939.6675</v>
      </c>
      <c r="AF34" s="35">
        <f t="shared" si="35"/>
        <v>16923.985240500002</v>
      </c>
      <c r="AG34" s="35">
        <f t="shared" si="7"/>
        <v>1907863.6527405</v>
      </c>
      <c r="AH34" s="104">
        <f t="shared" si="36"/>
        <v>2.1060585</v>
      </c>
      <c r="AI34" s="116">
        <f t="shared" si="37"/>
        <v>17347.002133500002</v>
      </c>
      <c r="AK34" s="35">
        <f t="shared" si="104"/>
        <v>43998.1425</v>
      </c>
      <c r="AL34" s="35">
        <f t="shared" si="38"/>
        <v>393.7851255</v>
      </c>
      <c r="AM34" s="35">
        <f t="shared" si="8"/>
        <v>44391.9276255</v>
      </c>
      <c r="AN34" s="104">
        <f t="shared" si="39"/>
        <v>0.0490035</v>
      </c>
      <c r="AO34" s="116">
        <f t="shared" si="40"/>
        <v>403.62782849999996</v>
      </c>
      <c r="AQ34" s="35">
        <f t="shared" si="105"/>
        <v>5856.363</v>
      </c>
      <c r="AR34" s="35">
        <f t="shared" si="41"/>
        <v>52.4146818</v>
      </c>
      <c r="AS34" s="35">
        <f t="shared" si="9"/>
        <v>5908.7776818</v>
      </c>
      <c r="AT34" s="104">
        <f t="shared" si="42"/>
        <v>0.0065226</v>
      </c>
      <c r="AU34" s="116">
        <f t="shared" si="43"/>
        <v>53.7247926</v>
      </c>
      <c r="AW34" s="35">
        <f t="shared" si="106"/>
        <v>155003.184</v>
      </c>
      <c r="AX34" s="35">
        <f t="shared" si="44"/>
        <v>1387.2846624000001</v>
      </c>
      <c r="AY34" s="35">
        <f t="shared" si="10"/>
        <v>156390.4686624</v>
      </c>
      <c r="AZ34" s="104">
        <f t="shared" si="45"/>
        <v>0.1726368</v>
      </c>
      <c r="BA34" s="116">
        <f t="shared" si="46"/>
        <v>1421.9599968</v>
      </c>
      <c r="BC34" s="35">
        <f t="shared" si="107"/>
        <v>60978.955500000004</v>
      </c>
      <c r="BD34" s="35">
        <f t="shared" si="47"/>
        <v>545.7640773</v>
      </c>
      <c r="BE34" s="35">
        <f t="shared" si="11"/>
        <v>61524.719577300006</v>
      </c>
      <c r="BF34" s="104">
        <f t="shared" si="48"/>
        <v>0.06791610000000001</v>
      </c>
      <c r="BG34" s="116">
        <f t="shared" si="49"/>
        <v>559.4055111</v>
      </c>
      <c r="BI34" s="35">
        <f t="shared" si="108"/>
        <v>22172.8515</v>
      </c>
      <c r="BJ34" s="35">
        <f t="shared" si="50"/>
        <v>198.4479029</v>
      </c>
      <c r="BK34" s="35">
        <f t="shared" si="12"/>
        <v>22371.2994029</v>
      </c>
      <c r="BL34" s="104">
        <f t="shared" si="51"/>
        <v>0.0246953</v>
      </c>
      <c r="BM34" s="116">
        <f t="shared" si="52"/>
        <v>203.4081303</v>
      </c>
      <c r="BO34" s="35">
        <f t="shared" si="109"/>
        <v>161143.629</v>
      </c>
      <c r="BP34" s="35">
        <f t="shared" si="53"/>
        <v>1442.2418894</v>
      </c>
      <c r="BQ34" s="35">
        <f t="shared" si="13"/>
        <v>162585.8708894</v>
      </c>
      <c r="BR34" s="104">
        <f t="shared" si="54"/>
        <v>0.1794758</v>
      </c>
      <c r="BS34" s="116">
        <f t="shared" si="55"/>
        <v>1478.2908858</v>
      </c>
      <c r="BU34" s="35">
        <f t="shared" si="110"/>
        <v>22259.5845</v>
      </c>
      <c r="BV34" s="35">
        <f t="shared" si="56"/>
        <v>199.2241667</v>
      </c>
      <c r="BW34" s="35">
        <f t="shared" si="14"/>
        <v>22458.808666700003</v>
      </c>
      <c r="BX34" s="104">
        <f t="shared" si="57"/>
        <v>0.0247919</v>
      </c>
      <c r="BY34" s="116">
        <f t="shared" si="58"/>
        <v>204.20379690000001</v>
      </c>
      <c r="CA34" s="35">
        <f t="shared" si="111"/>
        <v>17860.713</v>
      </c>
      <c r="CB34" s="35">
        <f t="shared" si="59"/>
        <v>159.8540918</v>
      </c>
      <c r="CC34" s="35">
        <f t="shared" si="15"/>
        <v>18020.5670918</v>
      </c>
      <c r="CD34" s="104">
        <f t="shared" si="60"/>
        <v>0.0198926</v>
      </c>
      <c r="CE34" s="116">
        <f t="shared" si="61"/>
        <v>163.8496626</v>
      </c>
      <c r="CG34" s="35">
        <f t="shared" si="112"/>
        <v>10514.805</v>
      </c>
      <c r="CH34" s="35">
        <f t="shared" si="62"/>
        <v>94.107923</v>
      </c>
      <c r="CI34" s="5">
        <f t="shared" si="16"/>
        <v>10608.912923</v>
      </c>
      <c r="CJ34" s="104">
        <f t="shared" si="63"/>
        <v>0.011711</v>
      </c>
      <c r="CK34" s="116">
        <f t="shared" si="64"/>
        <v>96.460161</v>
      </c>
      <c r="CM34" s="35">
        <f t="shared" si="113"/>
        <v>518474.79</v>
      </c>
      <c r="CN34" s="35">
        <f t="shared" si="65"/>
        <v>4640.369994</v>
      </c>
      <c r="CO34" s="5">
        <f t="shared" si="17"/>
        <v>523115.159994</v>
      </c>
      <c r="CP34" s="104">
        <f t="shared" si="66"/>
        <v>0.577458</v>
      </c>
      <c r="CQ34" s="116">
        <f t="shared" si="67"/>
        <v>4756.3565579999995</v>
      </c>
      <c r="CR34" s="5"/>
      <c r="CS34" s="35">
        <f t="shared" si="114"/>
        <v>5483.034</v>
      </c>
      <c r="CT34" s="35">
        <f t="shared" si="68"/>
        <v>49.0733724</v>
      </c>
      <c r="CU34" s="5">
        <f t="shared" si="18"/>
        <v>5532.1073724</v>
      </c>
      <c r="CV34" s="104">
        <f t="shared" si="69"/>
        <v>0.0061068</v>
      </c>
      <c r="CW34" s="116">
        <f t="shared" si="70"/>
        <v>50.2999668</v>
      </c>
      <c r="CX34" s="5"/>
      <c r="CY34" s="35">
        <f t="shared" si="115"/>
        <v>11370.822</v>
      </c>
      <c r="CZ34" s="35">
        <f t="shared" si="71"/>
        <v>101.7693092</v>
      </c>
      <c r="DA34" s="5">
        <f t="shared" si="19"/>
        <v>11472.591309200001</v>
      </c>
      <c r="DB34" s="104">
        <f t="shared" si="72"/>
        <v>0.0126644</v>
      </c>
      <c r="DC34" s="116">
        <f t="shared" si="73"/>
        <v>104.3130444</v>
      </c>
      <c r="DD34" s="5"/>
      <c r="DE34" s="35">
        <f t="shared" si="116"/>
        <v>5335.336499999999</v>
      </c>
      <c r="DF34" s="35">
        <f t="shared" si="74"/>
        <v>47.7514739</v>
      </c>
      <c r="DG34" s="5">
        <f t="shared" si="20"/>
        <v>5383.087973899999</v>
      </c>
      <c r="DH34" s="104">
        <f t="shared" si="75"/>
        <v>0.0059423</v>
      </c>
      <c r="DI34" s="116">
        <f t="shared" si="76"/>
        <v>48.9450273</v>
      </c>
      <c r="DJ34" s="5"/>
      <c r="DK34" s="35">
        <f t="shared" si="117"/>
        <v>65438.7915</v>
      </c>
      <c r="DL34" s="35">
        <f t="shared" si="77"/>
        <v>585.6797869</v>
      </c>
      <c r="DM34" s="5">
        <f t="shared" si="21"/>
        <v>66024.47128689999</v>
      </c>
      <c r="DN34" s="104">
        <f t="shared" si="78"/>
        <v>0.0728833</v>
      </c>
      <c r="DO34" s="116">
        <f t="shared" si="79"/>
        <v>600.3189183</v>
      </c>
      <c r="DP34" s="5"/>
      <c r="DQ34" s="35">
        <f t="shared" si="118"/>
        <v>15223.526999999998</v>
      </c>
      <c r="DR34" s="35">
        <f t="shared" si="80"/>
        <v>136.25117219999998</v>
      </c>
      <c r="DS34" s="5">
        <f t="shared" si="22"/>
        <v>15359.778172199998</v>
      </c>
      <c r="DT34" s="104">
        <f t="shared" si="81"/>
        <v>0.0169554</v>
      </c>
      <c r="DU34" s="116">
        <f t="shared" si="82"/>
        <v>139.6567854</v>
      </c>
      <c r="DV34" s="5"/>
      <c r="DW34" s="35">
        <f t="shared" si="119"/>
        <v>660975.8520000001</v>
      </c>
      <c r="DX34" s="35">
        <f t="shared" si="83"/>
        <v>5915.7601672</v>
      </c>
      <c r="DY34" s="5">
        <f t="shared" si="23"/>
        <v>666891.6121672001</v>
      </c>
      <c r="DZ34" s="104">
        <f t="shared" si="84"/>
        <v>0.7361704</v>
      </c>
      <c r="EA34" s="116">
        <f t="shared" si="85"/>
        <v>6063.6252504</v>
      </c>
      <c r="EB34" s="5"/>
      <c r="EC34" s="35">
        <f t="shared" si="120"/>
        <v>157.7535</v>
      </c>
      <c r="ED34" s="35">
        <f t="shared" si="86"/>
        <v>1.4119001</v>
      </c>
      <c r="EE34" s="5">
        <f t="shared" si="24"/>
        <v>159.1654001</v>
      </c>
      <c r="EF34" s="104">
        <f t="shared" si="87"/>
        <v>0.0001757</v>
      </c>
      <c r="EG34" s="116">
        <f t="shared" si="88"/>
        <v>1.4471907</v>
      </c>
      <c r="EH34" s="5"/>
      <c r="EI34" s="35">
        <f t="shared" si="121"/>
        <v>1135.071</v>
      </c>
      <c r="EJ34" s="35">
        <f t="shared" si="89"/>
        <v>10.1589306</v>
      </c>
      <c r="EK34" s="5">
        <f t="shared" si="25"/>
        <v>1145.2299306</v>
      </c>
      <c r="EL34" s="104">
        <f t="shared" si="90"/>
        <v>0.0012642</v>
      </c>
      <c r="EM34" s="116">
        <f t="shared" si="91"/>
        <v>10.4128542</v>
      </c>
      <c r="EN34" s="5"/>
      <c r="EO34" s="35">
        <f t="shared" si="122"/>
        <v>157675.56600000002</v>
      </c>
      <c r="EP34" s="35">
        <f t="shared" si="92"/>
        <v>1411.2025876</v>
      </c>
      <c r="EQ34" s="5">
        <f t="shared" si="26"/>
        <v>159086.76858760003</v>
      </c>
      <c r="ER34" s="104">
        <f t="shared" si="93"/>
        <v>0.17561320000000002</v>
      </c>
      <c r="ES34" s="116">
        <f t="shared" si="94"/>
        <v>1446.4757532</v>
      </c>
      <c r="ET34" s="5"/>
      <c r="EU34" s="35">
        <f t="shared" si="123"/>
        <v>308.5935</v>
      </c>
      <c r="EV34" s="35">
        <f t="shared" si="95"/>
        <v>2.7619241</v>
      </c>
      <c r="EW34" s="5">
        <f t="shared" si="27"/>
        <v>311.3554241</v>
      </c>
      <c r="EX34" s="104">
        <f t="shared" si="96"/>
        <v>0.0003437</v>
      </c>
      <c r="EY34" s="116">
        <f t="shared" si="97"/>
        <v>2.8309587</v>
      </c>
      <c r="EZ34" s="5"/>
      <c r="FA34" s="3">
        <v>3590000</v>
      </c>
      <c r="FB34" s="3">
        <v>32131</v>
      </c>
      <c r="FC34" s="5">
        <f t="shared" si="28"/>
        <v>3622131</v>
      </c>
      <c r="FD34" s="104">
        <v>4</v>
      </c>
      <c r="FE34" s="116">
        <v>66085</v>
      </c>
      <c r="FF34" s="5"/>
      <c r="FG34" s="5">
        <f t="shared" si="124"/>
        <v>10543.0875</v>
      </c>
      <c r="FH34" s="35">
        <f t="shared" si="98"/>
        <v>94.3610525</v>
      </c>
      <c r="FI34" s="35">
        <f t="shared" si="29"/>
        <v>10637.4485525</v>
      </c>
      <c r="FJ34" s="104">
        <f t="shared" si="99"/>
        <v>0.0117425</v>
      </c>
      <c r="FK34" s="116">
        <f t="shared" si="100"/>
        <v>96.7196175</v>
      </c>
      <c r="FL34" s="5"/>
      <c r="FM34" s="5"/>
      <c r="FN34" s="35"/>
      <c r="FO34" s="35">
        <f t="shared" si="30"/>
        <v>0</v>
      </c>
      <c r="FP34" s="104">
        <f t="shared" si="101"/>
        <v>0</v>
      </c>
      <c r="FQ34" s="116">
        <f t="shared" si="102"/>
        <v>0</v>
      </c>
      <c r="FR34" s="5"/>
      <c r="FS34" s="5"/>
      <c r="FT34" s="5"/>
      <c r="FU34" s="5"/>
      <c r="FV34" s="5"/>
      <c r="FW34" s="5"/>
      <c r="FX34" s="5"/>
      <c r="FY34" s="5"/>
      <c r="FZ34" s="5"/>
      <c r="GA34" s="5"/>
    </row>
    <row r="35" spans="2:183" ht="12.75">
      <c r="B35" s="33"/>
      <c r="C35" s="34"/>
      <c r="D35" s="34"/>
      <c r="E35" s="34"/>
      <c r="F35" s="34"/>
      <c r="G35" s="100"/>
      <c r="H35" s="34"/>
      <c r="I35" s="34"/>
      <c r="J35" s="34"/>
      <c r="K35" s="100"/>
      <c r="L35" s="34"/>
      <c r="M35" s="34"/>
      <c r="N35" s="34"/>
      <c r="O35" s="34"/>
      <c r="P35" s="100"/>
      <c r="Q35" s="112"/>
      <c r="S35" s="35"/>
      <c r="T35" s="35"/>
      <c r="U35" s="35"/>
      <c r="V35" s="104"/>
      <c r="W35" s="35"/>
      <c r="Y35" s="35"/>
      <c r="Z35" s="34"/>
      <c r="AA35" s="5"/>
      <c r="AB35" s="100"/>
      <c r="AC35" s="34"/>
      <c r="AE35" s="35"/>
      <c r="AF35" s="35"/>
      <c r="AG35" s="5"/>
      <c r="AH35" s="93"/>
      <c r="AI35" s="117"/>
      <c r="AL35" s="35"/>
      <c r="AM35" s="35"/>
      <c r="AN35" s="93"/>
      <c r="AO35" s="117"/>
      <c r="AT35" s="93"/>
      <c r="AU35" s="117"/>
      <c r="AZ35" s="93"/>
      <c r="BA35" s="117"/>
      <c r="BF35" s="93"/>
      <c r="BG35" s="117"/>
      <c r="BL35" s="93"/>
      <c r="BM35" s="117"/>
      <c r="BR35" s="93"/>
      <c r="BS35" s="117"/>
      <c r="BU35" s="35"/>
      <c r="BV35" s="35"/>
      <c r="BW35" s="5"/>
      <c r="BX35" s="93"/>
      <c r="BY35" s="117"/>
      <c r="CA35" s="35"/>
      <c r="CB35" s="35"/>
      <c r="CC35" s="5"/>
      <c r="CD35" s="93"/>
      <c r="CE35" s="117"/>
      <c r="CG35" s="35"/>
      <c r="CH35" s="35"/>
      <c r="CI35" s="5"/>
      <c r="CJ35" s="93"/>
      <c r="CK35" s="117"/>
      <c r="CM35" s="35"/>
      <c r="CN35" s="35"/>
      <c r="CO35" s="5"/>
      <c r="CP35" s="93"/>
      <c r="CQ35" s="117"/>
      <c r="CR35" s="5"/>
      <c r="CS35" s="35"/>
      <c r="CT35" s="35"/>
      <c r="CU35" s="5"/>
      <c r="CV35" s="93"/>
      <c r="CW35" s="117"/>
      <c r="CX35" s="5"/>
      <c r="CY35" s="35"/>
      <c r="CZ35" s="35"/>
      <c r="DA35" s="5"/>
      <c r="DB35" s="93"/>
      <c r="DC35" s="117"/>
      <c r="DD35" s="5"/>
      <c r="DE35" s="35"/>
      <c r="DF35" s="35"/>
      <c r="DG35" s="5"/>
      <c r="DH35" s="93"/>
      <c r="DI35" s="117"/>
      <c r="DJ35" s="5"/>
      <c r="DK35" s="35"/>
      <c r="DL35" s="35"/>
      <c r="DM35" s="5"/>
      <c r="DN35" s="93"/>
      <c r="DO35" s="117"/>
      <c r="DP35" s="5"/>
      <c r="DQ35" s="35"/>
      <c r="DR35" s="35"/>
      <c r="DS35" s="5"/>
      <c r="DT35" s="93"/>
      <c r="DU35" s="117"/>
      <c r="DV35" s="5"/>
      <c r="DW35" s="35"/>
      <c r="DX35" s="35"/>
      <c r="DY35" s="5"/>
      <c r="DZ35" s="93"/>
      <c r="EA35" s="117"/>
      <c r="EB35" s="5"/>
      <c r="EC35" s="35"/>
      <c r="ED35" s="35"/>
      <c r="EE35" s="5"/>
      <c r="EF35" s="93"/>
      <c r="EG35" s="117"/>
      <c r="EH35" s="5"/>
      <c r="EI35" s="35"/>
      <c r="EJ35" s="35"/>
      <c r="EK35" s="5"/>
      <c r="EL35" s="93"/>
      <c r="EM35" s="117"/>
      <c r="EN35" s="5"/>
      <c r="EO35" s="35"/>
      <c r="EP35" s="35"/>
      <c r="EQ35" s="5"/>
      <c r="ER35" s="93"/>
      <c r="ES35" s="117"/>
      <c r="ET35" s="5"/>
      <c r="EU35" s="35"/>
      <c r="EV35" s="35"/>
      <c r="EW35" s="5"/>
      <c r="EX35" s="93"/>
      <c r="EY35" s="117"/>
      <c r="EZ35" s="5"/>
      <c r="FA35" s="35"/>
      <c r="FB35" s="35"/>
      <c r="FC35" s="5"/>
      <c r="FD35" s="93"/>
      <c r="FE35" s="117"/>
      <c r="FF35" s="5"/>
      <c r="FG35" s="5"/>
      <c r="FH35" s="35"/>
      <c r="FI35" s="35"/>
      <c r="FJ35" s="93"/>
      <c r="FK35" s="117"/>
      <c r="FL35" s="5"/>
      <c r="FM35" s="5"/>
      <c r="FN35" s="35"/>
      <c r="FO35" s="35"/>
      <c r="FP35" s="93"/>
      <c r="FQ35" s="117"/>
      <c r="FR35" s="5"/>
      <c r="FS35" s="5"/>
      <c r="FT35" s="5"/>
      <c r="FU35" s="5"/>
      <c r="FV35" s="5"/>
      <c r="FW35" s="5"/>
      <c r="FX35" s="5"/>
      <c r="FY35" s="5"/>
      <c r="FZ35" s="5"/>
      <c r="GA35" s="5"/>
    </row>
    <row r="36" spans="1:183" ht="13.5" thickBot="1">
      <c r="A36" s="37" t="s">
        <v>11</v>
      </c>
      <c r="C36" s="38">
        <f aca="true" t="shared" si="125" ref="C36:Q36">SUM(C9:C35)</f>
        <v>0</v>
      </c>
      <c r="D36" s="38">
        <f t="shared" si="125"/>
        <v>0</v>
      </c>
      <c r="E36" s="38">
        <f t="shared" si="125"/>
        <v>22825000</v>
      </c>
      <c r="F36" s="38">
        <f t="shared" si="125"/>
        <v>3581623</v>
      </c>
      <c r="G36" s="101">
        <f t="shared" si="125"/>
        <v>111</v>
      </c>
      <c r="H36" s="38">
        <f t="shared" si="125"/>
        <v>1718211</v>
      </c>
      <c r="I36" s="38">
        <f t="shared" si="125"/>
        <v>39945000</v>
      </c>
      <c r="J36" s="38">
        <f t="shared" si="125"/>
        <v>6268517</v>
      </c>
      <c r="K36" s="101">
        <f t="shared" si="125"/>
        <v>194</v>
      </c>
      <c r="L36" s="38">
        <f t="shared" si="125"/>
        <v>1499071</v>
      </c>
      <c r="M36" s="38">
        <f t="shared" si="125"/>
        <v>62770000</v>
      </c>
      <c r="N36" s="38">
        <f t="shared" si="125"/>
        <v>9850140</v>
      </c>
      <c r="O36" s="38">
        <f t="shared" si="125"/>
        <v>72620140</v>
      </c>
      <c r="P36" s="101">
        <f t="shared" si="125"/>
        <v>305</v>
      </c>
      <c r="Q36" s="113">
        <f t="shared" si="125"/>
        <v>3217282</v>
      </c>
      <c r="S36" s="38">
        <f>SUM(S9:S35)</f>
        <v>15521348.760000002</v>
      </c>
      <c r="T36" s="38">
        <f>SUM(T9:T35)</f>
        <v>2435745.113656</v>
      </c>
      <c r="U36" s="38">
        <f>SUM(U9:U35)</f>
        <v>17957093.873656</v>
      </c>
      <c r="V36" s="101">
        <f>SUM(V9:V35)</f>
        <v>75.38219200000003</v>
      </c>
      <c r="W36" s="38">
        <f>SUM(W9:W35)</f>
        <v>582491.0203279998</v>
      </c>
      <c r="Y36" s="38">
        <f>SUM(Y9:Y35)</f>
        <v>47248651.239999995</v>
      </c>
      <c r="Z36" s="38">
        <f>SUM(Z9:Z35)</f>
        <v>7414394.886343999</v>
      </c>
      <c r="AA36" s="38">
        <f>SUM(AA9:AA35)</f>
        <v>54663046.126343995</v>
      </c>
      <c r="AB36" s="101">
        <f>SUM(AB9:AB35)</f>
        <v>229.61780799999994</v>
      </c>
      <c r="AC36" s="38">
        <f>SUM(AC9:AC35)</f>
        <v>2634790.9796720003</v>
      </c>
      <c r="AE36" s="38">
        <f>SUM(AE9:AE35)</f>
        <v>12018072.3975</v>
      </c>
      <c r="AF36" s="38">
        <f>SUM(AF9:AF35)</f>
        <v>1885980.5014635</v>
      </c>
      <c r="AG36" s="38">
        <f>SUM(AG9:AG35)</f>
        <v>13904052.8989635</v>
      </c>
      <c r="AH36" s="101">
        <f>SUM(AH9:AH35)</f>
        <v>58.36790700000004</v>
      </c>
      <c r="AI36" s="113">
        <f>SUM(AI9:AI35)</f>
        <v>451018.74595050013</v>
      </c>
      <c r="AK36" s="38">
        <f>SUM(AK9:AK35)</f>
        <v>279634.97250000003</v>
      </c>
      <c r="AL36" s="38">
        <f>SUM(AL9:AL35)</f>
        <v>43882.75325850001</v>
      </c>
      <c r="AM36" s="38">
        <f>SUM(AM9:AM35)</f>
        <v>323517.7257585</v>
      </c>
      <c r="AN36" s="101">
        <f>SUM(AN9:AN35)</f>
        <v>1.3580969999999997</v>
      </c>
      <c r="AO36" s="113">
        <f>SUM(AO9:AO35)</f>
        <v>10494.246535500002</v>
      </c>
      <c r="AQ36" s="38">
        <f>SUM(AQ9:AQ35)</f>
        <v>37220.751</v>
      </c>
      <c r="AR36" s="38">
        <f>SUM(AR9:AR35)</f>
        <v>5841.0041406</v>
      </c>
      <c r="AS36" s="38">
        <f>SUM(AS9:AS35)</f>
        <v>43061.75514059999</v>
      </c>
      <c r="AT36" s="101">
        <f>SUM(AT9:AT35)</f>
        <v>0.18076919999999996</v>
      </c>
      <c r="AU36" s="113">
        <f>SUM(AU9:AU35)</f>
        <v>1396.8343578</v>
      </c>
      <c r="AW36" s="38">
        <f>SUM(AW9:AW35)</f>
        <v>985139.5680000001</v>
      </c>
      <c r="AX36" s="38">
        <f>SUM(AX9:AX35)</f>
        <v>154596.67366080004</v>
      </c>
      <c r="AY36" s="38">
        <f>SUM(AY9:AY35)</f>
        <v>1139736.2416608</v>
      </c>
      <c r="AZ36" s="101">
        <f>SUM(AZ9:AZ35)</f>
        <v>4.784505599999999</v>
      </c>
      <c r="BA36" s="113">
        <f>SUM(BA9:BA35)</f>
        <v>36970.68863039999</v>
      </c>
      <c r="BC36" s="38">
        <f>SUM(BC9:BC35)</f>
        <v>387558.3735</v>
      </c>
      <c r="BD36" s="38">
        <f>SUM(BD9:BD35)</f>
        <v>60819.032489100005</v>
      </c>
      <c r="BE36" s="38">
        <f>SUM(BE9:BE35)</f>
        <v>448377.40598910005</v>
      </c>
      <c r="BF36" s="101">
        <f>SUM(BF9:BF35)</f>
        <v>1.8822461999999995</v>
      </c>
      <c r="BG36" s="113">
        <f>SUM(BG9:BG35)</f>
        <v>14544.436563299996</v>
      </c>
      <c r="BI36" s="38">
        <f>SUM(BI9:BI35)</f>
        <v>140921.9655</v>
      </c>
      <c r="BJ36" s="38">
        <f>SUM(BJ9:BJ35)</f>
        <v>22114.7011243</v>
      </c>
      <c r="BK36" s="38">
        <f>SUM(BK9:BK35)</f>
        <v>163036.6666243</v>
      </c>
      <c r="BL36" s="101">
        <f>SUM(BL9:BL35)</f>
        <v>0.6844125999999996</v>
      </c>
      <c r="BM36" s="113">
        <f>SUM(BM9:BM35)</f>
        <v>5288.5725809</v>
      </c>
      <c r="BO36" s="38">
        <f>SUM(BO9:BO35)</f>
        <v>1024165.8329999999</v>
      </c>
      <c r="BP36" s="38">
        <f>SUM(BP9:BP35)</f>
        <v>160721.0147698</v>
      </c>
      <c r="BQ36" s="38">
        <f>SUM(BQ9:BQ35)</f>
        <v>1184886.8477697996</v>
      </c>
      <c r="BR36" s="101">
        <f>SUM(BR9:BR35)</f>
        <v>4.974043599999999</v>
      </c>
      <c r="BS36" s="113">
        <f>SUM(BS9:BS35)</f>
        <v>38435.28099740002</v>
      </c>
      <c r="BU36" s="38">
        <f>SUM(BU9:BU35)</f>
        <v>141473.2065</v>
      </c>
      <c r="BV36" s="38">
        <f>SUM(BV9:BV35)</f>
        <v>22201.206658899995</v>
      </c>
      <c r="BW36" s="38">
        <f>SUM(BW9:BW35)</f>
        <v>163674.4131589</v>
      </c>
      <c r="BX36" s="101">
        <f>SUM(BX9:BX35)</f>
        <v>0.6870897999999996</v>
      </c>
      <c r="BY36" s="113">
        <f>SUM(BY9:BY35)</f>
        <v>5309.2597607</v>
      </c>
      <c r="CA36" s="38">
        <f>SUM(CA9:CA35)</f>
        <v>113515.70099999999</v>
      </c>
      <c r="CB36" s="38">
        <f>SUM(CB9:CB35)</f>
        <v>17813.871610600003</v>
      </c>
      <c r="CC36" s="38">
        <f>SUM(CC9:CC35)</f>
        <v>131329.5726106</v>
      </c>
      <c r="CD36" s="101">
        <f>SUM(CD9:CD35)</f>
        <v>0.5513091999999999</v>
      </c>
      <c r="CE36" s="113">
        <f>SUM(CE9:CE35)</f>
        <v>4260.059967800001</v>
      </c>
      <c r="CG36" s="38">
        <f>SUM(CG9:CG35)</f>
        <v>66827.985</v>
      </c>
      <c r="CH36" s="38">
        <f>SUM(CH9:CH35)</f>
        <v>10487.228941</v>
      </c>
      <c r="CI36" s="38">
        <f>SUM(CI9:CI35)</f>
        <v>77315.213941</v>
      </c>
      <c r="CJ36" s="101">
        <f>SUM(CJ9:CJ35)</f>
        <v>0.32456200000000013</v>
      </c>
      <c r="CK36" s="113">
        <f>SUM(CK9:CK35)</f>
        <v>2507.9457829999997</v>
      </c>
      <c r="CM36" s="38">
        <f>SUM(CM9:CM35)</f>
        <v>3295222.83</v>
      </c>
      <c r="CN36" s="38">
        <f>SUM(CN9:CN35)</f>
        <v>517115.04139800015</v>
      </c>
      <c r="CO36" s="38">
        <f>SUM(CO9:CO35)</f>
        <v>3812337.871398</v>
      </c>
      <c r="CP36" s="101">
        <f>SUM(CP9:CP35)</f>
        <v>16.003836</v>
      </c>
      <c r="CQ36" s="113">
        <f>SUM(CQ9:CQ35)</f>
        <v>123664.363074</v>
      </c>
      <c r="CR36" s="5"/>
      <c r="CS36" s="38">
        <f>SUM(CS9:CS35)</f>
        <v>34848.018</v>
      </c>
      <c r="CT36" s="38">
        <f>SUM(CT9:CT35)</f>
        <v>5468.654230799999</v>
      </c>
      <c r="CU36" s="38">
        <f>SUM(CU9:CU35)</f>
        <v>40316.6722308</v>
      </c>
      <c r="CV36" s="101">
        <f>SUM(CV9:CV35)</f>
        <v>0.16924559999999994</v>
      </c>
      <c r="CW36" s="113">
        <f>SUM(CW9:CW35)</f>
        <v>1307.7895403999999</v>
      </c>
      <c r="CX36" s="5"/>
      <c r="CY36" s="38">
        <f>SUM(CY9:CY35)</f>
        <v>72268.494</v>
      </c>
      <c r="CZ36" s="38">
        <f>SUM(CZ9:CZ35)</f>
        <v>11341.000956400001</v>
      </c>
      <c r="DA36" s="38">
        <f>SUM(DA9:DA35)</f>
        <v>83609.49495639998</v>
      </c>
      <c r="DB36" s="101">
        <f>SUM(DB9:DB35)</f>
        <v>0.35098480000000004</v>
      </c>
      <c r="DC36" s="113">
        <f>SUM(DC9:DC35)</f>
        <v>2712.1192531999995</v>
      </c>
      <c r="DD36" s="5"/>
      <c r="DE36" s="38">
        <f>SUM(DE9:DE35)</f>
        <v>33909.3105</v>
      </c>
      <c r="DF36" s="38">
        <f>SUM(DF9:DF35)</f>
        <v>5321.344081299999</v>
      </c>
      <c r="DG36" s="38">
        <f>SUM(DG9:DG35)</f>
        <v>39230.654581300005</v>
      </c>
      <c r="DH36" s="101">
        <f>SUM(DH9:DH35)</f>
        <v>0.16468660000000004</v>
      </c>
      <c r="DI36" s="113">
        <f>SUM(DI9:DI35)</f>
        <v>1272.5613718999998</v>
      </c>
      <c r="DJ36" s="5"/>
      <c r="DK36" s="38">
        <f>SUM(DK9:DK35)</f>
        <v>415903.34549999994</v>
      </c>
      <c r="DL36" s="38">
        <f>SUM(DL9:DL35)</f>
        <v>65267.172152300016</v>
      </c>
      <c r="DM36" s="38">
        <f>SUM(DM9:DM35)</f>
        <v>481170.5176523</v>
      </c>
      <c r="DN36" s="101">
        <f>SUM(DN9:DN35)</f>
        <v>2.0199086</v>
      </c>
      <c r="DO36" s="113">
        <f>SUM(DO9:DO35)</f>
        <v>15608.17734489999</v>
      </c>
      <c r="DP36" s="5"/>
      <c r="DQ36" s="38">
        <f>SUM(DQ9:DQ35)</f>
        <v>96754.77900000001</v>
      </c>
      <c r="DR36" s="38">
        <f>SUM(DR9:DR35)</f>
        <v>15183.601877399993</v>
      </c>
      <c r="DS36" s="38">
        <f>SUM(DS9:DS35)</f>
        <v>111938.38087739999</v>
      </c>
      <c r="DT36" s="101">
        <f>SUM(DT9:DT35)</f>
        <v>0.4699068000000002</v>
      </c>
      <c r="DU36" s="113">
        <f>SUM(DU9:DU35)</f>
        <v>3631.0497762</v>
      </c>
      <c r="DV36" s="5"/>
      <c r="DW36" s="38">
        <f>SUM(DW9:DW35)</f>
        <v>4200903.8040000005</v>
      </c>
      <c r="DX36" s="38">
        <f>SUM(DX9:DX35)</f>
        <v>659242.3810424001</v>
      </c>
      <c r="DY36" s="38">
        <f>SUM(DY9:DY35)</f>
        <v>4860146.1850424</v>
      </c>
      <c r="DZ36" s="101">
        <f>SUM(DZ9:DZ35)</f>
        <v>20.4024368</v>
      </c>
      <c r="EA36" s="113">
        <f>SUM(EA9:EA35)</f>
        <v>157653.09967119998</v>
      </c>
      <c r="EB36" s="5"/>
      <c r="EC36" s="38">
        <f>SUM(EC9:EC35)</f>
        <v>1002.6195000000002</v>
      </c>
      <c r="ED36" s="38">
        <f>SUM(ED9:ED35)</f>
        <v>157.33977670000002</v>
      </c>
      <c r="EE36" s="38">
        <f>SUM(EE9:EE35)</f>
        <v>1159.9592767000001</v>
      </c>
      <c r="EF36" s="101">
        <f>SUM(EF9:EF35)</f>
        <v>0.004869399999999999</v>
      </c>
      <c r="EG36" s="113">
        <f>SUM(EG9:EG35)</f>
        <v>37.626682100000004</v>
      </c>
      <c r="EH36" s="5"/>
      <c r="EI36" s="38">
        <f>SUM(EI9:EI35)</f>
        <v>7214.067</v>
      </c>
      <c r="EJ36" s="38">
        <f>SUM(EJ9:EJ35)</f>
        <v>1132.0941702000002</v>
      </c>
      <c r="EK36" s="38">
        <f>SUM(EK9:EK35)</f>
        <v>8346.1611702</v>
      </c>
      <c r="EL36" s="101">
        <f>SUM(EL9:EL35)</f>
        <v>0.0350364</v>
      </c>
      <c r="EM36" s="113">
        <f>SUM(EM9:EM35)</f>
        <v>270.7322226</v>
      </c>
      <c r="EN36" s="5"/>
      <c r="EO36" s="38">
        <f>SUM(EO9:EO35)</f>
        <v>1002124.1820000001</v>
      </c>
      <c r="EP36" s="38">
        <f>SUM(EP9:EP35)</f>
        <v>157262.04708920006</v>
      </c>
      <c r="EQ36" s="38">
        <f>SUM(EQ9:EQ35)</f>
        <v>1159386.2290892</v>
      </c>
      <c r="ER36" s="101">
        <f>SUM(ER9:ER35)</f>
        <v>4.8669943999999985</v>
      </c>
      <c r="ES36" s="113">
        <f>SUM(ES9:ES35)</f>
        <v>37608.093619600004</v>
      </c>
      <c r="ET36" s="5"/>
      <c r="EU36" s="38">
        <f>SUM(EU9:EU35)</f>
        <v>1961.2995</v>
      </c>
      <c r="EV36" s="38">
        <f>SUM(EV9:EV35)</f>
        <v>307.7841847</v>
      </c>
      <c r="EW36" s="38">
        <f>SUM(EW9:EW35)</f>
        <v>2269.0836847</v>
      </c>
      <c r="EX36" s="101">
        <f>SUM(EX9:EX35)</f>
        <v>0.0095254</v>
      </c>
      <c r="EY36" s="113">
        <f>SUM(EY9:EY35)</f>
        <v>73.60438609999996</v>
      </c>
      <c r="EZ36" s="5"/>
      <c r="FA36" s="38">
        <f>SUM(FA9:FA35)</f>
        <v>22825000</v>
      </c>
      <c r="FB36" s="38">
        <f>SUM(FB9:FB35)</f>
        <v>3581623</v>
      </c>
      <c r="FC36" s="38">
        <f>SUM(FC9:FC35)</f>
        <v>26406623</v>
      </c>
      <c r="FD36" s="101">
        <f>SUM(FD9:FD35)</f>
        <v>111</v>
      </c>
      <c r="FE36" s="113">
        <f>SUM(FE9:FE35)</f>
        <v>1718211</v>
      </c>
      <c r="FF36" s="5"/>
      <c r="FG36" s="38">
        <f>SUM(FG9:FG35)</f>
        <v>67007.73749999999</v>
      </c>
      <c r="FH36" s="38">
        <f>SUM(FH9:FH35)</f>
        <v>10515.4372675</v>
      </c>
      <c r="FI36" s="38">
        <f>SUM(FI9:FI35)</f>
        <v>77523.1747675</v>
      </c>
      <c r="FJ36" s="101">
        <f>SUM(FJ9:FJ35)</f>
        <v>0.32543499999999986</v>
      </c>
      <c r="FK36" s="113">
        <f>SUM(FK9:FK35)</f>
        <v>2514.691602499999</v>
      </c>
      <c r="FL36" s="5"/>
      <c r="FM36" s="38">
        <f>SUM(FM9:FM35)</f>
        <v>0</v>
      </c>
      <c r="FN36" s="38">
        <f>SUM(FN9:FN35)</f>
        <v>0</v>
      </c>
      <c r="FO36" s="38">
        <f>SUM(FO9:FO35)</f>
        <v>0</v>
      </c>
      <c r="FP36" s="101">
        <f>SUM(FP9:FP35)</f>
        <v>0</v>
      </c>
      <c r="FQ36" s="113">
        <f>SUM(FQ9:FQ35)</f>
        <v>0</v>
      </c>
      <c r="FR36" s="5"/>
      <c r="FS36" s="5"/>
      <c r="FT36" s="5"/>
      <c r="FU36" s="5"/>
      <c r="FV36" s="5"/>
      <c r="FW36" s="5"/>
      <c r="FX36" s="5"/>
      <c r="FY36" s="5"/>
      <c r="FZ36" s="5"/>
      <c r="GA36" s="5"/>
    </row>
    <row r="37" spans="31:183" ht="14.25" thickBot="1" thickTop="1">
      <c r="AE37" s="5"/>
      <c r="AF37" s="5"/>
      <c r="AG37" s="5"/>
      <c r="AH37" s="93"/>
      <c r="AI37" s="117"/>
      <c r="BR37" s="101">
        <f>SUM(BR9:BR36)</f>
        <v>9.948087199999998</v>
      </c>
      <c r="BS37" s="100"/>
      <c r="BU37" s="5"/>
      <c r="BV37" s="5"/>
      <c r="BW37" s="5"/>
      <c r="BX37" s="5"/>
      <c r="BY37" s="5"/>
      <c r="CA37" s="5"/>
      <c r="CB37" s="5"/>
      <c r="CC37" s="5"/>
      <c r="CD37" s="5"/>
      <c r="CE37" s="5"/>
      <c r="CG37" s="5"/>
      <c r="CH37" s="5"/>
      <c r="CI37" s="5"/>
      <c r="CJ37" s="5"/>
      <c r="CK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101">
        <f>SUM(EL9:EL36)</f>
        <v>0.0700728</v>
      </c>
      <c r="EM37" s="100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113">
        <f>SUM(FK9:FK36)</f>
        <v>5029.383204999998</v>
      </c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</row>
    <row r="38" spans="9:183" ht="13.5" thickTop="1">
      <c r="I38" s="3">
        <f>S36+Y36</f>
        <v>62770000</v>
      </c>
      <c r="J38" s="3">
        <f>T36+Z36</f>
        <v>9850139.999999998</v>
      </c>
      <c r="M38" s="3">
        <f>S36+Y36</f>
        <v>62770000</v>
      </c>
      <c r="N38" s="3">
        <f>T36+Z36</f>
        <v>9850139.999999998</v>
      </c>
      <c r="O38" s="3">
        <f>U36+AA36</f>
        <v>72620140</v>
      </c>
      <c r="P38" s="3">
        <f>V36+AB36</f>
        <v>305</v>
      </c>
      <c r="Q38" s="107">
        <f>W36+AC36</f>
        <v>3217282</v>
      </c>
      <c r="Z38" s="5"/>
      <c r="AE38" s="5"/>
      <c r="AF38" s="5"/>
      <c r="AG38" s="5"/>
      <c r="AH38" s="93"/>
      <c r="AI38" s="117"/>
      <c r="BU38" s="5"/>
      <c r="BV38" s="5"/>
      <c r="BW38" s="5"/>
      <c r="BX38" s="5"/>
      <c r="BY38" s="5"/>
      <c r="CA38" s="5"/>
      <c r="CB38" s="5"/>
      <c r="CC38" s="5"/>
      <c r="CD38" s="5"/>
      <c r="CE38" s="5"/>
      <c r="CG38" s="5"/>
      <c r="CH38" s="5"/>
      <c r="CI38" s="5"/>
      <c r="CJ38" s="5"/>
      <c r="CK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</row>
    <row r="39" spans="31:183" ht="12.75">
      <c r="AE39" s="5"/>
      <c r="AF39" s="5"/>
      <c r="AG39" s="5"/>
      <c r="AH39" s="93"/>
      <c r="AI39" s="117"/>
      <c r="BU39" s="5"/>
      <c r="BV39" s="5"/>
      <c r="BW39" s="5"/>
      <c r="BX39" s="5"/>
      <c r="BY39" s="5"/>
      <c r="CA39" s="5"/>
      <c r="CB39" s="5"/>
      <c r="CC39" s="5"/>
      <c r="CD39" s="5"/>
      <c r="CE39" s="5"/>
      <c r="CG39" s="5"/>
      <c r="CH39" s="5"/>
      <c r="CI39" s="5"/>
      <c r="CJ39" s="5"/>
      <c r="CK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</row>
    <row r="40" spans="31:183" ht="12.75">
      <c r="AE40" s="5"/>
      <c r="AF40" s="5"/>
      <c r="AG40" s="5"/>
      <c r="AH40" s="93"/>
      <c r="AI40" s="117"/>
      <c r="BU40" s="5"/>
      <c r="BV40" s="5"/>
      <c r="BW40" s="5"/>
      <c r="BX40" s="5"/>
      <c r="BY40" s="5"/>
      <c r="CA40" s="5"/>
      <c r="CB40" s="5"/>
      <c r="CC40" s="5"/>
      <c r="CD40" s="5"/>
      <c r="CE40" s="5"/>
      <c r="CG40" s="5"/>
      <c r="CH40" s="5"/>
      <c r="CI40" s="5"/>
      <c r="CJ40" s="5"/>
      <c r="CK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</row>
    <row r="41" spans="31:183" ht="12.75">
      <c r="AE41" s="5"/>
      <c r="AF41" s="5"/>
      <c r="AG41" s="5"/>
      <c r="AH41" s="93"/>
      <c r="AI41" s="117"/>
      <c r="BU41" s="5"/>
      <c r="BV41" s="5"/>
      <c r="BW41" s="5"/>
      <c r="BX41" s="5"/>
      <c r="BY41" s="5"/>
      <c r="CA41" s="5"/>
      <c r="CB41" s="5"/>
      <c r="CC41" s="5"/>
      <c r="CD41" s="5"/>
      <c r="CE41" s="5"/>
      <c r="CG41" s="5"/>
      <c r="CH41" s="5"/>
      <c r="CI41" s="5"/>
      <c r="CJ41" s="5"/>
      <c r="CK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</row>
    <row r="42" spans="31:183" ht="12.75">
      <c r="AE42" s="5"/>
      <c r="AF42" s="5"/>
      <c r="AG42" s="5"/>
      <c r="AH42" s="93"/>
      <c r="AI42" s="117"/>
      <c r="BU42" s="5"/>
      <c r="BV42" s="5"/>
      <c r="BW42" s="5"/>
      <c r="BX42" s="5"/>
      <c r="BY42" s="5"/>
      <c r="CA42" s="5"/>
      <c r="CB42" s="5"/>
      <c r="CC42" s="5"/>
      <c r="CD42" s="5"/>
      <c r="CE42" s="5"/>
      <c r="CG42" s="5"/>
      <c r="CH42" s="5"/>
      <c r="CI42" s="5"/>
      <c r="CJ42" s="5"/>
      <c r="CK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</row>
    <row r="43" spans="31:183" ht="12.75">
      <c r="AE43" s="5"/>
      <c r="AF43" s="5"/>
      <c r="AG43" s="5"/>
      <c r="AH43" s="93"/>
      <c r="AI43" s="117"/>
      <c r="BU43" s="5"/>
      <c r="BV43" s="5"/>
      <c r="BW43" s="5"/>
      <c r="BX43" s="5"/>
      <c r="BY43" s="5"/>
      <c r="CA43" s="5"/>
      <c r="CB43" s="5"/>
      <c r="CC43" s="5"/>
      <c r="CD43" s="5"/>
      <c r="CE43" s="5"/>
      <c r="CG43" s="5"/>
      <c r="CH43" s="5"/>
      <c r="CI43" s="5"/>
      <c r="CJ43" s="5"/>
      <c r="CK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</row>
    <row r="44" spans="1:183" ht="12.75">
      <c r="A44"/>
      <c r="AE44" s="5"/>
      <c r="AF44" s="5"/>
      <c r="AG44" s="5"/>
      <c r="AH44" s="93"/>
      <c r="AI44" s="117"/>
      <c r="BU44" s="5"/>
      <c r="BV44" s="5"/>
      <c r="BW44" s="5"/>
      <c r="BX44" s="5"/>
      <c r="BY44" s="5"/>
      <c r="CA44" s="5"/>
      <c r="CB44" s="5"/>
      <c r="CC44" s="5"/>
      <c r="CD44" s="5"/>
      <c r="CE44" s="5"/>
      <c r="CG44" s="5"/>
      <c r="CH44" s="5"/>
      <c r="CI44" s="5"/>
      <c r="CJ44" s="5"/>
      <c r="CK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</row>
    <row r="45" spans="1:183" ht="12.75">
      <c r="A45"/>
      <c r="AE45" s="5"/>
      <c r="AF45" s="5"/>
      <c r="AG45" s="5"/>
      <c r="AH45" s="93"/>
      <c r="AI45" s="117"/>
      <c r="BU45" s="5"/>
      <c r="BV45" s="5"/>
      <c r="BW45" s="5"/>
      <c r="BX45" s="5"/>
      <c r="BY45" s="5"/>
      <c r="CA45" s="5"/>
      <c r="CB45" s="5"/>
      <c r="CC45" s="5"/>
      <c r="CD45" s="5"/>
      <c r="CE45" s="5"/>
      <c r="CG45" s="5"/>
      <c r="CH45" s="5"/>
      <c r="CI45" s="5"/>
      <c r="CJ45" s="5"/>
      <c r="CK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</row>
    <row r="46" spans="1:183" ht="12.75">
      <c r="A46"/>
      <c r="AE46" s="5"/>
      <c r="AF46" s="5"/>
      <c r="AG46" s="5"/>
      <c r="AH46" s="93"/>
      <c r="AI46" s="117"/>
      <c r="BU46" s="5"/>
      <c r="BV46" s="5"/>
      <c r="BW46" s="5"/>
      <c r="BX46" s="5"/>
      <c r="BY46" s="5"/>
      <c r="CA46" s="5"/>
      <c r="CB46" s="5"/>
      <c r="CC46" s="5"/>
      <c r="CD46" s="5"/>
      <c r="CE46" s="5"/>
      <c r="CG46" s="5"/>
      <c r="CH46" s="5"/>
      <c r="CI46" s="5"/>
      <c r="CJ46" s="5"/>
      <c r="CK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</row>
    <row r="47" spans="1:183" ht="12.75">
      <c r="A47"/>
      <c r="AE47" s="5"/>
      <c r="AF47" s="5"/>
      <c r="AG47" s="5"/>
      <c r="AH47" s="93"/>
      <c r="AI47" s="117"/>
      <c r="BU47" s="5"/>
      <c r="BV47" s="5"/>
      <c r="BW47" s="5"/>
      <c r="BX47" s="5"/>
      <c r="BY47" s="5"/>
      <c r="CA47" s="5"/>
      <c r="CB47" s="5"/>
      <c r="CC47" s="5"/>
      <c r="CD47" s="5"/>
      <c r="CE47" s="5"/>
      <c r="CG47" s="5"/>
      <c r="CH47" s="5"/>
      <c r="CI47" s="5"/>
      <c r="CJ47" s="5"/>
      <c r="CK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</row>
    <row r="48" spans="1:183" ht="12.75">
      <c r="A48"/>
      <c r="AE48" s="5"/>
      <c r="AF48" s="5"/>
      <c r="AG48" s="5"/>
      <c r="AH48" s="93"/>
      <c r="AI48" s="117"/>
      <c r="BU48" s="5"/>
      <c r="BV48" s="5"/>
      <c r="BW48" s="5"/>
      <c r="BX48" s="5"/>
      <c r="BY48" s="5"/>
      <c r="CA48" s="5"/>
      <c r="CB48" s="5"/>
      <c r="CC48" s="5"/>
      <c r="CD48" s="5"/>
      <c r="CE48" s="5"/>
      <c r="CG48" s="5"/>
      <c r="CH48" s="5"/>
      <c r="CI48" s="5"/>
      <c r="CJ48" s="5"/>
      <c r="CK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</row>
    <row r="49" spans="1:183" ht="12.75">
      <c r="A49"/>
      <c r="S49"/>
      <c r="T49"/>
      <c r="U49"/>
      <c r="V49" s="92"/>
      <c r="W49" s="92"/>
      <c r="AE49" s="5"/>
      <c r="AF49" s="5"/>
      <c r="AG49" s="5"/>
      <c r="AH49" s="93"/>
      <c r="AI49" s="117"/>
      <c r="BU49" s="5"/>
      <c r="BV49" s="5"/>
      <c r="BW49" s="5"/>
      <c r="BX49" s="5"/>
      <c r="BY49" s="5"/>
      <c r="CA49" s="5"/>
      <c r="CB49" s="5"/>
      <c r="CC49" s="5"/>
      <c r="CD49" s="5"/>
      <c r="CE49" s="5"/>
      <c r="CG49" s="5"/>
      <c r="CH49" s="5"/>
      <c r="CI49" s="5"/>
      <c r="CJ49" s="5"/>
      <c r="CK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</row>
    <row r="50" spans="1:183" ht="12.75">
      <c r="A50"/>
      <c r="C50"/>
      <c r="D50"/>
      <c r="E50"/>
      <c r="F50"/>
      <c r="G50" s="92"/>
      <c r="H50"/>
      <c r="I50"/>
      <c r="J50"/>
      <c r="K50" s="92"/>
      <c r="L50"/>
      <c r="M50"/>
      <c r="N50"/>
      <c r="O50"/>
      <c r="P50"/>
      <c r="Q50" s="114"/>
      <c r="R50"/>
      <c r="S50"/>
      <c r="T50"/>
      <c r="U50"/>
      <c r="V50" s="92"/>
      <c r="W50" s="92"/>
      <c r="X50"/>
      <c r="AD50"/>
      <c r="AE50" s="5"/>
      <c r="AF50" s="5"/>
      <c r="AG50" s="5"/>
      <c r="AH50" s="93"/>
      <c r="AI50" s="117"/>
      <c r="BU50" s="5"/>
      <c r="BV50" s="5"/>
      <c r="BW50" s="5"/>
      <c r="BX50" s="5"/>
      <c r="BY50" s="5"/>
      <c r="CA50" s="5"/>
      <c r="CB50" s="5"/>
      <c r="CC50" s="5"/>
      <c r="CD50" s="5"/>
      <c r="CE50" s="5"/>
      <c r="CG50" s="5"/>
      <c r="CH50" s="5"/>
      <c r="CI50" s="5"/>
      <c r="CJ50" s="5"/>
      <c r="CK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</row>
    <row r="51" spans="1:183" ht="12.75">
      <c r="A51"/>
      <c r="C51"/>
      <c r="D51"/>
      <c r="E51"/>
      <c r="F51"/>
      <c r="G51" s="92"/>
      <c r="H51"/>
      <c r="I51"/>
      <c r="J51"/>
      <c r="K51" s="92"/>
      <c r="L51"/>
      <c r="M51"/>
      <c r="N51"/>
      <c r="O51"/>
      <c r="P51"/>
      <c r="Q51" s="114"/>
      <c r="R51"/>
      <c r="S51"/>
      <c r="T51"/>
      <c r="U51"/>
      <c r="V51" s="92"/>
      <c r="W51" s="92"/>
      <c r="X51"/>
      <c r="AD51"/>
      <c r="AE51" s="5"/>
      <c r="AF51" s="5"/>
      <c r="AG51" s="5"/>
      <c r="AH51" s="93"/>
      <c r="AI51" s="117"/>
      <c r="BU51" s="5"/>
      <c r="BV51" s="5"/>
      <c r="BW51" s="5"/>
      <c r="BX51" s="5"/>
      <c r="BY51" s="5"/>
      <c r="CA51" s="5"/>
      <c r="CB51" s="5"/>
      <c r="CC51" s="5"/>
      <c r="CD51" s="5"/>
      <c r="CE51" s="5"/>
      <c r="CG51" s="5"/>
      <c r="CH51" s="5"/>
      <c r="CI51" s="5"/>
      <c r="CJ51" s="5"/>
      <c r="CK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</row>
    <row r="52" spans="1:183" ht="12.75">
      <c r="A52"/>
      <c r="C52"/>
      <c r="D52"/>
      <c r="E52"/>
      <c r="F52"/>
      <c r="G52" s="92"/>
      <c r="H52"/>
      <c r="I52"/>
      <c r="J52"/>
      <c r="K52" s="92"/>
      <c r="L52"/>
      <c r="M52"/>
      <c r="N52"/>
      <c r="O52"/>
      <c r="P52"/>
      <c r="Q52" s="114"/>
      <c r="R52"/>
      <c r="S52"/>
      <c r="T52"/>
      <c r="U52"/>
      <c r="V52" s="92"/>
      <c r="W52" s="92"/>
      <c r="X52"/>
      <c r="AD52"/>
      <c r="AE52" s="5"/>
      <c r="AF52" s="5"/>
      <c r="AG52" s="5"/>
      <c r="AH52" s="93"/>
      <c r="AI52" s="117"/>
      <c r="BU52" s="5"/>
      <c r="BV52" s="5"/>
      <c r="BW52" s="5"/>
      <c r="BX52" s="5"/>
      <c r="BY52" s="5"/>
      <c r="CA52" s="5"/>
      <c r="CB52" s="5"/>
      <c r="CC52" s="5"/>
      <c r="CD52" s="5"/>
      <c r="CE52" s="5"/>
      <c r="CG52" s="5"/>
      <c r="CH52" s="5"/>
      <c r="CI52" s="5"/>
      <c r="CJ52" s="5"/>
      <c r="CK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</row>
    <row r="53" spans="1:183" ht="12.75">
      <c r="A53"/>
      <c r="C53"/>
      <c r="D53"/>
      <c r="E53"/>
      <c r="F53"/>
      <c r="G53" s="92"/>
      <c r="H53"/>
      <c r="I53"/>
      <c r="J53"/>
      <c r="K53" s="92"/>
      <c r="L53"/>
      <c r="M53"/>
      <c r="N53"/>
      <c r="O53"/>
      <c r="P53"/>
      <c r="Q53" s="114"/>
      <c r="R53"/>
      <c r="S53"/>
      <c r="T53"/>
      <c r="U53"/>
      <c r="V53" s="92"/>
      <c r="W53" s="92"/>
      <c r="X53"/>
      <c r="AD53"/>
      <c r="AE53" s="5"/>
      <c r="AF53" s="5"/>
      <c r="AG53" s="5"/>
      <c r="AH53" s="93"/>
      <c r="AI53" s="117"/>
      <c r="BU53" s="5"/>
      <c r="BV53" s="5"/>
      <c r="BW53" s="5"/>
      <c r="BX53" s="5"/>
      <c r="BY53" s="5"/>
      <c r="CA53" s="5"/>
      <c r="CB53" s="5"/>
      <c r="CC53" s="5"/>
      <c r="CD53" s="5"/>
      <c r="CE53" s="5"/>
      <c r="CG53" s="5"/>
      <c r="CH53" s="5"/>
      <c r="CI53" s="5"/>
      <c r="CJ53" s="5"/>
      <c r="CK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</row>
    <row r="54" spans="1:183" ht="12.75">
      <c r="A54"/>
      <c r="C54"/>
      <c r="D54"/>
      <c r="E54"/>
      <c r="F54"/>
      <c r="G54" s="92"/>
      <c r="H54"/>
      <c r="I54"/>
      <c r="J54"/>
      <c r="K54" s="92"/>
      <c r="L54"/>
      <c r="M54"/>
      <c r="N54"/>
      <c r="O54"/>
      <c r="P54"/>
      <c r="Q54" s="114"/>
      <c r="R54"/>
      <c r="S54"/>
      <c r="T54"/>
      <c r="U54"/>
      <c r="V54" s="92"/>
      <c r="W54" s="92"/>
      <c r="X54"/>
      <c r="AD54"/>
      <c r="AE54" s="5"/>
      <c r="AF54" s="5"/>
      <c r="AG54" s="5"/>
      <c r="AH54" s="93"/>
      <c r="AI54" s="117"/>
      <c r="BU54" s="5"/>
      <c r="BV54" s="5"/>
      <c r="BW54" s="5"/>
      <c r="BX54" s="5"/>
      <c r="BY54" s="5"/>
      <c r="CA54" s="5"/>
      <c r="CB54" s="5"/>
      <c r="CC54" s="5"/>
      <c r="CD54" s="5"/>
      <c r="CE54" s="5"/>
      <c r="CG54" s="5"/>
      <c r="CH54" s="5"/>
      <c r="CI54" s="5"/>
      <c r="CJ54" s="5"/>
      <c r="CK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</row>
    <row r="55" spans="1:183" ht="12.75">
      <c r="A55"/>
      <c r="C55"/>
      <c r="D55"/>
      <c r="E55"/>
      <c r="F55"/>
      <c r="G55" s="92"/>
      <c r="H55"/>
      <c r="I55"/>
      <c r="J55"/>
      <c r="K55" s="92"/>
      <c r="L55"/>
      <c r="M55"/>
      <c r="N55"/>
      <c r="O55"/>
      <c r="P55"/>
      <c r="Q55" s="114"/>
      <c r="R55"/>
      <c r="S55"/>
      <c r="T55"/>
      <c r="U55"/>
      <c r="V55" s="92"/>
      <c r="W55" s="92"/>
      <c r="X55"/>
      <c r="AD55"/>
      <c r="AE55" s="5"/>
      <c r="AF55" s="5"/>
      <c r="AG55" s="5"/>
      <c r="AH55" s="93"/>
      <c r="AI55" s="117"/>
      <c r="BU55" s="5"/>
      <c r="BV55" s="5"/>
      <c r="BW55" s="5"/>
      <c r="BX55" s="5"/>
      <c r="BY55" s="5"/>
      <c r="CA55" s="5"/>
      <c r="CB55" s="5"/>
      <c r="CC55" s="5"/>
      <c r="CD55" s="5"/>
      <c r="CE55" s="5"/>
      <c r="CG55" s="5"/>
      <c r="CH55" s="5"/>
      <c r="CI55" s="5"/>
      <c r="CJ55" s="5"/>
      <c r="CK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</row>
    <row r="56" spans="1:183" ht="12.75">
      <c r="A56"/>
      <c r="C56"/>
      <c r="D56"/>
      <c r="E56"/>
      <c r="F56"/>
      <c r="G56" s="92"/>
      <c r="H56"/>
      <c r="I56"/>
      <c r="J56"/>
      <c r="K56" s="92"/>
      <c r="L56"/>
      <c r="M56"/>
      <c r="N56"/>
      <c r="O56"/>
      <c r="P56"/>
      <c r="Q56" s="114"/>
      <c r="R56"/>
      <c r="S56"/>
      <c r="T56"/>
      <c r="U56"/>
      <c r="V56" s="92"/>
      <c r="W56" s="92"/>
      <c r="X56"/>
      <c r="AD56"/>
      <c r="AE56" s="5"/>
      <c r="AF56" s="5"/>
      <c r="AG56" s="5"/>
      <c r="AH56" s="93"/>
      <c r="AI56" s="117"/>
      <c r="BU56" s="5"/>
      <c r="BV56" s="5"/>
      <c r="BW56" s="5"/>
      <c r="BX56" s="5"/>
      <c r="BY56" s="5"/>
      <c r="CA56" s="5"/>
      <c r="CB56" s="5"/>
      <c r="CC56" s="5"/>
      <c r="CD56" s="5"/>
      <c r="CE56" s="5"/>
      <c r="CG56" s="5"/>
      <c r="CH56" s="5"/>
      <c r="CI56" s="5"/>
      <c r="CJ56" s="5"/>
      <c r="CK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</row>
    <row r="57" spans="1:183" ht="12.75">
      <c r="A57"/>
      <c r="C57"/>
      <c r="D57"/>
      <c r="E57"/>
      <c r="F57"/>
      <c r="G57" s="92"/>
      <c r="H57"/>
      <c r="I57"/>
      <c r="J57"/>
      <c r="K57" s="92"/>
      <c r="L57"/>
      <c r="M57"/>
      <c r="N57"/>
      <c r="O57"/>
      <c r="P57"/>
      <c r="Q57" s="114"/>
      <c r="R57"/>
      <c r="S57"/>
      <c r="T57"/>
      <c r="U57"/>
      <c r="V57" s="92"/>
      <c r="W57" s="92"/>
      <c r="X57"/>
      <c r="AD57"/>
      <c r="AE57" s="5"/>
      <c r="AF57" s="5"/>
      <c r="AG57" s="5"/>
      <c r="AH57" s="93"/>
      <c r="AI57" s="117"/>
      <c r="BU57" s="5"/>
      <c r="BV57" s="5"/>
      <c r="BW57" s="5"/>
      <c r="BX57" s="5"/>
      <c r="BY57" s="5"/>
      <c r="CA57" s="5"/>
      <c r="CB57" s="5"/>
      <c r="CC57" s="5"/>
      <c r="CD57" s="5"/>
      <c r="CE57" s="5"/>
      <c r="CG57" s="5"/>
      <c r="CH57" s="5"/>
      <c r="CI57" s="5"/>
      <c r="CJ57" s="5"/>
      <c r="CK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</row>
    <row r="58" spans="1:183" ht="12.75">
      <c r="A58"/>
      <c r="C58"/>
      <c r="D58"/>
      <c r="E58"/>
      <c r="F58"/>
      <c r="G58" s="92"/>
      <c r="H58"/>
      <c r="I58"/>
      <c r="J58"/>
      <c r="K58" s="92"/>
      <c r="L58"/>
      <c r="M58"/>
      <c r="N58"/>
      <c r="O58"/>
      <c r="P58"/>
      <c r="Q58" s="114"/>
      <c r="R58"/>
      <c r="S58"/>
      <c r="T58"/>
      <c r="U58"/>
      <c r="V58" s="92"/>
      <c r="W58" s="92"/>
      <c r="X58"/>
      <c r="AD58"/>
      <c r="AE58" s="5"/>
      <c r="AF58" s="5"/>
      <c r="AG58" s="5"/>
      <c r="AH58" s="93"/>
      <c r="AI58" s="117"/>
      <c r="BU58" s="5"/>
      <c r="BV58" s="5"/>
      <c r="BW58" s="5"/>
      <c r="BX58" s="5"/>
      <c r="BY58" s="5"/>
      <c r="CA58" s="5"/>
      <c r="CB58" s="5"/>
      <c r="CC58" s="5"/>
      <c r="CD58" s="5"/>
      <c r="CE58" s="5"/>
      <c r="CG58" s="5"/>
      <c r="CH58" s="5"/>
      <c r="CI58" s="5"/>
      <c r="CJ58" s="5"/>
      <c r="CK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</row>
    <row r="59" spans="1:183" ht="12.75">
      <c r="A59"/>
      <c r="C59"/>
      <c r="D59"/>
      <c r="E59"/>
      <c r="F59"/>
      <c r="G59" s="92"/>
      <c r="H59"/>
      <c r="I59"/>
      <c r="J59"/>
      <c r="K59" s="92"/>
      <c r="L59"/>
      <c r="M59"/>
      <c r="N59"/>
      <c r="O59"/>
      <c r="P59"/>
      <c r="Q59" s="114"/>
      <c r="R59"/>
      <c r="S59"/>
      <c r="T59"/>
      <c r="U59"/>
      <c r="V59" s="92"/>
      <c r="W59" s="92"/>
      <c r="X59"/>
      <c r="AD59"/>
      <c r="AE59" s="5"/>
      <c r="AF59" s="5"/>
      <c r="AG59" s="5"/>
      <c r="AH59" s="93"/>
      <c r="AI59" s="117"/>
      <c r="BU59" s="5"/>
      <c r="BV59" s="5"/>
      <c r="BW59" s="5"/>
      <c r="BX59" s="5"/>
      <c r="BY59" s="5"/>
      <c r="CA59" s="5"/>
      <c r="CB59" s="5"/>
      <c r="CC59" s="5"/>
      <c r="CD59" s="5"/>
      <c r="CE59" s="5"/>
      <c r="CG59" s="5"/>
      <c r="CH59" s="5"/>
      <c r="CI59" s="5"/>
      <c r="CJ59" s="5"/>
      <c r="CK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</row>
    <row r="60" spans="1:183" ht="12.75">
      <c r="A60"/>
      <c r="C60"/>
      <c r="D60"/>
      <c r="E60"/>
      <c r="F60"/>
      <c r="G60" s="92"/>
      <c r="H60"/>
      <c r="I60"/>
      <c r="J60"/>
      <c r="K60" s="92"/>
      <c r="L60"/>
      <c r="M60"/>
      <c r="N60"/>
      <c r="O60"/>
      <c r="P60"/>
      <c r="Q60" s="114"/>
      <c r="R60"/>
      <c r="S60"/>
      <c r="T60"/>
      <c r="U60"/>
      <c r="V60" s="92"/>
      <c r="W60" s="92"/>
      <c r="X60"/>
      <c r="AD60"/>
      <c r="AE60" s="5"/>
      <c r="AF60" s="5"/>
      <c r="AG60" s="5"/>
      <c r="AH60" s="93"/>
      <c r="AI60" s="117"/>
      <c r="BU60" s="5"/>
      <c r="BV60" s="5"/>
      <c r="BW60" s="5"/>
      <c r="BX60" s="5"/>
      <c r="BY60" s="5"/>
      <c r="CA60" s="5"/>
      <c r="CB60" s="5"/>
      <c r="CC60" s="5"/>
      <c r="CD60" s="5"/>
      <c r="CE60" s="5"/>
      <c r="CG60" s="5"/>
      <c r="CH60" s="5"/>
      <c r="CI60" s="5"/>
      <c r="CJ60" s="5"/>
      <c r="CK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</row>
    <row r="61" spans="1:183" ht="12.75">
      <c r="A61"/>
      <c r="C61"/>
      <c r="D61"/>
      <c r="E61"/>
      <c r="F61"/>
      <c r="G61" s="92"/>
      <c r="H61"/>
      <c r="I61"/>
      <c r="J61"/>
      <c r="K61" s="92"/>
      <c r="L61"/>
      <c r="M61"/>
      <c r="N61"/>
      <c r="O61"/>
      <c r="P61"/>
      <c r="Q61" s="114"/>
      <c r="R61"/>
      <c r="S61"/>
      <c r="T61"/>
      <c r="U61"/>
      <c r="V61" s="92"/>
      <c r="W61" s="92"/>
      <c r="X61"/>
      <c r="AD61"/>
      <c r="AE61" s="5"/>
      <c r="AF61" s="5"/>
      <c r="AG61" s="5"/>
      <c r="AH61" s="93"/>
      <c r="AI61" s="117"/>
      <c r="BU61" s="5"/>
      <c r="BV61" s="5"/>
      <c r="BW61" s="5"/>
      <c r="BX61" s="5"/>
      <c r="BY61" s="5"/>
      <c r="CA61" s="5"/>
      <c r="CB61" s="5"/>
      <c r="CC61" s="5"/>
      <c r="CD61" s="5"/>
      <c r="CE61" s="5"/>
      <c r="CG61" s="5"/>
      <c r="CH61" s="5"/>
      <c r="CI61" s="5"/>
      <c r="CJ61" s="5"/>
      <c r="CK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</row>
    <row r="62" spans="1:183" ht="12.75">
      <c r="A62"/>
      <c r="C62"/>
      <c r="D62"/>
      <c r="E62"/>
      <c r="F62"/>
      <c r="G62" s="92"/>
      <c r="H62"/>
      <c r="I62"/>
      <c r="J62"/>
      <c r="K62" s="92"/>
      <c r="L62"/>
      <c r="M62"/>
      <c r="N62"/>
      <c r="O62"/>
      <c r="P62"/>
      <c r="Q62" s="114"/>
      <c r="R62"/>
      <c r="S62"/>
      <c r="T62"/>
      <c r="U62"/>
      <c r="V62" s="92"/>
      <c r="W62" s="92"/>
      <c r="X62"/>
      <c r="AD62"/>
      <c r="AE62" s="5"/>
      <c r="AF62" s="5"/>
      <c r="AG62" s="5"/>
      <c r="AH62" s="93"/>
      <c r="AI62" s="117"/>
      <c r="BU62" s="5"/>
      <c r="BV62" s="5"/>
      <c r="BW62" s="5"/>
      <c r="BX62" s="5"/>
      <c r="BY62" s="5"/>
      <c r="CA62" s="5"/>
      <c r="CB62" s="5"/>
      <c r="CC62" s="5"/>
      <c r="CD62" s="5"/>
      <c r="CE62" s="5"/>
      <c r="CG62" s="5"/>
      <c r="CH62" s="5"/>
      <c r="CI62" s="5"/>
      <c r="CJ62" s="5"/>
      <c r="CK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</row>
    <row r="63" spans="1:183" ht="12.75">
      <c r="A63"/>
      <c r="C63"/>
      <c r="D63"/>
      <c r="E63"/>
      <c r="F63"/>
      <c r="G63" s="92"/>
      <c r="H63"/>
      <c r="I63"/>
      <c r="J63"/>
      <c r="K63" s="92"/>
      <c r="L63"/>
      <c r="M63"/>
      <c r="N63"/>
      <c r="O63"/>
      <c r="P63"/>
      <c r="Q63" s="114"/>
      <c r="R63"/>
      <c r="S63"/>
      <c r="T63"/>
      <c r="U63"/>
      <c r="V63" s="92"/>
      <c r="W63" s="92"/>
      <c r="X63"/>
      <c r="AD63"/>
      <c r="AE63" s="5"/>
      <c r="AF63" s="5"/>
      <c r="AG63" s="5"/>
      <c r="AH63" s="93"/>
      <c r="AI63" s="117"/>
      <c r="BU63" s="5"/>
      <c r="BV63" s="5"/>
      <c r="BW63" s="5"/>
      <c r="BX63" s="5"/>
      <c r="BY63" s="5"/>
      <c r="CA63" s="5"/>
      <c r="CB63" s="5"/>
      <c r="CC63" s="5"/>
      <c r="CD63" s="5"/>
      <c r="CE63" s="5"/>
      <c r="CG63" s="5"/>
      <c r="CH63" s="5"/>
      <c r="CI63" s="5"/>
      <c r="CJ63" s="5"/>
      <c r="CK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</row>
    <row r="64" spans="1:183" ht="12.75">
      <c r="A64"/>
      <c r="C64"/>
      <c r="D64"/>
      <c r="E64"/>
      <c r="F64"/>
      <c r="G64" s="92"/>
      <c r="H64"/>
      <c r="I64"/>
      <c r="J64"/>
      <c r="K64" s="92"/>
      <c r="L64"/>
      <c r="M64"/>
      <c r="N64"/>
      <c r="O64"/>
      <c r="P64"/>
      <c r="Q64" s="114"/>
      <c r="R64"/>
      <c r="S64"/>
      <c r="T64"/>
      <c r="U64"/>
      <c r="V64" s="92"/>
      <c r="W64" s="92"/>
      <c r="X64"/>
      <c r="AD64"/>
      <c r="AE64" s="5"/>
      <c r="AF64" s="5"/>
      <c r="AG64" s="5"/>
      <c r="AH64" s="93"/>
      <c r="AI64" s="117"/>
      <c r="BU64" s="5"/>
      <c r="BV64" s="5"/>
      <c r="BW64" s="5"/>
      <c r="BX64" s="5"/>
      <c r="BY64" s="5"/>
      <c r="CA64" s="5"/>
      <c r="CB64" s="5"/>
      <c r="CC64" s="5"/>
      <c r="CD64" s="5"/>
      <c r="CE64" s="5"/>
      <c r="CG64" s="5"/>
      <c r="CH64" s="5"/>
      <c r="CI64" s="5"/>
      <c r="CJ64" s="5"/>
      <c r="CK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</row>
    <row r="65" spans="1:183" ht="12.75">
      <c r="A65"/>
      <c r="C65"/>
      <c r="D65"/>
      <c r="E65"/>
      <c r="F65"/>
      <c r="G65" s="92"/>
      <c r="H65"/>
      <c r="I65"/>
      <c r="J65"/>
      <c r="K65" s="92"/>
      <c r="L65"/>
      <c r="M65"/>
      <c r="N65"/>
      <c r="O65"/>
      <c r="P65"/>
      <c r="Q65" s="114"/>
      <c r="R65"/>
      <c r="S65"/>
      <c r="T65"/>
      <c r="U65"/>
      <c r="V65" s="92"/>
      <c r="W65" s="92"/>
      <c r="X65"/>
      <c r="AD65"/>
      <c r="AE65" s="5"/>
      <c r="AF65" s="5"/>
      <c r="AG65" s="5"/>
      <c r="AH65" s="93"/>
      <c r="AI65" s="117"/>
      <c r="BU65" s="5"/>
      <c r="BV65" s="5"/>
      <c r="BW65" s="5"/>
      <c r="BX65" s="5"/>
      <c r="BY65" s="5"/>
      <c r="CA65" s="5"/>
      <c r="CB65" s="5"/>
      <c r="CC65" s="5"/>
      <c r="CD65" s="5"/>
      <c r="CE65" s="5"/>
      <c r="CG65" s="5"/>
      <c r="CH65" s="5"/>
      <c r="CI65" s="5"/>
      <c r="CJ65" s="5"/>
      <c r="CK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</row>
    <row r="66" spans="1:183" ht="12.75">
      <c r="A66"/>
      <c r="C66"/>
      <c r="D66"/>
      <c r="E66"/>
      <c r="F66"/>
      <c r="G66" s="92"/>
      <c r="H66"/>
      <c r="I66"/>
      <c r="J66"/>
      <c r="K66" s="92"/>
      <c r="L66"/>
      <c r="M66"/>
      <c r="N66"/>
      <c r="O66"/>
      <c r="P66"/>
      <c r="Q66" s="114"/>
      <c r="R66"/>
      <c r="S66"/>
      <c r="T66"/>
      <c r="U66"/>
      <c r="V66" s="92"/>
      <c r="W66" s="92"/>
      <c r="X66"/>
      <c r="AD66"/>
      <c r="AE66" s="5"/>
      <c r="AF66" s="5"/>
      <c r="AG66" s="5"/>
      <c r="AH66" s="93"/>
      <c r="AI66" s="117"/>
      <c r="BU66" s="5"/>
      <c r="BV66" s="5"/>
      <c r="BW66" s="5"/>
      <c r="BX66" s="5"/>
      <c r="BY66" s="5"/>
      <c r="CA66" s="5"/>
      <c r="CB66" s="5"/>
      <c r="CC66" s="5"/>
      <c r="CD66" s="5"/>
      <c r="CE66" s="5"/>
      <c r="CG66" s="5"/>
      <c r="CH66" s="5"/>
      <c r="CI66" s="5"/>
      <c r="CJ66" s="5"/>
      <c r="CK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</row>
    <row r="67" spans="1:183" ht="12.75">
      <c r="A67"/>
      <c r="C67"/>
      <c r="D67"/>
      <c r="E67"/>
      <c r="F67"/>
      <c r="G67" s="92"/>
      <c r="H67"/>
      <c r="I67"/>
      <c r="J67"/>
      <c r="K67" s="92"/>
      <c r="L67"/>
      <c r="M67"/>
      <c r="N67"/>
      <c r="O67"/>
      <c r="P67"/>
      <c r="Q67" s="114"/>
      <c r="R67"/>
      <c r="S67"/>
      <c r="T67"/>
      <c r="U67"/>
      <c r="V67" s="92"/>
      <c r="W67" s="92"/>
      <c r="X67"/>
      <c r="AD67"/>
      <c r="AE67" s="5"/>
      <c r="AF67" s="5"/>
      <c r="AG67" s="5"/>
      <c r="AH67" s="93"/>
      <c r="AI67" s="117"/>
      <c r="BU67" s="5"/>
      <c r="BV67" s="5"/>
      <c r="BW67" s="5"/>
      <c r="BX67" s="5"/>
      <c r="BY67" s="5"/>
      <c r="CA67" s="5"/>
      <c r="CB67" s="5"/>
      <c r="CC67" s="5"/>
      <c r="CD67" s="5"/>
      <c r="CE67" s="5"/>
      <c r="CG67" s="5"/>
      <c r="CH67" s="5"/>
      <c r="CI67" s="5"/>
      <c r="CJ67" s="5"/>
      <c r="CK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</row>
    <row r="68" spans="1:183" ht="12.75">
      <c r="A68"/>
      <c r="C68"/>
      <c r="D68"/>
      <c r="E68"/>
      <c r="F68"/>
      <c r="G68" s="92"/>
      <c r="H68"/>
      <c r="I68"/>
      <c r="J68"/>
      <c r="K68" s="92"/>
      <c r="L68"/>
      <c r="M68"/>
      <c r="N68"/>
      <c r="O68"/>
      <c r="P68"/>
      <c r="Q68" s="114"/>
      <c r="R68"/>
      <c r="S68"/>
      <c r="T68"/>
      <c r="U68"/>
      <c r="V68" s="92"/>
      <c r="W68" s="92"/>
      <c r="X68"/>
      <c r="AD68"/>
      <c r="AE68" s="5"/>
      <c r="AF68" s="5"/>
      <c r="AG68" s="5"/>
      <c r="AH68" s="93"/>
      <c r="AI68" s="117"/>
      <c r="BU68" s="5"/>
      <c r="BV68" s="5"/>
      <c r="BW68" s="5"/>
      <c r="BX68" s="5"/>
      <c r="BY68" s="5"/>
      <c r="CA68" s="5"/>
      <c r="CB68" s="5"/>
      <c r="CC68" s="5"/>
      <c r="CD68" s="5"/>
      <c r="CE68" s="5"/>
      <c r="CG68" s="5"/>
      <c r="CH68" s="5"/>
      <c r="CI68" s="5"/>
      <c r="CJ68" s="5"/>
      <c r="CK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</row>
    <row r="69" spans="1:183" ht="12.75">
      <c r="A69"/>
      <c r="C69"/>
      <c r="D69"/>
      <c r="E69"/>
      <c r="F69"/>
      <c r="G69" s="92"/>
      <c r="H69"/>
      <c r="I69"/>
      <c r="J69"/>
      <c r="K69" s="92"/>
      <c r="L69"/>
      <c r="M69"/>
      <c r="N69"/>
      <c r="O69"/>
      <c r="P69"/>
      <c r="Q69" s="114"/>
      <c r="R69"/>
      <c r="S69"/>
      <c r="T69"/>
      <c r="U69"/>
      <c r="V69" s="92"/>
      <c r="W69" s="92"/>
      <c r="X69"/>
      <c r="AD69"/>
      <c r="AE69" s="5"/>
      <c r="AF69" s="5"/>
      <c r="AG69" s="5"/>
      <c r="AH69" s="93"/>
      <c r="AI69" s="117"/>
      <c r="BU69" s="5"/>
      <c r="BV69" s="5"/>
      <c r="BW69" s="5"/>
      <c r="BX69" s="5"/>
      <c r="BY69" s="5"/>
      <c r="CA69" s="5"/>
      <c r="CB69" s="5"/>
      <c r="CC69" s="5"/>
      <c r="CD69" s="5"/>
      <c r="CE69" s="5"/>
      <c r="CG69" s="5"/>
      <c r="CH69" s="5"/>
      <c r="CI69" s="5"/>
      <c r="CJ69" s="5"/>
      <c r="CK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</row>
    <row r="70" spans="1:183" ht="12.75">
      <c r="A70"/>
      <c r="C70"/>
      <c r="D70"/>
      <c r="E70"/>
      <c r="F70"/>
      <c r="G70" s="92"/>
      <c r="H70"/>
      <c r="I70"/>
      <c r="J70"/>
      <c r="K70" s="92"/>
      <c r="L70"/>
      <c r="M70"/>
      <c r="N70"/>
      <c r="O70"/>
      <c r="P70"/>
      <c r="Q70" s="114"/>
      <c r="R70"/>
      <c r="S70"/>
      <c r="T70"/>
      <c r="U70"/>
      <c r="V70" s="92"/>
      <c r="W70" s="92"/>
      <c r="X70"/>
      <c r="AD70"/>
      <c r="AE70" s="5"/>
      <c r="AF70" s="5"/>
      <c r="AG70" s="5"/>
      <c r="AH70" s="93"/>
      <c r="AI70" s="117"/>
      <c r="BU70" s="5"/>
      <c r="BV70" s="5"/>
      <c r="BW70" s="5"/>
      <c r="BX70" s="5"/>
      <c r="BY70" s="5"/>
      <c r="CA70" s="5"/>
      <c r="CB70" s="5"/>
      <c r="CC70" s="5"/>
      <c r="CD70" s="5"/>
      <c r="CE70" s="5"/>
      <c r="CG70" s="5"/>
      <c r="CH70" s="5"/>
      <c r="CI70" s="5"/>
      <c r="CJ70" s="5"/>
      <c r="CK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</row>
    <row r="71" spans="3:183" ht="12.75">
      <c r="C71"/>
      <c r="D71"/>
      <c r="E71"/>
      <c r="F71"/>
      <c r="G71" s="92"/>
      <c r="H71"/>
      <c r="I71"/>
      <c r="J71"/>
      <c r="K71" s="92"/>
      <c r="L71"/>
      <c r="M71"/>
      <c r="N71"/>
      <c r="O71"/>
      <c r="P71"/>
      <c r="Q71" s="114"/>
      <c r="R71"/>
      <c r="S71"/>
      <c r="T71"/>
      <c r="U71"/>
      <c r="V71" s="92"/>
      <c r="W71" s="92"/>
      <c r="X71"/>
      <c r="AD71"/>
      <c r="AE71" s="5"/>
      <c r="AF71" s="5"/>
      <c r="AG71" s="5"/>
      <c r="AH71" s="93"/>
      <c r="AI71" s="117"/>
      <c r="BU71" s="5"/>
      <c r="BV71" s="5"/>
      <c r="BW71" s="5"/>
      <c r="BX71" s="5"/>
      <c r="BY71" s="5"/>
      <c r="CA71" s="5"/>
      <c r="CB71" s="5"/>
      <c r="CC71" s="5"/>
      <c r="CD71" s="5"/>
      <c r="CE71" s="5"/>
      <c r="CG71" s="5"/>
      <c r="CH71" s="5"/>
      <c r="CI71" s="5"/>
      <c r="CJ71" s="5"/>
      <c r="CK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</row>
    <row r="72" spans="3:183" ht="12.75">
      <c r="C72"/>
      <c r="D72"/>
      <c r="E72"/>
      <c r="F72"/>
      <c r="G72" s="92"/>
      <c r="H72"/>
      <c r="I72"/>
      <c r="J72"/>
      <c r="K72" s="92"/>
      <c r="L72"/>
      <c r="M72"/>
      <c r="N72"/>
      <c r="O72"/>
      <c r="P72"/>
      <c r="Q72" s="114"/>
      <c r="R72"/>
      <c r="S72"/>
      <c r="T72"/>
      <c r="U72"/>
      <c r="V72" s="92"/>
      <c r="W72" s="92"/>
      <c r="X72"/>
      <c r="AD72"/>
      <c r="AE72" s="5"/>
      <c r="AF72" s="5"/>
      <c r="AG72" s="5"/>
      <c r="AH72" s="93"/>
      <c r="AI72" s="117"/>
      <c r="BU72" s="5"/>
      <c r="BV72" s="5"/>
      <c r="BW72" s="5"/>
      <c r="BX72" s="5"/>
      <c r="BY72" s="5"/>
      <c r="CA72" s="5"/>
      <c r="CB72" s="5"/>
      <c r="CC72" s="5"/>
      <c r="CD72" s="5"/>
      <c r="CE72" s="5"/>
      <c r="CG72" s="5"/>
      <c r="CH72" s="5"/>
      <c r="CI72" s="5"/>
      <c r="CJ72" s="5"/>
      <c r="CK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</row>
    <row r="73" spans="3:183" ht="12.75">
      <c r="C73"/>
      <c r="D73"/>
      <c r="E73"/>
      <c r="F73"/>
      <c r="G73" s="92"/>
      <c r="H73"/>
      <c r="I73"/>
      <c r="J73"/>
      <c r="K73" s="92"/>
      <c r="L73"/>
      <c r="M73"/>
      <c r="N73"/>
      <c r="O73"/>
      <c r="P73"/>
      <c r="Q73" s="114"/>
      <c r="R73"/>
      <c r="S73"/>
      <c r="T73"/>
      <c r="U73"/>
      <c r="V73" s="92"/>
      <c r="W73" s="92"/>
      <c r="X73"/>
      <c r="AD73"/>
      <c r="AE73" s="5"/>
      <c r="AF73" s="5"/>
      <c r="AG73" s="5"/>
      <c r="AH73" s="93"/>
      <c r="AI73" s="117"/>
      <c r="BU73" s="5"/>
      <c r="BV73" s="5"/>
      <c r="BW73" s="5"/>
      <c r="BX73" s="5"/>
      <c r="BY73" s="5"/>
      <c r="CA73" s="5"/>
      <c r="CB73" s="5"/>
      <c r="CC73" s="5"/>
      <c r="CD73" s="5"/>
      <c r="CE73" s="5"/>
      <c r="CG73" s="5"/>
      <c r="CH73" s="5"/>
      <c r="CI73" s="5"/>
      <c r="CJ73" s="5"/>
      <c r="CK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</row>
    <row r="74" spans="3:183" ht="12.75">
      <c r="C74"/>
      <c r="D74"/>
      <c r="E74"/>
      <c r="F74"/>
      <c r="G74" s="92"/>
      <c r="H74"/>
      <c r="I74"/>
      <c r="J74"/>
      <c r="K74" s="92"/>
      <c r="L74"/>
      <c r="M74"/>
      <c r="N74"/>
      <c r="O74"/>
      <c r="P74"/>
      <c r="Q74" s="114"/>
      <c r="R74"/>
      <c r="S74"/>
      <c r="T74"/>
      <c r="U74"/>
      <c r="V74" s="92"/>
      <c r="W74" s="92"/>
      <c r="X74"/>
      <c r="AD74"/>
      <c r="AE74" s="5"/>
      <c r="AF74" s="5"/>
      <c r="AG74" s="5"/>
      <c r="AH74" s="93"/>
      <c r="AI74" s="117"/>
      <c r="BU74" s="5"/>
      <c r="BV74" s="5"/>
      <c r="BW74" s="5"/>
      <c r="BX74" s="5"/>
      <c r="BY74" s="5"/>
      <c r="CA74" s="5"/>
      <c r="CB74" s="5"/>
      <c r="CC74" s="5"/>
      <c r="CD74" s="5"/>
      <c r="CE74" s="5"/>
      <c r="CG74" s="5"/>
      <c r="CH74" s="5"/>
      <c r="CI74" s="5"/>
      <c r="CJ74" s="5"/>
      <c r="CK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</row>
    <row r="75" spans="3:183" ht="12.75">
      <c r="C75"/>
      <c r="D75"/>
      <c r="E75"/>
      <c r="F75"/>
      <c r="G75" s="92"/>
      <c r="H75"/>
      <c r="I75"/>
      <c r="J75"/>
      <c r="K75" s="92"/>
      <c r="L75"/>
      <c r="M75"/>
      <c r="N75"/>
      <c r="O75"/>
      <c r="P75"/>
      <c r="Q75" s="114"/>
      <c r="R75"/>
      <c r="S75"/>
      <c r="T75"/>
      <c r="U75"/>
      <c r="V75" s="92"/>
      <c r="W75" s="92"/>
      <c r="X75"/>
      <c r="AD75"/>
      <c r="AE75" s="5"/>
      <c r="AF75" s="5"/>
      <c r="AG75" s="5"/>
      <c r="AH75" s="93"/>
      <c r="AI75" s="117"/>
      <c r="BU75" s="5"/>
      <c r="BV75" s="5"/>
      <c r="BW75" s="5"/>
      <c r="BX75" s="5"/>
      <c r="BY75" s="5"/>
      <c r="CA75" s="5"/>
      <c r="CB75" s="5"/>
      <c r="CC75" s="5"/>
      <c r="CD75" s="5"/>
      <c r="CE75" s="5"/>
      <c r="CG75" s="5"/>
      <c r="CH75" s="5"/>
      <c r="CI75" s="5"/>
      <c r="CJ75" s="5"/>
      <c r="CK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</row>
    <row r="76" spans="3:183" ht="12.75">
      <c r="C76"/>
      <c r="D76"/>
      <c r="E76"/>
      <c r="F76"/>
      <c r="G76" s="92"/>
      <c r="H76"/>
      <c r="I76"/>
      <c r="J76"/>
      <c r="K76" s="92"/>
      <c r="L76"/>
      <c r="M76"/>
      <c r="N76"/>
      <c r="O76"/>
      <c r="P76"/>
      <c r="Q76" s="114"/>
      <c r="R76"/>
      <c r="X76"/>
      <c r="AD76"/>
      <c r="AE76" s="5"/>
      <c r="AF76" s="5"/>
      <c r="AG76" s="5"/>
      <c r="AH76" s="93"/>
      <c r="AI76" s="117"/>
      <c r="BU76" s="5"/>
      <c r="BV76" s="5"/>
      <c r="BW76" s="5"/>
      <c r="BX76" s="5"/>
      <c r="BY76" s="5"/>
      <c r="CA76" s="5"/>
      <c r="CB76" s="5"/>
      <c r="CC76" s="5"/>
      <c r="CD76" s="5"/>
      <c r="CE76" s="5"/>
      <c r="CG76" s="5"/>
      <c r="CH76" s="5"/>
      <c r="CI76" s="5"/>
      <c r="CJ76" s="5"/>
      <c r="CK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</row>
    <row r="77" spans="31:183" ht="12.75">
      <c r="AE77" s="5"/>
      <c r="AF77" s="5"/>
      <c r="AG77" s="5"/>
      <c r="AH77" s="93"/>
      <c r="AI77" s="117"/>
      <c r="BU77" s="5"/>
      <c r="BV77" s="5"/>
      <c r="BW77" s="5"/>
      <c r="BX77" s="5"/>
      <c r="BY77" s="5"/>
      <c r="CA77" s="5"/>
      <c r="CB77" s="5"/>
      <c r="CC77" s="5"/>
      <c r="CD77" s="5"/>
      <c r="CE77" s="5"/>
      <c r="CG77" s="5"/>
      <c r="CH77" s="5"/>
      <c r="CI77" s="5"/>
      <c r="CJ77" s="5"/>
      <c r="CK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</row>
    <row r="78" spans="31:183" ht="12.75">
      <c r="AE78" s="5"/>
      <c r="AF78" s="5"/>
      <c r="AG78" s="5"/>
      <c r="AH78" s="93"/>
      <c r="AI78" s="117"/>
      <c r="BU78" s="5"/>
      <c r="BV78" s="5"/>
      <c r="BW78" s="5"/>
      <c r="BX78" s="5"/>
      <c r="BY78" s="5"/>
      <c r="CA78" s="5"/>
      <c r="CB78" s="5"/>
      <c r="CC78" s="5"/>
      <c r="CD78" s="5"/>
      <c r="CE78" s="5"/>
      <c r="CG78" s="5"/>
      <c r="CH78" s="5"/>
      <c r="CI78" s="5"/>
      <c r="CJ78" s="5"/>
      <c r="CK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</row>
    <row r="79" spans="31:183" ht="12.75">
      <c r="AE79" s="5"/>
      <c r="AF79" s="5"/>
      <c r="AG79" s="5"/>
      <c r="AH79" s="93"/>
      <c r="AI79" s="117"/>
      <c r="BU79" s="5"/>
      <c r="BV79" s="5"/>
      <c r="BW79" s="5"/>
      <c r="BX79" s="5"/>
      <c r="BY79" s="5"/>
      <c r="CA79" s="5"/>
      <c r="CB79" s="5"/>
      <c r="CC79" s="5"/>
      <c r="CD79" s="5"/>
      <c r="CE79" s="5"/>
      <c r="CG79" s="5"/>
      <c r="CH79" s="5"/>
      <c r="CI79" s="5"/>
      <c r="CJ79" s="5"/>
      <c r="CK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</row>
    <row r="80" spans="31:183" ht="12.75">
      <c r="AE80" s="5"/>
      <c r="AF80" s="5"/>
      <c r="AG80" s="5"/>
      <c r="AH80" s="93"/>
      <c r="AI80" s="117"/>
      <c r="BU80" s="5"/>
      <c r="BV80" s="5"/>
      <c r="BW80" s="5"/>
      <c r="BX80" s="5"/>
      <c r="BY80" s="5"/>
      <c r="CA80" s="5"/>
      <c r="CB80" s="5"/>
      <c r="CC80" s="5"/>
      <c r="CD80" s="5"/>
      <c r="CE80" s="5"/>
      <c r="CG80" s="5"/>
      <c r="CH80" s="5"/>
      <c r="CI80" s="5"/>
      <c r="CJ80" s="5"/>
      <c r="CK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</row>
    <row r="81" spans="31:183" ht="12.75">
      <c r="AE81" s="5"/>
      <c r="AF81" s="5"/>
      <c r="AG81" s="5"/>
      <c r="AH81" s="93"/>
      <c r="AI81" s="117"/>
      <c r="BU81" s="5"/>
      <c r="BV81" s="5"/>
      <c r="BW81" s="5"/>
      <c r="BX81" s="5"/>
      <c r="BY81" s="5"/>
      <c r="CA81" s="5"/>
      <c r="CB81" s="5"/>
      <c r="CC81" s="5"/>
      <c r="CD81" s="5"/>
      <c r="CE81" s="5"/>
      <c r="CG81" s="5"/>
      <c r="CH81" s="5"/>
      <c r="CI81" s="5"/>
      <c r="CJ81" s="5"/>
      <c r="CK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</row>
    <row r="82" spans="31:183" ht="12.75">
      <c r="AE82" s="5"/>
      <c r="AF82" s="5"/>
      <c r="AG82" s="5"/>
      <c r="AH82" s="93"/>
      <c r="AI82" s="117"/>
      <c r="BU82" s="5"/>
      <c r="BV82" s="5"/>
      <c r="BW82" s="5"/>
      <c r="BX82" s="5"/>
      <c r="BY82" s="5"/>
      <c r="CA82" s="5"/>
      <c r="CB82" s="5"/>
      <c r="CC82" s="5"/>
      <c r="CD82" s="5"/>
      <c r="CE82" s="5"/>
      <c r="CG82" s="5"/>
      <c r="CH82" s="5"/>
      <c r="CI82" s="5"/>
      <c r="CJ82" s="5"/>
      <c r="CK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</row>
    <row r="83" spans="31:183" ht="12.75">
      <c r="AE83" s="5"/>
      <c r="AF83" s="5"/>
      <c r="AG83" s="5"/>
      <c r="AH83" s="93"/>
      <c r="AI83" s="117"/>
      <c r="BU83" s="5"/>
      <c r="BV83" s="5"/>
      <c r="BW83" s="5"/>
      <c r="BX83" s="5"/>
      <c r="BY83" s="5"/>
      <c r="CA83" s="5"/>
      <c r="CB83" s="5"/>
      <c r="CC83" s="5"/>
      <c r="CD83" s="5"/>
      <c r="CE83" s="5"/>
      <c r="CG83" s="5"/>
      <c r="CH83" s="5"/>
      <c r="CI83" s="5"/>
      <c r="CJ83" s="5"/>
      <c r="CK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</row>
    <row r="84" spans="31:183" ht="12.75">
      <c r="AE84" s="5"/>
      <c r="AF84" s="5"/>
      <c r="AG84" s="5"/>
      <c r="AH84" s="93"/>
      <c r="AI84" s="117"/>
      <c r="BU84" s="5"/>
      <c r="BV84" s="5"/>
      <c r="BW84" s="5"/>
      <c r="BX84" s="5"/>
      <c r="BY84" s="5"/>
      <c r="CA84" s="5"/>
      <c r="CB84" s="5"/>
      <c r="CC84" s="5"/>
      <c r="CD84" s="5"/>
      <c r="CE84" s="5"/>
      <c r="CG84" s="5"/>
      <c r="CH84" s="5"/>
      <c r="CI84" s="5"/>
      <c r="CJ84" s="5"/>
      <c r="CK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</row>
    <row r="85" spans="31:183" ht="12.75">
      <c r="AE85" s="5"/>
      <c r="AF85" s="5"/>
      <c r="AG85" s="5"/>
      <c r="AH85" s="93"/>
      <c r="AI85" s="117"/>
      <c r="BU85" s="5"/>
      <c r="BV85" s="5"/>
      <c r="BW85" s="5"/>
      <c r="BX85" s="5"/>
      <c r="BY85" s="5"/>
      <c r="CA85" s="5"/>
      <c r="CB85" s="5"/>
      <c r="CC85" s="5"/>
      <c r="CD85" s="5"/>
      <c r="CE85" s="5"/>
      <c r="CG85" s="5"/>
      <c r="CH85" s="5"/>
      <c r="CI85" s="5"/>
      <c r="CJ85" s="5"/>
      <c r="CK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</row>
    <row r="86" spans="31:183" ht="12.75">
      <c r="AE86" s="5"/>
      <c r="AF86" s="5"/>
      <c r="AG86" s="5"/>
      <c r="AH86" s="93"/>
      <c r="AI86" s="117"/>
      <c r="BU86" s="5"/>
      <c r="BV86" s="5"/>
      <c r="BW86" s="5"/>
      <c r="BX86" s="5"/>
      <c r="BY86" s="5"/>
      <c r="CA86" s="5"/>
      <c r="CB86" s="5"/>
      <c r="CC86" s="5"/>
      <c r="CD86" s="5"/>
      <c r="CE86" s="5"/>
      <c r="CG86" s="5"/>
      <c r="CH86" s="5"/>
      <c r="CI86" s="5"/>
      <c r="CJ86" s="5"/>
      <c r="CK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</row>
    <row r="87" spans="31:183" ht="12.75">
      <c r="AE87" s="5"/>
      <c r="AF87" s="5"/>
      <c r="AG87" s="5"/>
      <c r="AH87" s="93"/>
      <c r="AI87" s="117"/>
      <c r="BU87" s="5"/>
      <c r="BV87" s="5"/>
      <c r="BW87" s="5"/>
      <c r="BX87" s="5"/>
      <c r="BY87" s="5"/>
      <c r="CA87" s="5"/>
      <c r="CB87" s="5"/>
      <c r="CC87" s="5"/>
      <c r="CD87" s="5"/>
      <c r="CE87" s="5"/>
      <c r="CG87" s="5"/>
      <c r="CH87" s="5"/>
      <c r="CI87" s="5"/>
      <c r="CJ87" s="5"/>
      <c r="CK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</row>
    <row r="88" spans="31:183" ht="12.75">
      <c r="AE88" s="5"/>
      <c r="AF88" s="5"/>
      <c r="AG88" s="5"/>
      <c r="AH88" s="93"/>
      <c r="AI88" s="117"/>
      <c r="BU88" s="5"/>
      <c r="BV88" s="5"/>
      <c r="BW88" s="5"/>
      <c r="BX88" s="5"/>
      <c r="BY88" s="5"/>
      <c r="CA88" s="5"/>
      <c r="CB88" s="5"/>
      <c r="CC88" s="5"/>
      <c r="CD88" s="5"/>
      <c r="CE88" s="5"/>
      <c r="CG88" s="5"/>
      <c r="CH88" s="5"/>
      <c r="CI88" s="5"/>
      <c r="CJ88" s="5"/>
      <c r="CK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</row>
    <row r="89" spans="31:183" ht="12.75">
      <c r="AE89" s="5"/>
      <c r="AF89" s="5"/>
      <c r="AG89" s="5"/>
      <c r="AH89" s="93"/>
      <c r="AI89" s="117"/>
      <c r="BU89" s="5"/>
      <c r="BV89" s="5"/>
      <c r="BW89" s="5"/>
      <c r="BX89" s="5"/>
      <c r="BY89" s="5"/>
      <c r="CA89" s="5"/>
      <c r="CB89" s="5"/>
      <c r="CC89" s="5"/>
      <c r="CD89" s="5"/>
      <c r="CE89" s="5"/>
      <c r="CG89" s="5"/>
      <c r="CH89" s="5"/>
      <c r="CI89" s="5"/>
      <c r="CJ89" s="5"/>
      <c r="CK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</row>
    <row r="90" spans="31:183" ht="12.75">
      <c r="AE90" s="5"/>
      <c r="AF90" s="5"/>
      <c r="AG90" s="5"/>
      <c r="AH90" s="93"/>
      <c r="AI90" s="117"/>
      <c r="BU90" s="5"/>
      <c r="BV90" s="5"/>
      <c r="BW90" s="5"/>
      <c r="BX90" s="5"/>
      <c r="BY90" s="5"/>
      <c r="CA90" s="5"/>
      <c r="CB90" s="5"/>
      <c r="CC90" s="5"/>
      <c r="CD90" s="5"/>
      <c r="CE90" s="5"/>
      <c r="CG90" s="5"/>
      <c r="CH90" s="5"/>
      <c r="CI90" s="5"/>
      <c r="CJ90" s="5"/>
      <c r="CK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</row>
    <row r="91" spans="31:183" ht="12.75">
      <c r="AE91" s="5"/>
      <c r="AF91" s="5"/>
      <c r="AG91" s="5"/>
      <c r="AH91" s="93"/>
      <c r="AI91" s="117"/>
      <c r="BU91" s="5"/>
      <c r="BV91" s="5"/>
      <c r="BW91" s="5"/>
      <c r="BX91" s="5"/>
      <c r="BY91" s="5"/>
      <c r="CA91" s="5"/>
      <c r="CB91" s="5"/>
      <c r="CC91" s="5"/>
      <c r="CD91" s="5"/>
      <c r="CE91" s="5"/>
      <c r="CG91" s="5"/>
      <c r="CH91" s="5"/>
      <c r="CI91" s="5"/>
      <c r="CJ91" s="5"/>
      <c r="CK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</row>
    <row r="92" spans="31:183" ht="12.75">
      <c r="AE92" s="5"/>
      <c r="AF92" s="5"/>
      <c r="AG92" s="5"/>
      <c r="AH92" s="93"/>
      <c r="AI92" s="117"/>
      <c r="BU92" s="5"/>
      <c r="BV92" s="5"/>
      <c r="BW92" s="5"/>
      <c r="BX92" s="5"/>
      <c r="BY92" s="5"/>
      <c r="CA92" s="5"/>
      <c r="CB92" s="5"/>
      <c r="CC92" s="5"/>
      <c r="CD92" s="5"/>
      <c r="CE92" s="5"/>
      <c r="CG92" s="5"/>
      <c r="CH92" s="5"/>
      <c r="CI92" s="5"/>
      <c r="CJ92" s="5"/>
      <c r="CK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</row>
    <row r="93" spans="31:183" ht="12.75">
      <c r="AE93" s="5"/>
      <c r="AF93" s="5"/>
      <c r="AG93" s="5"/>
      <c r="AH93" s="93"/>
      <c r="AI93" s="117"/>
      <c r="BU93" s="5"/>
      <c r="BV93" s="5"/>
      <c r="BW93" s="5"/>
      <c r="BX93" s="5"/>
      <c r="BY93" s="5"/>
      <c r="CA93" s="5"/>
      <c r="CB93" s="5"/>
      <c r="CC93" s="5"/>
      <c r="CD93" s="5"/>
      <c r="CE93" s="5"/>
      <c r="CG93" s="5"/>
      <c r="CH93" s="5"/>
      <c r="CI93" s="5"/>
      <c r="CJ93" s="5"/>
      <c r="CK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</row>
    <row r="94" spans="31:183" ht="12.75">
      <c r="AE94" s="5"/>
      <c r="AF94" s="5"/>
      <c r="AG94" s="5"/>
      <c r="AH94" s="93"/>
      <c r="AI94" s="117"/>
      <c r="BU94" s="5"/>
      <c r="BV94" s="5"/>
      <c r="BW94" s="5"/>
      <c r="BX94" s="5"/>
      <c r="BY94" s="5"/>
      <c r="CA94" s="5"/>
      <c r="CB94" s="5"/>
      <c r="CC94" s="5"/>
      <c r="CD94" s="5"/>
      <c r="CE94" s="5"/>
      <c r="CG94" s="5"/>
      <c r="CH94" s="5"/>
      <c r="CI94" s="5"/>
      <c r="CJ94" s="5"/>
      <c r="CK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</row>
    <row r="95" spans="31:183" ht="12.75">
      <c r="AE95" s="5"/>
      <c r="AF95" s="5"/>
      <c r="AG95" s="5"/>
      <c r="AH95" s="93"/>
      <c r="AI95" s="117"/>
      <c r="BU95" s="5"/>
      <c r="BV95" s="5"/>
      <c r="BW95" s="5"/>
      <c r="BX95" s="5"/>
      <c r="BY95" s="5"/>
      <c r="CA95" s="5"/>
      <c r="CB95" s="5"/>
      <c r="CC95" s="5"/>
      <c r="CD95" s="5"/>
      <c r="CE95" s="5"/>
      <c r="CG95" s="5"/>
      <c r="CH95" s="5"/>
      <c r="CI95" s="5"/>
      <c r="CJ95" s="5"/>
      <c r="CK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</row>
    <row r="96" spans="31:183" ht="12.75">
      <c r="AE96" s="5"/>
      <c r="AF96" s="5"/>
      <c r="AG96" s="5"/>
      <c r="AH96" s="93"/>
      <c r="AI96" s="117"/>
      <c r="BU96" s="5"/>
      <c r="BV96" s="5"/>
      <c r="BW96" s="5"/>
      <c r="BX96" s="5"/>
      <c r="BY96" s="5"/>
      <c r="CA96" s="5"/>
      <c r="CB96" s="5"/>
      <c r="CC96" s="5"/>
      <c r="CD96" s="5"/>
      <c r="CE96" s="5"/>
      <c r="CG96" s="5"/>
      <c r="CH96" s="5"/>
      <c r="CI96" s="5"/>
      <c r="CJ96" s="5"/>
      <c r="CK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</row>
    <row r="97" spans="31:183" ht="12.75">
      <c r="AE97" s="5"/>
      <c r="AF97" s="5"/>
      <c r="AG97" s="5"/>
      <c r="AH97" s="93"/>
      <c r="AI97" s="117"/>
      <c r="BU97" s="5"/>
      <c r="BV97" s="5"/>
      <c r="BW97" s="5"/>
      <c r="BX97" s="5"/>
      <c r="BY97" s="5"/>
      <c r="CA97" s="5"/>
      <c r="CB97" s="5"/>
      <c r="CC97" s="5"/>
      <c r="CD97" s="5"/>
      <c r="CE97" s="5"/>
      <c r="CG97" s="5"/>
      <c r="CH97" s="5"/>
      <c r="CI97" s="5"/>
      <c r="CJ97" s="5"/>
      <c r="CK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</row>
    <row r="98" spans="31:183" ht="12.75">
      <c r="AE98" s="5"/>
      <c r="AF98" s="5"/>
      <c r="AG98" s="5"/>
      <c r="AH98" s="93"/>
      <c r="AI98" s="117"/>
      <c r="BU98" s="5"/>
      <c r="BV98" s="5"/>
      <c r="BW98" s="5"/>
      <c r="BX98" s="5"/>
      <c r="BY98" s="5"/>
      <c r="CA98" s="5"/>
      <c r="CB98" s="5"/>
      <c r="CC98" s="5"/>
      <c r="CD98" s="5"/>
      <c r="CE98" s="5"/>
      <c r="CG98" s="5"/>
      <c r="CH98" s="5"/>
      <c r="CI98" s="5"/>
      <c r="CJ98" s="5"/>
      <c r="CK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</row>
    <row r="99" spans="31:183" ht="12.75">
      <c r="AE99" s="5"/>
      <c r="AF99" s="5"/>
      <c r="AG99" s="5"/>
      <c r="AH99" s="93"/>
      <c r="AI99" s="117"/>
      <c r="BU99" s="5"/>
      <c r="BV99" s="5"/>
      <c r="BW99" s="5"/>
      <c r="BX99" s="5"/>
      <c r="BY99" s="5"/>
      <c r="CA99" s="5"/>
      <c r="CB99" s="5"/>
      <c r="CC99" s="5"/>
      <c r="CD99" s="5"/>
      <c r="CE99" s="5"/>
      <c r="CG99" s="5"/>
      <c r="CH99" s="5"/>
      <c r="CI99" s="5"/>
      <c r="CJ99" s="5"/>
      <c r="CK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</row>
    <row r="100" spans="31:183" ht="12.75">
      <c r="AE100" s="5"/>
      <c r="AF100" s="5"/>
      <c r="AG100" s="5"/>
      <c r="AH100" s="93"/>
      <c r="AI100" s="117"/>
      <c r="BU100" s="5"/>
      <c r="BV100" s="5"/>
      <c r="BW100" s="5"/>
      <c r="BX100" s="5"/>
      <c r="BY100" s="5"/>
      <c r="CA100" s="5"/>
      <c r="CB100" s="5"/>
      <c r="CC100" s="5"/>
      <c r="CD100" s="5"/>
      <c r="CE100" s="5"/>
      <c r="CG100" s="5"/>
      <c r="CH100" s="5"/>
      <c r="CI100" s="5"/>
      <c r="CJ100" s="5"/>
      <c r="CK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1:183" ht="12.75">
      <c r="AE101" s="5"/>
      <c r="AF101" s="5"/>
      <c r="AG101" s="5"/>
      <c r="AH101" s="93"/>
      <c r="AI101" s="117"/>
      <c r="BU101" s="5"/>
      <c r="BV101" s="5"/>
      <c r="BW101" s="5"/>
      <c r="BX101" s="5"/>
      <c r="BY101" s="5"/>
      <c r="CA101" s="5"/>
      <c r="CB101" s="5"/>
      <c r="CC101" s="5"/>
      <c r="CD101" s="5"/>
      <c r="CE101" s="5"/>
      <c r="CG101" s="5"/>
      <c r="CH101" s="5"/>
      <c r="CI101" s="5"/>
      <c r="CJ101" s="5"/>
      <c r="CK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</row>
    <row r="102" spans="31:183" ht="12.75">
      <c r="AE102" s="5"/>
      <c r="AF102" s="5"/>
      <c r="AG102" s="5"/>
      <c r="AH102" s="93"/>
      <c r="AI102" s="117"/>
      <c r="BU102" s="5"/>
      <c r="BV102" s="5"/>
      <c r="BW102" s="5"/>
      <c r="BX102" s="5"/>
      <c r="BY102" s="5"/>
      <c r="CA102" s="5"/>
      <c r="CB102" s="5"/>
      <c r="CC102" s="5"/>
      <c r="CD102" s="5"/>
      <c r="CE102" s="5"/>
      <c r="CG102" s="5"/>
      <c r="CH102" s="5"/>
      <c r="CI102" s="5"/>
      <c r="CJ102" s="5"/>
      <c r="CK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</row>
    <row r="103" spans="31:183" ht="12.75">
      <c r="AE103" s="5"/>
      <c r="AF103" s="5"/>
      <c r="AG103" s="5"/>
      <c r="AH103" s="93"/>
      <c r="AI103" s="117"/>
      <c r="BU103" s="5"/>
      <c r="BV103" s="5"/>
      <c r="BW103" s="5"/>
      <c r="BX103" s="5"/>
      <c r="BY103" s="5"/>
      <c r="CA103" s="5"/>
      <c r="CB103" s="5"/>
      <c r="CC103" s="5"/>
      <c r="CD103" s="5"/>
      <c r="CE103" s="5"/>
      <c r="CG103" s="5"/>
      <c r="CH103" s="5"/>
      <c r="CI103" s="5"/>
      <c r="CJ103" s="5"/>
      <c r="CK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</row>
    <row r="104" spans="31:183" ht="12.75">
      <c r="AE104" s="5"/>
      <c r="AF104" s="5"/>
      <c r="AG104" s="5"/>
      <c r="AH104" s="93"/>
      <c r="AI104" s="117"/>
      <c r="BU104" s="5"/>
      <c r="BV104" s="5"/>
      <c r="BW104" s="5"/>
      <c r="BX104" s="5"/>
      <c r="BY104" s="5"/>
      <c r="CA104" s="5"/>
      <c r="CB104" s="5"/>
      <c r="CC104" s="5"/>
      <c r="CD104" s="5"/>
      <c r="CE104" s="5"/>
      <c r="CG104" s="5"/>
      <c r="CH104" s="5"/>
      <c r="CI104" s="5"/>
      <c r="CJ104" s="5"/>
      <c r="CK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</row>
    <row r="105" spans="31:183" ht="12.75">
      <c r="AE105" s="5"/>
      <c r="AF105" s="5"/>
      <c r="AG105" s="5"/>
      <c r="AH105" s="93"/>
      <c r="AI105" s="117"/>
      <c r="BU105" s="5"/>
      <c r="BV105" s="5"/>
      <c r="BW105" s="5"/>
      <c r="BX105" s="5"/>
      <c r="BY105" s="5"/>
      <c r="CA105" s="5"/>
      <c r="CB105" s="5"/>
      <c r="CC105" s="5"/>
      <c r="CD105" s="5"/>
      <c r="CE105" s="5"/>
      <c r="CG105" s="5"/>
      <c r="CH105" s="5"/>
      <c r="CI105" s="5"/>
      <c r="CJ105" s="5"/>
      <c r="CK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</row>
    <row r="106" spans="31:183" ht="12.75">
      <c r="AE106" s="5"/>
      <c r="AF106" s="5"/>
      <c r="AG106" s="5"/>
      <c r="AH106" s="93"/>
      <c r="AI106" s="117"/>
      <c r="BU106" s="5"/>
      <c r="BV106" s="5"/>
      <c r="BW106" s="5"/>
      <c r="BX106" s="5"/>
      <c r="BY106" s="5"/>
      <c r="CA106" s="5"/>
      <c r="CB106" s="5"/>
      <c r="CC106" s="5"/>
      <c r="CD106" s="5"/>
      <c r="CE106" s="5"/>
      <c r="CG106" s="5"/>
      <c r="CH106" s="5"/>
      <c r="CI106" s="5"/>
      <c r="CJ106" s="5"/>
      <c r="CK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</row>
    <row r="107" spans="31:183" ht="12.75">
      <c r="AE107" s="5"/>
      <c r="AF107" s="5"/>
      <c r="AG107" s="5"/>
      <c r="AH107" s="93"/>
      <c r="AI107" s="117"/>
      <c r="BU107" s="5"/>
      <c r="BV107" s="5"/>
      <c r="BW107" s="5"/>
      <c r="BX107" s="5"/>
      <c r="BY107" s="5"/>
      <c r="CA107" s="5"/>
      <c r="CB107" s="5"/>
      <c r="CC107" s="5"/>
      <c r="CD107" s="5"/>
      <c r="CE107" s="5"/>
      <c r="CG107" s="5"/>
      <c r="CH107" s="5"/>
      <c r="CI107" s="5"/>
      <c r="CJ107" s="5"/>
      <c r="CK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</row>
    <row r="108" spans="31:183" ht="12.75">
      <c r="AE108" s="5"/>
      <c r="AF108" s="5"/>
      <c r="AG108" s="5"/>
      <c r="AH108" s="93"/>
      <c r="AI108" s="117"/>
      <c r="BU108" s="5"/>
      <c r="BV108" s="5"/>
      <c r="BW108" s="5"/>
      <c r="BX108" s="5"/>
      <c r="BY108" s="5"/>
      <c r="CA108" s="5"/>
      <c r="CB108" s="5"/>
      <c r="CC108" s="5"/>
      <c r="CD108" s="5"/>
      <c r="CE108" s="5"/>
      <c r="CG108" s="5"/>
      <c r="CH108" s="5"/>
      <c r="CI108" s="5"/>
      <c r="CJ108" s="5"/>
      <c r="CK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</row>
    <row r="109" spans="31:183" ht="12.75">
      <c r="AE109" s="5"/>
      <c r="AF109" s="5"/>
      <c r="AG109" s="5"/>
      <c r="AH109" s="93"/>
      <c r="AI109" s="117"/>
      <c r="BU109" s="5"/>
      <c r="BV109" s="5"/>
      <c r="BW109" s="5"/>
      <c r="BX109" s="5"/>
      <c r="BY109" s="5"/>
      <c r="CA109" s="5"/>
      <c r="CB109" s="5"/>
      <c r="CC109" s="5"/>
      <c r="CD109" s="5"/>
      <c r="CE109" s="5"/>
      <c r="CG109" s="5"/>
      <c r="CH109" s="5"/>
      <c r="CI109" s="5"/>
      <c r="CJ109" s="5"/>
      <c r="CK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</row>
    <row r="110" spans="31:183" ht="12.75">
      <c r="AE110" s="5"/>
      <c r="AF110" s="5"/>
      <c r="AG110" s="5"/>
      <c r="AH110" s="93"/>
      <c r="AI110" s="117"/>
      <c r="BU110" s="5"/>
      <c r="BV110" s="5"/>
      <c r="BW110" s="5"/>
      <c r="BX110" s="5"/>
      <c r="BY110" s="5"/>
      <c r="CA110" s="5"/>
      <c r="CB110" s="5"/>
      <c r="CC110" s="5"/>
      <c r="CD110" s="5"/>
      <c r="CE110" s="5"/>
      <c r="CG110" s="5"/>
      <c r="CH110" s="5"/>
      <c r="CI110" s="5"/>
      <c r="CJ110" s="5"/>
      <c r="CK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</row>
    <row r="111" spans="31:183" ht="12.75">
      <c r="AE111" s="5"/>
      <c r="AF111" s="5"/>
      <c r="AG111" s="5"/>
      <c r="AH111" s="93"/>
      <c r="AI111" s="117"/>
      <c r="BU111" s="5"/>
      <c r="BV111" s="5"/>
      <c r="BW111" s="5"/>
      <c r="BX111" s="5"/>
      <c r="BY111" s="5"/>
      <c r="CA111" s="5"/>
      <c r="CB111" s="5"/>
      <c r="CC111" s="5"/>
      <c r="CD111" s="5"/>
      <c r="CE111" s="5"/>
      <c r="CG111" s="5"/>
      <c r="CH111" s="5"/>
      <c r="CI111" s="5"/>
      <c r="CJ111" s="5"/>
      <c r="CK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</row>
    <row r="112" spans="31:183" ht="12.75">
      <c r="AE112" s="5"/>
      <c r="AF112" s="5"/>
      <c r="AG112" s="5"/>
      <c r="AH112" s="93"/>
      <c r="AI112" s="117"/>
      <c r="BU112" s="5"/>
      <c r="BV112" s="5"/>
      <c r="BW112" s="5"/>
      <c r="BX112" s="5"/>
      <c r="BY112" s="5"/>
      <c r="CA112" s="5"/>
      <c r="CB112" s="5"/>
      <c r="CC112" s="5"/>
      <c r="CD112" s="5"/>
      <c r="CE112" s="5"/>
      <c r="CG112" s="5"/>
      <c r="CH112" s="5"/>
      <c r="CI112" s="5"/>
      <c r="CJ112" s="5"/>
      <c r="CK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</row>
    <row r="113" spans="31:183" ht="12.75">
      <c r="AE113" s="5"/>
      <c r="AF113" s="5"/>
      <c r="AG113" s="5"/>
      <c r="AH113" s="93"/>
      <c r="AI113" s="117"/>
      <c r="BU113" s="5"/>
      <c r="BV113" s="5"/>
      <c r="BW113" s="5"/>
      <c r="BX113" s="5"/>
      <c r="BY113" s="5"/>
      <c r="CA113" s="5"/>
      <c r="CB113" s="5"/>
      <c r="CC113" s="5"/>
      <c r="CD113" s="5"/>
      <c r="CE113" s="5"/>
      <c r="CG113" s="5"/>
      <c r="CH113" s="5"/>
      <c r="CI113" s="5"/>
      <c r="CJ113" s="5"/>
      <c r="CK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</row>
    <row r="114" spans="31:183" ht="12.75">
      <c r="AE114" s="5"/>
      <c r="AF114" s="5"/>
      <c r="AG114" s="5"/>
      <c r="AH114" s="93"/>
      <c r="AI114" s="117"/>
      <c r="BU114" s="5"/>
      <c r="BV114" s="5"/>
      <c r="BW114" s="5"/>
      <c r="BX114" s="5"/>
      <c r="BY114" s="5"/>
      <c r="CA114" s="5"/>
      <c r="CB114" s="5"/>
      <c r="CC114" s="5"/>
      <c r="CD114" s="5"/>
      <c r="CE114" s="5"/>
      <c r="CG114" s="5"/>
      <c r="CH114" s="5"/>
      <c r="CI114" s="5"/>
      <c r="CJ114" s="5"/>
      <c r="CK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</row>
    <row r="115" spans="31:183" ht="12.75">
      <c r="AE115" s="5"/>
      <c r="AF115" s="5"/>
      <c r="AG115" s="5"/>
      <c r="AH115" s="93"/>
      <c r="AI115" s="117"/>
      <c r="BU115" s="5"/>
      <c r="BV115" s="5"/>
      <c r="BW115" s="5"/>
      <c r="BX115" s="5"/>
      <c r="BY115" s="5"/>
      <c r="CA115" s="5"/>
      <c r="CB115" s="5"/>
      <c r="CC115" s="5"/>
      <c r="CD115" s="5"/>
      <c r="CE115" s="5"/>
      <c r="CG115" s="5"/>
      <c r="CH115" s="5"/>
      <c r="CI115" s="5"/>
      <c r="CJ115" s="5"/>
      <c r="CK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</row>
    <row r="116" spans="31:183" ht="12.75">
      <c r="AE116" s="5"/>
      <c r="AF116" s="5"/>
      <c r="AG116" s="5"/>
      <c r="AH116" s="93"/>
      <c r="AI116" s="117"/>
      <c r="BU116" s="5"/>
      <c r="BV116" s="5"/>
      <c r="BW116" s="5"/>
      <c r="BX116" s="5"/>
      <c r="BY116" s="5"/>
      <c r="CA116" s="5"/>
      <c r="CB116" s="5"/>
      <c r="CC116" s="5"/>
      <c r="CD116" s="5"/>
      <c r="CE116" s="5"/>
      <c r="CG116" s="5"/>
      <c r="CH116" s="5"/>
      <c r="CI116" s="5"/>
      <c r="CJ116" s="5"/>
      <c r="CK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</row>
    <row r="117" spans="31:183" ht="12.75">
      <c r="AE117" s="5"/>
      <c r="AF117" s="5"/>
      <c r="AG117" s="5"/>
      <c r="AH117" s="93"/>
      <c r="AI117" s="117"/>
      <c r="BU117" s="5"/>
      <c r="BV117" s="5"/>
      <c r="BW117" s="5"/>
      <c r="BX117" s="5"/>
      <c r="BY117" s="5"/>
      <c r="CA117" s="5"/>
      <c r="CB117" s="5"/>
      <c r="CC117" s="5"/>
      <c r="CD117" s="5"/>
      <c r="CE117" s="5"/>
      <c r="CG117" s="5"/>
      <c r="CH117" s="5"/>
      <c r="CI117" s="5"/>
      <c r="CJ117" s="5"/>
      <c r="CK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</row>
    <row r="118" spans="31:183" ht="12.75">
      <c r="AE118" s="5"/>
      <c r="AF118" s="5"/>
      <c r="AG118" s="5"/>
      <c r="AH118" s="93"/>
      <c r="AI118" s="117"/>
      <c r="BU118" s="5"/>
      <c r="BV118" s="5"/>
      <c r="BW118" s="5"/>
      <c r="BX118" s="5"/>
      <c r="BY118" s="5"/>
      <c r="CA118" s="5"/>
      <c r="CB118" s="5"/>
      <c r="CC118" s="5"/>
      <c r="CD118" s="5"/>
      <c r="CE118" s="5"/>
      <c r="CG118" s="5"/>
      <c r="CH118" s="5"/>
      <c r="CI118" s="5"/>
      <c r="CJ118" s="5"/>
      <c r="CK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</row>
    <row r="119" spans="31:183" ht="12.75">
      <c r="AE119" s="5"/>
      <c r="AF119" s="5"/>
      <c r="AG119" s="5"/>
      <c r="AH119" s="93"/>
      <c r="AI119" s="117"/>
      <c r="BU119" s="5"/>
      <c r="BV119" s="5"/>
      <c r="BW119" s="5"/>
      <c r="BX119" s="5"/>
      <c r="BY119" s="5"/>
      <c r="CA119" s="5"/>
      <c r="CB119" s="5"/>
      <c r="CC119" s="5"/>
      <c r="CD119" s="5"/>
      <c r="CE119" s="5"/>
      <c r="CG119" s="5"/>
      <c r="CH119" s="5"/>
      <c r="CI119" s="5"/>
      <c r="CJ119" s="5"/>
      <c r="CK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</row>
    <row r="120" spans="31:183" ht="12.75">
      <c r="AE120" s="5"/>
      <c r="AF120" s="5"/>
      <c r="AG120" s="5"/>
      <c r="AH120" s="93"/>
      <c r="AI120" s="117"/>
      <c r="BU120" s="5"/>
      <c r="BV120" s="5"/>
      <c r="BW120" s="5"/>
      <c r="BX120" s="5"/>
      <c r="BY120" s="5"/>
      <c r="CA120" s="5"/>
      <c r="CB120" s="5"/>
      <c r="CC120" s="5"/>
      <c r="CD120" s="5"/>
      <c r="CE120" s="5"/>
      <c r="CG120" s="5"/>
      <c r="CH120" s="5"/>
      <c r="CI120" s="5"/>
      <c r="CJ120" s="5"/>
      <c r="CK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</row>
    <row r="121" spans="31:183" ht="12.75">
      <c r="AE121" s="5"/>
      <c r="AF121" s="5"/>
      <c r="AG121" s="5"/>
      <c r="AH121" s="93"/>
      <c r="AI121" s="117"/>
      <c r="BU121" s="5"/>
      <c r="BV121" s="5"/>
      <c r="BW121" s="5"/>
      <c r="BX121" s="5"/>
      <c r="BY121" s="5"/>
      <c r="CA121" s="5"/>
      <c r="CB121" s="5"/>
      <c r="CC121" s="5"/>
      <c r="CD121" s="5"/>
      <c r="CE121" s="5"/>
      <c r="CG121" s="5"/>
      <c r="CH121" s="5"/>
      <c r="CI121" s="5"/>
      <c r="CJ121" s="5"/>
      <c r="CK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</row>
    <row r="122" spans="31:183" ht="12.75">
      <c r="AE122" s="5"/>
      <c r="AF122" s="5"/>
      <c r="AG122" s="5"/>
      <c r="AH122" s="93"/>
      <c r="AI122" s="117"/>
      <c r="BU122" s="5"/>
      <c r="BV122" s="5"/>
      <c r="BW122" s="5"/>
      <c r="BX122" s="5"/>
      <c r="BY122" s="5"/>
      <c r="CA122" s="5"/>
      <c r="CB122" s="5"/>
      <c r="CC122" s="5"/>
      <c r="CD122" s="5"/>
      <c r="CE122" s="5"/>
      <c r="CG122" s="5"/>
      <c r="CH122" s="5"/>
      <c r="CI122" s="5"/>
      <c r="CJ122" s="5"/>
      <c r="CK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</row>
    <row r="123" spans="31:183" ht="12.75">
      <c r="AE123" s="5"/>
      <c r="AF123" s="5"/>
      <c r="AG123" s="5"/>
      <c r="AH123" s="93"/>
      <c r="AI123" s="117"/>
      <c r="BU123" s="5"/>
      <c r="BV123" s="5"/>
      <c r="BW123" s="5"/>
      <c r="BX123" s="5"/>
      <c r="BY123" s="5"/>
      <c r="CA123" s="5"/>
      <c r="CB123" s="5"/>
      <c r="CC123" s="5"/>
      <c r="CD123" s="5"/>
      <c r="CE123" s="5"/>
      <c r="CG123" s="5"/>
      <c r="CH123" s="5"/>
      <c r="CI123" s="5"/>
      <c r="CJ123" s="5"/>
      <c r="CK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</row>
    <row r="124" spans="31:183" ht="12.75">
      <c r="AE124" s="5"/>
      <c r="AF124" s="5"/>
      <c r="AG124" s="5"/>
      <c r="AH124" s="93"/>
      <c r="AI124" s="117"/>
      <c r="BU124" s="5"/>
      <c r="BV124" s="5"/>
      <c r="BW124" s="5"/>
      <c r="BX124" s="5"/>
      <c r="BY124" s="5"/>
      <c r="CA124" s="5"/>
      <c r="CB124" s="5"/>
      <c r="CC124" s="5"/>
      <c r="CD124" s="5"/>
      <c r="CE124" s="5"/>
      <c r="CG124" s="5"/>
      <c r="CH124" s="5"/>
      <c r="CI124" s="5"/>
      <c r="CJ124" s="5"/>
      <c r="CK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</row>
    <row r="125" spans="31:183" ht="12.75">
      <c r="AE125" s="5"/>
      <c r="AF125" s="5"/>
      <c r="AG125" s="5"/>
      <c r="AH125" s="93"/>
      <c r="AI125" s="117"/>
      <c r="BU125" s="5"/>
      <c r="BV125" s="5"/>
      <c r="BW125" s="5"/>
      <c r="BX125" s="5"/>
      <c r="BY125" s="5"/>
      <c r="CA125" s="5"/>
      <c r="CB125" s="5"/>
      <c r="CC125" s="5"/>
      <c r="CD125" s="5"/>
      <c r="CE125" s="5"/>
      <c r="CG125" s="5"/>
      <c r="CH125" s="5"/>
      <c r="CI125" s="5"/>
      <c r="CJ125" s="5"/>
      <c r="CK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</row>
    <row r="126" spans="31:183" ht="12.75">
      <c r="AE126" s="5"/>
      <c r="AF126" s="5"/>
      <c r="AG126" s="5"/>
      <c r="AH126" s="93"/>
      <c r="AI126" s="117"/>
      <c r="BU126" s="5"/>
      <c r="BV126" s="5"/>
      <c r="BW126" s="5"/>
      <c r="BX126" s="5"/>
      <c r="BY126" s="5"/>
      <c r="CA126" s="5"/>
      <c r="CB126" s="5"/>
      <c r="CC126" s="5"/>
      <c r="CD126" s="5"/>
      <c r="CE126" s="5"/>
      <c r="CG126" s="5"/>
      <c r="CH126" s="5"/>
      <c r="CI126" s="5"/>
      <c r="CJ126" s="5"/>
      <c r="CK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</row>
    <row r="127" spans="31:183" ht="12.75">
      <c r="AE127" s="5"/>
      <c r="AF127" s="5"/>
      <c r="AG127" s="5"/>
      <c r="AH127" s="93"/>
      <c r="AI127" s="117"/>
      <c r="BU127" s="5"/>
      <c r="BV127" s="5"/>
      <c r="BW127" s="5"/>
      <c r="BX127" s="5"/>
      <c r="BY127" s="5"/>
      <c r="CA127" s="5"/>
      <c r="CB127" s="5"/>
      <c r="CC127" s="5"/>
      <c r="CD127" s="5"/>
      <c r="CE127" s="5"/>
      <c r="CG127" s="5"/>
      <c r="CH127" s="5"/>
      <c r="CI127" s="5"/>
      <c r="CJ127" s="5"/>
      <c r="CK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</row>
    <row r="128" spans="31:183" ht="12.75">
      <c r="AE128" s="5"/>
      <c r="AF128" s="5"/>
      <c r="AG128" s="5"/>
      <c r="AH128" s="93"/>
      <c r="AI128" s="117"/>
      <c r="BU128" s="5"/>
      <c r="BV128" s="5"/>
      <c r="BW128" s="5"/>
      <c r="BX128" s="5"/>
      <c r="BY128" s="5"/>
      <c r="CA128" s="5"/>
      <c r="CB128" s="5"/>
      <c r="CC128" s="5"/>
      <c r="CD128" s="5"/>
      <c r="CE128" s="5"/>
      <c r="CG128" s="5"/>
      <c r="CH128" s="5"/>
      <c r="CI128" s="5"/>
      <c r="CJ128" s="5"/>
      <c r="CK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</row>
    <row r="129" spans="31:183" ht="12.75">
      <c r="AE129" s="5"/>
      <c r="AF129" s="5"/>
      <c r="AG129" s="5"/>
      <c r="AH129" s="93"/>
      <c r="AI129" s="117"/>
      <c r="BU129" s="5"/>
      <c r="BV129" s="5"/>
      <c r="BW129" s="5"/>
      <c r="BX129" s="5"/>
      <c r="BY129" s="5"/>
      <c r="CA129" s="5"/>
      <c r="CB129" s="5"/>
      <c r="CC129" s="5"/>
      <c r="CD129" s="5"/>
      <c r="CE129" s="5"/>
      <c r="CG129" s="5"/>
      <c r="CH129" s="5"/>
      <c r="CI129" s="5"/>
      <c r="CJ129" s="5"/>
      <c r="CK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</row>
    <row r="130" spans="31:183" ht="12.75">
      <c r="AE130" s="5"/>
      <c r="AF130" s="5"/>
      <c r="AG130" s="5"/>
      <c r="AH130" s="93"/>
      <c r="AI130" s="117"/>
      <c r="BU130" s="5"/>
      <c r="BV130" s="5"/>
      <c r="BW130" s="5"/>
      <c r="BX130" s="5"/>
      <c r="BY130" s="5"/>
      <c r="CA130" s="5"/>
      <c r="CB130" s="5"/>
      <c r="CC130" s="5"/>
      <c r="CD130" s="5"/>
      <c r="CE130" s="5"/>
      <c r="CG130" s="5"/>
      <c r="CH130" s="5"/>
      <c r="CI130" s="5"/>
      <c r="CJ130" s="5"/>
      <c r="CK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</row>
    <row r="131" spans="31:183" ht="12.75">
      <c r="AE131" s="5"/>
      <c r="AF131" s="5"/>
      <c r="AG131" s="5"/>
      <c r="AH131" s="93"/>
      <c r="AI131" s="117"/>
      <c r="BU131" s="5"/>
      <c r="BV131" s="5"/>
      <c r="BW131" s="5"/>
      <c r="BX131" s="5"/>
      <c r="BY131" s="5"/>
      <c r="CA131" s="5"/>
      <c r="CB131" s="5"/>
      <c r="CC131" s="5"/>
      <c r="CD131" s="5"/>
      <c r="CE131" s="5"/>
      <c r="CG131" s="5"/>
      <c r="CH131" s="5"/>
      <c r="CI131" s="5"/>
      <c r="CJ131" s="5"/>
      <c r="CK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</row>
    <row r="132" spans="31:183" ht="12.75">
      <c r="AE132" s="5"/>
      <c r="AF132" s="5"/>
      <c r="AG132" s="5"/>
      <c r="AH132" s="93"/>
      <c r="AI132" s="117"/>
      <c r="BU132" s="5"/>
      <c r="BV132" s="5"/>
      <c r="BW132" s="5"/>
      <c r="BX132" s="5"/>
      <c r="BY132" s="5"/>
      <c r="CA132" s="5"/>
      <c r="CB132" s="5"/>
      <c r="CC132" s="5"/>
      <c r="CD132" s="5"/>
      <c r="CE132" s="5"/>
      <c r="CG132" s="5"/>
      <c r="CH132" s="5"/>
      <c r="CI132" s="5"/>
      <c r="CJ132" s="5"/>
      <c r="CK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</row>
    <row r="133" spans="31:183" ht="12.75">
      <c r="AE133" s="5"/>
      <c r="AF133" s="5"/>
      <c r="AG133" s="5"/>
      <c r="AH133" s="93"/>
      <c r="AI133" s="117"/>
      <c r="BU133" s="5"/>
      <c r="BV133" s="5"/>
      <c r="BW133" s="5"/>
      <c r="BX133" s="5"/>
      <c r="BY133" s="5"/>
      <c r="CA133" s="5"/>
      <c r="CB133" s="5"/>
      <c r="CC133" s="5"/>
      <c r="CD133" s="5"/>
      <c r="CE133" s="5"/>
      <c r="CG133" s="5"/>
      <c r="CH133" s="5"/>
      <c r="CI133" s="5"/>
      <c r="CJ133" s="5"/>
      <c r="CK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</row>
    <row r="134" spans="31:183" ht="12.75">
      <c r="AE134" s="5"/>
      <c r="AF134" s="5"/>
      <c r="AG134" s="5"/>
      <c r="AH134" s="93"/>
      <c r="AI134" s="117"/>
      <c r="BU134" s="5"/>
      <c r="BV134" s="5"/>
      <c r="BW134" s="5"/>
      <c r="BX134" s="5"/>
      <c r="BY134" s="5"/>
      <c r="CA134" s="5"/>
      <c r="CB134" s="5"/>
      <c r="CC134" s="5"/>
      <c r="CD134" s="5"/>
      <c r="CE134" s="5"/>
      <c r="CG134" s="5"/>
      <c r="CH134" s="5"/>
      <c r="CI134" s="5"/>
      <c r="CJ134" s="5"/>
      <c r="CK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</row>
    <row r="135" spans="31:183" ht="12.75">
      <c r="AE135" s="5"/>
      <c r="AF135" s="5"/>
      <c r="AG135" s="5"/>
      <c r="AH135" s="93"/>
      <c r="AI135" s="117"/>
      <c r="BU135" s="5"/>
      <c r="BV135" s="5"/>
      <c r="BW135" s="5"/>
      <c r="BX135" s="5"/>
      <c r="BY135" s="5"/>
      <c r="CA135" s="5"/>
      <c r="CB135" s="5"/>
      <c r="CC135" s="5"/>
      <c r="CD135" s="5"/>
      <c r="CE135" s="5"/>
      <c r="CG135" s="5"/>
      <c r="CH135" s="5"/>
      <c r="CI135" s="5"/>
      <c r="CJ135" s="5"/>
      <c r="CK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</row>
    <row r="136" spans="31:183" ht="12.75">
      <c r="AE136" s="5"/>
      <c r="AF136" s="5"/>
      <c r="AG136" s="5"/>
      <c r="AH136" s="93"/>
      <c r="AI136" s="117"/>
      <c r="BU136" s="5"/>
      <c r="BV136" s="5"/>
      <c r="BW136" s="5"/>
      <c r="BX136" s="5"/>
      <c r="BY136" s="5"/>
      <c r="CA136" s="5"/>
      <c r="CB136" s="5"/>
      <c r="CC136" s="5"/>
      <c r="CD136" s="5"/>
      <c r="CE136" s="5"/>
      <c r="CG136" s="5"/>
      <c r="CH136" s="5"/>
      <c r="CI136" s="5"/>
      <c r="CJ136" s="5"/>
      <c r="CK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</row>
    <row r="137" spans="31:183" ht="12.75">
      <c r="AE137" s="5"/>
      <c r="AF137" s="5"/>
      <c r="AG137" s="5"/>
      <c r="AH137" s="93"/>
      <c r="AI137" s="117"/>
      <c r="BU137" s="5"/>
      <c r="BV137" s="5"/>
      <c r="BW137" s="5"/>
      <c r="BX137" s="5"/>
      <c r="BY137" s="5"/>
      <c r="CA137" s="5"/>
      <c r="CB137" s="5"/>
      <c r="CC137" s="5"/>
      <c r="CD137" s="5"/>
      <c r="CE137" s="5"/>
      <c r="CG137" s="5"/>
      <c r="CH137" s="5"/>
      <c r="CI137" s="5"/>
      <c r="CJ137" s="5"/>
      <c r="CK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</row>
    <row r="138" spans="31:183" ht="12.75">
      <c r="AE138" s="5"/>
      <c r="AF138" s="5"/>
      <c r="AG138" s="5"/>
      <c r="AH138" s="93"/>
      <c r="AI138" s="117"/>
      <c r="BU138" s="5"/>
      <c r="BV138" s="5"/>
      <c r="BW138" s="5"/>
      <c r="BX138" s="5"/>
      <c r="BY138" s="5"/>
      <c r="CA138" s="5"/>
      <c r="CB138" s="5"/>
      <c r="CC138" s="5"/>
      <c r="CD138" s="5"/>
      <c r="CE138" s="5"/>
      <c r="CG138" s="5"/>
      <c r="CH138" s="5"/>
      <c r="CI138" s="5"/>
      <c r="CJ138" s="5"/>
      <c r="CK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</row>
    <row r="139" spans="31:183" ht="12.75">
      <c r="AE139" s="5"/>
      <c r="AF139" s="5"/>
      <c r="AG139" s="5"/>
      <c r="AH139" s="93"/>
      <c r="AI139" s="117"/>
      <c r="BU139" s="5"/>
      <c r="BV139" s="5"/>
      <c r="BW139" s="5"/>
      <c r="BX139" s="5"/>
      <c r="BY139" s="5"/>
      <c r="CA139" s="5"/>
      <c r="CB139" s="5"/>
      <c r="CC139" s="5"/>
      <c r="CD139" s="5"/>
      <c r="CE139" s="5"/>
      <c r="CG139" s="5"/>
      <c r="CH139" s="5"/>
      <c r="CI139" s="5"/>
      <c r="CJ139" s="5"/>
      <c r="CK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</row>
    <row r="140" spans="31:183" ht="12.75">
      <c r="AE140" s="5"/>
      <c r="AF140" s="5"/>
      <c r="AG140" s="5"/>
      <c r="AH140" s="93"/>
      <c r="AI140" s="117"/>
      <c r="BU140" s="5"/>
      <c r="BV140" s="5"/>
      <c r="BW140" s="5"/>
      <c r="BX140" s="5"/>
      <c r="BY140" s="5"/>
      <c r="CA140" s="5"/>
      <c r="CB140" s="5"/>
      <c r="CC140" s="5"/>
      <c r="CD140" s="5"/>
      <c r="CE140" s="5"/>
      <c r="CG140" s="5"/>
      <c r="CH140" s="5"/>
      <c r="CI140" s="5"/>
      <c r="CJ140" s="5"/>
      <c r="CK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</row>
    <row r="141" spans="31:183" ht="12.75">
      <c r="AE141" s="5"/>
      <c r="AF141" s="5"/>
      <c r="AG141" s="5"/>
      <c r="AH141" s="93"/>
      <c r="AI141" s="117"/>
      <c r="BU141" s="5"/>
      <c r="BV141" s="5"/>
      <c r="BW141" s="5"/>
      <c r="BX141" s="5"/>
      <c r="BY141" s="5"/>
      <c r="CA141" s="5"/>
      <c r="CB141" s="5"/>
      <c r="CC141" s="5"/>
      <c r="CD141" s="5"/>
      <c r="CE141" s="5"/>
      <c r="CG141" s="5"/>
      <c r="CH141" s="5"/>
      <c r="CI141" s="5"/>
      <c r="CJ141" s="5"/>
      <c r="CK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</row>
    <row r="142" spans="31:183" ht="12.75">
      <c r="AE142" s="5"/>
      <c r="AF142" s="5"/>
      <c r="AG142" s="5"/>
      <c r="AH142" s="93"/>
      <c r="AI142" s="117"/>
      <c r="BU142" s="5"/>
      <c r="BV142" s="5"/>
      <c r="BW142" s="5"/>
      <c r="BX142" s="5"/>
      <c r="BY142" s="5"/>
      <c r="CA142" s="5"/>
      <c r="CB142" s="5"/>
      <c r="CC142" s="5"/>
      <c r="CD142" s="5"/>
      <c r="CE142" s="5"/>
      <c r="CG142" s="5"/>
      <c r="CH142" s="5"/>
      <c r="CI142" s="5"/>
      <c r="CJ142" s="5"/>
      <c r="CK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</row>
    <row r="143" spans="31:183" ht="12.75">
      <c r="AE143" s="5"/>
      <c r="AF143" s="5"/>
      <c r="AG143" s="5"/>
      <c r="AH143" s="93"/>
      <c r="AI143" s="117"/>
      <c r="BU143" s="5"/>
      <c r="BV143" s="5"/>
      <c r="BW143" s="5"/>
      <c r="BX143" s="5"/>
      <c r="BY143" s="5"/>
      <c r="CA143" s="5"/>
      <c r="CB143" s="5"/>
      <c r="CC143" s="5"/>
      <c r="CD143" s="5"/>
      <c r="CE143" s="5"/>
      <c r="CG143" s="5"/>
      <c r="CH143" s="5"/>
      <c r="CI143" s="5"/>
      <c r="CJ143" s="5"/>
      <c r="CK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</row>
    <row r="144" spans="31:183" ht="12.75">
      <c r="AE144" s="5"/>
      <c r="AF144" s="5"/>
      <c r="AG144" s="5"/>
      <c r="AH144" s="93"/>
      <c r="AI144" s="117"/>
      <c r="BU144" s="5"/>
      <c r="BV144" s="5"/>
      <c r="BW144" s="5"/>
      <c r="BX144" s="5"/>
      <c r="BY144" s="5"/>
      <c r="CA144" s="5"/>
      <c r="CB144" s="5"/>
      <c r="CC144" s="5"/>
      <c r="CD144" s="5"/>
      <c r="CE144" s="5"/>
      <c r="CG144" s="5"/>
      <c r="CH144" s="5"/>
      <c r="CI144" s="5"/>
      <c r="CJ144" s="5"/>
      <c r="CK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5" spans="31:183" ht="12.75">
      <c r="AE145" s="5"/>
      <c r="AF145" s="5"/>
      <c r="AG145" s="5"/>
      <c r="AH145" s="93"/>
      <c r="AI145" s="117"/>
      <c r="BU145" s="5"/>
      <c r="BV145" s="5"/>
      <c r="BW145" s="5"/>
      <c r="BX145" s="5"/>
      <c r="BY145" s="5"/>
      <c r="CA145" s="5"/>
      <c r="CB145" s="5"/>
      <c r="CC145" s="5"/>
      <c r="CD145" s="5"/>
      <c r="CE145" s="5"/>
      <c r="CG145" s="5"/>
      <c r="CH145" s="5"/>
      <c r="CI145" s="5"/>
      <c r="CJ145" s="5"/>
      <c r="CK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</row>
    <row r="146" spans="31:183" ht="12.75">
      <c r="AE146" s="5"/>
      <c r="AF146" s="5"/>
      <c r="AG146" s="5"/>
      <c r="AH146" s="93"/>
      <c r="AI146" s="117"/>
      <c r="BU146" s="5"/>
      <c r="BV146" s="5"/>
      <c r="BW146" s="5"/>
      <c r="BX146" s="5"/>
      <c r="BY146" s="5"/>
      <c r="CA146" s="5"/>
      <c r="CB146" s="5"/>
      <c r="CC146" s="5"/>
      <c r="CD146" s="5"/>
      <c r="CE146" s="5"/>
      <c r="CG146" s="5"/>
      <c r="CH146" s="5"/>
      <c r="CI146" s="5"/>
      <c r="CJ146" s="5"/>
      <c r="CK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</row>
    <row r="147" spans="31:183" ht="12.75">
      <c r="AE147" s="5"/>
      <c r="AF147" s="5"/>
      <c r="AG147" s="5"/>
      <c r="AH147" s="93"/>
      <c r="AI147" s="117"/>
      <c r="BU147" s="5"/>
      <c r="BV147" s="5"/>
      <c r="BW147" s="5"/>
      <c r="BX147" s="5"/>
      <c r="BY147" s="5"/>
      <c r="CA147" s="5"/>
      <c r="CB147" s="5"/>
      <c r="CC147" s="5"/>
      <c r="CD147" s="5"/>
      <c r="CE147" s="5"/>
      <c r="CG147" s="5"/>
      <c r="CH147" s="5"/>
      <c r="CI147" s="5"/>
      <c r="CJ147" s="5"/>
      <c r="CK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</row>
    <row r="148" spans="31:183" ht="12.75">
      <c r="AE148" s="5"/>
      <c r="AF148" s="5"/>
      <c r="AG148" s="5"/>
      <c r="AH148" s="93"/>
      <c r="AI148" s="117"/>
      <c r="BU148" s="5"/>
      <c r="BV148" s="5"/>
      <c r="BW148" s="5"/>
      <c r="BX148" s="5"/>
      <c r="BY148" s="5"/>
      <c r="CA148" s="5"/>
      <c r="CB148" s="5"/>
      <c r="CC148" s="5"/>
      <c r="CD148" s="5"/>
      <c r="CE148" s="5"/>
      <c r="CG148" s="5"/>
      <c r="CH148" s="5"/>
      <c r="CI148" s="5"/>
      <c r="CJ148" s="5"/>
      <c r="CK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</row>
    <row r="149" spans="31:183" ht="12.75">
      <c r="AE149" s="5"/>
      <c r="AF149" s="5"/>
      <c r="AG149" s="5"/>
      <c r="AH149" s="93"/>
      <c r="AI149" s="117"/>
      <c r="BU149" s="5"/>
      <c r="BV149" s="5"/>
      <c r="BW149" s="5"/>
      <c r="BX149" s="5"/>
      <c r="BY149" s="5"/>
      <c r="CA149" s="5"/>
      <c r="CB149" s="5"/>
      <c r="CC149" s="5"/>
      <c r="CD149" s="5"/>
      <c r="CE149" s="5"/>
      <c r="CG149" s="5"/>
      <c r="CH149" s="5"/>
      <c r="CI149" s="5"/>
      <c r="CJ149" s="5"/>
      <c r="CK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</row>
    <row r="150" spans="31:183" ht="12.75">
      <c r="AE150" s="5"/>
      <c r="AF150" s="5"/>
      <c r="AG150" s="5"/>
      <c r="AH150" s="93"/>
      <c r="AI150" s="117"/>
      <c r="BU150" s="5"/>
      <c r="BV150" s="5"/>
      <c r="BW150" s="5"/>
      <c r="BX150" s="5"/>
      <c r="BY150" s="5"/>
      <c r="CA150" s="5"/>
      <c r="CB150" s="5"/>
      <c r="CC150" s="5"/>
      <c r="CD150" s="5"/>
      <c r="CE150" s="5"/>
      <c r="CG150" s="5"/>
      <c r="CH150" s="5"/>
      <c r="CI150" s="5"/>
      <c r="CJ150" s="5"/>
      <c r="CK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</row>
    <row r="151" spans="31:183" ht="12.75">
      <c r="AE151" s="5"/>
      <c r="AF151" s="5"/>
      <c r="AG151" s="5"/>
      <c r="AH151" s="93"/>
      <c r="AI151" s="117"/>
      <c r="BU151" s="5"/>
      <c r="BV151" s="5"/>
      <c r="BW151" s="5"/>
      <c r="BX151" s="5"/>
      <c r="BY151" s="5"/>
      <c r="CA151" s="5"/>
      <c r="CB151" s="5"/>
      <c r="CC151" s="5"/>
      <c r="CD151" s="5"/>
      <c r="CE151" s="5"/>
      <c r="CG151" s="5"/>
      <c r="CH151" s="5"/>
      <c r="CI151" s="5"/>
      <c r="CJ151" s="5"/>
      <c r="CK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</row>
    <row r="152" spans="31:183" ht="12.75">
      <c r="AE152" s="5"/>
      <c r="AF152" s="5"/>
      <c r="AG152" s="5"/>
      <c r="AH152" s="93"/>
      <c r="AI152" s="117"/>
      <c r="BU152" s="5"/>
      <c r="BV152" s="5"/>
      <c r="BW152" s="5"/>
      <c r="BX152" s="5"/>
      <c r="BY152" s="5"/>
      <c r="CA152" s="5"/>
      <c r="CB152" s="5"/>
      <c r="CC152" s="5"/>
      <c r="CD152" s="5"/>
      <c r="CE152" s="5"/>
      <c r="CG152" s="5"/>
      <c r="CH152" s="5"/>
      <c r="CI152" s="5"/>
      <c r="CJ152" s="5"/>
      <c r="CK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</row>
    <row r="153" spans="31:183" ht="12.75">
      <c r="AE153" s="5"/>
      <c r="AF153" s="5"/>
      <c r="AG153" s="5"/>
      <c r="AH153" s="93"/>
      <c r="AI153" s="117"/>
      <c r="BU153" s="5"/>
      <c r="BV153" s="5"/>
      <c r="BW153" s="5"/>
      <c r="BX153" s="5"/>
      <c r="BY153" s="5"/>
      <c r="CA153" s="5"/>
      <c r="CB153" s="5"/>
      <c r="CC153" s="5"/>
      <c r="CD153" s="5"/>
      <c r="CE153" s="5"/>
      <c r="CG153" s="5"/>
      <c r="CH153" s="5"/>
      <c r="CI153" s="5"/>
      <c r="CJ153" s="5"/>
      <c r="CK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</row>
    <row r="154" spans="31:183" ht="12.75">
      <c r="AE154" s="5"/>
      <c r="AF154" s="5"/>
      <c r="AG154" s="5"/>
      <c r="AH154" s="93"/>
      <c r="AI154" s="117"/>
      <c r="BU154" s="5"/>
      <c r="BV154" s="5"/>
      <c r="BW154" s="5"/>
      <c r="BX154" s="5"/>
      <c r="BY154" s="5"/>
      <c r="CA154" s="5"/>
      <c r="CB154" s="5"/>
      <c r="CC154" s="5"/>
      <c r="CD154" s="5"/>
      <c r="CE154" s="5"/>
      <c r="CG154" s="5"/>
      <c r="CH154" s="5"/>
      <c r="CI154" s="5"/>
      <c r="CJ154" s="5"/>
      <c r="CK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</row>
    <row r="155" spans="31:183" ht="12.75">
      <c r="AE155" s="5"/>
      <c r="AF155" s="5"/>
      <c r="AG155" s="5"/>
      <c r="AH155" s="93"/>
      <c r="AI155" s="117"/>
      <c r="BU155" s="5"/>
      <c r="BV155" s="5"/>
      <c r="BW155" s="5"/>
      <c r="BX155" s="5"/>
      <c r="BY155" s="5"/>
      <c r="CA155" s="5"/>
      <c r="CB155" s="5"/>
      <c r="CC155" s="5"/>
      <c r="CD155" s="5"/>
      <c r="CE155" s="5"/>
      <c r="CG155" s="5"/>
      <c r="CH155" s="5"/>
      <c r="CI155" s="5"/>
      <c r="CJ155" s="5"/>
      <c r="CK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31:183" ht="12.75">
      <c r="AE156" s="5"/>
      <c r="AF156" s="5"/>
      <c r="AG156" s="5"/>
      <c r="AH156" s="93"/>
      <c r="AI156" s="117"/>
      <c r="BU156" s="5"/>
      <c r="BV156" s="5"/>
      <c r="BW156" s="5"/>
      <c r="BX156" s="5"/>
      <c r="BY156" s="5"/>
      <c r="CA156" s="5"/>
      <c r="CB156" s="5"/>
      <c r="CC156" s="5"/>
      <c r="CD156" s="5"/>
      <c r="CE156" s="5"/>
      <c r="CG156" s="5"/>
      <c r="CH156" s="5"/>
      <c r="CI156" s="5"/>
      <c r="CJ156" s="5"/>
      <c r="CK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</row>
    <row r="157" spans="31:183" ht="12.75">
      <c r="AE157" s="5"/>
      <c r="AF157" s="5"/>
      <c r="AG157" s="5"/>
      <c r="AH157" s="93"/>
      <c r="AI157" s="117"/>
      <c r="BU157" s="5"/>
      <c r="BV157" s="5"/>
      <c r="BW157" s="5"/>
      <c r="BX157" s="5"/>
      <c r="BY157" s="5"/>
      <c r="CA157" s="5"/>
      <c r="CB157" s="5"/>
      <c r="CC157" s="5"/>
      <c r="CD157" s="5"/>
      <c r="CE157" s="5"/>
      <c r="CG157" s="5"/>
      <c r="CH157" s="5"/>
      <c r="CI157" s="5"/>
      <c r="CJ157" s="5"/>
      <c r="CK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</row>
    <row r="158" spans="31:183" ht="12.75">
      <c r="AE158" s="5"/>
      <c r="AF158" s="5"/>
      <c r="AG158" s="5"/>
      <c r="AH158" s="93"/>
      <c r="AI158" s="117"/>
      <c r="BU158" s="5"/>
      <c r="BV158" s="5"/>
      <c r="BW158" s="5"/>
      <c r="BX158" s="5"/>
      <c r="BY158" s="5"/>
      <c r="CA158" s="5"/>
      <c r="CB158" s="5"/>
      <c r="CC158" s="5"/>
      <c r="CD158" s="5"/>
      <c r="CE158" s="5"/>
      <c r="CG158" s="5"/>
      <c r="CH158" s="5"/>
      <c r="CI158" s="5"/>
      <c r="CJ158" s="5"/>
      <c r="CK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</row>
    <row r="159" spans="31:183" ht="12.75">
      <c r="AE159" s="5"/>
      <c r="AF159" s="5"/>
      <c r="AG159" s="5"/>
      <c r="AH159" s="93"/>
      <c r="AI159" s="117"/>
      <c r="BU159" s="5"/>
      <c r="BV159" s="5"/>
      <c r="BW159" s="5"/>
      <c r="BX159" s="5"/>
      <c r="BY159" s="5"/>
      <c r="CA159" s="5"/>
      <c r="CB159" s="5"/>
      <c r="CC159" s="5"/>
      <c r="CD159" s="5"/>
      <c r="CE159" s="5"/>
      <c r="CG159" s="5"/>
      <c r="CH159" s="5"/>
      <c r="CI159" s="5"/>
      <c r="CJ159" s="5"/>
      <c r="CK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</row>
    <row r="160" spans="31:183" ht="12.75">
      <c r="AE160" s="5"/>
      <c r="AF160" s="5"/>
      <c r="AG160" s="5"/>
      <c r="AH160" s="93"/>
      <c r="AI160" s="117"/>
      <c r="BU160" s="5"/>
      <c r="BV160" s="5"/>
      <c r="BW160" s="5"/>
      <c r="BX160" s="5"/>
      <c r="BY160" s="5"/>
      <c r="CA160" s="5"/>
      <c r="CB160" s="5"/>
      <c r="CC160" s="5"/>
      <c r="CD160" s="5"/>
      <c r="CE160" s="5"/>
      <c r="CG160" s="5"/>
      <c r="CH160" s="5"/>
      <c r="CI160" s="5"/>
      <c r="CJ160" s="5"/>
      <c r="CK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</row>
    <row r="161" spans="31:183" ht="12.75">
      <c r="AE161" s="5"/>
      <c r="AF161" s="5"/>
      <c r="AG161" s="5"/>
      <c r="AH161" s="93"/>
      <c r="AI161" s="117"/>
      <c r="BU161" s="5"/>
      <c r="BV161" s="5"/>
      <c r="BW161" s="5"/>
      <c r="BX161" s="5"/>
      <c r="BY161" s="5"/>
      <c r="CA161" s="5"/>
      <c r="CB161" s="5"/>
      <c r="CC161" s="5"/>
      <c r="CD161" s="5"/>
      <c r="CE161" s="5"/>
      <c r="CG161" s="5"/>
      <c r="CH161" s="5"/>
      <c r="CI161" s="5"/>
      <c r="CJ161" s="5"/>
      <c r="CK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</row>
    <row r="162" spans="31:183" ht="12.75">
      <c r="AE162" s="5"/>
      <c r="AF162" s="5"/>
      <c r="AG162" s="5"/>
      <c r="AH162" s="93"/>
      <c r="AI162" s="117"/>
      <c r="BU162" s="5"/>
      <c r="BV162" s="5"/>
      <c r="BW162" s="5"/>
      <c r="BX162" s="5"/>
      <c r="BY162" s="5"/>
      <c r="CA162" s="5"/>
      <c r="CB162" s="5"/>
      <c r="CC162" s="5"/>
      <c r="CD162" s="5"/>
      <c r="CE162" s="5"/>
      <c r="CG162" s="5"/>
      <c r="CH162" s="5"/>
      <c r="CI162" s="5"/>
      <c r="CJ162" s="5"/>
      <c r="CK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</row>
    <row r="163" spans="31:183" ht="12.75">
      <c r="AE163" s="5"/>
      <c r="AF163" s="5"/>
      <c r="AG163" s="5"/>
      <c r="AH163" s="93"/>
      <c r="AI163" s="117"/>
      <c r="BU163" s="5"/>
      <c r="BV163" s="5"/>
      <c r="BW163" s="5"/>
      <c r="BX163" s="5"/>
      <c r="BY163" s="5"/>
      <c r="CA163" s="5"/>
      <c r="CB163" s="5"/>
      <c r="CC163" s="5"/>
      <c r="CD163" s="5"/>
      <c r="CE163" s="5"/>
      <c r="CG163" s="5"/>
      <c r="CH163" s="5"/>
      <c r="CI163" s="5"/>
      <c r="CJ163" s="5"/>
      <c r="CK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</row>
    <row r="164" spans="31:183" ht="12.75">
      <c r="AE164" s="5"/>
      <c r="AF164" s="5"/>
      <c r="AG164" s="5"/>
      <c r="AH164" s="93"/>
      <c r="AI164" s="117"/>
      <c r="BU164" s="5"/>
      <c r="BV164" s="5"/>
      <c r="BW164" s="5"/>
      <c r="BX164" s="5"/>
      <c r="BY164" s="5"/>
      <c r="CA164" s="5"/>
      <c r="CB164" s="5"/>
      <c r="CC164" s="5"/>
      <c r="CD164" s="5"/>
      <c r="CE164" s="5"/>
      <c r="CG164" s="5"/>
      <c r="CH164" s="5"/>
      <c r="CI164" s="5"/>
      <c r="CJ164" s="5"/>
      <c r="CK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</row>
    <row r="165" spans="31:183" ht="12.75">
      <c r="AE165" s="5"/>
      <c r="AF165" s="5"/>
      <c r="AG165" s="5"/>
      <c r="AH165" s="93"/>
      <c r="AI165" s="117"/>
      <c r="BU165" s="5"/>
      <c r="BV165" s="5"/>
      <c r="BW165" s="5"/>
      <c r="BX165" s="5"/>
      <c r="BY165" s="5"/>
      <c r="CA165" s="5"/>
      <c r="CB165" s="5"/>
      <c r="CC165" s="5"/>
      <c r="CD165" s="5"/>
      <c r="CE165" s="5"/>
      <c r="CG165" s="5"/>
      <c r="CH165" s="5"/>
      <c r="CI165" s="5"/>
      <c r="CJ165" s="5"/>
      <c r="CK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</row>
    <row r="166" spans="31:183" ht="12.75">
      <c r="AE166" s="5"/>
      <c r="AF166" s="5"/>
      <c r="AG166" s="5"/>
      <c r="AH166" s="93"/>
      <c r="AI166" s="117"/>
      <c r="BU166" s="5"/>
      <c r="BV166" s="5"/>
      <c r="BW166" s="5"/>
      <c r="BX166" s="5"/>
      <c r="BY166" s="5"/>
      <c r="CA166" s="5"/>
      <c r="CB166" s="5"/>
      <c r="CC166" s="5"/>
      <c r="CD166" s="5"/>
      <c r="CE166" s="5"/>
      <c r="CG166" s="5"/>
      <c r="CH166" s="5"/>
      <c r="CI166" s="5"/>
      <c r="CJ166" s="5"/>
      <c r="CK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67" spans="31:183" ht="12.75">
      <c r="AE167" s="5"/>
      <c r="AF167" s="5"/>
      <c r="AG167" s="5"/>
      <c r="AH167" s="93"/>
      <c r="AI167" s="117"/>
      <c r="BU167" s="5"/>
      <c r="BV167" s="5"/>
      <c r="BW167" s="5"/>
      <c r="BX167" s="5"/>
      <c r="BY167" s="5"/>
      <c r="CA167" s="5"/>
      <c r="CB167" s="5"/>
      <c r="CC167" s="5"/>
      <c r="CD167" s="5"/>
      <c r="CE167" s="5"/>
      <c r="CG167" s="5"/>
      <c r="CH167" s="5"/>
      <c r="CI167" s="5"/>
      <c r="CJ167" s="5"/>
      <c r="CK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</row>
    <row r="168" spans="31:183" ht="12.75">
      <c r="AE168" s="5"/>
      <c r="AF168" s="5"/>
      <c r="AG168" s="5"/>
      <c r="AH168" s="93"/>
      <c r="AI168" s="117"/>
      <c r="BU168" s="5"/>
      <c r="BV168" s="5"/>
      <c r="BW168" s="5"/>
      <c r="BX168" s="5"/>
      <c r="BY168" s="5"/>
      <c r="CA168" s="5"/>
      <c r="CB168" s="5"/>
      <c r="CC168" s="5"/>
      <c r="CD168" s="5"/>
      <c r="CE168" s="5"/>
      <c r="CG168" s="5"/>
      <c r="CH168" s="5"/>
      <c r="CI168" s="5"/>
      <c r="CJ168" s="5"/>
      <c r="CK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</row>
    <row r="169" spans="31:183" ht="12.75">
      <c r="AE169" s="5"/>
      <c r="AF169" s="5"/>
      <c r="AG169" s="5"/>
      <c r="AH169" s="93"/>
      <c r="AI169" s="117"/>
      <c r="BU169" s="5"/>
      <c r="BV169" s="5"/>
      <c r="BW169" s="5"/>
      <c r="BX169" s="5"/>
      <c r="BY169" s="5"/>
      <c r="CA169" s="5"/>
      <c r="CB169" s="5"/>
      <c r="CC169" s="5"/>
      <c r="CD169" s="5"/>
      <c r="CE169" s="5"/>
      <c r="CG169" s="5"/>
      <c r="CH169" s="5"/>
      <c r="CI169" s="5"/>
      <c r="CJ169" s="5"/>
      <c r="CK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</row>
    <row r="170" spans="31:183" ht="12.75">
      <c r="AE170" s="5"/>
      <c r="AF170" s="5"/>
      <c r="AG170" s="5"/>
      <c r="AH170" s="93"/>
      <c r="AI170" s="117"/>
      <c r="BU170" s="5"/>
      <c r="BV170" s="5"/>
      <c r="BW170" s="5"/>
      <c r="BX170" s="5"/>
      <c r="BY170" s="5"/>
      <c r="CA170" s="5"/>
      <c r="CB170" s="5"/>
      <c r="CC170" s="5"/>
      <c r="CD170" s="5"/>
      <c r="CE170" s="5"/>
      <c r="CG170" s="5"/>
      <c r="CH170" s="5"/>
      <c r="CI170" s="5"/>
      <c r="CJ170" s="5"/>
      <c r="CK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</row>
    <row r="171" spans="31:183" ht="12.75">
      <c r="AE171" s="5"/>
      <c r="AF171" s="5"/>
      <c r="AG171" s="5"/>
      <c r="AH171" s="93"/>
      <c r="AI171" s="117"/>
      <c r="BU171" s="5"/>
      <c r="BV171" s="5"/>
      <c r="BW171" s="5"/>
      <c r="BX171" s="5"/>
      <c r="BY171" s="5"/>
      <c r="CA171" s="5"/>
      <c r="CB171" s="5"/>
      <c r="CC171" s="5"/>
      <c r="CD171" s="5"/>
      <c r="CE171" s="5"/>
      <c r="CG171" s="5"/>
      <c r="CH171" s="5"/>
      <c r="CI171" s="5"/>
      <c r="CJ171" s="5"/>
      <c r="CK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</row>
    <row r="172" spans="31:183" ht="12.75">
      <c r="AE172" s="5"/>
      <c r="AF172" s="5"/>
      <c r="AG172" s="5"/>
      <c r="AH172" s="93"/>
      <c r="AI172" s="117"/>
      <c r="BU172" s="5"/>
      <c r="BV172" s="5"/>
      <c r="BW172" s="5"/>
      <c r="BX172" s="5"/>
      <c r="BY172" s="5"/>
      <c r="CA172" s="5"/>
      <c r="CB172" s="5"/>
      <c r="CC172" s="5"/>
      <c r="CD172" s="5"/>
      <c r="CE172" s="5"/>
      <c r="CG172" s="5"/>
      <c r="CH172" s="5"/>
      <c r="CI172" s="5"/>
      <c r="CJ172" s="5"/>
      <c r="CK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</row>
    <row r="173" spans="31:183" ht="12.75">
      <c r="AE173" s="5"/>
      <c r="AF173" s="5"/>
      <c r="AG173" s="5"/>
      <c r="AH173" s="93"/>
      <c r="AI173" s="117"/>
      <c r="BU173" s="5"/>
      <c r="BV173" s="5"/>
      <c r="BW173" s="5"/>
      <c r="BX173" s="5"/>
      <c r="BY173" s="5"/>
      <c r="CA173" s="5"/>
      <c r="CB173" s="5"/>
      <c r="CC173" s="5"/>
      <c r="CD173" s="5"/>
      <c r="CE173" s="5"/>
      <c r="CG173" s="5"/>
      <c r="CH173" s="5"/>
      <c r="CI173" s="5"/>
      <c r="CJ173" s="5"/>
      <c r="CK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</row>
    <row r="174" spans="31:183" ht="12.75">
      <c r="AE174" s="5"/>
      <c r="AF174" s="5"/>
      <c r="AG174" s="5"/>
      <c r="AH174" s="93"/>
      <c r="AI174" s="117"/>
      <c r="BU174" s="5"/>
      <c r="BV174" s="5"/>
      <c r="BW174" s="5"/>
      <c r="BX174" s="5"/>
      <c r="BY174" s="5"/>
      <c r="CA174" s="5"/>
      <c r="CB174" s="5"/>
      <c r="CC174" s="5"/>
      <c r="CD174" s="5"/>
      <c r="CE174" s="5"/>
      <c r="CG174" s="5"/>
      <c r="CH174" s="5"/>
      <c r="CI174" s="5"/>
      <c r="CJ174" s="5"/>
      <c r="CK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</row>
    <row r="175" spans="31:183" ht="12.75">
      <c r="AE175" s="5"/>
      <c r="AF175" s="5"/>
      <c r="AG175" s="5"/>
      <c r="AH175" s="93"/>
      <c r="AI175" s="117"/>
      <c r="BU175" s="5"/>
      <c r="BV175" s="5"/>
      <c r="BW175" s="5"/>
      <c r="BX175" s="5"/>
      <c r="BY175" s="5"/>
      <c r="CA175" s="5"/>
      <c r="CB175" s="5"/>
      <c r="CC175" s="5"/>
      <c r="CD175" s="5"/>
      <c r="CE175" s="5"/>
      <c r="CG175" s="5"/>
      <c r="CH175" s="5"/>
      <c r="CI175" s="5"/>
      <c r="CJ175" s="5"/>
      <c r="CK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</row>
    <row r="176" spans="31:183" ht="12.75">
      <c r="AE176" s="5"/>
      <c r="AF176" s="5"/>
      <c r="AG176" s="5"/>
      <c r="AH176" s="93"/>
      <c r="AI176" s="117"/>
      <c r="BU176" s="5"/>
      <c r="BV176" s="5"/>
      <c r="BW176" s="5"/>
      <c r="BX176" s="5"/>
      <c r="BY176" s="5"/>
      <c r="CA176" s="5"/>
      <c r="CB176" s="5"/>
      <c r="CC176" s="5"/>
      <c r="CD176" s="5"/>
      <c r="CE176" s="5"/>
      <c r="CG176" s="5"/>
      <c r="CH176" s="5"/>
      <c r="CI176" s="5"/>
      <c r="CJ176" s="5"/>
      <c r="CK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</row>
    <row r="177" spans="31:183" ht="12.75">
      <c r="AE177" s="5"/>
      <c r="AF177" s="5"/>
      <c r="AG177" s="5"/>
      <c r="AH177" s="93"/>
      <c r="AI177" s="117"/>
      <c r="BU177" s="5"/>
      <c r="BV177" s="5"/>
      <c r="BW177" s="5"/>
      <c r="BX177" s="5"/>
      <c r="BY177" s="5"/>
      <c r="CA177" s="5"/>
      <c r="CB177" s="5"/>
      <c r="CC177" s="5"/>
      <c r="CD177" s="5"/>
      <c r="CE177" s="5"/>
      <c r="CG177" s="5"/>
      <c r="CH177" s="5"/>
      <c r="CI177" s="5"/>
      <c r="CJ177" s="5"/>
      <c r="CK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</row>
    <row r="178" spans="31:183" ht="12.75">
      <c r="AE178" s="5"/>
      <c r="AF178" s="5"/>
      <c r="AG178" s="5"/>
      <c r="AH178" s="93"/>
      <c r="AI178" s="117"/>
      <c r="BU178" s="5"/>
      <c r="BV178" s="5"/>
      <c r="BW178" s="5"/>
      <c r="BX178" s="5"/>
      <c r="BY178" s="5"/>
      <c r="CA178" s="5"/>
      <c r="CB178" s="5"/>
      <c r="CC178" s="5"/>
      <c r="CD178" s="5"/>
      <c r="CE178" s="5"/>
      <c r="CG178" s="5"/>
      <c r="CH178" s="5"/>
      <c r="CI178" s="5"/>
      <c r="CJ178" s="5"/>
      <c r="CK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</row>
    <row r="179" spans="31:183" ht="12.75">
      <c r="AE179" s="5"/>
      <c r="AF179" s="5"/>
      <c r="AG179" s="5"/>
      <c r="AH179" s="93"/>
      <c r="AI179" s="117"/>
      <c r="BU179" s="5"/>
      <c r="BV179" s="5"/>
      <c r="BW179" s="5"/>
      <c r="BX179" s="5"/>
      <c r="BY179" s="5"/>
      <c r="CA179" s="5"/>
      <c r="CB179" s="5"/>
      <c r="CC179" s="5"/>
      <c r="CD179" s="5"/>
      <c r="CE179" s="5"/>
      <c r="CG179" s="5"/>
      <c r="CH179" s="5"/>
      <c r="CI179" s="5"/>
      <c r="CJ179" s="5"/>
      <c r="CK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</row>
    <row r="180" spans="31:183" ht="12.75">
      <c r="AE180" s="5"/>
      <c r="AF180" s="5"/>
      <c r="AG180" s="5"/>
      <c r="AH180" s="93"/>
      <c r="AI180" s="117"/>
      <c r="BU180" s="5"/>
      <c r="BV180" s="5"/>
      <c r="BW180" s="5"/>
      <c r="BX180" s="5"/>
      <c r="BY180" s="5"/>
      <c r="CA180" s="5"/>
      <c r="CB180" s="5"/>
      <c r="CC180" s="5"/>
      <c r="CD180" s="5"/>
      <c r="CE180" s="5"/>
      <c r="CG180" s="5"/>
      <c r="CH180" s="5"/>
      <c r="CI180" s="5"/>
      <c r="CJ180" s="5"/>
      <c r="CK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</row>
    <row r="181" spans="31:183" ht="12.75">
      <c r="AE181" s="5"/>
      <c r="AF181" s="5"/>
      <c r="AG181" s="5"/>
      <c r="AH181" s="93"/>
      <c r="AI181" s="117"/>
      <c r="BU181" s="5"/>
      <c r="BV181" s="5"/>
      <c r="BW181" s="5"/>
      <c r="BX181" s="5"/>
      <c r="BY181" s="5"/>
      <c r="CA181" s="5"/>
      <c r="CB181" s="5"/>
      <c r="CC181" s="5"/>
      <c r="CD181" s="5"/>
      <c r="CE181" s="5"/>
      <c r="CG181" s="5"/>
      <c r="CH181" s="5"/>
      <c r="CI181" s="5"/>
      <c r="CJ181" s="5"/>
      <c r="CK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</row>
    <row r="182" spans="31:183" ht="12.75">
      <c r="AE182" s="5"/>
      <c r="AF182" s="5"/>
      <c r="AG182" s="5"/>
      <c r="AH182" s="93"/>
      <c r="AI182" s="117"/>
      <c r="BU182" s="5"/>
      <c r="BV182" s="5"/>
      <c r="BW182" s="5"/>
      <c r="BX182" s="5"/>
      <c r="BY182" s="5"/>
      <c r="CA182" s="5"/>
      <c r="CB182" s="5"/>
      <c r="CC182" s="5"/>
      <c r="CD182" s="5"/>
      <c r="CE182" s="5"/>
      <c r="CG182" s="5"/>
      <c r="CH182" s="5"/>
      <c r="CI182" s="5"/>
      <c r="CJ182" s="5"/>
      <c r="CK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</row>
    <row r="183" spans="31:183" ht="12.75">
      <c r="AE183" s="5"/>
      <c r="AF183" s="5"/>
      <c r="AG183" s="5"/>
      <c r="AH183" s="93"/>
      <c r="AI183" s="117"/>
      <c r="BU183" s="5"/>
      <c r="BV183" s="5"/>
      <c r="BW183" s="5"/>
      <c r="BX183" s="5"/>
      <c r="BY183" s="5"/>
      <c r="CA183" s="5"/>
      <c r="CB183" s="5"/>
      <c r="CC183" s="5"/>
      <c r="CD183" s="5"/>
      <c r="CE183" s="5"/>
      <c r="CG183" s="5"/>
      <c r="CH183" s="5"/>
      <c r="CI183" s="5"/>
      <c r="CJ183" s="5"/>
      <c r="CK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</row>
    <row r="184" spans="31:183" ht="12.75">
      <c r="AE184" s="5"/>
      <c r="AF184" s="5"/>
      <c r="AG184" s="5"/>
      <c r="AH184" s="93"/>
      <c r="AI184" s="117"/>
      <c r="BU184" s="5"/>
      <c r="BV184" s="5"/>
      <c r="BW184" s="5"/>
      <c r="BX184" s="5"/>
      <c r="BY184" s="5"/>
      <c r="CA184" s="5"/>
      <c r="CB184" s="5"/>
      <c r="CC184" s="5"/>
      <c r="CD184" s="5"/>
      <c r="CE184" s="5"/>
      <c r="CG184" s="5"/>
      <c r="CH184" s="5"/>
      <c r="CI184" s="5"/>
      <c r="CJ184" s="5"/>
      <c r="CK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</row>
    <row r="185" spans="31:183" ht="12.75">
      <c r="AE185" s="5"/>
      <c r="AF185" s="5"/>
      <c r="AG185" s="5"/>
      <c r="AH185" s="93"/>
      <c r="AI185" s="117"/>
      <c r="BU185" s="5"/>
      <c r="BV185" s="5"/>
      <c r="BW185" s="5"/>
      <c r="BX185" s="5"/>
      <c r="BY185" s="5"/>
      <c r="CA185" s="5"/>
      <c r="CB185" s="5"/>
      <c r="CC185" s="5"/>
      <c r="CD185" s="5"/>
      <c r="CE185" s="5"/>
      <c r="CG185" s="5"/>
      <c r="CH185" s="5"/>
      <c r="CI185" s="5"/>
      <c r="CJ185" s="5"/>
      <c r="CK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</row>
    <row r="186" spans="31:183" ht="12.75">
      <c r="AE186" s="5"/>
      <c r="AF186" s="5"/>
      <c r="AG186" s="5"/>
      <c r="AH186" s="93"/>
      <c r="AI186" s="117"/>
      <c r="BU186" s="5"/>
      <c r="BV186" s="5"/>
      <c r="BW186" s="5"/>
      <c r="BX186" s="5"/>
      <c r="BY186" s="5"/>
      <c r="CA186" s="5"/>
      <c r="CB186" s="5"/>
      <c r="CC186" s="5"/>
      <c r="CD186" s="5"/>
      <c r="CE186" s="5"/>
      <c r="CG186" s="5"/>
      <c r="CH186" s="5"/>
      <c r="CI186" s="5"/>
      <c r="CJ186" s="5"/>
      <c r="CK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</row>
    <row r="187" spans="31:183" ht="12.75">
      <c r="AE187" s="5"/>
      <c r="AF187" s="5"/>
      <c r="AG187" s="5"/>
      <c r="AH187" s="93"/>
      <c r="AI187" s="117"/>
      <c r="BU187" s="5"/>
      <c r="BV187" s="5"/>
      <c r="BW187" s="5"/>
      <c r="BX187" s="5"/>
      <c r="BY187" s="5"/>
      <c r="CA187" s="5"/>
      <c r="CB187" s="5"/>
      <c r="CC187" s="5"/>
      <c r="CD187" s="5"/>
      <c r="CE187" s="5"/>
      <c r="CG187" s="5"/>
      <c r="CH187" s="5"/>
      <c r="CI187" s="5"/>
      <c r="CJ187" s="5"/>
      <c r="CK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</row>
    <row r="188" spans="31:183" ht="12.75">
      <c r="AE188" s="5"/>
      <c r="AF188" s="5"/>
      <c r="AG188" s="5"/>
      <c r="AH188" s="93"/>
      <c r="AI188" s="117"/>
      <c r="BU188" s="5"/>
      <c r="BV188" s="5"/>
      <c r="BW188" s="5"/>
      <c r="BX188" s="5"/>
      <c r="BY188" s="5"/>
      <c r="CA188" s="5"/>
      <c r="CB188" s="5"/>
      <c r="CC188" s="5"/>
      <c r="CD188" s="5"/>
      <c r="CE188" s="5"/>
      <c r="CG188" s="5"/>
      <c r="CH188" s="5"/>
      <c r="CI188" s="5"/>
      <c r="CJ188" s="5"/>
      <c r="CK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</row>
    <row r="189" spans="31:183" ht="12.75">
      <c r="AE189" s="5"/>
      <c r="AF189" s="5"/>
      <c r="AG189" s="5"/>
      <c r="AH189" s="93"/>
      <c r="AI189" s="117"/>
      <c r="BU189" s="5"/>
      <c r="BV189" s="5"/>
      <c r="BW189" s="5"/>
      <c r="BX189" s="5"/>
      <c r="BY189" s="5"/>
      <c r="CA189" s="5"/>
      <c r="CB189" s="5"/>
      <c r="CC189" s="5"/>
      <c r="CD189" s="5"/>
      <c r="CE189" s="5"/>
      <c r="CG189" s="5"/>
      <c r="CH189" s="5"/>
      <c r="CI189" s="5"/>
      <c r="CJ189" s="5"/>
      <c r="CK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</row>
    <row r="190" spans="31:183" ht="12.75">
      <c r="AE190" s="5"/>
      <c r="AF190" s="5"/>
      <c r="AG190" s="5"/>
      <c r="AH190" s="93"/>
      <c r="AI190" s="117"/>
      <c r="BU190" s="5"/>
      <c r="BV190" s="5"/>
      <c r="BW190" s="5"/>
      <c r="BX190" s="5"/>
      <c r="BY190" s="5"/>
      <c r="CA190" s="5"/>
      <c r="CB190" s="5"/>
      <c r="CC190" s="5"/>
      <c r="CD190" s="5"/>
      <c r="CE190" s="5"/>
      <c r="CG190" s="5"/>
      <c r="CH190" s="5"/>
      <c r="CI190" s="5"/>
      <c r="CJ190" s="5"/>
      <c r="CK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</row>
    <row r="191" spans="31:183" ht="12.75">
      <c r="AE191" s="5"/>
      <c r="AF191" s="5"/>
      <c r="AG191" s="5"/>
      <c r="AH191" s="93"/>
      <c r="AI191" s="117"/>
      <c r="BU191" s="5"/>
      <c r="BV191" s="5"/>
      <c r="BW191" s="5"/>
      <c r="BX191" s="5"/>
      <c r="BY191" s="5"/>
      <c r="CA191" s="5"/>
      <c r="CB191" s="5"/>
      <c r="CC191" s="5"/>
      <c r="CD191" s="5"/>
      <c r="CE191" s="5"/>
      <c r="CG191" s="5"/>
      <c r="CH191" s="5"/>
      <c r="CI191" s="5"/>
      <c r="CJ191" s="5"/>
      <c r="CK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</row>
    <row r="192" spans="31:183" ht="12.75">
      <c r="AE192" s="5"/>
      <c r="AF192" s="5"/>
      <c r="AG192" s="5"/>
      <c r="AH192" s="93"/>
      <c r="AI192" s="117"/>
      <c r="BU192" s="5"/>
      <c r="BV192" s="5"/>
      <c r="BW192" s="5"/>
      <c r="BX192" s="5"/>
      <c r="BY192" s="5"/>
      <c r="CA192" s="5"/>
      <c r="CB192" s="5"/>
      <c r="CC192" s="5"/>
      <c r="CD192" s="5"/>
      <c r="CE192" s="5"/>
      <c r="CG192" s="5"/>
      <c r="CH192" s="5"/>
      <c r="CI192" s="5"/>
      <c r="CJ192" s="5"/>
      <c r="CK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</row>
    <row r="193" spans="31:183" ht="12.75">
      <c r="AE193" s="5"/>
      <c r="AF193" s="5"/>
      <c r="AG193" s="5"/>
      <c r="AH193" s="93"/>
      <c r="AI193" s="117"/>
      <c r="BU193" s="5"/>
      <c r="BV193" s="5"/>
      <c r="BW193" s="5"/>
      <c r="BX193" s="5"/>
      <c r="BY193" s="5"/>
      <c r="CA193" s="5"/>
      <c r="CB193" s="5"/>
      <c r="CC193" s="5"/>
      <c r="CD193" s="5"/>
      <c r="CE193" s="5"/>
      <c r="CG193" s="5"/>
      <c r="CH193" s="5"/>
      <c r="CI193" s="5"/>
      <c r="CJ193" s="5"/>
      <c r="CK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</row>
    <row r="194" spans="31:183" ht="12.75">
      <c r="AE194" s="5"/>
      <c r="AF194" s="5"/>
      <c r="AG194" s="5"/>
      <c r="AH194" s="93"/>
      <c r="AI194" s="117"/>
      <c r="BU194" s="5"/>
      <c r="BV194" s="5"/>
      <c r="BW194" s="5"/>
      <c r="BX194" s="5"/>
      <c r="BY194" s="5"/>
      <c r="CA194" s="5"/>
      <c r="CB194" s="5"/>
      <c r="CC194" s="5"/>
      <c r="CD194" s="5"/>
      <c r="CE194" s="5"/>
      <c r="CG194" s="5"/>
      <c r="CH194" s="5"/>
      <c r="CI194" s="5"/>
      <c r="CJ194" s="5"/>
      <c r="CK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</row>
    <row r="195" spans="31:183" ht="12.75">
      <c r="AE195" s="5"/>
      <c r="AF195" s="5"/>
      <c r="AG195" s="5"/>
      <c r="AH195" s="93"/>
      <c r="AI195" s="117"/>
      <c r="BU195" s="5"/>
      <c r="BV195" s="5"/>
      <c r="BW195" s="5"/>
      <c r="BX195" s="5"/>
      <c r="BY195" s="5"/>
      <c r="CA195" s="5"/>
      <c r="CB195" s="5"/>
      <c r="CC195" s="5"/>
      <c r="CD195" s="5"/>
      <c r="CE195" s="5"/>
      <c r="CG195" s="5"/>
      <c r="CH195" s="5"/>
      <c r="CI195" s="5"/>
      <c r="CJ195" s="5"/>
      <c r="CK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</row>
    <row r="196" spans="31:183" ht="12.75">
      <c r="AE196" s="5"/>
      <c r="AF196" s="5"/>
      <c r="AG196" s="5"/>
      <c r="AH196" s="93"/>
      <c r="AI196" s="117"/>
      <c r="BU196" s="5"/>
      <c r="BV196" s="5"/>
      <c r="BW196" s="5"/>
      <c r="BX196" s="5"/>
      <c r="BY196" s="5"/>
      <c r="CA196" s="5"/>
      <c r="CB196" s="5"/>
      <c r="CC196" s="5"/>
      <c r="CD196" s="5"/>
      <c r="CE196" s="5"/>
      <c r="CG196" s="5"/>
      <c r="CH196" s="5"/>
      <c r="CI196" s="5"/>
      <c r="CJ196" s="5"/>
      <c r="CK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</row>
    <row r="197" spans="31:183" ht="12.75">
      <c r="AE197" s="5"/>
      <c r="AF197" s="5"/>
      <c r="AG197" s="5"/>
      <c r="AH197" s="93"/>
      <c r="AI197" s="117"/>
      <c r="BU197" s="5"/>
      <c r="BV197" s="5"/>
      <c r="BW197" s="5"/>
      <c r="BX197" s="5"/>
      <c r="BY197" s="5"/>
      <c r="CA197" s="5"/>
      <c r="CB197" s="5"/>
      <c r="CC197" s="5"/>
      <c r="CD197" s="5"/>
      <c r="CE197" s="5"/>
      <c r="CG197" s="5"/>
      <c r="CH197" s="5"/>
      <c r="CI197" s="5"/>
      <c r="CJ197" s="5"/>
      <c r="CK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</row>
    <row r="198" spans="31:183" ht="12.75">
      <c r="AE198" s="5"/>
      <c r="AF198" s="5"/>
      <c r="AG198" s="5"/>
      <c r="AH198" s="93"/>
      <c r="AI198" s="117"/>
      <c r="BU198" s="5"/>
      <c r="BV198" s="5"/>
      <c r="BW198" s="5"/>
      <c r="BX198" s="5"/>
      <c r="BY198" s="5"/>
      <c r="CA198" s="5"/>
      <c r="CB198" s="5"/>
      <c r="CC198" s="5"/>
      <c r="CD198" s="5"/>
      <c r="CE198" s="5"/>
      <c r="CG198" s="5"/>
      <c r="CH198" s="5"/>
      <c r="CI198" s="5"/>
      <c r="CJ198" s="5"/>
      <c r="CK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</row>
    <row r="199" spans="31:183" ht="12.75">
      <c r="AE199" s="5"/>
      <c r="AF199" s="5"/>
      <c r="AG199" s="5"/>
      <c r="AH199" s="93"/>
      <c r="AI199" s="117"/>
      <c r="BU199" s="5"/>
      <c r="BV199" s="5"/>
      <c r="BW199" s="5"/>
      <c r="BX199" s="5"/>
      <c r="BY199" s="5"/>
      <c r="CA199" s="5"/>
      <c r="CB199" s="5"/>
      <c r="CC199" s="5"/>
      <c r="CD199" s="5"/>
      <c r="CE199" s="5"/>
      <c r="CG199" s="5"/>
      <c r="CH199" s="5"/>
      <c r="CI199" s="5"/>
      <c r="CJ199" s="5"/>
      <c r="CK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</row>
    <row r="200" spans="31:183" ht="12.75">
      <c r="AE200" s="5"/>
      <c r="AF200" s="5"/>
      <c r="AG200" s="5"/>
      <c r="AH200" s="93"/>
      <c r="AI200" s="117"/>
      <c r="BU200" s="5"/>
      <c r="BV200" s="5"/>
      <c r="BW200" s="5"/>
      <c r="BX200" s="5"/>
      <c r="BY200" s="5"/>
      <c r="CA200" s="5"/>
      <c r="CB200" s="5"/>
      <c r="CC200" s="5"/>
      <c r="CD200" s="5"/>
      <c r="CE200" s="5"/>
      <c r="CG200" s="5"/>
      <c r="CH200" s="5"/>
      <c r="CI200" s="5"/>
      <c r="CJ200" s="5"/>
      <c r="CK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</row>
    <row r="201" spans="31:183" ht="12.75">
      <c r="AE201" s="5"/>
      <c r="AF201" s="5"/>
      <c r="AG201" s="5"/>
      <c r="AH201" s="93"/>
      <c r="AI201" s="117"/>
      <c r="BU201" s="5"/>
      <c r="BV201" s="5"/>
      <c r="BW201" s="5"/>
      <c r="BX201" s="5"/>
      <c r="BY201" s="5"/>
      <c r="CA201" s="5"/>
      <c r="CB201" s="5"/>
      <c r="CC201" s="5"/>
      <c r="CD201" s="5"/>
      <c r="CE201" s="5"/>
      <c r="CG201" s="5"/>
      <c r="CH201" s="5"/>
      <c r="CI201" s="5"/>
      <c r="CJ201" s="5"/>
      <c r="CK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</row>
    <row r="202" spans="31:183" ht="12.75">
      <c r="AE202" s="5"/>
      <c r="AF202" s="5"/>
      <c r="AG202" s="5"/>
      <c r="AH202" s="93"/>
      <c r="AI202" s="117"/>
      <c r="BU202" s="5"/>
      <c r="BV202" s="5"/>
      <c r="BW202" s="5"/>
      <c r="BX202" s="5"/>
      <c r="BY202" s="5"/>
      <c r="CA202" s="5"/>
      <c r="CB202" s="5"/>
      <c r="CC202" s="5"/>
      <c r="CD202" s="5"/>
      <c r="CE202" s="5"/>
      <c r="CG202" s="5"/>
      <c r="CH202" s="5"/>
      <c r="CI202" s="5"/>
      <c r="CJ202" s="5"/>
      <c r="CK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</row>
    <row r="203" spans="31:183" ht="12.75">
      <c r="AE203" s="5"/>
      <c r="AF203" s="5"/>
      <c r="AG203" s="5"/>
      <c r="AH203" s="93"/>
      <c r="AI203" s="117"/>
      <c r="BU203" s="5"/>
      <c r="BV203" s="5"/>
      <c r="BW203" s="5"/>
      <c r="BX203" s="5"/>
      <c r="BY203" s="5"/>
      <c r="CA203" s="5"/>
      <c r="CB203" s="5"/>
      <c r="CC203" s="5"/>
      <c r="CD203" s="5"/>
      <c r="CE203" s="5"/>
      <c r="CG203" s="5"/>
      <c r="CH203" s="5"/>
      <c r="CI203" s="5"/>
      <c r="CJ203" s="5"/>
      <c r="CK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</row>
    <row r="204" spans="31:183" ht="12.75">
      <c r="AE204" s="5"/>
      <c r="AF204" s="5"/>
      <c r="AG204" s="5"/>
      <c r="AH204" s="93"/>
      <c r="AI204" s="117"/>
      <c r="BU204" s="5"/>
      <c r="BV204" s="5"/>
      <c r="BW204" s="5"/>
      <c r="BX204" s="5"/>
      <c r="BY204" s="5"/>
      <c r="CA204" s="5"/>
      <c r="CB204" s="5"/>
      <c r="CC204" s="5"/>
      <c r="CD204" s="5"/>
      <c r="CE204" s="5"/>
      <c r="CG204" s="5"/>
      <c r="CH204" s="5"/>
      <c r="CI204" s="5"/>
      <c r="CJ204" s="5"/>
      <c r="CK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</row>
    <row r="205" spans="31:183" ht="12.75">
      <c r="AE205" s="5"/>
      <c r="AF205" s="5"/>
      <c r="AG205" s="5"/>
      <c r="AH205" s="93"/>
      <c r="AI205" s="117"/>
      <c r="BU205" s="5"/>
      <c r="BV205" s="5"/>
      <c r="BW205" s="5"/>
      <c r="BX205" s="5"/>
      <c r="BY205" s="5"/>
      <c r="CA205" s="5"/>
      <c r="CB205" s="5"/>
      <c r="CC205" s="5"/>
      <c r="CD205" s="5"/>
      <c r="CE205" s="5"/>
      <c r="CG205" s="5"/>
      <c r="CH205" s="5"/>
      <c r="CI205" s="5"/>
      <c r="CJ205" s="5"/>
      <c r="CK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</row>
    <row r="206" spans="31:183" ht="12.75">
      <c r="AE206" s="5"/>
      <c r="AF206" s="5"/>
      <c r="AG206" s="5"/>
      <c r="AH206" s="93"/>
      <c r="AI206" s="117"/>
      <c r="BU206" s="5"/>
      <c r="BV206" s="5"/>
      <c r="BW206" s="5"/>
      <c r="BX206" s="5"/>
      <c r="BY206" s="5"/>
      <c r="CA206" s="5"/>
      <c r="CB206" s="5"/>
      <c r="CC206" s="5"/>
      <c r="CD206" s="5"/>
      <c r="CE206" s="5"/>
      <c r="CG206" s="5"/>
      <c r="CH206" s="5"/>
      <c r="CI206" s="5"/>
      <c r="CJ206" s="5"/>
      <c r="CK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</row>
    <row r="207" spans="31:183" ht="12.75">
      <c r="AE207" s="5"/>
      <c r="AF207" s="5"/>
      <c r="AG207" s="5"/>
      <c r="AH207" s="93"/>
      <c r="AI207" s="117"/>
      <c r="BU207" s="5"/>
      <c r="BV207" s="5"/>
      <c r="BW207" s="5"/>
      <c r="BX207" s="5"/>
      <c r="BY207" s="5"/>
      <c r="CA207" s="5"/>
      <c r="CB207" s="5"/>
      <c r="CC207" s="5"/>
      <c r="CD207" s="5"/>
      <c r="CE207" s="5"/>
      <c r="CG207" s="5"/>
      <c r="CH207" s="5"/>
      <c r="CI207" s="5"/>
      <c r="CJ207" s="5"/>
      <c r="CK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</row>
    <row r="208" spans="31:183" ht="12.75">
      <c r="AE208" s="5"/>
      <c r="AF208" s="5"/>
      <c r="AG208" s="5"/>
      <c r="AH208" s="93"/>
      <c r="AI208" s="117"/>
      <c r="BU208" s="5"/>
      <c r="BV208" s="5"/>
      <c r="BW208" s="5"/>
      <c r="BX208" s="5"/>
      <c r="BY208" s="5"/>
      <c r="CA208" s="5"/>
      <c r="CB208" s="5"/>
      <c r="CC208" s="5"/>
      <c r="CD208" s="5"/>
      <c r="CE208" s="5"/>
      <c r="CG208" s="5"/>
      <c r="CH208" s="5"/>
      <c r="CI208" s="5"/>
      <c r="CJ208" s="5"/>
      <c r="CK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</row>
    <row r="209" spans="31:183" ht="12.75">
      <c r="AE209" s="5"/>
      <c r="AF209" s="5"/>
      <c r="AG209" s="5"/>
      <c r="AH209" s="93"/>
      <c r="AI209" s="117"/>
      <c r="BU209" s="5"/>
      <c r="BV209" s="5"/>
      <c r="BW209" s="5"/>
      <c r="BX209" s="5"/>
      <c r="BY209" s="5"/>
      <c r="CA209" s="5"/>
      <c r="CB209" s="5"/>
      <c r="CC209" s="5"/>
      <c r="CD209" s="5"/>
      <c r="CE209" s="5"/>
      <c r="CG209" s="5"/>
      <c r="CH209" s="5"/>
      <c r="CI209" s="5"/>
      <c r="CJ209" s="5"/>
      <c r="CK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</row>
    <row r="210" spans="31:183" ht="12.75">
      <c r="AE210" s="5"/>
      <c r="AF210" s="5"/>
      <c r="AG210" s="5"/>
      <c r="AH210" s="93"/>
      <c r="AI210" s="117"/>
      <c r="BU210" s="5"/>
      <c r="BV210" s="5"/>
      <c r="BW210" s="5"/>
      <c r="BX210" s="5"/>
      <c r="BY210" s="5"/>
      <c r="CA210" s="5"/>
      <c r="CB210" s="5"/>
      <c r="CC210" s="5"/>
      <c r="CD210" s="5"/>
      <c r="CE210" s="5"/>
      <c r="CG210" s="5"/>
      <c r="CH210" s="5"/>
      <c r="CI210" s="5"/>
      <c r="CJ210" s="5"/>
      <c r="CK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</row>
    <row r="211" spans="31:183" ht="12.75">
      <c r="AE211" s="5"/>
      <c r="AF211" s="5"/>
      <c r="AG211" s="5"/>
      <c r="AH211" s="93"/>
      <c r="AI211" s="117"/>
      <c r="BU211" s="5"/>
      <c r="BV211" s="5"/>
      <c r="BW211" s="5"/>
      <c r="BX211" s="5"/>
      <c r="BY211" s="5"/>
      <c r="CA211" s="5"/>
      <c r="CB211" s="5"/>
      <c r="CC211" s="5"/>
      <c r="CD211" s="5"/>
      <c r="CE211" s="5"/>
      <c r="CG211" s="5"/>
      <c r="CH211" s="5"/>
      <c r="CI211" s="5"/>
      <c r="CJ211" s="5"/>
      <c r="CK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</row>
    <row r="212" spans="31:183" ht="12.75">
      <c r="AE212" s="5"/>
      <c r="AF212" s="5"/>
      <c r="AG212" s="5"/>
      <c r="AH212" s="93"/>
      <c r="AI212" s="117"/>
      <c r="BU212" s="5"/>
      <c r="BV212" s="5"/>
      <c r="BW212" s="5"/>
      <c r="BX212" s="5"/>
      <c r="BY212" s="5"/>
      <c r="CA212" s="5"/>
      <c r="CB212" s="5"/>
      <c r="CC212" s="5"/>
      <c r="CD212" s="5"/>
      <c r="CE212" s="5"/>
      <c r="CG212" s="5"/>
      <c r="CH212" s="5"/>
      <c r="CI212" s="5"/>
      <c r="CJ212" s="5"/>
      <c r="CK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</row>
    <row r="213" spans="31:183" ht="12.75">
      <c r="AE213" s="5"/>
      <c r="AF213" s="5"/>
      <c r="AG213" s="5"/>
      <c r="AH213" s="93"/>
      <c r="AI213" s="117"/>
      <c r="BU213" s="5"/>
      <c r="BV213" s="5"/>
      <c r="BW213" s="5"/>
      <c r="BX213" s="5"/>
      <c r="BY213" s="5"/>
      <c r="CA213" s="5"/>
      <c r="CB213" s="5"/>
      <c r="CC213" s="5"/>
      <c r="CD213" s="5"/>
      <c r="CE213" s="5"/>
      <c r="CG213" s="5"/>
      <c r="CH213" s="5"/>
      <c r="CI213" s="5"/>
      <c r="CJ213" s="5"/>
      <c r="CK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</row>
    <row r="214" spans="31:183" ht="12.75">
      <c r="AE214" s="5"/>
      <c r="AF214" s="5"/>
      <c r="AG214" s="5"/>
      <c r="AH214" s="93"/>
      <c r="AI214" s="117"/>
      <c r="BU214" s="5"/>
      <c r="BV214" s="5"/>
      <c r="BW214" s="5"/>
      <c r="BX214" s="5"/>
      <c r="BY214" s="5"/>
      <c r="CA214" s="5"/>
      <c r="CB214" s="5"/>
      <c r="CC214" s="5"/>
      <c r="CD214" s="5"/>
      <c r="CE214" s="5"/>
      <c r="CG214" s="5"/>
      <c r="CH214" s="5"/>
      <c r="CI214" s="5"/>
      <c r="CJ214" s="5"/>
      <c r="CK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</row>
    <row r="215" spans="31:183" ht="12.75">
      <c r="AE215" s="5"/>
      <c r="AF215" s="5"/>
      <c r="AG215" s="5"/>
      <c r="AH215" s="93"/>
      <c r="AI215" s="117"/>
      <c r="BU215" s="5"/>
      <c r="BV215" s="5"/>
      <c r="BW215" s="5"/>
      <c r="BX215" s="5"/>
      <c r="BY215" s="5"/>
      <c r="CA215" s="5"/>
      <c r="CB215" s="5"/>
      <c r="CC215" s="5"/>
      <c r="CD215" s="5"/>
      <c r="CE215" s="5"/>
      <c r="CG215" s="5"/>
      <c r="CH215" s="5"/>
      <c r="CI215" s="5"/>
      <c r="CJ215" s="5"/>
      <c r="CK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</row>
    <row r="216" spans="31:183" ht="12.75">
      <c r="AE216" s="5"/>
      <c r="AF216" s="5"/>
      <c r="AG216" s="5"/>
      <c r="AH216" s="93"/>
      <c r="AI216" s="117"/>
      <c r="BU216" s="5"/>
      <c r="BV216" s="5"/>
      <c r="BW216" s="5"/>
      <c r="BX216" s="5"/>
      <c r="BY216" s="5"/>
      <c r="CA216" s="5"/>
      <c r="CB216" s="5"/>
      <c r="CC216" s="5"/>
      <c r="CD216" s="5"/>
      <c r="CE216" s="5"/>
      <c r="CG216" s="5"/>
      <c r="CH216" s="5"/>
      <c r="CI216" s="5"/>
      <c r="CJ216" s="5"/>
      <c r="CK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</row>
    <row r="217" spans="31:183" ht="12.75">
      <c r="AE217" s="5"/>
      <c r="AF217" s="5"/>
      <c r="AG217" s="5"/>
      <c r="AH217" s="93"/>
      <c r="AI217" s="117"/>
      <c r="BU217" s="5"/>
      <c r="BV217" s="5"/>
      <c r="BW217" s="5"/>
      <c r="BX217" s="5"/>
      <c r="BY217" s="5"/>
      <c r="CA217" s="5"/>
      <c r="CB217" s="5"/>
      <c r="CC217" s="5"/>
      <c r="CD217" s="5"/>
      <c r="CE217" s="5"/>
      <c r="CG217" s="5"/>
      <c r="CH217" s="5"/>
      <c r="CI217" s="5"/>
      <c r="CJ217" s="5"/>
      <c r="CK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</row>
    <row r="218" spans="31:183" ht="12.75">
      <c r="AE218" s="5"/>
      <c r="AF218" s="5"/>
      <c r="AG218" s="5"/>
      <c r="AH218" s="93"/>
      <c r="AI218" s="117"/>
      <c r="BU218" s="5"/>
      <c r="BV218" s="5"/>
      <c r="BW218" s="5"/>
      <c r="BX218" s="5"/>
      <c r="BY218" s="5"/>
      <c r="CA218" s="5"/>
      <c r="CB218" s="5"/>
      <c r="CC218" s="5"/>
      <c r="CD218" s="5"/>
      <c r="CE218" s="5"/>
      <c r="CG218" s="5"/>
      <c r="CH218" s="5"/>
      <c r="CI218" s="5"/>
      <c r="CJ218" s="5"/>
      <c r="CK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</row>
    <row r="219" spans="31:183" ht="12.75">
      <c r="AE219" s="5"/>
      <c r="AF219" s="5"/>
      <c r="AG219" s="5"/>
      <c r="AH219" s="93"/>
      <c r="AI219" s="117"/>
      <c r="BU219" s="5"/>
      <c r="BV219" s="5"/>
      <c r="BW219" s="5"/>
      <c r="BX219" s="5"/>
      <c r="BY219" s="5"/>
      <c r="CA219" s="5"/>
      <c r="CB219" s="5"/>
      <c r="CC219" s="5"/>
      <c r="CD219" s="5"/>
      <c r="CE219" s="5"/>
      <c r="CG219" s="5"/>
      <c r="CH219" s="5"/>
      <c r="CI219" s="5"/>
      <c r="CJ219" s="5"/>
      <c r="CK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</row>
    <row r="220" spans="31:183" ht="12.75">
      <c r="AE220" s="5"/>
      <c r="AF220" s="5"/>
      <c r="AG220" s="5"/>
      <c r="AH220" s="93"/>
      <c r="AI220" s="117"/>
      <c r="BU220" s="5"/>
      <c r="BV220" s="5"/>
      <c r="BW220" s="5"/>
      <c r="BX220" s="5"/>
      <c r="BY220" s="5"/>
      <c r="CA220" s="5"/>
      <c r="CB220" s="5"/>
      <c r="CC220" s="5"/>
      <c r="CD220" s="5"/>
      <c r="CE220" s="5"/>
      <c r="CG220" s="5"/>
      <c r="CH220" s="5"/>
      <c r="CI220" s="5"/>
      <c r="CJ220" s="5"/>
      <c r="CK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</row>
    <row r="221" spans="31:183" ht="12.75">
      <c r="AE221" s="5"/>
      <c r="AF221" s="5"/>
      <c r="AG221" s="5"/>
      <c r="AH221" s="93"/>
      <c r="AI221" s="117"/>
      <c r="BU221" s="5"/>
      <c r="BV221" s="5"/>
      <c r="BW221" s="5"/>
      <c r="BX221" s="5"/>
      <c r="BY221" s="5"/>
      <c r="CA221" s="5"/>
      <c r="CB221" s="5"/>
      <c r="CC221" s="5"/>
      <c r="CD221" s="5"/>
      <c r="CE221" s="5"/>
      <c r="CG221" s="5"/>
      <c r="CH221" s="5"/>
      <c r="CI221" s="5"/>
      <c r="CJ221" s="5"/>
      <c r="CK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</row>
    <row r="222" spans="31:183" ht="12.75">
      <c r="AE222" s="5"/>
      <c r="AF222" s="5"/>
      <c r="AG222" s="5"/>
      <c r="AH222" s="93"/>
      <c r="AI222" s="117"/>
      <c r="BU222" s="5"/>
      <c r="BV222" s="5"/>
      <c r="BW222" s="5"/>
      <c r="BX222" s="5"/>
      <c r="BY222" s="5"/>
      <c r="CA222" s="5"/>
      <c r="CB222" s="5"/>
      <c r="CC222" s="5"/>
      <c r="CD222" s="5"/>
      <c r="CE222" s="5"/>
      <c r="CG222" s="5"/>
      <c r="CH222" s="5"/>
      <c r="CI222" s="5"/>
      <c r="CJ222" s="5"/>
      <c r="CK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</row>
    <row r="223" spans="31:183" ht="12.75">
      <c r="AE223" s="5"/>
      <c r="AF223" s="5"/>
      <c r="AG223" s="5"/>
      <c r="AH223" s="93"/>
      <c r="AI223" s="117"/>
      <c r="BU223" s="5"/>
      <c r="BV223" s="5"/>
      <c r="BW223" s="5"/>
      <c r="BX223" s="5"/>
      <c r="BY223" s="5"/>
      <c r="CA223" s="5"/>
      <c r="CB223" s="5"/>
      <c r="CC223" s="5"/>
      <c r="CD223" s="5"/>
      <c r="CE223" s="5"/>
      <c r="CG223" s="5"/>
      <c r="CH223" s="5"/>
      <c r="CI223" s="5"/>
      <c r="CJ223" s="5"/>
      <c r="CK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</row>
    <row r="224" spans="31:183" ht="12.75">
      <c r="AE224" s="5"/>
      <c r="AF224" s="5"/>
      <c r="AG224" s="5"/>
      <c r="AH224" s="93"/>
      <c r="AI224" s="117"/>
      <c r="BU224" s="5"/>
      <c r="BV224" s="5"/>
      <c r="BW224" s="5"/>
      <c r="BX224" s="5"/>
      <c r="BY224" s="5"/>
      <c r="CA224" s="5"/>
      <c r="CB224" s="5"/>
      <c r="CC224" s="5"/>
      <c r="CD224" s="5"/>
      <c r="CE224" s="5"/>
      <c r="CG224" s="5"/>
      <c r="CH224" s="5"/>
      <c r="CI224" s="5"/>
      <c r="CJ224" s="5"/>
      <c r="CK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</row>
    <row r="225" spans="31:183" ht="12.75">
      <c r="AE225" s="5"/>
      <c r="AF225" s="5"/>
      <c r="AG225" s="5"/>
      <c r="AH225" s="93"/>
      <c r="AI225" s="117"/>
      <c r="BU225" s="5"/>
      <c r="BV225" s="5"/>
      <c r="BW225" s="5"/>
      <c r="BX225" s="5"/>
      <c r="BY225" s="5"/>
      <c r="CA225" s="5"/>
      <c r="CB225" s="5"/>
      <c r="CC225" s="5"/>
      <c r="CD225" s="5"/>
      <c r="CE225" s="5"/>
      <c r="CG225" s="5"/>
      <c r="CH225" s="5"/>
      <c r="CI225" s="5"/>
      <c r="CJ225" s="5"/>
      <c r="CK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</row>
    <row r="226" spans="31:183" ht="12.75">
      <c r="AE226" s="5"/>
      <c r="AF226" s="5"/>
      <c r="AG226" s="5"/>
      <c r="AH226" s="93"/>
      <c r="AI226" s="117"/>
      <c r="BU226" s="5"/>
      <c r="BV226" s="5"/>
      <c r="BW226" s="5"/>
      <c r="BX226" s="5"/>
      <c r="BY226" s="5"/>
      <c r="CA226" s="5"/>
      <c r="CB226" s="5"/>
      <c r="CC226" s="5"/>
      <c r="CD226" s="5"/>
      <c r="CE226" s="5"/>
      <c r="CG226" s="5"/>
      <c r="CH226" s="5"/>
      <c r="CI226" s="5"/>
      <c r="CJ226" s="5"/>
      <c r="CK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</row>
    <row r="227" spans="31:183" ht="12.75">
      <c r="AE227" s="5"/>
      <c r="AF227" s="5"/>
      <c r="AG227" s="5"/>
      <c r="AH227" s="93"/>
      <c r="AI227" s="117"/>
      <c r="BU227" s="5"/>
      <c r="BV227" s="5"/>
      <c r="BW227" s="5"/>
      <c r="BX227" s="5"/>
      <c r="BY227" s="5"/>
      <c r="CA227" s="5"/>
      <c r="CB227" s="5"/>
      <c r="CC227" s="5"/>
      <c r="CD227" s="5"/>
      <c r="CE227" s="5"/>
      <c r="CG227" s="5"/>
      <c r="CH227" s="5"/>
      <c r="CI227" s="5"/>
      <c r="CJ227" s="5"/>
      <c r="CK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</row>
    <row r="228" spans="31:183" ht="12.75">
      <c r="AE228" s="5"/>
      <c r="AF228" s="5"/>
      <c r="AG228" s="5"/>
      <c r="AH228" s="93"/>
      <c r="AI228" s="117"/>
      <c r="BU228" s="5"/>
      <c r="BV228" s="5"/>
      <c r="BW228" s="5"/>
      <c r="BX228" s="5"/>
      <c r="BY228" s="5"/>
      <c r="CA228" s="5"/>
      <c r="CB228" s="5"/>
      <c r="CC228" s="5"/>
      <c r="CD228" s="5"/>
      <c r="CE228" s="5"/>
      <c r="CG228" s="5"/>
      <c r="CH228" s="5"/>
      <c r="CI228" s="5"/>
      <c r="CJ228" s="5"/>
      <c r="CK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</row>
    <row r="229" spans="31:183" ht="12.75">
      <c r="AE229" s="5"/>
      <c r="AF229" s="5"/>
      <c r="AG229" s="5"/>
      <c r="AH229" s="93"/>
      <c r="AI229" s="117"/>
      <c r="BU229" s="5"/>
      <c r="BV229" s="5"/>
      <c r="BW229" s="5"/>
      <c r="BX229" s="5"/>
      <c r="BY229" s="5"/>
      <c r="CA229" s="5"/>
      <c r="CB229" s="5"/>
      <c r="CC229" s="5"/>
      <c r="CD229" s="5"/>
      <c r="CE229" s="5"/>
      <c r="CG229" s="5"/>
      <c r="CH229" s="5"/>
      <c r="CI229" s="5"/>
      <c r="CJ229" s="5"/>
      <c r="CK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</row>
    <row r="230" spans="31:183" ht="12.75">
      <c r="AE230" s="5"/>
      <c r="AF230" s="5"/>
      <c r="AG230" s="5"/>
      <c r="AH230" s="93"/>
      <c r="AI230" s="117"/>
      <c r="BU230" s="5"/>
      <c r="BV230" s="5"/>
      <c r="BW230" s="5"/>
      <c r="BX230" s="5"/>
      <c r="BY230" s="5"/>
      <c r="CA230" s="5"/>
      <c r="CB230" s="5"/>
      <c r="CC230" s="5"/>
      <c r="CD230" s="5"/>
      <c r="CE230" s="5"/>
      <c r="CG230" s="5"/>
      <c r="CH230" s="5"/>
      <c r="CI230" s="5"/>
      <c r="CJ230" s="5"/>
      <c r="CK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</row>
    <row r="231" spans="31:183" ht="12.75">
      <c r="AE231" s="5"/>
      <c r="AF231" s="5"/>
      <c r="AG231" s="5"/>
      <c r="AH231" s="93"/>
      <c r="AI231" s="117"/>
      <c r="BU231" s="5"/>
      <c r="BV231" s="5"/>
      <c r="BW231" s="5"/>
      <c r="BX231" s="5"/>
      <c r="BY231" s="5"/>
      <c r="CA231" s="5"/>
      <c r="CB231" s="5"/>
      <c r="CC231" s="5"/>
      <c r="CD231" s="5"/>
      <c r="CE231" s="5"/>
      <c r="CG231" s="5"/>
      <c r="CH231" s="5"/>
      <c r="CI231" s="5"/>
      <c r="CJ231" s="5"/>
      <c r="CK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</row>
    <row r="232" spans="31:183" ht="12.75">
      <c r="AE232" s="5"/>
      <c r="AF232" s="5"/>
      <c r="AG232" s="5"/>
      <c r="AH232" s="93"/>
      <c r="AI232" s="117"/>
      <c r="BU232" s="5"/>
      <c r="BV232" s="5"/>
      <c r="BW232" s="5"/>
      <c r="BX232" s="5"/>
      <c r="BY232" s="5"/>
      <c r="CA232" s="5"/>
      <c r="CB232" s="5"/>
      <c r="CC232" s="5"/>
      <c r="CD232" s="5"/>
      <c r="CE232" s="5"/>
      <c r="CG232" s="5"/>
      <c r="CH232" s="5"/>
      <c r="CI232" s="5"/>
      <c r="CJ232" s="5"/>
      <c r="CK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</row>
    <row r="233" spans="31:183" ht="12.75">
      <c r="AE233" s="5"/>
      <c r="AF233" s="5"/>
      <c r="AG233" s="5"/>
      <c r="AH233" s="93"/>
      <c r="AI233" s="117"/>
      <c r="BU233" s="5"/>
      <c r="BV233" s="5"/>
      <c r="BW233" s="5"/>
      <c r="BX233" s="5"/>
      <c r="BY233" s="5"/>
      <c r="CA233" s="5"/>
      <c r="CB233" s="5"/>
      <c r="CC233" s="5"/>
      <c r="CD233" s="5"/>
      <c r="CE233" s="5"/>
      <c r="CG233" s="5"/>
      <c r="CH233" s="5"/>
      <c r="CI233" s="5"/>
      <c r="CJ233" s="5"/>
      <c r="CK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</row>
    <row r="234" spans="31:183" ht="12.75">
      <c r="AE234" s="5"/>
      <c r="AF234" s="5"/>
      <c r="AG234" s="5"/>
      <c r="AH234" s="93"/>
      <c r="AI234" s="117"/>
      <c r="BU234" s="5"/>
      <c r="BV234" s="5"/>
      <c r="BW234" s="5"/>
      <c r="BX234" s="5"/>
      <c r="BY234" s="5"/>
      <c r="CA234" s="5"/>
      <c r="CB234" s="5"/>
      <c r="CC234" s="5"/>
      <c r="CD234" s="5"/>
      <c r="CE234" s="5"/>
      <c r="CG234" s="5"/>
      <c r="CH234" s="5"/>
      <c r="CI234" s="5"/>
      <c r="CJ234" s="5"/>
      <c r="CK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</row>
    <row r="235" spans="31:183" ht="12.75">
      <c r="AE235" s="5"/>
      <c r="AF235" s="5"/>
      <c r="AG235" s="5"/>
      <c r="AH235" s="93"/>
      <c r="AI235" s="117"/>
      <c r="BU235" s="5"/>
      <c r="BV235" s="5"/>
      <c r="BW235" s="5"/>
      <c r="BX235" s="5"/>
      <c r="BY235" s="5"/>
      <c r="CA235" s="5"/>
      <c r="CB235" s="5"/>
      <c r="CC235" s="5"/>
      <c r="CD235" s="5"/>
      <c r="CE235" s="5"/>
      <c r="CG235" s="5"/>
      <c r="CH235" s="5"/>
      <c r="CI235" s="5"/>
      <c r="CJ235" s="5"/>
      <c r="CK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</row>
    <row r="236" spans="31:183" ht="12.75">
      <c r="AE236" s="5"/>
      <c r="AF236" s="5"/>
      <c r="AG236" s="5"/>
      <c r="AH236" s="93"/>
      <c r="AI236" s="117"/>
      <c r="BU236" s="5"/>
      <c r="BV236" s="5"/>
      <c r="BW236" s="5"/>
      <c r="BX236" s="5"/>
      <c r="BY236" s="5"/>
      <c r="CA236" s="5"/>
      <c r="CB236" s="5"/>
      <c r="CC236" s="5"/>
      <c r="CD236" s="5"/>
      <c r="CE236" s="5"/>
      <c r="CG236" s="5"/>
      <c r="CH236" s="5"/>
      <c r="CI236" s="5"/>
      <c r="CJ236" s="5"/>
      <c r="CK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</row>
    <row r="237" spans="31:183" ht="12.75">
      <c r="AE237" s="5"/>
      <c r="AF237" s="5"/>
      <c r="AG237" s="5"/>
      <c r="AH237" s="93"/>
      <c r="AI237" s="117"/>
      <c r="BU237" s="5"/>
      <c r="BV237" s="5"/>
      <c r="BW237" s="5"/>
      <c r="BX237" s="5"/>
      <c r="BY237" s="5"/>
      <c r="CA237" s="5"/>
      <c r="CB237" s="5"/>
      <c r="CC237" s="5"/>
      <c r="CD237" s="5"/>
      <c r="CE237" s="5"/>
      <c r="CG237" s="5"/>
      <c r="CH237" s="5"/>
      <c r="CI237" s="5"/>
      <c r="CJ237" s="5"/>
      <c r="CK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</row>
    <row r="238" spans="31:183" ht="12.75">
      <c r="AE238" s="5"/>
      <c r="AF238" s="5"/>
      <c r="AG238" s="5"/>
      <c r="AH238" s="93"/>
      <c r="AI238" s="117"/>
      <c r="BU238" s="5"/>
      <c r="BV238" s="5"/>
      <c r="BW238" s="5"/>
      <c r="BX238" s="5"/>
      <c r="BY238" s="5"/>
      <c r="CA238" s="5"/>
      <c r="CB238" s="5"/>
      <c r="CC238" s="5"/>
      <c r="CD238" s="5"/>
      <c r="CE238" s="5"/>
      <c r="CG238" s="5"/>
      <c r="CH238" s="5"/>
      <c r="CI238" s="5"/>
      <c r="CJ238" s="5"/>
      <c r="CK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</row>
    <row r="239" spans="31:183" ht="12.75">
      <c r="AE239" s="5"/>
      <c r="AF239" s="5"/>
      <c r="AG239" s="5"/>
      <c r="AH239" s="93"/>
      <c r="AI239" s="117"/>
      <c r="BU239" s="5"/>
      <c r="BV239" s="5"/>
      <c r="BW239" s="5"/>
      <c r="BX239" s="5"/>
      <c r="BY239" s="5"/>
      <c r="CA239" s="5"/>
      <c r="CB239" s="5"/>
      <c r="CC239" s="5"/>
      <c r="CD239" s="5"/>
      <c r="CE239" s="5"/>
      <c r="CG239" s="5"/>
      <c r="CH239" s="5"/>
      <c r="CI239" s="5"/>
      <c r="CJ239" s="5"/>
      <c r="CK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</row>
    <row r="240" spans="31:183" ht="12.75">
      <c r="AE240" s="5"/>
      <c r="AF240" s="5"/>
      <c r="AG240" s="5"/>
      <c r="AH240" s="93"/>
      <c r="AI240" s="117"/>
      <c r="BU240" s="5"/>
      <c r="BV240" s="5"/>
      <c r="BW240" s="5"/>
      <c r="BX240" s="5"/>
      <c r="BY240" s="5"/>
      <c r="CA240" s="5"/>
      <c r="CB240" s="5"/>
      <c r="CC240" s="5"/>
      <c r="CD240" s="5"/>
      <c r="CE240" s="5"/>
      <c r="CG240" s="5"/>
      <c r="CH240" s="5"/>
      <c r="CI240" s="5"/>
      <c r="CJ240" s="5"/>
      <c r="CK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</row>
    <row r="241" spans="31:183" ht="12.75">
      <c r="AE241" s="5"/>
      <c r="AF241" s="5"/>
      <c r="AG241" s="5"/>
      <c r="AH241" s="93"/>
      <c r="AI241" s="117"/>
      <c r="BU241" s="5"/>
      <c r="BV241" s="5"/>
      <c r="BW241" s="5"/>
      <c r="BX241" s="5"/>
      <c r="BY241" s="5"/>
      <c r="CA241" s="5"/>
      <c r="CB241" s="5"/>
      <c r="CC241" s="5"/>
      <c r="CD241" s="5"/>
      <c r="CE241" s="5"/>
      <c r="CG241" s="5"/>
      <c r="CH241" s="5"/>
      <c r="CI241" s="5"/>
      <c r="CJ241" s="5"/>
      <c r="CK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</row>
    <row r="242" spans="31:183" ht="12.75">
      <c r="AE242" s="5"/>
      <c r="AF242" s="5"/>
      <c r="AG242" s="5"/>
      <c r="AH242" s="93"/>
      <c r="AI242" s="117"/>
      <c r="BU242" s="5"/>
      <c r="BV242" s="5"/>
      <c r="BW242" s="5"/>
      <c r="BX242" s="5"/>
      <c r="BY242" s="5"/>
      <c r="CA242" s="5"/>
      <c r="CB242" s="5"/>
      <c r="CC242" s="5"/>
      <c r="CD242" s="5"/>
      <c r="CE242" s="5"/>
      <c r="CG242" s="5"/>
      <c r="CH242" s="5"/>
      <c r="CI242" s="5"/>
      <c r="CJ242" s="5"/>
      <c r="CK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</row>
    <row r="243" spans="31:183" ht="12.75">
      <c r="AE243" s="5"/>
      <c r="AF243" s="5"/>
      <c r="AG243" s="5"/>
      <c r="AH243" s="93"/>
      <c r="AI243" s="117"/>
      <c r="BU243" s="5"/>
      <c r="BV243" s="5"/>
      <c r="BW243" s="5"/>
      <c r="BX243" s="5"/>
      <c r="BY243" s="5"/>
      <c r="CA243" s="5"/>
      <c r="CB243" s="5"/>
      <c r="CC243" s="5"/>
      <c r="CD243" s="5"/>
      <c r="CE243" s="5"/>
      <c r="CG243" s="5"/>
      <c r="CH243" s="5"/>
      <c r="CI243" s="5"/>
      <c r="CJ243" s="5"/>
      <c r="CK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</row>
    <row r="244" spans="31:183" ht="12.75">
      <c r="AE244" s="5"/>
      <c r="AF244" s="5"/>
      <c r="AG244" s="5"/>
      <c r="AH244" s="93"/>
      <c r="AI244" s="117"/>
      <c r="BU244" s="5"/>
      <c r="BV244" s="5"/>
      <c r="BW244" s="5"/>
      <c r="BX244" s="5"/>
      <c r="BY244" s="5"/>
      <c r="CA244" s="5"/>
      <c r="CB244" s="5"/>
      <c r="CC244" s="5"/>
      <c r="CD244" s="5"/>
      <c r="CE244" s="5"/>
      <c r="CG244" s="5"/>
      <c r="CH244" s="5"/>
      <c r="CI244" s="5"/>
      <c r="CJ244" s="5"/>
      <c r="CK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</row>
    <row r="245" spans="31:183" ht="12.75">
      <c r="AE245" s="5"/>
      <c r="AF245" s="5"/>
      <c r="AG245" s="5"/>
      <c r="AH245" s="93"/>
      <c r="AI245" s="117"/>
      <c r="BU245" s="5"/>
      <c r="BV245" s="5"/>
      <c r="BW245" s="5"/>
      <c r="BX245" s="5"/>
      <c r="BY245" s="5"/>
      <c r="CA245" s="5"/>
      <c r="CB245" s="5"/>
      <c r="CC245" s="5"/>
      <c r="CD245" s="5"/>
      <c r="CE245" s="5"/>
      <c r="CG245" s="5"/>
      <c r="CH245" s="5"/>
      <c r="CI245" s="5"/>
      <c r="CJ245" s="5"/>
      <c r="CK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</row>
    <row r="246" spans="31:183" ht="12.75">
      <c r="AE246" s="5"/>
      <c r="AF246" s="5"/>
      <c r="AG246" s="5"/>
      <c r="AH246" s="93"/>
      <c r="AI246" s="117"/>
      <c r="BU246" s="5"/>
      <c r="BV246" s="5"/>
      <c r="BW246" s="5"/>
      <c r="BX246" s="5"/>
      <c r="BY246" s="5"/>
      <c r="CA246" s="5"/>
      <c r="CB246" s="5"/>
      <c r="CC246" s="5"/>
      <c r="CD246" s="5"/>
      <c r="CE246" s="5"/>
      <c r="CG246" s="5"/>
      <c r="CH246" s="5"/>
      <c r="CI246" s="5"/>
      <c r="CJ246" s="5"/>
      <c r="CK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</row>
    <row r="247" spans="31:183" ht="12.75">
      <c r="AE247" s="5"/>
      <c r="AF247" s="5"/>
      <c r="AG247" s="5"/>
      <c r="AH247" s="93"/>
      <c r="AI247" s="117"/>
      <c r="BU247" s="5"/>
      <c r="BV247" s="5"/>
      <c r="BW247" s="5"/>
      <c r="BX247" s="5"/>
      <c r="BY247" s="5"/>
      <c r="CA247" s="5"/>
      <c r="CB247" s="5"/>
      <c r="CC247" s="5"/>
      <c r="CD247" s="5"/>
      <c r="CE247" s="5"/>
      <c r="CG247" s="5"/>
      <c r="CH247" s="5"/>
      <c r="CI247" s="5"/>
      <c r="CJ247" s="5"/>
      <c r="CK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</row>
    <row r="248" spans="31:183" ht="12.75">
      <c r="AE248" s="5"/>
      <c r="AF248" s="5"/>
      <c r="AG248" s="5"/>
      <c r="AH248" s="93"/>
      <c r="AI248" s="117"/>
      <c r="BU248" s="5"/>
      <c r="BV248" s="5"/>
      <c r="BW248" s="5"/>
      <c r="BX248" s="5"/>
      <c r="BY248" s="5"/>
      <c r="CA248" s="5"/>
      <c r="CB248" s="5"/>
      <c r="CC248" s="5"/>
      <c r="CD248" s="5"/>
      <c r="CE248" s="5"/>
      <c r="CG248" s="5"/>
      <c r="CH248" s="5"/>
      <c r="CI248" s="5"/>
      <c r="CJ248" s="5"/>
      <c r="CK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</row>
    <row r="249" spans="31:183" ht="12.75">
      <c r="AE249" s="5"/>
      <c r="AF249" s="5"/>
      <c r="AG249" s="5"/>
      <c r="AH249" s="93"/>
      <c r="AI249" s="117"/>
      <c r="BU249" s="5"/>
      <c r="BV249" s="5"/>
      <c r="BW249" s="5"/>
      <c r="BX249" s="5"/>
      <c r="BY249" s="5"/>
      <c r="CA249" s="5"/>
      <c r="CB249" s="5"/>
      <c r="CC249" s="5"/>
      <c r="CD249" s="5"/>
      <c r="CE249" s="5"/>
      <c r="CG249" s="5"/>
      <c r="CH249" s="5"/>
      <c r="CI249" s="5"/>
      <c r="CJ249" s="5"/>
      <c r="CK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</row>
    <row r="250" spans="31:183" ht="12.75">
      <c r="AE250" s="5"/>
      <c r="AF250" s="5"/>
      <c r="AG250" s="5"/>
      <c r="AH250" s="93"/>
      <c r="AI250" s="117"/>
      <c r="BU250" s="5"/>
      <c r="BV250" s="5"/>
      <c r="BW250" s="5"/>
      <c r="BX250" s="5"/>
      <c r="BY250" s="5"/>
      <c r="CA250" s="5"/>
      <c r="CB250" s="5"/>
      <c r="CC250" s="5"/>
      <c r="CD250" s="5"/>
      <c r="CE250" s="5"/>
      <c r="CG250" s="5"/>
      <c r="CH250" s="5"/>
      <c r="CI250" s="5"/>
      <c r="CJ250" s="5"/>
      <c r="CK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</row>
    <row r="251" spans="31:183" ht="12.75">
      <c r="AE251" s="5"/>
      <c r="AF251" s="5"/>
      <c r="AG251" s="5"/>
      <c r="AH251" s="93"/>
      <c r="AI251" s="117"/>
      <c r="BU251" s="5"/>
      <c r="BV251" s="5"/>
      <c r="BW251" s="5"/>
      <c r="BX251" s="5"/>
      <c r="BY251" s="5"/>
      <c r="CA251" s="5"/>
      <c r="CB251" s="5"/>
      <c r="CC251" s="5"/>
      <c r="CD251" s="5"/>
      <c r="CE251" s="5"/>
      <c r="CG251" s="5"/>
      <c r="CH251" s="5"/>
      <c r="CI251" s="5"/>
      <c r="CJ251" s="5"/>
      <c r="CK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</row>
    <row r="252" spans="31:183" ht="12.75">
      <c r="AE252" s="5"/>
      <c r="AF252" s="5"/>
      <c r="AG252" s="5"/>
      <c r="AH252" s="93"/>
      <c r="AI252" s="117"/>
      <c r="BU252" s="5"/>
      <c r="BV252" s="5"/>
      <c r="BW252" s="5"/>
      <c r="BX252" s="5"/>
      <c r="BY252" s="5"/>
      <c r="CA252" s="5"/>
      <c r="CB252" s="5"/>
      <c r="CC252" s="5"/>
      <c r="CD252" s="5"/>
      <c r="CE252" s="5"/>
      <c r="CG252" s="5"/>
      <c r="CH252" s="5"/>
      <c r="CI252" s="5"/>
      <c r="CJ252" s="5"/>
      <c r="CK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</row>
    <row r="253" spans="31:183" ht="12.75">
      <c r="AE253" s="5"/>
      <c r="AF253" s="5"/>
      <c r="AG253" s="5"/>
      <c r="AH253" s="93"/>
      <c r="AI253" s="117"/>
      <c r="BU253" s="5"/>
      <c r="BV253" s="5"/>
      <c r="BW253" s="5"/>
      <c r="BX253" s="5"/>
      <c r="BY253" s="5"/>
      <c r="CA253" s="5"/>
      <c r="CB253" s="5"/>
      <c r="CC253" s="5"/>
      <c r="CD253" s="5"/>
      <c r="CE253" s="5"/>
      <c r="CG253" s="5"/>
      <c r="CH253" s="5"/>
      <c r="CI253" s="5"/>
      <c r="CJ253" s="5"/>
      <c r="CK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</row>
    <row r="254" spans="31:183" ht="12.75">
      <c r="AE254" s="5"/>
      <c r="AF254" s="5"/>
      <c r="AG254" s="5"/>
      <c r="AH254" s="93"/>
      <c r="AI254" s="117"/>
      <c r="BU254" s="5"/>
      <c r="BV254" s="5"/>
      <c r="BW254" s="5"/>
      <c r="BX254" s="5"/>
      <c r="BY254" s="5"/>
      <c r="CA254" s="5"/>
      <c r="CB254" s="5"/>
      <c r="CC254" s="5"/>
      <c r="CD254" s="5"/>
      <c r="CE254" s="5"/>
      <c r="CG254" s="5"/>
      <c r="CH254" s="5"/>
      <c r="CI254" s="5"/>
      <c r="CJ254" s="5"/>
      <c r="CK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</row>
    <row r="255" spans="31:183" ht="12.75">
      <c r="AE255" s="5"/>
      <c r="AF255" s="5"/>
      <c r="AG255" s="5"/>
      <c r="AH255" s="93"/>
      <c r="AI255" s="117"/>
      <c r="BU255" s="5"/>
      <c r="BV255" s="5"/>
      <c r="BW255" s="5"/>
      <c r="BX255" s="5"/>
      <c r="BY255" s="5"/>
      <c r="CA255" s="5"/>
      <c r="CB255" s="5"/>
      <c r="CC255" s="5"/>
      <c r="CD255" s="5"/>
      <c r="CE255" s="5"/>
      <c r="CG255" s="5"/>
      <c r="CH255" s="5"/>
      <c r="CI255" s="5"/>
      <c r="CJ255" s="5"/>
      <c r="CK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</row>
    <row r="256" spans="31:183" ht="12.75">
      <c r="AE256" s="5"/>
      <c r="AF256" s="5"/>
      <c r="AG256" s="5"/>
      <c r="AH256" s="93"/>
      <c r="AI256" s="117"/>
      <c r="BU256" s="5"/>
      <c r="BV256" s="5"/>
      <c r="BW256" s="5"/>
      <c r="BX256" s="5"/>
      <c r="BY256" s="5"/>
      <c r="CA256" s="5"/>
      <c r="CB256" s="5"/>
      <c r="CC256" s="5"/>
      <c r="CD256" s="5"/>
      <c r="CE256" s="5"/>
      <c r="CG256" s="5"/>
      <c r="CH256" s="5"/>
      <c r="CI256" s="5"/>
      <c r="CJ256" s="5"/>
      <c r="CK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</row>
    <row r="257" spans="31:183" ht="12.75">
      <c r="AE257" s="5"/>
      <c r="AF257" s="5"/>
      <c r="AG257" s="5"/>
      <c r="AH257" s="93"/>
      <c r="AI257" s="117"/>
      <c r="BU257" s="5"/>
      <c r="BV257" s="5"/>
      <c r="BW257" s="5"/>
      <c r="BX257" s="5"/>
      <c r="BY257" s="5"/>
      <c r="CA257" s="5"/>
      <c r="CB257" s="5"/>
      <c r="CC257" s="5"/>
      <c r="CD257" s="5"/>
      <c r="CE257" s="5"/>
      <c r="CG257" s="5"/>
      <c r="CH257" s="5"/>
      <c r="CI257" s="5"/>
      <c r="CJ257" s="5"/>
      <c r="CK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</row>
    <row r="258" spans="31:183" ht="12.75">
      <c r="AE258" s="5"/>
      <c r="AF258" s="5"/>
      <c r="AG258" s="5"/>
      <c r="AH258" s="93"/>
      <c r="AI258" s="117"/>
      <c r="BU258" s="5"/>
      <c r="BV258" s="5"/>
      <c r="BW258" s="5"/>
      <c r="BX258" s="5"/>
      <c r="BY258" s="5"/>
      <c r="CA258" s="5"/>
      <c r="CB258" s="5"/>
      <c r="CC258" s="5"/>
      <c r="CD258" s="5"/>
      <c r="CE258" s="5"/>
      <c r="CG258" s="5"/>
      <c r="CH258" s="5"/>
      <c r="CI258" s="5"/>
      <c r="CJ258" s="5"/>
      <c r="CK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</row>
    <row r="259" spans="31:183" ht="12.75">
      <c r="AE259" s="5"/>
      <c r="AF259" s="5"/>
      <c r="AG259" s="5"/>
      <c r="AH259" s="93"/>
      <c r="AI259" s="117"/>
      <c r="BU259" s="5"/>
      <c r="BV259" s="5"/>
      <c r="BW259" s="5"/>
      <c r="BX259" s="5"/>
      <c r="BY259" s="5"/>
      <c r="CA259" s="5"/>
      <c r="CB259" s="5"/>
      <c r="CC259" s="5"/>
      <c r="CD259" s="5"/>
      <c r="CE259" s="5"/>
      <c r="CG259" s="5"/>
      <c r="CH259" s="5"/>
      <c r="CI259" s="5"/>
      <c r="CJ259" s="5"/>
      <c r="CK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</row>
    <row r="260" spans="31:183" ht="12.75">
      <c r="AE260" s="5"/>
      <c r="AF260" s="5"/>
      <c r="AG260" s="5"/>
      <c r="AH260" s="93"/>
      <c r="AI260" s="117"/>
      <c r="BU260" s="5"/>
      <c r="BV260" s="5"/>
      <c r="BW260" s="5"/>
      <c r="BX260" s="5"/>
      <c r="BY260" s="5"/>
      <c r="CA260" s="5"/>
      <c r="CB260" s="5"/>
      <c r="CC260" s="5"/>
      <c r="CD260" s="5"/>
      <c r="CE260" s="5"/>
      <c r="CG260" s="5"/>
      <c r="CH260" s="5"/>
      <c r="CI260" s="5"/>
      <c r="CJ260" s="5"/>
      <c r="CK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</row>
    <row r="261" spans="31:183" ht="12.75">
      <c r="AE261" s="5"/>
      <c r="AF261" s="5"/>
      <c r="AG261" s="5"/>
      <c r="AH261" s="93"/>
      <c r="AI261" s="117"/>
      <c r="BU261" s="5"/>
      <c r="BV261" s="5"/>
      <c r="BW261" s="5"/>
      <c r="BX261" s="5"/>
      <c r="BY261" s="5"/>
      <c r="CA261" s="5"/>
      <c r="CB261" s="5"/>
      <c r="CC261" s="5"/>
      <c r="CD261" s="5"/>
      <c r="CE261" s="5"/>
      <c r="CG261" s="5"/>
      <c r="CH261" s="5"/>
      <c r="CI261" s="5"/>
      <c r="CJ261" s="5"/>
      <c r="CK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</row>
    <row r="262" spans="31:183" ht="12.75">
      <c r="AE262" s="5"/>
      <c r="AF262" s="5"/>
      <c r="AG262" s="5"/>
      <c r="AH262" s="93"/>
      <c r="AI262" s="117"/>
      <c r="BU262" s="5"/>
      <c r="BV262" s="5"/>
      <c r="BW262" s="5"/>
      <c r="BX262" s="5"/>
      <c r="BY262" s="5"/>
      <c r="CA262" s="5"/>
      <c r="CB262" s="5"/>
      <c r="CC262" s="5"/>
      <c r="CD262" s="5"/>
      <c r="CE262" s="5"/>
      <c r="CG262" s="5"/>
      <c r="CH262" s="5"/>
      <c r="CI262" s="5"/>
      <c r="CJ262" s="5"/>
      <c r="CK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</row>
    <row r="263" spans="31:183" ht="12.75">
      <c r="AE263" s="5"/>
      <c r="AF263" s="5"/>
      <c r="AG263" s="5"/>
      <c r="AH263" s="93"/>
      <c r="AI263" s="117"/>
      <c r="BU263" s="5"/>
      <c r="BV263" s="5"/>
      <c r="BW263" s="5"/>
      <c r="BX263" s="5"/>
      <c r="BY263" s="5"/>
      <c r="CA263" s="5"/>
      <c r="CB263" s="5"/>
      <c r="CC263" s="5"/>
      <c r="CD263" s="5"/>
      <c r="CE263" s="5"/>
      <c r="CG263" s="5"/>
      <c r="CH263" s="5"/>
      <c r="CI263" s="5"/>
      <c r="CJ263" s="5"/>
      <c r="CK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</row>
    <row r="264" spans="31:183" ht="12.75">
      <c r="AE264" s="5"/>
      <c r="AF264" s="5"/>
      <c r="AG264" s="5"/>
      <c r="AH264" s="93"/>
      <c r="AI264" s="117"/>
      <c r="BU264" s="5"/>
      <c r="BV264" s="5"/>
      <c r="BW264" s="5"/>
      <c r="BX264" s="5"/>
      <c r="BY264" s="5"/>
      <c r="CA264" s="5"/>
      <c r="CB264" s="5"/>
      <c r="CC264" s="5"/>
      <c r="CD264" s="5"/>
      <c r="CE264" s="5"/>
      <c r="CG264" s="5"/>
      <c r="CH264" s="5"/>
      <c r="CI264" s="5"/>
      <c r="CJ264" s="5"/>
      <c r="CK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</row>
    <row r="265" spans="31:183" ht="12.75">
      <c r="AE265" s="5"/>
      <c r="AF265" s="5"/>
      <c r="AG265" s="5"/>
      <c r="AH265" s="93"/>
      <c r="AI265" s="117"/>
      <c r="BU265" s="5"/>
      <c r="BV265" s="5"/>
      <c r="BW265" s="5"/>
      <c r="BX265" s="5"/>
      <c r="BY265" s="5"/>
      <c r="CA265" s="5"/>
      <c r="CB265" s="5"/>
      <c r="CC265" s="5"/>
      <c r="CD265" s="5"/>
      <c r="CE265" s="5"/>
      <c r="CG265" s="5"/>
      <c r="CH265" s="5"/>
      <c r="CI265" s="5"/>
      <c r="CJ265" s="5"/>
      <c r="CK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</row>
    <row r="266" spans="31:183" ht="12.75">
      <c r="AE266" s="5"/>
      <c r="AF266" s="5"/>
      <c r="AG266" s="5"/>
      <c r="AH266" s="93"/>
      <c r="AI266" s="117"/>
      <c r="BU266" s="5"/>
      <c r="BV266" s="5"/>
      <c r="BW266" s="5"/>
      <c r="BX266" s="5"/>
      <c r="BY266" s="5"/>
      <c r="CA266" s="5"/>
      <c r="CB266" s="5"/>
      <c r="CC266" s="5"/>
      <c r="CD266" s="5"/>
      <c r="CE266" s="5"/>
      <c r="CG266" s="5"/>
      <c r="CH266" s="5"/>
      <c r="CI266" s="5"/>
      <c r="CJ266" s="5"/>
      <c r="CK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</row>
    <row r="267" spans="31:183" ht="12.75">
      <c r="AE267" s="5"/>
      <c r="AF267" s="5"/>
      <c r="AG267" s="5"/>
      <c r="AH267" s="93"/>
      <c r="AI267" s="117"/>
      <c r="BU267" s="5"/>
      <c r="BV267" s="5"/>
      <c r="BW267" s="5"/>
      <c r="BX267" s="5"/>
      <c r="BY267" s="5"/>
      <c r="CA267" s="5"/>
      <c r="CB267" s="5"/>
      <c r="CC267" s="5"/>
      <c r="CD267" s="5"/>
      <c r="CE267" s="5"/>
      <c r="CG267" s="5"/>
      <c r="CH267" s="5"/>
      <c r="CI267" s="5"/>
      <c r="CJ267" s="5"/>
      <c r="CK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</row>
    <row r="268" spans="31:183" ht="12.75">
      <c r="AE268" s="5"/>
      <c r="AF268" s="5"/>
      <c r="AG268" s="5"/>
      <c r="AH268" s="93"/>
      <c r="AI268" s="117"/>
      <c r="BU268" s="5"/>
      <c r="BV268" s="5"/>
      <c r="BW268" s="5"/>
      <c r="BX268" s="5"/>
      <c r="BY268" s="5"/>
      <c r="CA268" s="5"/>
      <c r="CB268" s="5"/>
      <c r="CC268" s="5"/>
      <c r="CD268" s="5"/>
      <c r="CE268" s="5"/>
      <c r="CG268" s="5"/>
      <c r="CH268" s="5"/>
      <c r="CI268" s="5"/>
      <c r="CJ268" s="5"/>
      <c r="CK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</row>
    <row r="269" spans="31:183" ht="12.75">
      <c r="AE269" s="5"/>
      <c r="AF269" s="5"/>
      <c r="AG269" s="5"/>
      <c r="AH269" s="93"/>
      <c r="AI269" s="117"/>
      <c r="BU269" s="5"/>
      <c r="BV269" s="5"/>
      <c r="BW269" s="5"/>
      <c r="BX269" s="5"/>
      <c r="BY269" s="5"/>
      <c r="CA269" s="5"/>
      <c r="CB269" s="5"/>
      <c r="CC269" s="5"/>
      <c r="CD269" s="5"/>
      <c r="CE269" s="5"/>
      <c r="CG269" s="5"/>
      <c r="CH269" s="5"/>
      <c r="CI269" s="5"/>
      <c r="CJ269" s="5"/>
      <c r="CK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</row>
    <row r="270" spans="31:183" ht="12.75">
      <c r="AE270" s="5"/>
      <c r="AF270" s="5"/>
      <c r="AG270" s="5"/>
      <c r="AH270" s="93"/>
      <c r="AI270" s="117"/>
      <c r="BU270" s="5"/>
      <c r="BV270" s="5"/>
      <c r="BW270" s="5"/>
      <c r="BX270" s="5"/>
      <c r="BY270" s="5"/>
      <c r="CA270" s="5"/>
      <c r="CB270" s="5"/>
      <c r="CC270" s="5"/>
      <c r="CD270" s="5"/>
      <c r="CE270" s="5"/>
      <c r="CG270" s="5"/>
      <c r="CH270" s="5"/>
      <c r="CI270" s="5"/>
      <c r="CJ270" s="5"/>
      <c r="CK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</row>
    <row r="271" spans="31:183" ht="12.75">
      <c r="AE271" s="5"/>
      <c r="AF271" s="5"/>
      <c r="AG271" s="5"/>
      <c r="AH271" s="93"/>
      <c r="AI271" s="117"/>
      <c r="BU271" s="5"/>
      <c r="BV271" s="5"/>
      <c r="BW271" s="5"/>
      <c r="BX271" s="5"/>
      <c r="BY271" s="5"/>
      <c r="CA271" s="5"/>
      <c r="CB271" s="5"/>
      <c r="CC271" s="5"/>
      <c r="CD271" s="5"/>
      <c r="CE271" s="5"/>
      <c r="CG271" s="5"/>
      <c r="CH271" s="5"/>
      <c r="CI271" s="5"/>
      <c r="CJ271" s="5"/>
      <c r="CK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</row>
    <row r="272" spans="31:183" ht="12.75">
      <c r="AE272" s="5"/>
      <c r="AF272" s="5"/>
      <c r="AG272" s="5"/>
      <c r="AH272" s="93"/>
      <c r="AI272" s="117"/>
      <c r="BU272" s="5"/>
      <c r="BV272" s="5"/>
      <c r="BW272" s="5"/>
      <c r="BX272" s="5"/>
      <c r="BY272" s="5"/>
      <c r="CA272" s="5"/>
      <c r="CB272" s="5"/>
      <c r="CC272" s="5"/>
      <c r="CD272" s="5"/>
      <c r="CE272" s="5"/>
      <c r="CG272" s="5"/>
      <c r="CH272" s="5"/>
      <c r="CI272" s="5"/>
      <c r="CJ272" s="5"/>
      <c r="CK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</row>
    <row r="273" spans="31:183" ht="12.75">
      <c r="AE273" s="5"/>
      <c r="AF273" s="5"/>
      <c r="AG273" s="5"/>
      <c r="AH273" s="93"/>
      <c r="AI273" s="117"/>
      <c r="BU273" s="5"/>
      <c r="BV273" s="5"/>
      <c r="BW273" s="5"/>
      <c r="BX273" s="5"/>
      <c r="BY273" s="5"/>
      <c r="CA273" s="5"/>
      <c r="CB273" s="5"/>
      <c r="CC273" s="5"/>
      <c r="CD273" s="5"/>
      <c r="CE273" s="5"/>
      <c r="CG273" s="5"/>
      <c r="CH273" s="5"/>
      <c r="CI273" s="5"/>
      <c r="CJ273" s="5"/>
      <c r="CK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</row>
    <row r="274" spans="31:183" ht="12.75">
      <c r="AE274" s="5"/>
      <c r="AF274" s="5"/>
      <c r="AG274" s="5"/>
      <c r="AH274" s="93"/>
      <c r="AI274" s="117"/>
      <c r="BU274" s="5"/>
      <c r="BV274" s="5"/>
      <c r="BW274" s="5"/>
      <c r="BX274" s="5"/>
      <c r="BY274" s="5"/>
      <c r="CA274" s="5"/>
      <c r="CB274" s="5"/>
      <c r="CC274" s="5"/>
      <c r="CD274" s="5"/>
      <c r="CE274" s="5"/>
      <c r="CG274" s="5"/>
      <c r="CH274" s="5"/>
      <c r="CI274" s="5"/>
      <c r="CJ274" s="5"/>
      <c r="CK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</row>
    <row r="275" spans="31:183" ht="12.75">
      <c r="AE275" s="5"/>
      <c r="AF275" s="5"/>
      <c r="AG275" s="5"/>
      <c r="AH275" s="93"/>
      <c r="AI275" s="117"/>
      <c r="BU275" s="5"/>
      <c r="BV275" s="5"/>
      <c r="BW275" s="5"/>
      <c r="BX275" s="5"/>
      <c r="BY275" s="5"/>
      <c r="CA275" s="5"/>
      <c r="CB275" s="5"/>
      <c r="CC275" s="5"/>
      <c r="CD275" s="5"/>
      <c r="CE275" s="5"/>
      <c r="CG275" s="5"/>
      <c r="CH275" s="5"/>
      <c r="CI275" s="5"/>
      <c r="CJ275" s="5"/>
      <c r="CK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</row>
    <row r="276" spans="31:183" ht="12.75">
      <c r="AE276" s="5"/>
      <c r="AF276" s="5"/>
      <c r="AG276" s="5"/>
      <c r="AH276" s="93"/>
      <c r="AI276" s="117"/>
      <c r="BU276" s="5"/>
      <c r="BV276" s="5"/>
      <c r="BW276" s="5"/>
      <c r="BX276" s="5"/>
      <c r="BY276" s="5"/>
      <c r="CA276" s="5"/>
      <c r="CB276" s="5"/>
      <c r="CC276" s="5"/>
      <c r="CD276" s="5"/>
      <c r="CE276" s="5"/>
      <c r="CG276" s="5"/>
      <c r="CH276" s="5"/>
      <c r="CI276" s="5"/>
      <c r="CJ276" s="5"/>
      <c r="CK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</row>
    <row r="277" spans="31:183" ht="12.75">
      <c r="AE277" s="5"/>
      <c r="AF277" s="5"/>
      <c r="AG277" s="5"/>
      <c r="AH277" s="93"/>
      <c r="AI277" s="117"/>
      <c r="BU277" s="5"/>
      <c r="BV277" s="5"/>
      <c r="BW277" s="5"/>
      <c r="BX277" s="5"/>
      <c r="BY277" s="5"/>
      <c r="CA277" s="5"/>
      <c r="CB277" s="5"/>
      <c r="CC277" s="5"/>
      <c r="CD277" s="5"/>
      <c r="CE277" s="5"/>
      <c r="CG277" s="5"/>
      <c r="CH277" s="5"/>
      <c r="CI277" s="5"/>
      <c r="CJ277" s="5"/>
      <c r="CK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</row>
    <row r="278" spans="31:183" ht="12.75">
      <c r="AE278" s="5"/>
      <c r="AF278" s="5"/>
      <c r="AG278" s="5"/>
      <c r="AH278" s="93"/>
      <c r="AI278" s="117"/>
      <c r="BU278" s="5"/>
      <c r="BV278" s="5"/>
      <c r="BW278" s="5"/>
      <c r="BX278" s="5"/>
      <c r="BY278" s="5"/>
      <c r="CA278" s="5"/>
      <c r="CB278" s="5"/>
      <c r="CC278" s="5"/>
      <c r="CD278" s="5"/>
      <c r="CE278" s="5"/>
      <c r="CG278" s="5"/>
      <c r="CH278" s="5"/>
      <c r="CI278" s="5"/>
      <c r="CJ278" s="5"/>
      <c r="CK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</row>
    <row r="279" spans="31:183" ht="12.75">
      <c r="AE279" s="5"/>
      <c r="AF279" s="5"/>
      <c r="AG279" s="5"/>
      <c r="AH279" s="93"/>
      <c r="AI279" s="117"/>
      <c r="BU279" s="5"/>
      <c r="BV279" s="5"/>
      <c r="BW279" s="5"/>
      <c r="BX279" s="5"/>
      <c r="BY279" s="5"/>
      <c r="CA279" s="5"/>
      <c r="CB279" s="5"/>
      <c r="CC279" s="5"/>
      <c r="CD279" s="5"/>
      <c r="CE279" s="5"/>
      <c r="CG279" s="5"/>
      <c r="CH279" s="5"/>
      <c r="CI279" s="5"/>
      <c r="CJ279" s="5"/>
      <c r="CK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</row>
    <row r="280" spans="31:183" ht="12.75">
      <c r="AE280" s="5"/>
      <c r="AF280" s="5"/>
      <c r="AG280" s="5"/>
      <c r="AH280" s="93"/>
      <c r="AI280" s="117"/>
      <c r="BU280" s="5"/>
      <c r="BV280" s="5"/>
      <c r="BW280" s="5"/>
      <c r="BX280" s="5"/>
      <c r="BY280" s="5"/>
      <c r="CA280" s="5"/>
      <c r="CB280" s="5"/>
      <c r="CC280" s="5"/>
      <c r="CD280" s="5"/>
      <c r="CE280" s="5"/>
      <c r="CG280" s="5"/>
      <c r="CH280" s="5"/>
      <c r="CI280" s="5"/>
      <c r="CJ280" s="5"/>
      <c r="CK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</row>
    <row r="281" spans="31:183" ht="12.75">
      <c r="AE281" s="5"/>
      <c r="AF281" s="5"/>
      <c r="AG281" s="5"/>
      <c r="AH281" s="93"/>
      <c r="AI281" s="117"/>
      <c r="BU281" s="5"/>
      <c r="BV281" s="5"/>
      <c r="BW281" s="5"/>
      <c r="BX281" s="5"/>
      <c r="BY281" s="5"/>
      <c r="CA281" s="5"/>
      <c r="CB281" s="5"/>
      <c r="CC281" s="5"/>
      <c r="CD281" s="5"/>
      <c r="CE281" s="5"/>
      <c r="CG281" s="5"/>
      <c r="CH281" s="5"/>
      <c r="CI281" s="5"/>
      <c r="CJ281" s="5"/>
      <c r="CK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</row>
    <row r="282" spans="31:183" ht="12.75">
      <c r="AE282" s="5"/>
      <c r="AF282" s="5"/>
      <c r="AG282" s="5"/>
      <c r="AH282" s="93"/>
      <c r="AI282" s="117"/>
      <c r="BU282" s="5"/>
      <c r="BV282" s="5"/>
      <c r="BW282" s="5"/>
      <c r="BX282" s="5"/>
      <c r="BY282" s="5"/>
      <c r="CA282" s="5"/>
      <c r="CB282" s="5"/>
      <c r="CC282" s="5"/>
      <c r="CD282" s="5"/>
      <c r="CE282" s="5"/>
      <c r="CG282" s="5"/>
      <c r="CH282" s="5"/>
      <c r="CI282" s="5"/>
      <c r="CJ282" s="5"/>
      <c r="CK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</row>
    <row r="283" spans="31:183" ht="12.75">
      <c r="AE283" s="5"/>
      <c r="AF283" s="5"/>
      <c r="AG283" s="5"/>
      <c r="AH283" s="93"/>
      <c r="AI283" s="117"/>
      <c r="BU283" s="5"/>
      <c r="BV283" s="5"/>
      <c r="BW283" s="5"/>
      <c r="BX283" s="5"/>
      <c r="BY283" s="5"/>
      <c r="CA283" s="5"/>
      <c r="CB283" s="5"/>
      <c r="CC283" s="5"/>
      <c r="CD283" s="5"/>
      <c r="CE283" s="5"/>
      <c r="CG283" s="5"/>
      <c r="CH283" s="5"/>
      <c r="CI283" s="5"/>
      <c r="CJ283" s="5"/>
      <c r="CK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</row>
    <row r="284" spans="31:183" ht="12.75">
      <c r="AE284" s="5"/>
      <c r="AF284" s="5"/>
      <c r="AG284" s="5"/>
      <c r="AH284" s="93"/>
      <c r="AI284" s="117"/>
      <c r="BU284" s="5"/>
      <c r="BV284" s="5"/>
      <c r="BW284" s="5"/>
      <c r="BX284" s="5"/>
      <c r="BY284" s="5"/>
      <c r="CA284" s="5"/>
      <c r="CB284" s="5"/>
      <c r="CC284" s="5"/>
      <c r="CD284" s="5"/>
      <c r="CE284" s="5"/>
      <c r="CG284" s="5"/>
      <c r="CH284" s="5"/>
      <c r="CI284" s="5"/>
      <c r="CJ284" s="5"/>
      <c r="CK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</row>
    <row r="285" spans="31:183" ht="12.75">
      <c r="AE285" s="5"/>
      <c r="AF285" s="5"/>
      <c r="AG285" s="5"/>
      <c r="AH285" s="93"/>
      <c r="AI285" s="117"/>
      <c r="BU285" s="5"/>
      <c r="BV285" s="5"/>
      <c r="BW285" s="5"/>
      <c r="BX285" s="5"/>
      <c r="BY285" s="5"/>
      <c r="CA285" s="5"/>
      <c r="CB285" s="5"/>
      <c r="CC285" s="5"/>
      <c r="CD285" s="5"/>
      <c r="CE285" s="5"/>
      <c r="CG285" s="5"/>
      <c r="CH285" s="5"/>
      <c r="CI285" s="5"/>
      <c r="CJ285" s="5"/>
      <c r="CK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</row>
    <row r="286" spans="31:183" ht="12.75">
      <c r="AE286" s="5"/>
      <c r="AF286" s="5"/>
      <c r="AG286" s="5"/>
      <c r="AH286" s="93"/>
      <c r="AI286" s="117"/>
      <c r="BU286" s="5"/>
      <c r="BV286" s="5"/>
      <c r="BW286" s="5"/>
      <c r="BX286" s="5"/>
      <c r="BY286" s="5"/>
      <c r="CA286" s="5"/>
      <c r="CB286" s="5"/>
      <c r="CC286" s="5"/>
      <c r="CD286" s="5"/>
      <c r="CE286" s="5"/>
      <c r="CG286" s="5"/>
      <c r="CH286" s="5"/>
      <c r="CI286" s="5"/>
      <c r="CJ286" s="5"/>
      <c r="CK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</row>
    <row r="287" spans="31:183" ht="12.75">
      <c r="AE287" s="5"/>
      <c r="AF287" s="5"/>
      <c r="AG287" s="5"/>
      <c r="AH287" s="93"/>
      <c r="AI287" s="117"/>
      <c r="BU287" s="5"/>
      <c r="BV287" s="5"/>
      <c r="BW287" s="5"/>
      <c r="BX287" s="5"/>
      <c r="BY287" s="5"/>
      <c r="CA287" s="5"/>
      <c r="CB287" s="5"/>
      <c r="CC287" s="5"/>
      <c r="CD287" s="5"/>
      <c r="CE287" s="5"/>
      <c r="CG287" s="5"/>
      <c r="CH287" s="5"/>
      <c r="CI287" s="5"/>
      <c r="CJ287" s="5"/>
      <c r="CK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</row>
    <row r="288" spans="31:183" ht="12.75">
      <c r="AE288" s="5"/>
      <c r="AF288" s="5"/>
      <c r="AG288" s="5"/>
      <c r="AH288" s="93"/>
      <c r="AI288" s="117"/>
      <c r="BU288" s="5"/>
      <c r="BV288" s="5"/>
      <c r="BW288" s="5"/>
      <c r="BX288" s="5"/>
      <c r="BY288" s="5"/>
      <c r="CA288" s="5"/>
      <c r="CB288" s="5"/>
      <c r="CC288" s="5"/>
      <c r="CD288" s="5"/>
      <c r="CE288" s="5"/>
      <c r="CG288" s="5"/>
      <c r="CH288" s="5"/>
      <c r="CI288" s="5"/>
      <c r="CJ288" s="5"/>
      <c r="CK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</row>
    <row r="289" spans="31:183" ht="12.75">
      <c r="AE289" s="5"/>
      <c r="AF289" s="5"/>
      <c r="AG289" s="5"/>
      <c r="AH289" s="93"/>
      <c r="AI289" s="117"/>
      <c r="BU289" s="5"/>
      <c r="BV289" s="5"/>
      <c r="BW289" s="5"/>
      <c r="BX289" s="5"/>
      <c r="BY289" s="5"/>
      <c r="CA289" s="5"/>
      <c r="CB289" s="5"/>
      <c r="CC289" s="5"/>
      <c r="CD289" s="5"/>
      <c r="CE289" s="5"/>
      <c r="CG289" s="5"/>
      <c r="CH289" s="5"/>
      <c r="CI289" s="5"/>
      <c r="CJ289" s="5"/>
      <c r="CK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</row>
    <row r="290" spans="31:183" ht="12.75">
      <c r="AE290" s="5"/>
      <c r="AF290" s="5"/>
      <c r="AG290" s="5"/>
      <c r="AH290" s="93"/>
      <c r="AI290" s="117"/>
      <c r="BU290" s="5"/>
      <c r="BV290" s="5"/>
      <c r="BW290" s="5"/>
      <c r="BX290" s="5"/>
      <c r="BY290" s="5"/>
      <c r="CA290" s="5"/>
      <c r="CB290" s="5"/>
      <c r="CC290" s="5"/>
      <c r="CD290" s="5"/>
      <c r="CE290" s="5"/>
      <c r="CG290" s="5"/>
      <c r="CH290" s="5"/>
      <c r="CI290" s="5"/>
      <c r="CJ290" s="5"/>
      <c r="CK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</row>
    <row r="291" spans="31:183" ht="12.75">
      <c r="AE291" s="5"/>
      <c r="AF291" s="5"/>
      <c r="AG291" s="5"/>
      <c r="AH291" s="93"/>
      <c r="AI291" s="117"/>
      <c r="BU291" s="5"/>
      <c r="BV291" s="5"/>
      <c r="BW291" s="5"/>
      <c r="BX291" s="5"/>
      <c r="BY291" s="5"/>
      <c r="CA291" s="5"/>
      <c r="CB291" s="5"/>
      <c r="CC291" s="5"/>
      <c r="CD291" s="5"/>
      <c r="CE291" s="5"/>
      <c r="CG291" s="5"/>
      <c r="CH291" s="5"/>
      <c r="CI291" s="5"/>
      <c r="CJ291" s="5"/>
      <c r="CK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</row>
    <row r="292" spans="31:183" ht="12.75">
      <c r="AE292" s="5"/>
      <c r="AF292" s="5"/>
      <c r="AG292" s="5"/>
      <c r="AH292" s="93"/>
      <c r="AI292" s="117"/>
      <c r="BU292" s="5"/>
      <c r="BV292" s="5"/>
      <c r="BW292" s="5"/>
      <c r="BX292" s="5"/>
      <c r="BY292" s="5"/>
      <c r="CA292" s="5"/>
      <c r="CB292" s="5"/>
      <c r="CC292" s="5"/>
      <c r="CD292" s="5"/>
      <c r="CE292" s="5"/>
      <c r="CG292" s="5"/>
      <c r="CH292" s="5"/>
      <c r="CI292" s="5"/>
      <c r="CJ292" s="5"/>
      <c r="CK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</row>
    <row r="293" spans="31:183" ht="12.75">
      <c r="AE293" s="5"/>
      <c r="AF293" s="5"/>
      <c r="AG293" s="5"/>
      <c r="AH293" s="93"/>
      <c r="AI293" s="117"/>
      <c r="BU293" s="5"/>
      <c r="BV293" s="5"/>
      <c r="BW293" s="5"/>
      <c r="BX293" s="5"/>
      <c r="BY293" s="5"/>
      <c r="CA293" s="5"/>
      <c r="CB293" s="5"/>
      <c r="CC293" s="5"/>
      <c r="CD293" s="5"/>
      <c r="CE293" s="5"/>
      <c r="CG293" s="5"/>
      <c r="CH293" s="5"/>
      <c r="CI293" s="5"/>
      <c r="CJ293" s="5"/>
      <c r="CK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</row>
    <row r="294" spans="31:183" ht="12.75">
      <c r="AE294" s="5"/>
      <c r="AF294" s="5"/>
      <c r="AG294" s="5"/>
      <c r="AH294" s="93"/>
      <c r="AI294" s="117"/>
      <c r="BU294" s="5"/>
      <c r="BV294" s="5"/>
      <c r="BW294" s="5"/>
      <c r="BX294" s="5"/>
      <c r="BY294" s="5"/>
      <c r="CA294" s="5"/>
      <c r="CB294" s="5"/>
      <c r="CC294" s="5"/>
      <c r="CD294" s="5"/>
      <c r="CE294" s="5"/>
      <c r="CG294" s="5"/>
      <c r="CH294" s="5"/>
      <c r="CI294" s="5"/>
      <c r="CJ294" s="5"/>
      <c r="CK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</row>
    <row r="295" spans="31:183" ht="12.75">
      <c r="AE295" s="5"/>
      <c r="AF295" s="5"/>
      <c r="AG295" s="5"/>
      <c r="AH295" s="93"/>
      <c r="AI295" s="117"/>
      <c r="BU295" s="5"/>
      <c r="BV295" s="5"/>
      <c r="BW295" s="5"/>
      <c r="BX295" s="5"/>
      <c r="BY295" s="5"/>
      <c r="CA295" s="5"/>
      <c r="CB295" s="5"/>
      <c r="CC295" s="5"/>
      <c r="CD295" s="5"/>
      <c r="CE295" s="5"/>
      <c r="CG295" s="5"/>
      <c r="CH295" s="5"/>
      <c r="CI295" s="5"/>
      <c r="CJ295" s="5"/>
      <c r="CK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</row>
    <row r="296" spans="31:183" ht="12.75">
      <c r="AE296" s="5"/>
      <c r="AF296" s="5"/>
      <c r="AG296" s="5"/>
      <c r="AH296" s="93"/>
      <c r="AI296" s="117"/>
      <c r="BU296" s="5"/>
      <c r="BV296" s="5"/>
      <c r="BW296" s="5"/>
      <c r="BX296" s="5"/>
      <c r="BY296" s="5"/>
      <c r="CA296" s="5"/>
      <c r="CB296" s="5"/>
      <c r="CC296" s="5"/>
      <c r="CD296" s="5"/>
      <c r="CE296" s="5"/>
      <c r="CG296" s="5"/>
      <c r="CH296" s="5"/>
      <c r="CI296" s="5"/>
      <c r="CJ296" s="5"/>
      <c r="CK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</row>
    <row r="297" spans="31:183" ht="12.75">
      <c r="AE297" s="5"/>
      <c r="AF297" s="5"/>
      <c r="AG297" s="5"/>
      <c r="AH297" s="93"/>
      <c r="AI297" s="117"/>
      <c r="BU297" s="5"/>
      <c r="BV297" s="5"/>
      <c r="BW297" s="5"/>
      <c r="BX297" s="5"/>
      <c r="BY297" s="5"/>
      <c r="CA297" s="5"/>
      <c r="CB297" s="5"/>
      <c r="CC297" s="5"/>
      <c r="CD297" s="5"/>
      <c r="CE297" s="5"/>
      <c r="CG297" s="5"/>
      <c r="CH297" s="5"/>
      <c r="CI297" s="5"/>
      <c r="CJ297" s="5"/>
      <c r="CK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</row>
    <row r="298" spans="31:183" ht="12.75">
      <c r="AE298" s="5"/>
      <c r="AF298" s="5"/>
      <c r="AG298" s="5"/>
      <c r="AH298" s="93"/>
      <c r="AI298" s="117"/>
      <c r="BU298" s="5"/>
      <c r="BV298" s="5"/>
      <c r="BW298" s="5"/>
      <c r="BX298" s="5"/>
      <c r="BY298" s="5"/>
      <c r="CA298" s="5"/>
      <c r="CB298" s="5"/>
      <c r="CC298" s="5"/>
      <c r="CD298" s="5"/>
      <c r="CE298" s="5"/>
      <c r="CG298" s="5"/>
      <c r="CH298" s="5"/>
      <c r="CI298" s="5"/>
      <c r="CJ298" s="5"/>
      <c r="CK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</row>
    <row r="299" spans="31:183" ht="12.75">
      <c r="AE299" s="5"/>
      <c r="AF299" s="5"/>
      <c r="AG299" s="5"/>
      <c r="AH299" s="93"/>
      <c r="AI299" s="117"/>
      <c r="BU299" s="5"/>
      <c r="BV299" s="5"/>
      <c r="BW299" s="5"/>
      <c r="BX299" s="5"/>
      <c r="BY299" s="5"/>
      <c r="CA299" s="5"/>
      <c r="CB299" s="5"/>
      <c r="CC299" s="5"/>
      <c r="CD299" s="5"/>
      <c r="CE299" s="5"/>
      <c r="CG299" s="5"/>
      <c r="CH299" s="5"/>
      <c r="CI299" s="5"/>
      <c r="CJ299" s="5"/>
      <c r="CK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</row>
    <row r="300" spans="31:183" ht="12.75">
      <c r="AE300" s="5"/>
      <c r="AF300" s="5"/>
      <c r="AG300" s="5"/>
      <c r="AH300" s="93"/>
      <c r="AI300" s="117"/>
      <c r="BU300" s="5"/>
      <c r="BV300" s="5"/>
      <c r="BW300" s="5"/>
      <c r="BX300" s="5"/>
      <c r="BY300" s="5"/>
      <c r="CA300" s="5"/>
      <c r="CB300" s="5"/>
      <c r="CC300" s="5"/>
      <c r="CD300" s="5"/>
      <c r="CE300" s="5"/>
      <c r="CG300" s="5"/>
      <c r="CH300" s="5"/>
      <c r="CI300" s="5"/>
      <c r="CJ300" s="5"/>
      <c r="CK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</row>
    <row r="301" spans="31:183" ht="12.75">
      <c r="AE301" s="5"/>
      <c r="AF301" s="5"/>
      <c r="AG301" s="5"/>
      <c r="AH301" s="93"/>
      <c r="AI301" s="117"/>
      <c r="BU301" s="5"/>
      <c r="BV301" s="5"/>
      <c r="BW301" s="5"/>
      <c r="BX301" s="5"/>
      <c r="BY301" s="5"/>
      <c r="CA301" s="5"/>
      <c r="CB301" s="5"/>
      <c r="CC301" s="5"/>
      <c r="CD301" s="5"/>
      <c r="CE301" s="5"/>
      <c r="CG301" s="5"/>
      <c r="CH301" s="5"/>
      <c r="CI301" s="5"/>
      <c r="CJ301" s="5"/>
      <c r="CK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</row>
    <row r="302" spans="31:183" ht="12.75">
      <c r="AE302" s="5"/>
      <c r="AF302" s="5"/>
      <c r="AG302" s="5"/>
      <c r="AH302" s="93"/>
      <c r="AI302" s="117"/>
      <c r="BU302" s="5"/>
      <c r="BV302" s="5"/>
      <c r="BW302" s="5"/>
      <c r="BX302" s="5"/>
      <c r="BY302" s="5"/>
      <c r="CA302" s="5"/>
      <c r="CB302" s="5"/>
      <c r="CC302" s="5"/>
      <c r="CD302" s="5"/>
      <c r="CE302" s="5"/>
      <c r="CG302" s="5"/>
      <c r="CH302" s="5"/>
      <c r="CI302" s="5"/>
      <c r="CJ302" s="5"/>
      <c r="CK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</row>
    <row r="303" spans="31:183" ht="12.75">
      <c r="AE303" s="5"/>
      <c r="AF303" s="5"/>
      <c r="AG303" s="5"/>
      <c r="AH303" s="93"/>
      <c r="AI303" s="117"/>
      <c r="BU303" s="5"/>
      <c r="BV303" s="5"/>
      <c r="BW303" s="5"/>
      <c r="BX303" s="5"/>
      <c r="BY303" s="5"/>
      <c r="CA303" s="5"/>
      <c r="CB303" s="5"/>
      <c r="CC303" s="5"/>
      <c r="CD303" s="5"/>
      <c r="CE303" s="5"/>
      <c r="CG303" s="5"/>
      <c r="CH303" s="5"/>
      <c r="CI303" s="5"/>
      <c r="CJ303" s="5"/>
      <c r="CK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</row>
    <row r="304" spans="31:183" ht="12.75">
      <c r="AE304" s="5"/>
      <c r="AF304" s="5"/>
      <c r="AG304" s="5"/>
      <c r="AH304" s="93"/>
      <c r="AI304" s="117"/>
      <c r="BU304" s="5"/>
      <c r="BV304" s="5"/>
      <c r="BW304" s="5"/>
      <c r="BX304" s="5"/>
      <c r="BY304" s="5"/>
      <c r="CA304" s="5"/>
      <c r="CB304" s="5"/>
      <c r="CC304" s="5"/>
      <c r="CD304" s="5"/>
      <c r="CE304" s="5"/>
      <c r="CG304" s="5"/>
      <c r="CH304" s="5"/>
      <c r="CI304" s="5"/>
      <c r="CJ304" s="5"/>
      <c r="CK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</row>
    <row r="305" spans="31:183" ht="12.75">
      <c r="AE305" s="5"/>
      <c r="AF305" s="5"/>
      <c r="AG305" s="5"/>
      <c r="AH305" s="93"/>
      <c r="AI305" s="117"/>
      <c r="BU305" s="5"/>
      <c r="BV305" s="5"/>
      <c r="BW305" s="5"/>
      <c r="BX305" s="5"/>
      <c r="BY305" s="5"/>
      <c r="CA305" s="5"/>
      <c r="CB305" s="5"/>
      <c r="CC305" s="5"/>
      <c r="CD305" s="5"/>
      <c r="CE305" s="5"/>
      <c r="CG305" s="5"/>
      <c r="CH305" s="5"/>
      <c r="CI305" s="5"/>
      <c r="CJ305" s="5"/>
      <c r="CK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</row>
    <row r="306" spans="31:183" ht="12.75">
      <c r="AE306" s="5"/>
      <c r="AF306" s="5"/>
      <c r="AG306" s="5"/>
      <c r="AH306" s="93"/>
      <c r="AI306" s="117"/>
      <c r="BU306" s="5"/>
      <c r="BV306" s="5"/>
      <c r="BW306" s="5"/>
      <c r="BX306" s="5"/>
      <c r="BY306" s="5"/>
      <c r="CA306" s="5"/>
      <c r="CB306" s="5"/>
      <c r="CC306" s="5"/>
      <c r="CD306" s="5"/>
      <c r="CE306" s="5"/>
      <c r="CG306" s="5"/>
      <c r="CH306" s="5"/>
      <c r="CI306" s="5"/>
      <c r="CJ306" s="5"/>
      <c r="CK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</row>
    <row r="307" spans="31:183" ht="12.75">
      <c r="AE307" s="5"/>
      <c r="AF307" s="5"/>
      <c r="AG307" s="5"/>
      <c r="AH307" s="93"/>
      <c r="AI307" s="117"/>
      <c r="BU307" s="5"/>
      <c r="BV307" s="5"/>
      <c r="BW307" s="5"/>
      <c r="BX307" s="5"/>
      <c r="BY307" s="5"/>
      <c r="CA307" s="5"/>
      <c r="CB307" s="5"/>
      <c r="CC307" s="5"/>
      <c r="CD307" s="5"/>
      <c r="CE307" s="5"/>
      <c r="CG307" s="5"/>
      <c r="CH307" s="5"/>
      <c r="CI307" s="5"/>
      <c r="CJ307" s="5"/>
      <c r="CK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</row>
    <row r="308" spans="31:183" ht="12.75">
      <c r="AE308" s="5"/>
      <c r="AF308" s="5"/>
      <c r="AG308" s="5"/>
      <c r="AH308" s="93"/>
      <c r="AI308" s="117"/>
      <c r="BU308" s="5"/>
      <c r="BV308" s="5"/>
      <c r="BW308" s="5"/>
      <c r="BX308" s="5"/>
      <c r="BY308" s="5"/>
      <c r="CA308" s="5"/>
      <c r="CB308" s="5"/>
      <c r="CC308" s="5"/>
      <c r="CD308" s="5"/>
      <c r="CE308" s="5"/>
      <c r="CG308" s="5"/>
      <c r="CH308" s="5"/>
      <c r="CI308" s="5"/>
      <c r="CJ308" s="5"/>
      <c r="CK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</row>
    <row r="309" spans="31:183" ht="12.75">
      <c r="AE309" s="5"/>
      <c r="AF309" s="5"/>
      <c r="AG309" s="5"/>
      <c r="AH309" s="93"/>
      <c r="AI309" s="117"/>
      <c r="BU309" s="5"/>
      <c r="BV309" s="5"/>
      <c r="BW309" s="5"/>
      <c r="BX309" s="5"/>
      <c r="BY309" s="5"/>
      <c r="CA309" s="5"/>
      <c r="CB309" s="5"/>
      <c r="CC309" s="5"/>
      <c r="CD309" s="5"/>
      <c r="CE309" s="5"/>
      <c r="CG309" s="5"/>
      <c r="CH309" s="5"/>
      <c r="CI309" s="5"/>
      <c r="CJ309" s="5"/>
      <c r="CK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</row>
    <row r="310" spans="31:183" ht="12.75">
      <c r="AE310" s="5"/>
      <c r="AF310" s="5"/>
      <c r="AG310" s="5"/>
      <c r="AH310" s="93"/>
      <c r="AI310" s="117"/>
      <c r="BU310" s="5"/>
      <c r="BV310" s="5"/>
      <c r="BW310" s="5"/>
      <c r="BX310" s="5"/>
      <c r="BY310" s="5"/>
      <c r="CA310" s="5"/>
      <c r="CB310" s="5"/>
      <c r="CC310" s="5"/>
      <c r="CD310" s="5"/>
      <c r="CE310" s="5"/>
      <c r="CG310" s="5"/>
      <c r="CH310" s="5"/>
      <c r="CI310" s="5"/>
      <c r="CJ310" s="5"/>
      <c r="CK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</row>
    <row r="311" spans="31:183" ht="12.75">
      <c r="AE311" s="5"/>
      <c r="AF311" s="5"/>
      <c r="AG311" s="5"/>
      <c r="AH311" s="93"/>
      <c r="AI311" s="117"/>
      <c r="BU311" s="5"/>
      <c r="BV311" s="5"/>
      <c r="BW311" s="5"/>
      <c r="BX311" s="5"/>
      <c r="BY311" s="5"/>
      <c r="CA311" s="5"/>
      <c r="CB311" s="5"/>
      <c r="CC311" s="5"/>
      <c r="CD311" s="5"/>
      <c r="CE311" s="5"/>
      <c r="CG311" s="5"/>
      <c r="CH311" s="5"/>
      <c r="CI311" s="5"/>
      <c r="CJ311" s="5"/>
      <c r="CK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</row>
    <row r="312" spans="31:183" ht="12.75">
      <c r="AE312" s="5"/>
      <c r="AF312" s="5"/>
      <c r="AG312" s="5"/>
      <c r="AH312" s="93"/>
      <c r="AI312" s="117"/>
      <c r="BU312" s="5"/>
      <c r="BV312" s="5"/>
      <c r="BW312" s="5"/>
      <c r="BX312" s="5"/>
      <c r="BY312" s="5"/>
      <c r="CA312" s="5"/>
      <c r="CB312" s="5"/>
      <c r="CC312" s="5"/>
      <c r="CD312" s="5"/>
      <c r="CE312" s="5"/>
      <c r="CG312" s="5"/>
      <c r="CH312" s="5"/>
      <c r="CI312" s="5"/>
      <c r="CJ312" s="5"/>
      <c r="CK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</row>
    <row r="313" spans="31:183" ht="12.75">
      <c r="AE313" s="5"/>
      <c r="AF313" s="5"/>
      <c r="AG313" s="5"/>
      <c r="AH313" s="93"/>
      <c r="AI313" s="117"/>
      <c r="BU313" s="5"/>
      <c r="BV313" s="5"/>
      <c r="BW313" s="5"/>
      <c r="BX313" s="5"/>
      <c r="BY313" s="5"/>
      <c r="CA313" s="5"/>
      <c r="CB313" s="5"/>
      <c r="CC313" s="5"/>
      <c r="CD313" s="5"/>
      <c r="CE313" s="5"/>
      <c r="CG313" s="5"/>
      <c r="CH313" s="5"/>
      <c r="CI313" s="5"/>
      <c r="CJ313" s="5"/>
      <c r="CK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</row>
    <row r="314" spans="31:183" ht="12.75">
      <c r="AE314" s="5"/>
      <c r="AF314" s="5"/>
      <c r="AG314" s="5"/>
      <c r="AH314" s="93"/>
      <c r="AI314" s="117"/>
      <c r="BU314" s="5"/>
      <c r="BV314" s="5"/>
      <c r="BW314" s="5"/>
      <c r="BX314" s="5"/>
      <c r="BY314" s="5"/>
      <c r="CA314" s="5"/>
      <c r="CB314" s="5"/>
      <c r="CC314" s="5"/>
      <c r="CD314" s="5"/>
      <c r="CE314" s="5"/>
      <c r="CG314" s="5"/>
      <c r="CH314" s="5"/>
      <c r="CI314" s="5"/>
      <c r="CJ314" s="5"/>
      <c r="CK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</row>
    <row r="315" spans="31:183" ht="12.75">
      <c r="AE315" s="5"/>
      <c r="AF315" s="5"/>
      <c r="AG315" s="5"/>
      <c r="AH315" s="93"/>
      <c r="AI315" s="117"/>
      <c r="BU315" s="5"/>
      <c r="BV315" s="5"/>
      <c r="BW315" s="5"/>
      <c r="BX315" s="5"/>
      <c r="BY315" s="5"/>
      <c r="CA315" s="5"/>
      <c r="CB315" s="5"/>
      <c r="CC315" s="5"/>
      <c r="CD315" s="5"/>
      <c r="CE315" s="5"/>
      <c r="CG315" s="5"/>
      <c r="CH315" s="5"/>
      <c r="CI315" s="5"/>
      <c r="CJ315" s="5"/>
      <c r="CK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</row>
    <row r="316" spans="31:183" ht="12.75">
      <c r="AE316" s="5"/>
      <c r="AF316" s="5"/>
      <c r="AG316" s="5"/>
      <c r="AH316" s="93"/>
      <c r="AI316" s="117"/>
      <c r="BU316" s="5"/>
      <c r="BV316" s="5"/>
      <c r="BW316" s="5"/>
      <c r="BX316" s="5"/>
      <c r="BY316" s="5"/>
      <c r="CA316" s="5"/>
      <c r="CB316" s="5"/>
      <c r="CC316" s="5"/>
      <c r="CD316" s="5"/>
      <c r="CE316" s="5"/>
      <c r="CG316" s="5"/>
      <c r="CH316" s="5"/>
      <c r="CI316" s="5"/>
      <c r="CJ316" s="5"/>
      <c r="CK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</row>
    <row r="317" spans="31:183" ht="12.75">
      <c r="AE317" s="5"/>
      <c r="AF317" s="5"/>
      <c r="AG317" s="5"/>
      <c r="AH317" s="93"/>
      <c r="AI317" s="117"/>
      <c r="BU317" s="5"/>
      <c r="BV317" s="5"/>
      <c r="BW317" s="5"/>
      <c r="BX317" s="5"/>
      <c r="BY317" s="5"/>
      <c r="CA317" s="5"/>
      <c r="CB317" s="5"/>
      <c r="CC317" s="5"/>
      <c r="CD317" s="5"/>
      <c r="CE317" s="5"/>
      <c r="CG317" s="5"/>
      <c r="CH317" s="5"/>
      <c r="CI317" s="5"/>
      <c r="CJ317" s="5"/>
      <c r="CK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</row>
    <row r="318" spans="31:183" ht="12.75">
      <c r="AE318" s="5"/>
      <c r="AF318" s="5"/>
      <c r="AG318" s="5"/>
      <c r="AH318" s="93"/>
      <c r="AI318" s="117"/>
      <c r="BU318" s="5"/>
      <c r="BV318" s="5"/>
      <c r="BW318" s="5"/>
      <c r="BX318" s="5"/>
      <c r="BY318" s="5"/>
      <c r="CA318" s="5"/>
      <c r="CB318" s="5"/>
      <c r="CC318" s="5"/>
      <c r="CD318" s="5"/>
      <c r="CE318" s="5"/>
      <c r="CG318" s="5"/>
      <c r="CH318" s="5"/>
      <c r="CI318" s="5"/>
      <c r="CJ318" s="5"/>
      <c r="CK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</row>
    <row r="319" spans="31:183" ht="12.75">
      <c r="AE319" s="5"/>
      <c r="AF319" s="5"/>
      <c r="AG319" s="5"/>
      <c r="AH319" s="93"/>
      <c r="AI319" s="117"/>
      <c r="BU319" s="5"/>
      <c r="BV319" s="5"/>
      <c r="BW319" s="5"/>
      <c r="BX319" s="5"/>
      <c r="BY319" s="5"/>
      <c r="CA319" s="5"/>
      <c r="CB319" s="5"/>
      <c r="CC319" s="5"/>
      <c r="CD319" s="5"/>
      <c r="CE319" s="5"/>
      <c r="CG319" s="5"/>
      <c r="CH319" s="5"/>
      <c r="CI319" s="5"/>
      <c r="CJ319" s="5"/>
      <c r="CK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</row>
    <row r="320" spans="31:183" ht="12.75">
      <c r="AE320" s="5"/>
      <c r="AF320" s="5"/>
      <c r="AG320" s="5"/>
      <c r="AH320" s="93"/>
      <c r="AI320" s="117"/>
      <c r="BU320" s="5"/>
      <c r="BV320" s="5"/>
      <c r="BW320" s="5"/>
      <c r="BX320" s="5"/>
      <c r="BY320" s="5"/>
      <c r="CA320" s="5"/>
      <c r="CB320" s="5"/>
      <c r="CC320" s="5"/>
      <c r="CD320" s="5"/>
      <c r="CE320" s="5"/>
      <c r="CG320" s="5"/>
      <c r="CH320" s="5"/>
      <c r="CI320" s="5"/>
      <c r="CJ320" s="5"/>
      <c r="CK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</row>
    <row r="321" spans="31:183" ht="12.75">
      <c r="AE321" s="5"/>
      <c r="AF321" s="5"/>
      <c r="AG321" s="5"/>
      <c r="AH321" s="93"/>
      <c r="AI321" s="117"/>
      <c r="BU321" s="5"/>
      <c r="BV321" s="5"/>
      <c r="BW321" s="5"/>
      <c r="BX321" s="5"/>
      <c r="BY321" s="5"/>
      <c r="CA321" s="5"/>
      <c r="CB321" s="5"/>
      <c r="CC321" s="5"/>
      <c r="CD321" s="5"/>
      <c r="CE321" s="5"/>
      <c r="CG321" s="5"/>
      <c r="CH321" s="5"/>
      <c r="CI321" s="5"/>
      <c r="CJ321" s="5"/>
      <c r="CK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</row>
    <row r="322" spans="31:183" ht="12.75">
      <c r="AE322" s="5"/>
      <c r="AF322" s="5"/>
      <c r="AG322" s="5"/>
      <c r="AH322" s="93"/>
      <c r="AI322" s="117"/>
      <c r="BU322" s="5"/>
      <c r="BV322" s="5"/>
      <c r="BW322" s="5"/>
      <c r="BX322" s="5"/>
      <c r="BY322" s="5"/>
      <c r="CA322" s="5"/>
      <c r="CB322" s="5"/>
      <c r="CC322" s="5"/>
      <c r="CD322" s="5"/>
      <c r="CE322" s="5"/>
      <c r="CG322" s="5"/>
      <c r="CH322" s="5"/>
      <c r="CI322" s="5"/>
      <c r="CJ322" s="5"/>
      <c r="CK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</row>
    <row r="323" spans="31:183" ht="12.75">
      <c r="AE323" s="5"/>
      <c r="AF323" s="5"/>
      <c r="AG323" s="5"/>
      <c r="AH323" s="93"/>
      <c r="AI323" s="117"/>
      <c r="BU323" s="5"/>
      <c r="BV323" s="5"/>
      <c r="BW323" s="5"/>
      <c r="BX323" s="5"/>
      <c r="BY323" s="5"/>
      <c r="CA323" s="5"/>
      <c r="CB323" s="5"/>
      <c r="CC323" s="5"/>
      <c r="CD323" s="5"/>
      <c r="CE323" s="5"/>
      <c r="CG323" s="5"/>
      <c r="CH323" s="5"/>
      <c r="CI323" s="5"/>
      <c r="CJ323" s="5"/>
      <c r="CK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</row>
    <row r="324" spans="31:183" ht="12.75">
      <c r="AE324" s="5"/>
      <c r="AF324" s="5"/>
      <c r="AG324" s="5"/>
      <c r="AH324" s="93"/>
      <c r="AI324" s="117"/>
      <c r="BU324" s="5"/>
      <c r="BV324" s="5"/>
      <c r="BW324" s="5"/>
      <c r="BX324" s="5"/>
      <c r="BY324" s="5"/>
      <c r="CA324" s="5"/>
      <c r="CB324" s="5"/>
      <c r="CC324" s="5"/>
      <c r="CD324" s="5"/>
      <c r="CE324" s="5"/>
      <c r="CG324" s="5"/>
      <c r="CH324" s="5"/>
      <c r="CI324" s="5"/>
      <c r="CJ324" s="5"/>
      <c r="CK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</row>
    <row r="325" spans="31:183" ht="12.75">
      <c r="AE325" s="5"/>
      <c r="AF325" s="5"/>
      <c r="AG325" s="5"/>
      <c r="AH325" s="93"/>
      <c r="AI325" s="117"/>
      <c r="BU325" s="5"/>
      <c r="BV325" s="5"/>
      <c r="BW325" s="5"/>
      <c r="BX325" s="5"/>
      <c r="BY325" s="5"/>
      <c r="CA325" s="5"/>
      <c r="CB325" s="5"/>
      <c r="CC325" s="5"/>
      <c r="CD325" s="5"/>
      <c r="CE325" s="5"/>
      <c r="CG325" s="5"/>
      <c r="CH325" s="5"/>
      <c r="CI325" s="5"/>
      <c r="CJ325" s="5"/>
      <c r="CK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</row>
    <row r="326" spans="31:183" ht="12.75">
      <c r="AE326" s="5"/>
      <c r="AF326" s="5"/>
      <c r="AG326" s="5"/>
      <c r="AH326" s="93"/>
      <c r="AI326" s="117"/>
      <c r="BU326" s="5"/>
      <c r="BV326" s="5"/>
      <c r="BW326" s="5"/>
      <c r="BX326" s="5"/>
      <c r="BY326" s="5"/>
      <c r="CA326" s="5"/>
      <c r="CB326" s="5"/>
      <c r="CC326" s="5"/>
      <c r="CD326" s="5"/>
      <c r="CE326" s="5"/>
      <c r="CG326" s="5"/>
      <c r="CH326" s="5"/>
      <c r="CI326" s="5"/>
      <c r="CJ326" s="5"/>
      <c r="CK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</row>
    <row r="327" spans="31:183" ht="12.75">
      <c r="AE327" s="5"/>
      <c r="AF327" s="5"/>
      <c r="AG327" s="5"/>
      <c r="AH327" s="93"/>
      <c r="AI327" s="117"/>
      <c r="BU327" s="5"/>
      <c r="BV327" s="5"/>
      <c r="BW327" s="5"/>
      <c r="BX327" s="5"/>
      <c r="BY327" s="5"/>
      <c r="CA327" s="5"/>
      <c r="CB327" s="5"/>
      <c r="CC327" s="5"/>
      <c r="CD327" s="5"/>
      <c r="CE327" s="5"/>
      <c r="CG327" s="5"/>
      <c r="CH327" s="5"/>
      <c r="CI327" s="5"/>
      <c r="CJ327" s="5"/>
      <c r="CK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</row>
    <row r="328" spans="31:183" ht="12.75">
      <c r="AE328" s="5"/>
      <c r="AF328" s="5"/>
      <c r="AG328" s="5"/>
      <c r="AH328" s="93"/>
      <c r="AI328" s="117"/>
      <c r="BU328" s="5"/>
      <c r="BV328" s="5"/>
      <c r="BW328" s="5"/>
      <c r="BX328" s="5"/>
      <c r="BY328" s="5"/>
      <c r="CA328" s="5"/>
      <c r="CB328" s="5"/>
      <c r="CC328" s="5"/>
      <c r="CD328" s="5"/>
      <c r="CE328" s="5"/>
      <c r="CG328" s="5"/>
      <c r="CH328" s="5"/>
      <c r="CI328" s="5"/>
      <c r="CJ328" s="5"/>
      <c r="CK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</row>
    <row r="329" spans="31:183" ht="12.75">
      <c r="AE329" s="5"/>
      <c r="AF329" s="5"/>
      <c r="AG329" s="5"/>
      <c r="AH329" s="93"/>
      <c r="AI329" s="117"/>
      <c r="BU329" s="5"/>
      <c r="BV329" s="5"/>
      <c r="BW329" s="5"/>
      <c r="BX329" s="5"/>
      <c r="BY329" s="5"/>
      <c r="CA329" s="5"/>
      <c r="CB329" s="5"/>
      <c r="CC329" s="5"/>
      <c r="CD329" s="5"/>
      <c r="CE329" s="5"/>
      <c r="CG329" s="5"/>
      <c r="CH329" s="5"/>
      <c r="CI329" s="5"/>
      <c r="CJ329" s="5"/>
      <c r="CK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</row>
    <row r="330" spans="31:183" ht="12.75">
      <c r="AE330" s="5"/>
      <c r="AF330" s="5"/>
      <c r="AG330" s="5"/>
      <c r="AH330" s="93"/>
      <c r="AI330" s="117"/>
      <c r="BU330" s="5"/>
      <c r="BV330" s="5"/>
      <c r="BW330" s="5"/>
      <c r="BX330" s="5"/>
      <c r="BY330" s="5"/>
      <c r="CA330" s="5"/>
      <c r="CB330" s="5"/>
      <c r="CC330" s="5"/>
      <c r="CD330" s="5"/>
      <c r="CE330" s="5"/>
      <c r="CG330" s="5"/>
      <c r="CH330" s="5"/>
      <c r="CI330" s="5"/>
      <c r="CJ330" s="5"/>
      <c r="CK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</row>
    <row r="331" spans="31:183" ht="12.75">
      <c r="AE331" s="5"/>
      <c r="AF331" s="5"/>
      <c r="AG331" s="5"/>
      <c r="AH331" s="93"/>
      <c r="AI331" s="117"/>
      <c r="BU331" s="5"/>
      <c r="BV331" s="5"/>
      <c r="BW331" s="5"/>
      <c r="BX331" s="5"/>
      <c r="BY331" s="5"/>
      <c r="CA331" s="5"/>
      <c r="CB331" s="5"/>
      <c r="CC331" s="5"/>
      <c r="CD331" s="5"/>
      <c r="CE331" s="5"/>
      <c r="CG331" s="5"/>
      <c r="CH331" s="5"/>
      <c r="CI331" s="5"/>
      <c r="CJ331" s="5"/>
      <c r="CK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</row>
    <row r="332" spans="31:183" ht="12.75">
      <c r="AE332" s="5"/>
      <c r="AF332" s="5"/>
      <c r="AG332" s="5"/>
      <c r="AH332" s="93"/>
      <c r="AI332" s="117"/>
      <c r="BU332" s="5"/>
      <c r="BV332" s="5"/>
      <c r="BW332" s="5"/>
      <c r="BX332" s="5"/>
      <c r="BY332" s="5"/>
      <c r="CA332" s="5"/>
      <c r="CB332" s="5"/>
      <c r="CC332" s="5"/>
      <c r="CD332" s="5"/>
      <c r="CE332" s="5"/>
      <c r="CG332" s="5"/>
      <c r="CH332" s="5"/>
      <c r="CI332" s="5"/>
      <c r="CJ332" s="5"/>
      <c r="CK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</row>
    <row r="333" spans="31:183" ht="12.75">
      <c r="AE333" s="5"/>
      <c r="AF333" s="5"/>
      <c r="AG333" s="5"/>
      <c r="AH333" s="93"/>
      <c r="AI333" s="117"/>
      <c r="BU333" s="5"/>
      <c r="BV333" s="5"/>
      <c r="BW333" s="5"/>
      <c r="BX333" s="5"/>
      <c r="BY333" s="5"/>
      <c r="CA333" s="5"/>
      <c r="CB333" s="5"/>
      <c r="CC333" s="5"/>
      <c r="CD333" s="5"/>
      <c r="CE333" s="5"/>
      <c r="CG333" s="5"/>
      <c r="CH333" s="5"/>
      <c r="CI333" s="5"/>
      <c r="CJ333" s="5"/>
      <c r="CK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</row>
    <row r="334" spans="31:183" ht="12.75">
      <c r="AE334" s="5"/>
      <c r="AF334" s="5"/>
      <c r="AG334" s="5"/>
      <c r="AH334" s="93"/>
      <c r="AI334" s="117"/>
      <c r="BU334" s="5"/>
      <c r="BV334" s="5"/>
      <c r="BW334" s="5"/>
      <c r="BX334" s="5"/>
      <c r="BY334" s="5"/>
      <c r="CA334" s="5"/>
      <c r="CB334" s="5"/>
      <c r="CC334" s="5"/>
      <c r="CD334" s="5"/>
      <c r="CE334" s="5"/>
      <c r="CG334" s="5"/>
      <c r="CH334" s="5"/>
      <c r="CI334" s="5"/>
      <c r="CJ334" s="5"/>
      <c r="CK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</row>
    <row r="335" spans="31:183" ht="12.75">
      <c r="AE335" s="5"/>
      <c r="AF335" s="5"/>
      <c r="AG335" s="5"/>
      <c r="AH335" s="93"/>
      <c r="AI335" s="117"/>
      <c r="BU335" s="5"/>
      <c r="BV335" s="5"/>
      <c r="BW335" s="5"/>
      <c r="BX335" s="5"/>
      <c r="BY335" s="5"/>
      <c r="CA335" s="5"/>
      <c r="CB335" s="5"/>
      <c r="CC335" s="5"/>
      <c r="CD335" s="5"/>
      <c r="CE335" s="5"/>
      <c r="CG335" s="5"/>
      <c r="CH335" s="5"/>
      <c r="CI335" s="5"/>
      <c r="CJ335" s="5"/>
      <c r="CK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</row>
    <row r="336" spans="31:183" ht="12.75">
      <c r="AE336" s="5"/>
      <c r="AF336" s="5"/>
      <c r="AG336" s="5"/>
      <c r="AH336" s="93"/>
      <c r="AI336" s="117"/>
      <c r="BU336" s="5"/>
      <c r="BV336" s="5"/>
      <c r="BW336" s="5"/>
      <c r="BX336" s="5"/>
      <c r="BY336" s="5"/>
      <c r="CA336" s="5"/>
      <c r="CB336" s="5"/>
      <c r="CC336" s="5"/>
      <c r="CD336" s="5"/>
      <c r="CE336" s="5"/>
      <c r="CG336" s="5"/>
      <c r="CH336" s="5"/>
      <c r="CI336" s="5"/>
      <c r="CJ336" s="5"/>
      <c r="CK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</row>
    <row r="337" spans="31:183" ht="12.75">
      <c r="AE337" s="5"/>
      <c r="AF337" s="5"/>
      <c r="AG337" s="5"/>
      <c r="AH337" s="93"/>
      <c r="AI337" s="117"/>
      <c r="BU337" s="5"/>
      <c r="BV337" s="5"/>
      <c r="BW337" s="5"/>
      <c r="BX337" s="5"/>
      <c r="BY337" s="5"/>
      <c r="CA337" s="5"/>
      <c r="CB337" s="5"/>
      <c r="CC337" s="5"/>
      <c r="CD337" s="5"/>
      <c r="CE337" s="5"/>
      <c r="CG337" s="5"/>
      <c r="CH337" s="5"/>
      <c r="CI337" s="5"/>
      <c r="CJ337" s="5"/>
      <c r="CK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</row>
    <row r="338" spans="31:183" ht="12.75">
      <c r="AE338" s="5"/>
      <c r="AF338" s="5"/>
      <c r="AG338" s="5"/>
      <c r="AH338" s="93"/>
      <c r="AI338" s="117"/>
      <c r="BU338" s="5"/>
      <c r="BV338" s="5"/>
      <c r="BW338" s="5"/>
      <c r="BX338" s="5"/>
      <c r="BY338" s="5"/>
      <c r="CA338" s="5"/>
      <c r="CB338" s="5"/>
      <c r="CC338" s="5"/>
      <c r="CD338" s="5"/>
      <c r="CE338" s="5"/>
      <c r="CG338" s="5"/>
      <c r="CH338" s="5"/>
      <c r="CI338" s="5"/>
      <c r="CJ338" s="5"/>
      <c r="CK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</row>
    <row r="339" spans="31:183" ht="12.75">
      <c r="AE339" s="5"/>
      <c r="AF339" s="5"/>
      <c r="AG339" s="5"/>
      <c r="AH339" s="93"/>
      <c r="AI339" s="117"/>
      <c r="BU339" s="5"/>
      <c r="BV339" s="5"/>
      <c r="BW339" s="5"/>
      <c r="BX339" s="5"/>
      <c r="BY339" s="5"/>
      <c r="CA339" s="5"/>
      <c r="CB339" s="5"/>
      <c r="CC339" s="5"/>
      <c r="CD339" s="5"/>
      <c r="CE339" s="5"/>
      <c r="CG339" s="5"/>
      <c r="CH339" s="5"/>
      <c r="CI339" s="5"/>
      <c r="CJ339" s="5"/>
      <c r="CK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</row>
    <row r="340" spans="31:183" ht="12.75">
      <c r="AE340" s="5"/>
      <c r="AF340" s="5"/>
      <c r="AG340" s="5"/>
      <c r="AH340" s="93"/>
      <c r="AI340" s="117"/>
      <c r="BU340" s="5"/>
      <c r="BV340" s="5"/>
      <c r="BW340" s="5"/>
      <c r="BX340" s="5"/>
      <c r="BY340" s="5"/>
      <c r="CA340" s="5"/>
      <c r="CB340" s="5"/>
      <c r="CC340" s="5"/>
      <c r="CD340" s="5"/>
      <c r="CE340" s="5"/>
      <c r="CG340" s="5"/>
      <c r="CH340" s="5"/>
      <c r="CI340" s="5"/>
      <c r="CJ340" s="5"/>
      <c r="CK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</row>
    <row r="341" spans="31:183" ht="12.75">
      <c r="AE341" s="5"/>
      <c r="AF341" s="5"/>
      <c r="AG341" s="5"/>
      <c r="AH341" s="93"/>
      <c r="AI341" s="117"/>
      <c r="BU341" s="5"/>
      <c r="BV341" s="5"/>
      <c r="BW341" s="5"/>
      <c r="BX341" s="5"/>
      <c r="BY341" s="5"/>
      <c r="CA341" s="5"/>
      <c r="CB341" s="5"/>
      <c r="CC341" s="5"/>
      <c r="CD341" s="5"/>
      <c r="CE341" s="5"/>
      <c r="CG341" s="5"/>
      <c r="CH341" s="5"/>
      <c r="CI341" s="5"/>
      <c r="CJ341" s="5"/>
      <c r="CK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</row>
    <row r="342" spans="31:183" ht="12.75">
      <c r="AE342" s="5"/>
      <c r="AF342" s="5"/>
      <c r="AG342" s="5"/>
      <c r="AH342" s="93"/>
      <c r="AI342" s="117"/>
      <c r="BU342" s="5"/>
      <c r="BV342" s="5"/>
      <c r="BW342" s="5"/>
      <c r="BX342" s="5"/>
      <c r="BY342" s="5"/>
      <c r="CA342" s="5"/>
      <c r="CB342" s="5"/>
      <c r="CC342" s="5"/>
      <c r="CD342" s="5"/>
      <c r="CE342" s="5"/>
      <c r="CG342" s="5"/>
      <c r="CH342" s="5"/>
      <c r="CI342" s="5"/>
      <c r="CJ342" s="5"/>
      <c r="CK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</row>
    <row r="343" spans="31:183" ht="12.75">
      <c r="AE343" s="5"/>
      <c r="AF343" s="5"/>
      <c r="AG343" s="5"/>
      <c r="AH343" s="93"/>
      <c r="AI343" s="117"/>
      <c r="BU343" s="5"/>
      <c r="BV343" s="5"/>
      <c r="BW343" s="5"/>
      <c r="BX343" s="5"/>
      <c r="BY343" s="5"/>
      <c r="CA343" s="5"/>
      <c r="CB343" s="5"/>
      <c r="CC343" s="5"/>
      <c r="CD343" s="5"/>
      <c r="CE343" s="5"/>
      <c r="CG343" s="5"/>
      <c r="CH343" s="5"/>
      <c r="CI343" s="5"/>
      <c r="CJ343" s="5"/>
      <c r="CK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</row>
    <row r="344" spans="31:183" ht="12.75">
      <c r="AE344" s="5"/>
      <c r="AF344" s="5"/>
      <c r="AG344" s="5"/>
      <c r="AH344" s="93"/>
      <c r="AI344" s="117"/>
      <c r="BU344" s="5"/>
      <c r="BV344" s="5"/>
      <c r="BW344" s="5"/>
      <c r="BX344" s="5"/>
      <c r="BY344" s="5"/>
      <c r="CA344" s="5"/>
      <c r="CB344" s="5"/>
      <c r="CC344" s="5"/>
      <c r="CD344" s="5"/>
      <c r="CE344" s="5"/>
      <c r="CG344" s="5"/>
      <c r="CH344" s="5"/>
      <c r="CI344" s="5"/>
      <c r="CJ344" s="5"/>
      <c r="CK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</row>
    <row r="345" spans="31:183" ht="12.75">
      <c r="AE345" s="5"/>
      <c r="AF345" s="5"/>
      <c r="AG345" s="5"/>
      <c r="AH345" s="93"/>
      <c r="AI345" s="117"/>
      <c r="BU345" s="5"/>
      <c r="BV345" s="5"/>
      <c r="BW345" s="5"/>
      <c r="BX345" s="5"/>
      <c r="BY345" s="5"/>
      <c r="CA345" s="5"/>
      <c r="CB345" s="5"/>
      <c r="CC345" s="5"/>
      <c r="CD345" s="5"/>
      <c r="CE345" s="5"/>
      <c r="CG345" s="5"/>
      <c r="CH345" s="5"/>
      <c r="CI345" s="5"/>
      <c r="CJ345" s="5"/>
      <c r="CK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</row>
    <row r="346" spans="31:183" ht="12.75">
      <c r="AE346" s="5"/>
      <c r="AF346" s="5"/>
      <c r="AG346" s="5"/>
      <c r="AH346" s="93"/>
      <c r="AI346" s="117"/>
      <c r="BU346" s="5"/>
      <c r="BV346" s="5"/>
      <c r="BW346" s="5"/>
      <c r="BX346" s="5"/>
      <c r="BY346" s="5"/>
      <c r="CA346" s="5"/>
      <c r="CB346" s="5"/>
      <c r="CC346" s="5"/>
      <c r="CD346" s="5"/>
      <c r="CE346" s="5"/>
      <c r="CG346" s="5"/>
      <c r="CH346" s="5"/>
      <c r="CI346" s="5"/>
      <c r="CJ346" s="5"/>
      <c r="CK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</row>
    <row r="347" spans="31:183" ht="12.75">
      <c r="AE347" s="5"/>
      <c r="AF347" s="5"/>
      <c r="AG347" s="5"/>
      <c r="AH347" s="93"/>
      <c r="AI347" s="117"/>
      <c r="BU347" s="5"/>
      <c r="BV347" s="5"/>
      <c r="BW347" s="5"/>
      <c r="BX347" s="5"/>
      <c r="BY347" s="5"/>
      <c r="CA347" s="5"/>
      <c r="CB347" s="5"/>
      <c r="CC347" s="5"/>
      <c r="CD347" s="5"/>
      <c r="CE347" s="5"/>
      <c r="CG347" s="5"/>
      <c r="CH347" s="5"/>
      <c r="CI347" s="5"/>
      <c r="CJ347" s="5"/>
      <c r="CK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</row>
    <row r="348" spans="31:183" ht="12.75">
      <c r="AE348" s="5"/>
      <c r="AF348" s="5"/>
      <c r="AG348" s="5"/>
      <c r="AH348" s="93"/>
      <c r="AI348" s="117"/>
      <c r="BU348" s="5"/>
      <c r="BV348" s="5"/>
      <c r="BW348" s="5"/>
      <c r="BX348" s="5"/>
      <c r="BY348" s="5"/>
      <c r="CA348" s="5"/>
      <c r="CB348" s="5"/>
      <c r="CC348" s="5"/>
      <c r="CD348" s="5"/>
      <c r="CE348" s="5"/>
      <c r="CG348" s="5"/>
      <c r="CH348" s="5"/>
      <c r="CI348" s="5"/>
      <c r="CJ348" s="5"/>
      <c r="CK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</row>
    <row r="349" spans="31:183" ht="12.75">
      <c r="AE349" s="5"/>
      <c r="AF349" s="5"/>
      <c r="AG349" s="5"/>
      <c r="AH349" s="93"/>
      <c r="AI349" s="117"/>
      <c r="BU349" s="5"/>
      <c r="BV349" s="5"/>
      <c r="BW349" s="5"/>
      <c r="BX349" s="5"/>
      <c r="BY349" s="5"/>
      <c r="CA349" s="5"/>
      <c r="CB349" s="5"/>
      <c r="CC349" s="5"/>
      <c r="CD349" s="5"/>
      <c r="CE349" s="5"/>
      <c r="CG349" s="5"/>
      <c r="CH349" s="5"/>
      <c r="CI349" s="5"/>
      <c r="CJ349" s="5"/>
      <c r="CK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</row>
    <row r="350" spans="31:183" ht="12.75">
      <c r="AE350" s="5"/>
      <c r="AF350" s="5"/>
      <c r="AG350" s="5"/>
      <c r="AH350" s="93"/>
      <c r="AI350" s="117"/>
      <c r="BU350" s="5"/>
      <c r="BV350" s="5"/>
      <c r="BW350" s="5"/>
      <c r="BX350" s="5"/>
      <c r="BY350" s="5"/>
      <c r="CA350" s="5"/>
      <c r="CB350" s="5"/>
      <c r="CC350" s="5"/>
      <c r="CD350" s="5"/>
      <c r="CE350" s="5"/>
      <c r="CG350" s="5"/>
      <c r="CH350" s="5"/>
      <c r="CI350" s="5"/>
      <c r="CJ350" s="5"/>
      <c r="CK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</row>
    <row r="351" spans="31:183" ht="12.75">
      <c r="AE351" s="5"/>
      <c r="AF351" s="5"/>
      <c r="AG351" s="5"/>
      <c r="AH351" s="93"/>
      <c r="AI351" s="117"/>
      <c r="BU351" s="5"/>
      <c r="BV351" s="5"/>
      <c r="BW351" s="5"/>
      <c r="BX351" s="5"/>
      <c r="BY351" s="5"/>
      <c r="CA351" s="5"/>
      <c r="CB351" s="5"/>
      <c r="CC351" s="5"/>
      <c r="CD351" s="5"/>
      <c r="CE351" s="5"/>
      <c r="CG351" s="5"/>
      <c r="CH351" s="5"/>
      <c r="CI351" s="5"/>
      <c r="CJ351" s="5"/>
      <c r="CK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</row>
    <row r="352" spans="31:183" ht="12.75">
      <c r="AE352" s="5"/>
      <c r="AF352" s="5"/>
      <c r="AG352" s="5"/>
      <c r="AH352" s="93"/>
      <c r="AI352" s="117"/>
      <c r="BU352" s="5"/>
      <c r="BV352" s="5"/>
      <c r="BW352" s="5"/>
      <c r="BX352" s="5"/>
      <c r="BY352" s="5"/>
      <c r="CA352" s="5"/>
      <c r="CB352" s="5"/>
      <c r="CC352" s="5"/>
      <c r="CD352" s="5"/>
      <c r="CE352" s="5"/>
      <c r="CG352" s="5"/>
      <c r="CH352" s="5"/>
      <c r="CI352" s="5"/>
      <c r="CJ352" s="5"/>
      <c r="CK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</row>
    <row r="353" spans="31:183" ht="12.75">
      <c r="AE353" s="5"/>
      <c r="AF353" s="5"/>
      <c r="AG353" s="5"/>
      <c r="AH353" s="93"/>
      <c r="AI353" s="117"/>
      <c r="BU353" s="5"/>
      <c r="BV353" s="5"/>
      <c r="BW353" s="5"/>
      <c r="BX353" s="5"/>
      <c r="BY353" s="5"/>
      <c r="CA353" s="5"/>
      <c r="CB353" s="5"/>
      <c r="CC353" s="5"/>
      <c r="CD353" s="5"/>
      <c r="CE353" s="5"/>
      <c r="CG353" s="5"/>
      <c r="CH353" s="5"/>
      <c r="CI353" s="5"/>
      <c r="CJ353" s="5"/>
      <c r="CK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</row>
    <row r="354" spans="31:183" ht="12.75">
      <c r="AE354" s="5"/>
      <c r="AF354" s="5"/>
      <c r="AG354" s="5"/>
      <c r="AH354" s="93"/>
      <c r="AI354" s="117"/>
      <c r="BU354" s="5"/>
      <c r="BV354" s="5"/>
      <c r="BW354" s="5"/>
      <c r="BX354" s="5"/>
      <c r="BY354" s="5"/>
      <c r="CA354" s="5"/>
      <c r="CB354" s="5"/>
      <c r="CC354" s="5"/>
      <c r="CD354" s="5"/>
      <c r="CE354" s="5"/>
      <c r="CG354" s="5"/>
      <c r="CH354" s="5"/>
      <c r="CI354" s="5"/>
      <c r="CJ354" s="5"/>
      <c r="CK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</row>
    <row r="355" spans="31:183" ht="12.75">
      <c r="AE355" s="5"/>
      <c r="AF355" s="5"/>
      <c r="AG355" s="5"/>
      <c r="AH355" s="93"/>
      <c r="AI355" s="117"/>
      <c r="BU355" s="5"/>
      <c r="BV355" s="5"/>
      <c r="BW355" s="5"/>
      <c r="BX355" s="5"/>
      <c r="BY355" s="5"/>
      <c r="CA355" s="5"/>
      <c r="CB355" s="5"/>
      <c r="CC355" s="5"/>
      <c r="CD355" s="5"/>
      <c r="CE355" s="5"/>
      <c r="CG355" s="5"/>
      <c r="CH355" s="5"/>
      <c r="CI355" s="5"/>
      <c r="CJ355" s="5"/>
      <c r="CK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</row>
    <row r="356" spans="31:183" ht="12.75">
      <c r="AE356" s="5"/>
      <c r="AF356" s="5"/>
      <c r="AG356" s="5"/>
      <c r="AH356" s="93"/>
      <c r="AI356" s="117"/>
      <c r="BU356" s="5"/>
      <c r="BV356" s="5"/>
      <c r="BW356" s="5"/>
      <c r="BX356" s="5"/>
      <c r="BY356" s="5"/>
      <c r="CA356" s="5"/>
      <c r="CB356" s="5"/>
      <c r="CC356" s="5"/>
      <c r="CD356" s="5"/>
      <c r="CE356" s="5"/>
      <c r="CG356" s="5"/>
      <c r="CH356" s="5"/>
      <c r="CI356" s="5"/>
      <c r="CJ356" s="5"/>
      <c r="CK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</row>
    <row r="357" spans="31:183" ht="12.75">
      <c r="AE357" s="5"/>
      <c r="AF357" s="5"/>
      <c r="AG357" s="5"/>
      <c r="AH357" s="93"/>
      <c r="AI357" s="117"/>
      <c r="BU357" s="5"/>
      <c r="BV357" s="5"/>
      <c r="BW357" s="5"/>
      <c r="BX357" s="5"/>
      <c r="BY357" s="5"/>
      <c r="CA357" s="5"/>
      <c r="CB357" s="5"/>
      <c r="CC357" s="5"/>
      <c r="CD357" s="5"/>
      <c r="CE357" s="5"/>
      <c r="CG357" s="5"/>
      <c r="CH357" s="5"/>
      <c r="CI357" s="5"/>
      <c r="CJ357" s="5"/>
      <c r="CK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</row>
    <row r="358" spans="31:183" ht="12.75">
      <c r="AE358" s="5"/>
      <c r="AF358" s="5"/>
      <c r="AG358" s="5"/>
      <c r="AH358" s="93"/>
      <c r="AI358" s="117"/>
      <c r="BU358" s="5"/>
      <c r="BV358" s="5"/>
      <c r="BW358" s="5"/>
      <c r="BX358" s="5"/>
      <c r="BY358" s="5"/>
      <c r="CA358" s="5"/>
      <c r="CB358" s="5"/>
      <c r="CC358" s="5"/>
      <c r="CD358" s="5"/>
      <c r="CE358" s="5"/>
      <c r="CG358" s="5"/>
      <c r="CH358" s="5"/>
      <c r="CI358" s="5"/>
      <c r="CJ358" s="5"/>
      <c r="CK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</row>
    <row r="359" spans="31:183" ht="12.75">
      <c r="AE359" s="5"/>
      <c r="AF359" s="5"/>
      <c r="AG359" s="5"/>
      <c r="AH359" s="93"/>
      <c r="AI359" s="117"/>
      <c r="BU359" s="5"/>
      <c r="BV359" s="5"/>
      <c r="BW359" s="5"/>
      <c r="BX359" s="5"/>
      <c r="BY359" s="5"/>
      <c r="CA359" s="5"/>
      <c r="CB359" s="5"/>
      <c r="CC359" s="5"/>
      <c r="CD359" s="5"/>
      <c r="CE359" s="5"/>
      <c r="CG359" s="5"/>
      <c r="CH359" s="5"/>
      <c r="CI359" s="5"/>
      <c r="CJ359" s="5"/>
      <c r="CK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</row>
    <row r="360" spans="31:183" ht="12.75">
      <c r="AE360" s="5"/>
      <c r="AF360" s="5"/>
      <c r="AG360" s="5"/>
      <c r="AH360" s="93"/>
      <c r="AI360" s="117"/>
      <c r="BU360" s="5"/>
      <c r="BV360" s="5"/>
      <c r="BW360" s="5"/>
      <c r="BX360" s="5"/>
      <c r="BY360" s="5"/>
      <c r="CA360" s="5"/>
      <c r="CB360" s="5"/>
      <c r="CC360" s="5"/>
      <c r="CD360" s="5"/>
      <c r="CE360" s="5"/>
      <c r="CG360" s="5"/>
      <c r="CH360" s="5"/>
      <c r="CI360" s="5"/>
      <c r="CJ360" s="5"/>
      <c r="CK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</row>
    <row r="361" spans="31:183" ht="12.75">
      <c r="AE361" s="5"/>
      <c r="AF361" s="5"/>
      <c r="AG361" s="5"/>
      <c r="AH361" s="93"/>
      <c r="AI361" s="117"/>
      <c r="BU361" s="5"/>
      <c r="BV361" s="5"/>
      <c r="BW361" s="5"/>
      <c r="BX361" s="5"/>
      <c r="BY361" s="5"/>
      <c r="CA361" s="5"/>
      <c r="CB361" s="5"/>
      <c r="CC361" s="5"/>
      <c r="CD361" s="5"/>
      <c r="CE361" s="5"/>
      <c r="CG361" s="5"/>
      <c r="CH361" s="5"/>
      <c r="CI361" s="5"/>
      <c r="CJ361" s="5"/>
      <c r="CK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</row>
    <row r="362" spans="31:183" ht="12.75">
      <c r="AE362" s="5"/>
      <c r="AF362" s="5"/>
      <c r="AG362" s="5"/>
      <c r="AH362" s="93"/>
      <c r="AI362" s="117"/>
      <c r="BU362" s="5"/>
      <c r="BV362" s="5"/>
      <c r="BW362" s="5"/>
      <c r="BX362" s="5"/>
      <c r="BY362" s="5"/>
      <c r="CA362" s="5"/>
      <c r="CB362" s="5"/>
      <c r="CC362" s="5"/>
      <c r="CD362" s="5"/>
      <c r="CE362" s="5"/>
      <c r="CG362" s="5"/>
      <c r="CH362" s="5"/>
      <c r="CI362" s="5"/>
      <c r="CJ362" s="5"/>
      <c r="CK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</row>
    <row r="363" spans="31:183" ht="12.75">
      <c r="AE363" s="5"/>
      <c r="AF363" s="5"/>
      <c r="AG363" s="5"/>
      <c r="AH363" s="93"/>
      <c r="AI363" s="117"/>
      <c r="BU363" s="5"/>
      <c r="BV363" s="5"/>
      <c r="BW363" s="5"/>
      <c r="BX363" s="5"/>
      <c r="BY363" s="5"/>
      <c r="CA363" s="5"/>
      <c r="CB363" s="5"/>
      <c r="CC363" s="5"/>
      <c r="CD363" s="5"/>
      <c r="CE363" s="5"/>
      <c r="CG363" s="5"/>
      <c r="CH363" s="5"/>
      <c r="CI363" s="5"/>
      <c r="CJ363" s="5"/>
      <c r="CK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</row>
    <row r="364" spans="31:183" ht="12.75">
      <c r="AE364" s="5"/>
      <c r="AF364" s="5"/>
      <c r="AG364" s="5"/>
      <c r="AH364" s="93"/>
      <c r="AI364" s="117"/>
      <c r="BU364" s="5"/>
      <c r="BV364" s="5"/>
      <c r="BW364" s="5"/>
      <c r="BX364" s="5"/>
      <c r="BY364" s="5"/>
      <c r="CA364" s="5"/>
      <c r="CB364" s="5"/>
      <c r="CC364" s="5"/>
      <c r="CD364" s="5"/>
      <c r="CE364" s="5"/>
      <c r="CG364" s="5"/>
      <c r="CH364" s="5"/>
      <c r="CI364" s="5"/>
      <c r="CJ364" s="5"/>
      <c r="CK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</row>
    <row r="365" spans="31:183" ht="12.75">
      <c r="AE365" s="5"/>
      <c r="AF365" s="5"/>
      <c r="AG365" s="5"/>
      <c r="AH365" s="93"/>
      <c r="AI365" s="117"/>
      <c r="BU365" s="5"/>
      <c r="BV365" s="5"/>
      <c r="BW365" s="5"/>
      <c r="BX365" s="5"/>
      <c r="BY365" s="5"/>
      <c r="CA365" s="5"/>
      <c r="CB365" s="5"/>
      <c r="CC365" s="5"/>
      <c r="CD365" s="5"/>
      <c r="CE365" s="5"/>
      <c r="CG365" s="5"/>
      <c r="CH365" s="5"/>
      <c r="CI365" s="5"/>
      <c r="CJ365" s="5"/>
      <c r="CK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</row>
    <row r="366" spans="31:183" ht="12.75">
      <c r="AE366" s="5"/>
      <c r="AF366" s="5"/>
      <c r="AG366" s="5"/>
      <c r="AH366" s="93"/>
      <c r="AI366" s="117"/>
      <c r="BU366" s="5"/>
      <c r="BV366" s="5"/>
      <c r="BW366" s="5"/>
      <c r="BX366" s="5"/>
      <c r="BY366" s="5"/>
      <c r="CA366" s="5"/>
      <c r="CB366" s="5"/>
      <c r="CC366" s="5"/>
      <c r="CD366" s="5"/>
      <c r="CE366" s="5"/>
      <c r="CG366" s="5"/>
      <c r="CH366" s="5"/>
      <c r="CI366" s="5"/>
      <c r="CJ366" s="5"/>
      <c r="CK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</row>
    <row r="367" spans="31:183" ht="12.75">
      <c r="AE367" s="5"/>
      <c r="AF367" s="5"/>
      <c r="AG367" s="5"/>
      <c r="AH367" s="93"/>
      <c r="AI367" s="117"/>
      <c r="BU367" s="5"/>
      <c r="BV367" s="5"/>
      <c r="BW367" s="5"/>
      <c r="BX367" s="5"/>
      <c r="BY367" s="5"/>
      <c r="CA367" s="5"/>
      <c r="CB367" s="5"/>
      <c r="CC367" s="5"/>
      <c r="CD367" s="5"/>
      <c r="CE367" s="5"/>
      <c r="CG367" s="5"/>
      <c r="CH367" s="5"/>
      <c r="CI367" s="5"/>
      <c r="CJ367" s="5"/>
      <c r="CK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</row>
    <row r="368" spans="31:183" ht="12.75">
      <c r="AE368" s="5"/>
      <c r="AF368" s="5"/>
      <c r="AG368" s="5"/>
      <c r="AH368" s="93"/>
      <c r="AI368" s="117"/>
      <c r="BU368" s="5"/>
      <c r="BV368" s="5"/>
      <c r="BW368" s="5"/>
      <c r="BX368" s="5"/>
      <c r="BY368" s="5"/>
      <c r="CA368" s="5"/>
      <c r="CB368" s="5"/>
      <c r="CC368" s="5"/>
      <c r="CD368" s="5"/>
      <c r="CE368" s="5"/>
      <c r="CG368" s="5"/>
      <c r="CH368" s="5"/>
      <c r="CI368" s="5"/>
      <c r="CJ368" s="5"/>
      <c r="CK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</row>
    <row r="369" spans="31:183" ht="12.75">
      <c r="AE369" s="5"/>
      <c r="AF369" s="5"/>
      <c r="AG369" s="5"/>
      <c r="AH369" s="93"/>
      <c r="AI369" s="117"/>
      <c r="BU369" s="5"/>
      <c r="BV369" s="5"/>
      <c r="BW369" s="5"/>
      <c r="BX369" s="5"/>
      <c r="BY369" s="5"/>
      <c r="CA369" s="5"/>
      <c r="CB369" s="5"/>
      <c r="CC369" s="5"/>
      <c r="CD369" s="5"/>
      <c r="CE369" s="5"/>
      <c r="CG369" s="5"/>
      <c r="CH369" s="5"/>
      <c r="CI369" s="5"/>
      <c r="CJ369" s="5"/>
      <c r="CK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</row>
    <row r="370" spans="31:183" ht="12.75">
      <c r="AE370" s="5"/>
      <c r="AF370" s="5"/>
      <c r="AG370" s="5"/>
      <c r="AH370" s="93"/>
      <c r="AI370" s="117"/>
      <c r="BU370" s="5"/>
      <c r="BV370" s="5"/>
      <c r="BW370" s="5"/>
      <c r="BX370" s="5"/>
      <c r="BY370" s="5"/>
      <c r="CA370" s="5"/>
      <c r="CB370" s="5"/>
      <c r="CC370" s="5"/>
      <c r="CD370" s="5"/>
      <c r="CE370" s="5"/>
      <c r="CG370" s="5"/>
      <c r="CH370" s="5"/>
      <c r="CI370" s="5"/>
      <c r="CJ370" s="5"/>
      <c r="CK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</row>
    <row r="371" spans="31:183" ht="12.75">
      <c r="AE371" s="5"/>
      <c r="AF371" s="5"/>
      <c r="AG371" s="5"/>
      <c r="AH371" s="93"/>
      <c r="AI371" s="117"/>
      <c r="BU371" s="5"/>
      <c r="BV371" s="5"/>
      <c r="BW371" s="5"/>
      <c r="BX371" s="5"/>
      <c r="BY371" s="5"/>
      <c r="CA371" s="5"/>
      <c r="CB371" s="5"/>
      <c r="CC371" s="5"/>
      <c r="CD371" s="5"/>
      <c r="CE371" s="5"/>
      <c r="CG371" s="5"/>
      <c r="CH371" s="5"/>
      <c r="CI371" s="5"/>
      <c r="CJ371" s="5"/>
      <c r="CK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</row>
    <row r="372" spans="31:183" ht="12.75">
      <c r="AE372" s="5"/>
      <c r="AF372" s="5"/>
      <c r="AG372" s="5"/>
      <c r="AH372" s="93"/>
      <c r="AI372" s="117"/>
      <c r="BU372" s="5"/>
      <c r="BV372" s="5"/>
      <c r="BW372" s="5"/>
      <c r="BX372" s="5"/>
      <c r="BY372" s="5"/>
      <c r="CA372" s="5"/>
      <c r="CB372" s="5"/>
      <c r="CC372" s="5"/>
      <c r="CD372" s="5"/>
      <c r="CE372" s="5"/>
      <c r="CG372" s="5"/>
      <c r="CH372" s="5"/>
      <c r="CI372" s="5"/>
      <c r="CJ372" s="5"/>
      <c r="CK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</row>
    <row r="373" spans="31:183" ht="12.75">
      <c r="AE373" s="5"/>
      <c r="AF373" s="5"/>
      <c r="AG373" s="5"/>
      <c r="AH373" s="93"/>
      <c r="AI373" s="117"/>
      <c r="BU373" s="5"/>
      <c r="BV373" s="5"/>
      <c r="BW373" s="5"/>
      <c r="BX373" s="5"/>
      <c r="BY373" s="5"/>
      <c r="CA373" s="5"/>
      <c r="CB373" s="5"/>
      <c r="CC373" s="5"/>
      <c r="CD373" s="5"/>
      <c r="CE373" s="5"/>
      <c r="CG373" s="5"/>
      <c r="CH373" s="5"/>
      <c r="CI373" s="5"/>
      <c r="CJ373" s="5"/>
      <c r="CK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</row>
    <row r="374" spans="31:183" ht="12.75">
      <c r="AE374" s="5"/>
      <c r="AF374" s="5"/>
      <c r="AG374" s="5"/>
      <c r="AH374" s="93"/>
      <c r="AI374" s="117"/>
      <c r="BU374" s="5"/>
      <c r="BV374" s="5"/>
      <c r="BW374" s="5"/>
      <c r="BX374" s="5"/>
      <c r="BY374" s="5"/>
      <c r="CA374" s="5"/>
      <c r="CB374" s="5"/>
      <c r="CC374" s="5"/>
      <c r="CD374" s="5"/>
      <c r="CE374" s="5"/>
      <c r="CG374" s="5"/>
      <c r="CH374" s="5"/>
      <c r="CI374" s="5"/>
      <c r="CJ374" s="5"/>
      <c r="CK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</row>
    <row r="375" spans="31:183" ht="12.75">
      <c r="AE375" s="5"/>
      <c r="AF375" s="5"/>
      <c r="AG375" s="5"/>
      <c r="AH375" s="93"/>
      <c r="AI375" s="117"/>
      <c r="BU375" s="5"/>
      <c r="BV375" s="5"/>
      <c r="BW375" s="5"/>
      <c r="BX375" s="5"/>
      <c r="BY375" s="5"/>
      <c r="CA375" s="5"/>
      <c r="CB375" s="5"/>
      <c r="CC375" s="5"/>
      <c r="CD375" s="5"/>
      <c r="CE375" s="5"/>
      <c r="CG375" s="5"/>
      <c r="CH375" s="5"/>
      <c r="CI375" s="5"/>
      <c r="CJ375" s="5"/>
      <c r="CK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</row>
    <row r="376" spans="31:183" ht="12.75">
      <c r="AE376" s="5"/>
      <c r="AF376" s="5"/>
      <c r="AG376" s="5"/>
      <c r="AH376" s="93"/>
      <c r="AI376" s="117"/>
      <c r="BU376" s="5"/>
      <c r="BV376" s="5"/>
      <c r="BW376" s="5"/>
      <c r="BX376" s="5"/>
      <c r="BY376" s="5"/>
      <c r="CA376" s="5"/>
      <c r="CB376" s="5"/>
      <c r="CC376" s="5"/>
      <c r="CD376" s="5"/>
      <c r="CE376" s="5"/>
      <c r="CG376" s="5"/>
      <c r="CH376" s="5"/>
      <c r="CI376" s="5"/>
      <c r="CJ376" s="5"/>
      <c r="CK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</row>
    <row r="377" spans="31:183" ht="12.75">
      <c r="AE377" s="5"/>
      <c r="AF377" s="5"/>
      <c r="AG377" s="5"/>
      <c r="AH377" s="93"/>
      <c r="AI377" s="117"/>
      <c r="BU377" s="5"/>
      <c r="BV377" s="5"/>
      <c r="BW377" s="5"/>
      <c r="BX377" s="5"/>
      <c r="BY377" s="5"/>
      <c r="CA377" s="5"/>
      <c r="CB377" s="5"/>
      <c r="CC377" s="5"/>
      <c r="CD377" s="5"/>
      <c r="CE377" s="5"/>
      <c r="CG377" s="5"/>
      <c r="CH377" s="5"/>
      <c r="CI377" s="5"/>
      <c r="CJ377" s="5"/>
      <c r="CK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</row>
    <row r="378" spans="31:183" ht="12.75">
      <c r="AE378" s="5"/>
      <c r="AF378" s="5"/>
      <c r="AG378" s="5"/>
      <c r="AH378" s="93"/>
      <c r="AI378" s="117"/>
      <c r="BU378" s="5"/>
      <c r="BV378" s="5"/>
      <c r="BW378" s="5"/>
      <c r="BX378" s="5"/>
      <c r="BY378" s="5"/>
      <c r="CA378" s="5"/>
      <c r="CB378" s="5"/>
      <c r="CC378" s="5"/>
      <c r="CD378" s="5"/>
      <c r="CE378" s="5"/>
      <c r="CG378" s="5"/>
      <c r="CH378" s="5"/>
      <c r="CI378" s="5"/>
      <c r="CJ378" s="5"/>
      <c r="CK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</row>
    <row r="379" spans="31:183" ht="12.75">
      <c r="AE379" s="5"/>
      <c r="AF379" s="5"/>
      <c r="AG379" s="5"/>
      <c r="AH379" s="93"/>
      <c r="AI379" s="117"/>
      <c r="BU379" s="5"/>
      <c r="BV379" s="5"/>
      <c r="BW379" s="5"/>
      <c r="BX379" s="5"/>
      <c r="BY379" s="5"/>
      <c r="CA379" s="5"/>
      <c r="CB379" s="5"/>
      <c r="CC379" s="5"/>
      <c r="CD379" s="5"/>
      <c r="CE379" s="5"/>
      <c r="CG379" s="5"/>
      <c r="CH379" s="5"/>
      <c r="CI379" s="5"/>
      <c r="CJ379" s="5"/>
      <c r="CK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</row>
    <row r="380" spans="31:183" ht="12.75">
      <c r="AE380" s="5"/>
      <c r="AF380" s="5"/>
      <c r="AG380" s="5"/>
      <c r="AH380" s="93"/>
      <c r="AI380" s="117"/>
      <c r="BU380" s="5"/>
      <c r="BV380" s="5"/>
      <c r="BW380" s="5"/>
      <c r="BX380" s="5"/>
      <c r="BY380" s="5"/>
      <c r="CA380" s="5"/>
      <c r="CB380" s="5"/>
      <c r="CC380" s="5"/>
      <c r="CD380" s="5"/>
      <c r="CE380" s="5"/>
      <c r="CG380" s="5"/>
      <c r="CH380" s="5"/>
      <c r="CI380" s="5"/>
      <c r="CJ380" s="5"/>
      <c r="CK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</row>
    <row r="381" spans="31:183" ht="12.75">
      <c r="AE381" s="5"/>
      <c r="AF381" s="5"/>
      <c r="AG381" s="5"/>
      <c r="AH381" s="93"/>
      <c r="AI381" s="117"/>
      <c r="BU381" s="5"/>
      <c r="BV381" s="5"/>
      <c r="BW381" s="5"/>
      <c r="BX381" s="5"/>
      <c r="BY381" s="5"/>
      <c r="CA381" s="5"/>
      <c r="CB381" s="5"/>
      <c r="CC381" s="5"/>
      <c r="CD381" s="5"/>
      <c r="CE381" s="5"/>
      <c r="CG381" s="5"/>
      <c r="CH381" s="5"/>
      <c r="CI381" s="5"/>
      <c r="CJ381" s="5"/>
      <c r="CK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</row>
    <row r="382" spans="31:183" ht="12.75">
      <c r="AE382" s="5"/>
      <c r="AF382" s="5"/>
      <c r="AG382" s="5"/>
      <c r="AH382" s="93"/>
      <c r="AI382" s="117"/>
      <c r="BU382" s="5"/>
      <c r="BV382" s="5"/>
      <c r="BW382" s="5"/>
      <c r="BX382" s="5"/>
      <c r="BY382" s="5"/>
      <c r="CA382" s="5"/>
      <c r="CB382" s="5"/>
      <c r="CC382" s="5"/>
      <c r="CD382" s="5"/>
      <c r="CE382" s="5"/>
      <c r="CG382" s="5"/>
      <c r="CH382" s="5"/>
      <c r="CI382" s="5"/>
      <c r="CJ382" s="5"/>
      <c r="CK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</row>
    <row r="383" spans="31:183" ht="12.75">
      <c r="AE383" s="5"/>
      <c r="AF383" s="5"/>
      <c r="AG383" s="5"/>
      <c r="AH383" s="93"/>
      <c r="AI383" s="117"/>
      <c r="BU383" s="5"/>
      <c r="BV383" s="5"/>
      <c r="BW383" s="5"/>
      <c r="BX383" s="5"/>
      <c r="BY383" s="5"/>
      <c r="CA383" s="5"/>
      <c r="CB383" s="5"/>
      <c r="CC383" s="5"/>
      <c r="CD383" s="5"/>
      <c r="CE383" s="5"/>
      <c r="CG383" s="5"/>
      <c r="CH383" s="5"/>
      <c r="CI383" s="5"/>
      <c r="CJ383" s="5"/>
      <c r="CK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</row>
    <row r="384" spans="31:183" ht="12.75">
      <c r="AE384" s="5"/>
      <c r="AF384" s="5"/>
      <c r="AG384" s="5"/>
      <c r="AH384" s="93"/>
      <c r="AI384" s="117"/>
      <c r="BU384" s="5"/>
      <c r="BV384" s="5"/>
      <c r="BW384" s="5"/>
      <c r="BX384" s="5"/>
      <c r="BY384" s="5"/>
      <c r="CA384" s="5"/>
      <c r="CB384" s="5"/>
      <c r="CC384" s="5"/>
      <c r="CD384" s="5"/>
      <c r="CE384" s="5"/>
      <c r="CG384" s="5"/>
      <c r="CH384" s="5"/>
      <c r="CI384" s="5"/>
      <c r="CJ384" s="5"/>
      <c r="CK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</row>
    <row r="385" spans="31:183" ht="12.75">
      <c r="AE385" s="5"/>
      <c r="AF385" s="5"/>
      <c r="AG385" s="5"/>
      <c r="AH385" s="93"/>
      <c r="AI385" s="117"/>
      <c r="BU385" s="5"/>
      <c r="BV385" s="5"/>
      <c r="BW385" s="5"/>
      <c r="BX385" s="5"/>
      <c r="BY385" s="5"/>
      <c r="CA385" s="5"/>
      <c r="CB385" s="5"/>
      <c r="CC385" s="5"/>
      <c r="CD385" s="5"/>
      <c r="CE385" s="5"/>
      <c r="CG385" s="5"/>
      <c r="CH385" s="5"/>
      <c r="CI385" s="5"/>
      <c r="CJ385" s="5"/>
      <c r="CK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</row>
    <row r="386" spans="31:183" ht="12.75">
      <c r="AE386" s="5"/>
      <c r="AF386" s="5"/>
      <c r="AG386" s="5"/>
      <c r="AH386" s="93"/>
      <c r="AI386" s="117"/>
      <c r="BU386" s="5"/>
      <c r="BV386" s="5"/>
      <c r="BW386" s="5"/>
      <c r="BX386" s="5"/>
      <c r="BY386" s="5"/>
      <c r="CA386" s="5"/>
      <c r="CB386" s="5"/>
      <c r="CC386" s="5"/>
      <c r="CD386" s="5"/>
      <c r="CE386" s="5"/>
      <c r="CG386" s="5"/>
      <c r="CH386" s="5"/>
      <c r="CI386" s="5"/>
      <c r="CJ386" s="5"/>
      <c r="CK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</row>
    <row r="387" spans="31:183" ht="12.75">
      <c r="AE387" s="5"/>
      <c r="AF387" s="5"/>
      <c r="AG387" s="5"/>
      <c r="AH387" s="93"/>
      <c r="AI387" s="117"/>
      <c r="BU387" s="5"/>
      <c r="BV387" s="5"/>
      <c r="BW387" s="5"/>
      <c r="BX387" s="5"/>
      <c r="BY387" s="5"/>
      <c r="CA387" s="5"/>
      <c r="CB387" s="5"/>
      <c r="CC387" s="5"/>
      <c r="CD387" s="5"/>
      <c r="CE387" s="5"/>
      <c r="CG387" s="5"/>
      <c r="CH387" s="5"/>
      <c r="CI387" s="5"/>
      <c r="CJ387" s="5"/>
      <c r="CK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</row>
    <row r="388" spans="31:183" ht="12.75">
      <c r="AE388" s="5"/>
      <c r="AF388" s="5"/>
      <c r="AG388" s="5"/>
      <c r="AH388" s="93"/>
      <c r="AI388" s="117"/>
      <c r="BU388" s="5"/>
      <c r="BV388" s="5"/>
      <c r="BW388" s="5"/>
      <c r="BX388" s="5"/>
      <c r="BY388" s="5"/>
      <c r="CA388" s="5"/>
      <c r="CB388" s="5"/>
      <c r="CC388" s="5"/>
      <c r="CD388" s="5"/>
      <c r="CE388" s="5"/>
      <c r="CG388" s="5"/>
      <c r="CH388" s="5"/>
      <c r="CI388" s="5"/>
      <c r="CJ388" s="5"/>
      <c r="CK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</row>
    <row r="389" spans="31:183" ht="12.75">
      <c r="AE389" s="5"/>
      <c r="AF389" s="5"/>
      <c r="AG389" s="5"/>
      <c r="AH389" s="93"/>
      <c r="AI389" s="117"/>
      <c r="BU389" s="5"/>
      <c r="BV389" s="5"/>
      <c r="BW389" s="5"/>
      <c r="BX389" s="5"/>
      <c r="BY389" s="5"/>
      <c r="CA389" s="5"/>
      <c r="CB389" s="5"/>
      <c r="CC389" s="5"/>
      <c r="CD389" s="5"/>
      <c r="CE389" s="5"/>
      <c r="CG389" s="5"/>
      <c r="CH389" s="5"/>
      <c r="CI389" s="5"/>
      <c r="CJ389" s="5"/>
      <c r="CK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</row>
    <row r="390" spans="31:183" ht="12.75">
      <c r="AE390" s="5"/>
      <c r="AF390" s="5"/>
      <c r="AG390" s="5"/>
      <c r="AH390" s="93"/>
      <c r="AI390" s="117"/>
      <c r="BU390" s="5"/>
      <c r="BV390" s="5"/>
      <c r="BW390" s="5"/>
      <c r="BX390" s="5"/>
      <c r="BY390" s="5"/>
      <c r="CA390" s="5"/>
      <c r="CB390" s="5"/>
      <c r="CC390" s="5"/>
      <c r="CD390" s="5"/>
      <c r="CE390" s="5"/>
      <c r="CG390" s="5"/>
      <c r="CH390" s="5"/>
      <c r="CI390" s="5"/>
      <c r="CJ390" s="5"/>
      <c r="CK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</row>
    <row r="391" spans="31:183" ht="12.75">
      <c r="AE391" s="5"/>
      <c r="AF391" s="5"/>
      <c r="AG391" s="5"/>
      <c r="AH391" s="93"/>
      <c r="AI391" s="117"/>
      <c r="BU391" s="5"/>
      <c r="BV391" s="5"/>
      <c r="BW391" s="5"/>
      <c r="BX391" s="5"/>
      <c r="BY391" s="5"/>
      <c r="CA391" s="5"/>
      <c r="CB391" s="5"/>
      <c r="CC391" s="5"/>
      <c r="CD391" s="5"/>
      <c r="CE391" s="5"/>
      <c r="CG391" s="5"/>
      <c r="CH391" s="5"/>
      <c r="CI391" s="5"/>
      <c r="CJ391" s="5"/>
      <c r="CK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</row>
    <row r="392" spans="31:183" ht="12.75">
      <c r="AE392" s="5"/>
      <c r="AF392" s="5"/>
      <c r="AG392" s="5"/>
      <c r="AH392" s="93"/>
      <c r="AI392" s="117"/>
      <c r="BU392" s="5"/>
      <c r="BV392" s="5"/>
      <c r="BW392" s="5"/>
      <c r="BX392" s="5"/>
      <c r="BY392" s="5"/>
      <c r="CA392" s="5"/>
      <c r="CB392" s="5"/>
      <c r="CC392" s="5"/>
      <c r="CD392" s="5"/>
      <c r="CE392" s="5"/>
      <c r="CG392" s="5"/>
      <c r="CH392" s="5"/>
      <c r="CI392" s="5"/>
      <c r="CJ392" s="5"/>
      <c r="CK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</row>
    <row r="393" spans="31:183" ht="12.75">
      <c r="AE393" s="5"/>
      <c r="AF393" s="5"/>
      <c r="AG393" s="5"/>
      <c r="AH393" s="93"/>
      <c r="AI393" s="117"/>
      <c r="BU393" s="5"/>
      <c r="BV393" s="5"/>
      <c r="BW393" s="5"/>
      <c r="BX393" s="5"/>
      <c r="BY393" s="5"/>
      <c r="CA393" s="5"/>
      <c r="CB393" s="5"/>
      <c r="CC393" s="5"/>
      <c r="CD393" s="5"/>
      <c r="CE393" s="5"/>
      <c r="CG393" s="5"/>
      <c r="CH393" s="5"/>
      <c r="CI393" s="5"/>
      <c r="CJ393" s="5"/>
      <c r="CK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</row>
    <row r="394" spans="31:183" ht="12.75">
      <c r="AE394" s="5"/>
      <c r="AF394" s="5"/>
      <c r="AG394" s="5"/>
      <c r="AH394" s="93"/>
      <c r="AI394" s="117"/>
      <c r="BU394" s="5"/>
      <c r="BV394" s="5"/>
      <c r="BW394" s="5"/>
      <c r="BX394" s="5"/>
      <c r="BY394" s="5"/>
      <c r="CA394" s="5"/>
      <c r="CB394" s="5"/>
      <c r="CC394" s="5"/>
      <c r="CD394" s="5"/>
      <c r="CE394" s="5"/>
      <c r="CG394" s="5"/>
      <c r="CH394" s="5"/>
      <c r="CI394" s="5"/>
      <c r="CJ394" s="5"/>
      <c r="CK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</row>
    <row r="395" spans="31:183" ht="12.75">
      <c r="AE395" s="5"/>
      <c r="AF395" s="5"/>
      <c r="AG395" s="5"/>
      <c r="AH395" s="93"/>
      <c r="AI395" s="117"/>
      <c r="BU395" s="5"/>
      <c r="BV395" s="5"/>
      <c r="BW395" s="5"/>
      <c r="BX395" s="5"/>
      <c r="BY395" s="5"/>
      <c r="CA395" s="5"/>
      <c r="CB395" s="5"/>
      <c r="CC395" s="5"/>
      <c r="CD395" s="5"/>
      <c r="CE395" s="5"/>
      <c r="CG395" s="5"/>
      <c r="CH395" s="5"/>
      <c r="CI395" s="5"/>
      <c r="CJ395" s="5"/>
      <c r="CK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</row>
    <row r="396" spans="31:183" ht="12.75">
      <c r="AE396" s="5"/>
      <c r="AF396" s="5"/>
      <c r="AG396" s="5"/>
      <c r="AH396" s="93"/>
      <c r="AI396" s="117"/>
      <c r="BU396" s="5"/>
      <c r="BV396" s="5"/>
      <c r="BW396" s="5"/>
      <c r="BX396" s="5"/>
      <c r="BY396" s="5"/>
      <c r="CA396" s="5"/>
      <c r="CB396" s="5"/>
      <c r="CC396" s="5"/>
      <c r="CD396" s="5"/>
      <c r="CE396" s="5"/>
      <c r="CG396" s="5"/>
      <c r="CH396" s="5"/>
      <c r="CI396" s="5"/>
      <c r="CJ396" s="5"/>
      <c r="CK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</row>
    <row r="397" spans="31:183" ht="12.75">
      <c r="AE397" s="5"/>
      <c r="AF397" s="5"/>
      <c r="AG397" s="5"/>
      <c r="AH397" s="93"/>
      <c r="AI397" s="117"/>
      <c r="BU397" s="5"/>
      <c r="BV397" s="5"/>
      <c r="BW397" s="5"/>
      <c r="BX397" s="5"/>
      <c r="BY397" s="5"/>
      <c r="CA397" s="5"/>
      <c r="CB397" s="5"/>
      <c r="CC397" s="5"/>
      <c r="CD397" s="5"/>
      <c r="CE397" s="5"/>
      <c r="CG397" s="5"/>
      <c r="CH397" s="5"/>
      <c r="CI397" s="5"/>
      <c r="CJ397" s="5"/>
      <c r="CK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</row>
    <row r="398" spans="31:183" ht="12.75">
      <c r="AE398" s="5"/>
      <c r="AF398" s="5"/>
      <c r="AG398" s="5"/>
      <c r="AH398" s="93"/>
      <c r="AI398" s="117"/>
      <c r="BU398" s="5"/>
      <c r="BV398" s="5"/>
      <c r="BW398" s="5"/>
      <c r="BX398" s="5"/>
      <c r="BY398" s="5"/>
      <c r="CA398" s="5"/>
      <c r="CB398" s="5"/>
      <c r="CC398" s="5"/>
      <c r="CD398" s="5"/>
      <c r="CE398" s="5"/>
      <c r="CG398" s="5"/>
      <c r="CH398" s="5"/>
      <c r="CI398" s="5"/>
      <c r="CJ398" s="5"/>
      <c r="CK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</row>
    <row r="399" spans="31:183" ht="12.75">
      <c r="AE399" s="5"/>
      <c r="AF399" s="5"/>
      <c r="AG399" s="5"/>
      <c r="AH399" s="93"/>
      <c r="AI399" s="117"/>
      <c r="BU399" s="5"/>
      <c r="BV399" s="5"/>
      <c r="BW399" s="5"/>
      <c r="BX399" s="5"/>
      <c r="BY399" s="5"/>
      <c r="CA399" s="5"/>
      <c r="CB399" s="5"/>
      <c r="CC399" s="5"/>
      <c r="CD399" s="5"/>
      <c r="CE399" s="5"/>
      <c r="CG399" s="5"/>
      <c r="CH399" s="5"/>
      <c r="CI399" s="5"/>
      <c r="CJ399" s="5"/>
      <c r="CK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</row>
    <row r="400" spans="31:183" ht="12.75">
      <c r="AE400" s="5"/>
      <c r="AF400" s="5"/>
      <c r="AG400" s="5"/>
      <c r="AH400" s="93"/>
      <c r="AI400" s="117"/>
      <c r="BU400" s="5"/>
      <c r="BV400" s="5"/>
      <c r="BW400" s="5"/>
      <c r="BX400" s="5"/>
      <c r="BY400" s="5"/>
      <c r="CA400" s="5"/>
      <c r="CB400" s="5"/>
      <c r="CC400" s="5"/>
      <c r="CD400" s="5"/>
      <c r="CE400" s="5"/>
      <c r="CG400" s="5"/>
      <c r="CH400" s="5"/>
      <c r="CI400" s="5"/>
      <c r="CJ400" s="5"/>
      <c r="CK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</row>
    <row r="401" spans="31:183" ht="12.75">
      <c r="AE401" s="5"/>
      <c r="AF401" s="5"/>
      <c r="AG401" s="5"/>
      <c r="AH401" s="93"/>
      <c r="AI401" s="117"/>
      <c r="BU401" s="5"/>
      <c r="BV401" s="5"/>
      <c r="BW401" s="5"/>
      <c r="BX401" s="5"/>
      <c r="BY401" s="5"/>
      <c r="CA401" s="5"/>
      <c r="CB401" s="5"/>
      <c r="CC401" s="5"/>
      <c r="CD401" s="5"/>
      <c r="CE401" s="5"/>
      <c r="CG401" s="5"/>
      <c r="CH401" s="5"/>
      <c r="CI401" s="5"/>
      <c r="CJ401" s="5"/>
      <c r="CK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</row>
    <row r="402" spans="31:183" ht="12.75">
      <c r="AE402" s="5"/>
      <c r="AF402" s="5"/>
      <c r="AG402" s="5"/>
      <c r="AH402" s="93"/>
      <c r="AI402" s="117"/>
      <c r="BU402" s="5"/>
      <c r="BV402" s="5"/>
      <c r="BW402" s="5"/>
      <c r="BX402" s="5"/>
      <c r="BY402" s="5"/>
      <c r="CA402" s="5"/>
      <c r="CB402" s="5"/>
      <c r="CC402" s="5"/>
      <c r="CD402" s="5"/>
      <c r="CE402" s="5"/>
      <c r="CG402" s="5"/>
      <c r="CH402" s="5"/>
      <c r="CI402" s="5"/>
      <c r="CJ402" s="5"/>
      <c r="CK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</row>
    <row r="403" spans="31:183" ht="12.75">
      <c r="AE403" s="5"/>
      <c r="AF403" s="5"/>
      <c r="AG403" s="5"/>
      <c r="AH403" s="93"/>
      <c r="AI403" s="117"/>
      <c r="BU403" s="5"/>
      <c r="BV403" s="5"/>
      <c r="BW403" s="5"/>
      <c r="BX403" s="5"/>
      <c r="BY403" s="5"/>
      <c r="CA403" s="5"/>
      <c r="CB403" s="5"/>
      <c r="CC403" s="5"/>
      <c r="CD403" s="5"/>
      <c r="CE403" s="5"/>
      <c r="CG403" s="5"/>
      <c r="CH403" s="5"/>
      <c r="CI403" s="5"/>
      <c r="CJ403" s="5"/>
      <c r="CK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</row>
    <row r="404" spans="31:183" ht="12.75">
      <c r="AE404" s="5"/>
      <c r="AF404" s="5"/>
      <c r="AG404" s="5"/>
      <c r="AH404" s="93"/>
      <c r="AI404" s="117"/>
      <c r="BU404" s="5"/>
      <c r="BV404" s="5"/>
      <c r="BW404" s="5"/>
      <c r="BX404" s="5"/>
      <c r="BY404" s="5"/>
      <c r="CA404" s="5"/>
      <c r="CB404" s="5"/>
      <c r="CC404" s="5"/>
      <c r="CD404" s="5"/>
      <c r="CE404" s="5"/>
      <c r="CG404" s="5"/>
      <c r="CH404" s="5"/>
      <c r="CI404" s="5"/>
      <c r="CJ404" s="5"/>
      <c r="CK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</row>
    <row r="405" spans="31:183" ht="12.75">
      <c r="AE405" s="5"/>
      <c r="AF405" s="5"/>
      <c r="AG405" s="5"/>
      <c r="AH405" s="93"/>
      <c r="AI405" s="117"/>
      <c r="BU405" s="5"/>
      <c r="BV405" s="5"/>
      <c r="BW405" s="5"/>
      <c r="BX405" s="5"/>
      <c r="BY405" s="5"/>
      <c r="CA405" s="5"/>
      <c r="CB405" s="5"/>
      <c r="CC405" s="5"/>
      <c r="CD405" s="5"/>
      <c r="CE405" s="5"/>
      <c r="CG405" s="5"/>
      <c r="CH405" s="5"/>
      <c r="CI405" s="5"/>
      <c r="CJ405" s="5"/>
      <c r="CK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</row>
    <row r="406" spans="31:183" ht="12.75">
      <c r="AE406" s="5"/>
      <c r="AF406" s="5"/>
      <c r="AG406" s="5"/>
      <c r="AH406" s="93"/>
      <c r="AI406" s="117"/>
      <c r="BU406" s="5"/>
      <c r="BV406" s="5"/>
      <c r="BW406" s="5"/>
      <c r="BX406" s="5"/>
      <c r="BY406" s="5"/>
      <c r="CA406" s="5"/>
      <c r="CB406" s="5"/>
      <c r="CC406" s="5"/>
      <c r="CD406" s="5"/>
      <c r="CE406" s="5"/>
      <c r="CG406" s="5"/>
      <c r="CH406" s="5"/>
      <c r="CI406" s="5"/>
      <c r="CJ406" s="5"/>
      <c r="CK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</row>
    <row r="407" spans="31:183" ht="12.75">
      <c r="AE407" s="5"/>
      <c r="AF407" s="5"/>
      <c r="AG407" s="5"/>
      <c r="AH407" s="93"/>
      <c r="AI407" s="117"/>
      <c r="BU407" s="5"/>
      <c r="BV407" s="5"/>
      <c r="BW407" s="5"/>
      <c r="BX407" s="5"/>
      <c r="BY407" s="5"/>
      <c r="CA407" s="5"/>
      <c r="CB407" s="5"/>
      <c r="CC407" s="5"/>
      <c r="CD407" s="5"/>
      <c r="CE407" s="5"/>
      <c r="CG407" s="5"/>
      <c r="CH407" s="5"/>
      <c r="CI407" s="5"/>
      <c r="CJ407" s="5"/>
      <c r="CK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</row>
    <row r="408" spans="31:183" ht="12.75">
      <c r="AE408" s="5"/>
      <c r="AF408" s="5"/>
      <c r="AG408" s="5"/>
      <c r="AH408" s="93"/>
      <c r="AI408" s="117"/>
      <c r="BU408" s="5"/>
      <c r="BV408" s="5"/>
      <c r="BW408" s="5"/>
      <c r="BX408" s="5"/>
      <c r="BY408" s="5"/>
      <c r="CA408" s="5"/>
      <c r="CB408" s="5"/>
      <c r="CC408" s="5"/>
      <c r="CD408" s="5"/>
      <c r="CE408" s="5"/>
      <c r="CG408" s="5"/>
      <c r="CH408" s="5"/>
      <c r="CI408" s="5"/>
      <c r="CJ408" s="5"/>
      <c r="CK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</row>
    <row r="409" spans="31:183" ht="12.75">
      <c r="AE409" s="5"/>
      <c r="AF409" s="5"/>
      <c r="AG409" s="5"/>
      <c r="AH409" s="93"/>
      <c r="AI409" s="117"/>
      <c r="BU409" s="5"/>
      <c r="BV409" s="5"/>
      <c r="BW409" s="5"/>
      <c r="BX409" s="5"/>
      <c r="BY409" s="5"/>
      <c r="CA409" s="5"/>
      <c r="CB409" s="5"/>
      <c r="CC409" s="5"/>
      <c r="CD409" s="5"/>
      <c r="CE409" s="5"/>
      <c r="CG409" s="5"/>
      <c r="CH409" s="5"/>
      <c r="CI409" s="5"/>
      <c r="CJ409" s="5"/>
      <c r="CK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</row>
    <row r="410" spans="31:183" ht="12.75">
      <c r="AE410" s="5"/>
      <c r="AF410" s="5"/>
      <c r="AG410" s="5"/>
      <c r="AH410" s="93"/>
      <c r="AI410" s="117"/>
      <c r="BU410" s="5"/>
      <c r="BV410" s="5"/>
      <c r="BW410" s="5"/>
      <c r="BX410" s="5"/>
      <c r="BY410" s="5"/>
      <c r="CA410" s="5"/>
      <c r="CB410" s="5"/>
      <c r="CC410" s="5"/>
      <c r="CD410" s="5"/>
      <c r="CE410" s="5"/>
      <c r="CG410" s="5"/>
      <c r="CH410" s="5"/>
      <c r="CI410" s="5"/>
      <c r="CJ410" s="5"/>
      <c r="CK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</row>
    <row r="411" spans="31:183" ht="12.75">
      <c r="AE411" s="5"/>
      <c r="AF411" s="5"/>
      <c r="AG411" s="5"/>
      <c r="AH411" s="93"/>
      <c r="AI411" s="117"/>
      <c r="BU411" s="5"/>
      <c r="BV411" s="5"/>
      <c r="BW411" s="5"/>
      <c r="BX411" s="5"/>
      <c r="BY411" s="5"/>
      <c r="CA411" s="5"/>
      <c r="CB411" s="5"/>
      <c r="CC411" s="5"/>
      <c r="CD411" s="5"/>
      <c r="CE411" s="5"/>
      <c r="CG411" s="5"/>
      <c r="CH411" s="5"/>
      <c r="CI411" s="5"/>
      <c r="CJ411" s="5"/>
      <c r="CK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</row>
    <row r="412" spans="31:183" ht="12.75">
      <c r="AE412" s="5"/>
      <c r="AF412" s="5"/>
      <c r="AG412" s="5"/>
      <c r="AH412" s="93"/>
      <c r="AI412" s="117"/>
      <c r="BU412" s="5"/>
      <c r="BV412" s="5"/>
      <c r="BW412" s="5"/>
      <c r="BX412" s="5"/>
      <c r="BY412" s="5"/>
      <c r="CA412" s="5"/>
      <c r="CB412" s="5"/>
      <c r="CC412" s="5"/>
      <c r="CD412" s="5"/>
      <c r="CE412" s="5"/>
      <c r="CG412" s="5"/>
      <c r="CH412" s="5"/>
      <c r="CI412" s="5"/>
      <c r="CJ412" s="5"/>
      <c r="CK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</row>
    <row r="413" spans="31:183" ht="12.75">
      <c r="AE413" s="5"/>
      <c r="AF413" s="5"/>
      <c r="AG413" s="5"/>
      <c r="AH413" s="93"/>
      <c r="AI413" s="117"/>
      <c r="BU413" s="5"/>
      <c r="BV413" s="5"/>
      <c r="BW413" s="5"/>
      <c r="BX413" s="5"/>
      <c r="BY413" s="5"/>
      <c r="CA413" s="5"/>
      <c r="CB413" s="5"/>
      <c r="CC413" s="5"/>
      <c r="CD413" s="5"/>
      <c r="CE413" s="5"/>
      <c r="CG413" s="5"/>
      <c r="CH413" s="5"/>
      <c r="CI413" s="5"/>
      <c r="CJ413" s="5"/>
      <c r="CK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</row>
    <row r="414" spans="31:183" ht="12.75">
      <c r="AE414" s="5"/>
      <c r="AF414" s="5"/>
      <c r="AG414" s="5"/>
      <c r="AH414" s="93"/>
      <c r="AI414" s="117"/>
      <c r="BU414" s="5"/>
      <c r="BV414" s="5"/>
      <c r="BW414" s="5"/>
      <c r="BX414" s="5"/>
      <c r="BY414" s="5"/>
      <c r="CA414" s="5"/>
      <c r="CB414" s="5"/>
      <c r="CC414" s="5"/>
      <c r="CD414" s="5"/>
      <c r="CE414" s="5"/>
      <c r="CG414" s="5"/>
      <c r="CH414" s="5"/>
      <c r="CI414" s="5"/>
      <c r="CJ414" s="5"/>
      <c r="CK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</row>
    <row r="415" spans="31:183" ht="12.75">
      <c r="AE415" s="5"/>
      <c r="AF415" s="5"/>
      <c r="AG415" s="5"/>
      <c r="AH415" s="93"/>
      <c r="AI415" s="117"/>
      <c r="BU415" s="5"/>
      <c r="BV415" s="5"/>
      <c r="BW415" s="5"/>
      <c r="BX415" s="5"/>
      <c r="BY415" s="5"/>
      <c r="CA415" s="5"/>
      <c r="CB415" s="5"/>
      <c r="CC415" s="5"/>
      <c r="CD415" s="5"/>
      <c r="CE415" s="5"/>
      <c r="CG415" s="5"/>
      <c r="CH415" s="5"/>
      <c r="CI415" s="5"/>
      <c r="CJ415" s="5"/>
      <c r="CK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</row>
    <row r="416" spans="31:183" ht="12.75">
      <c r="AE416" s="5"/>
      <c r="AF416" s="5"/>
      <c r="AG416" s="5"/>
      <c r="AH416" s="93"/>
      <c r="AI416" s="117"/>
      <c r="BU416" s="5"/>
      <c r="BV416" s="5"/>
      <c r="BW416" s="5"/>
      <c r="BX416" s="5"/>
      <c r="BY416" s="5"/>
      <c r="CA416" s="5"/>
      <c r="CB416" s="5"/>
      <c r="CC416" s="5"/>
      <c r="CD416" s="5"/>
      <c r="CE416" s="5"/>
      <c r="CG416" s="5"/>
      <c r="CH416" s="5"/>
      <c r="CI416" s="5"/>
      <c r="CJ416" s="5"/>
      <c r="CK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</row>
    <row r="417" spans="31:183" ht="12.75">
      <c r="AE417" s="5"/>
      <c r="AF417" s="5"/>
      <c r="AG417" s="5"/>
      <c r="AH417" s="93"/>
      <c r="AI417" s="117"/>
      <c r="BU417" s="5"/>
      <c r="BV417" s="5"/>
      <c r="BW417" s="5"/>
      <c r="BX417" s="5"/>
      <c r="BY417" s="5"/>
      <c r="CA417" s="5"/>
      <c r="CB417" s="5"/>
      <c r="CC417" s="5"/>
      <c r="CD417" s="5"/>
      <c r="CE417" s="5"/>
      <c r="CG417" s="5"/>
      <c r="CH417" s="5"/>
      <c r="CI417" s="5"/>
      <c r="CJ417" s="5"/>
      <c r="CK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</row>
    <row r="418" spans="31:183" ht="12.75">
      <c r="AE418" s="5"/>
      <c r="AF418" s="5"/>
      <c r="AG418" s="5"/>
      <c r="AH418" s="93"/>
      <c r="AI418" s="117"/>
      <c r="BU418" s="5"/>
      <c r="BV418" s="5"/>
      <c r="BW418" s="5"/>
      <c r="BX418" s="5"/>
      <c r="BY418" s="5"/>
      <c r="CA418" s="5"/>
      <c r="CB418" s="5"/>
      <c r="CC418" s="5"/>
      <c r="CD418" s="5"/>
      <c r="CE418" s="5"/>
      <c r="CG418" s="5"/>
      <c r="CH418" s="5"/>
      <c r="CI418" s="5"/>
      <c r="CJ418" s="5"/>
      <c r="CK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</row>
    <row r="419" spans="31:183" ht="12.75">
      <c r="AE419" s="5"/>
      <c r="AF419" s="5"/>
      <c r="AG419" s="5"/>
      <c r="AH419" s="93"/>
      <c r="AI419" s="117"/>
      <c r="BU419" s="5"/>
      <c r="BV419" s="5"/>
      <c r="BW419" s="5"/>
      <c r="BX419" s="5"/>
      <c r="BY419" s="5"/>
      <c r="CA419" s="5"/>
      <c r="CB419" s="5"/>
      <c r="CC419" s="5"/>
      <c r="CD419" s="5"/>
      <c r="CE419" s="5"/>
      <c r="CG419" s="5"/>
      <c r="CH419" s="5"/>
      <c r="CI419" s="5"/>
      <c r="CJ419" s="5"/>
      <c r="CK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</row>
    <row r="420" spans="31:183" ht="12.75">
      <c r="AE420" s="5"/>
      <c r="AF420" s="5"/>
      <c r="AG420" s="5"/>
      <c r="AH420" s="93"/>
      <c r="AI420" s="117"/>
      <c r="BU420" s="5"/>
      <c r="BV420" s="5"/>
      <c r="BW420" s="5"/>
      <c r="BX420" s="5"/>
      <c r="BY420" s="5"/>
      <c r="CA420" s="5"/>
      <c r="CB420" s="5"/>
      <c r="CC420" s="5"/>
      <c r="CD420" s="5"/>
      <c r="CE420" s="5"/>
      <c r="CG420" s="5"/>
      <c r="CH420" s="5"/>
      <c r="CI420" s="5"/>
      <c r="CJ420" s="5"/>
      <c r="CK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</row>
    <row r="421" spans="31:183" ht="12.75">
      <c r="AE421" s="5"/>
      <c r="AF421" s="5"/>
      <c r="AG421" s="5"/>
      <c r="AH421" s="93"/>
      <c r="AI421" s="117"/>
      <c r="BU421" s="5"/>
      <c r="BV421" s="5"/>
      <c r="BW421" s="5"/>
      <c r="BX421" s="5"/>
      <c r="BY421" s="5"/>
      <c r="CA421" s="5"/>
      <c r="CB421" s="5"/>
      <c r="CC421" s="5"/>
      <c r="CD421" s="5"/>
      <c r="CE421" s="5"/>
      <c r="CG421" s="5"/>
      <c r="CH421" s="5"/>
      <c r="CI421" s="5"/>
      <c r="CJ421" s="5"/>
      <c r="CK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</row>
    <row r="422" spans="31:183" ht="12.75">
      <c r="AE422" s="5"/>
      <c r="AF422" s="5"/>
      <c r="AG422" s="5"/>
      <c r="AH422" s="93"/>
      <c r="AI422" s="117"/>
      <c r="BU422" s="5"/>
      <c r="BV422" s="5"/>
      <c r="BW422" s="5"/>
      <c r="BX422" s="5"/>
      <c r="BY422" s="5"/>
      <c r="CA422" s="5"/>
      <c r="CB422" s="5"/>
      <c r="CC422" s="5"/>
      <c r="CD422" s="5"/>
      <c r="CE422" s="5"/>
      <c r="CG422" s="5"/>
      <c r="CH422" s="5"/>
      <c r="CI422" s="5"/>
      <c r="CJ422" s="5"/>
      <c r="CK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</row>
    <row r="423" spans="31:183" ht="12.75">
      <c r="AE423" s="5"/>
      <c r="AF423" s="5"/>
      <c r="AG423" s="5"/>
      <c r="AH423" s="93"/>
      <c r="AI423" s="117"/>
      <c r="BU423" s="5"/>
      <c r="BV423" s="5"/>
      <c r="BW423" s="5"/>
      <c r="BX423" s="5"/>
      <c r="BY423" s="5"/>
      <c r="CA423" s="5"/>
      <c r="CB423" s="5"/>
      <c r="CC423" s="5"/>
      <c r="CD423" s="5"/>
      <c r="CE423" s="5"/>
      <c r="CG423" s="5"/>
      <c r="CH423" s="5"/>
      <c r="CI423" s="5"/>
      <c r="CJ423" s="5"/>
      <c r="CK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</row>
    <row r="424" spans="31:183" ht="12.75">
      <c r="AE424" s="5"/>
      <c r="AF424" s="5"/>
      <c r="AG424" s="5"/>
      <c r="AH424" s="93"/>
      <c r="AI424" s="117"/>
      <c r="BU424" s="5"/>
      <c r="BV424" s="5"/>
      <c r="BW424" s="5"/>
      <c r="BX424" s="5"/>
      <c r="BY424" s="5"/>
      <c r="CA424" s="5"/>
      <c r="CB424" s="5"/>
      <c r="CC424" s="5"/>
      <c r="CD424" s="5"/>
      <c r="CE424" s="5"/>
      <c r="CG424" s="5"/>
      <c r="CH424" s="5"/>
      <c r="CI424" s="5"/>
      <c r="CJ424" s="5"/>
      <c r="CK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</row>
    <row r="425" spans="31:183" ht="12.75">
      <c r="AE425" s="5"/>
      <c r="AF425" s="5"/>
      <c r="AG425" s="5"/>
      <c r="AH425" s="93"/>
      <c r="AI425" s="117"/>
      <c r="BU425" s="5"/>
      <c r="BV425" s="5"/>
      <c r="BW425" s="5"/>
      <c r="BX425" s="5"/>
      <c r="BY425" s="5"/>
      <c r="CA425" s="5"/>
      <c r="CB425" s="5"/>
      <c r="CC425" s="5"/>
      <c r="CD425" s="5"/>
      <c r="CE425" s="5"/>
      <c r="CG425" s="5"/>
      <c r="CH425" s="5"/>
      <c r="CI425" s="5"/>
      <c r="CJ425" s="5"/>
      <c r="CK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</row>
    <row r="426" spans="31:183" ht="12.75">
      <c r="AE426" s="5"/>
      <c r="AF426" s="5"/>
      <c r="AG426" s="5"/>
      <c r="AH426" s="93"/>
      <c r="AI426" s="117"/>
      <c r="BU426" s="5"/>
      <c r="BV426" s="5"/>
      <c r="BW426" s="5"/>
      <c r="BX426" s="5"/>
      <c r="BY426" s="5"/>
      <c r="CA426" s="5"/>
      <c r="CB426" s="5"/>
      <c r="CC426" s="5"/>
      <c r="CD426" s="5"/>
      <c r="CE426" s="5"/>
      <c r="CG426" s="5"/>
      <c r="CH426" s="5"/>
      <c r="CI426" s="5"/>
      <c r="CJ426" s="5"/>
      <c r="CK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</row>
    <row r="427" spans="31:183" ht="12.75">
      <c r="AE427" s="5"/>
      <c r="AF427" s="5"/>
      <c r="AG427" s="5"/>
      <c r="AH427" s="93"/>
      <c r="AI427" s="117"/>
      <c r="BU427" s="5"/>
      <c r="BV427" s="5"/>
      <c r="BW427" s="5"/>
      <c r="BX427" s="5"/>
      <c r="BY427" s="5"/>
      <c r="CA427" s="5"/>
      <c r="CB427" s="5"/>
      <c r="CC427" s="5"/>
      <c r="CD427" s="5"/>
      <c r="CE427" s="5"/>
      <c r="CG427" s="5"/>
      <c r="CH427" s="5"/>
      <c r="CI427" s="5"/>
      <c r="CJ427" s="5"/>
      <c r="CK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</row>
    <row r="428" spans="31:183" ht="12.75">
      <c r="AE428" s="5"/>
      <c r="AF428" s="5"/>
      <c r="AG428" s="5"/>
      <c r="AH428" s="93"/>
      <c r="AI428" s="117"/>
      <c r="BU428" s="5"/>
      <c r="BV428" s="5"/>
      <c r="BW428" s="5"/>
      <c r="BX428" s="5"/>
      <c r="BY428" s="5"/>
      <c r="CA428" s="5"/>
      <c r="CB428" s="5"/>
      <c r="CC428" s="5"/>
      <c r="CD428" s="5"/>
      <c r="CE428" s="5"/>
      <c r="CG428" s="5"/>
      <c r="CH428" s="5"/>
      <c r="CI428" s="5"/>
      <c r="CJ428" s="5"/>
      <c r="CK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</row>
    <row r="429" spans="31:183" ht="12.75">
      <c r="AE429" s="5"/>
      <c r="AF429" s="5"/>
      <c r="AG429" s="5"/>
      <c r="AH429" s="93"/>
      <c r="AI429" s="117"/>
      <c r="BU429" s="5"/>
      <c r="BV429" s="5"/>
      <c r="BW429" s="5"/>
      <c r="BX429" s="5"/>
      <c r="BY429" s="5"/>
      <c r="CA429" s="5"/>
      <c r="CB429" s="5"/>
      <c r="CC429" s="5"/>
      <c r="CD429" s="5"/>
      <c r="CE429" s="5"/>
      <c r="CG429" s="5"/>
      <c r="CH429" s="5"/>
      <c r="CI429" s="5"/>
      <c r="CJ429" s="5"/>
      <c r="CK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</row>
    <row r="430" spans="31:183" ht="12.75">
      <c r="AE430" s="5"/>
      <c r="AF430" s="5"/>
      <c r="AG430" s="5"/>
      <c r="AH430" s="93"/>
      <c r="AI430" s="117"/>
      <c r="BU430" s="5"/>
      <c r="BV430" s="5"/>
      <c r="BW430" s="5"/>
      <c r="BX430" s="5"/>
      <c r="BY430" s="5"/>
      <c r="CA430" s="5"/>
      <c r="CB430" s="5"/>
      <c r="CC430" s="5"/>
      <c r="CD430" s="5"/>
      <c r="CE430" s="5"/>
      <c r="CG430" s="5"/>
      <c r="CH430" s="5"/>
      <c r="CI430" s="5"/>
      <c r="CJ430" s="5"/>
      <c r="CK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</row>
    <row r="431" spans="31:183" ht="12.75">
      <c r="AE431" s="5"/>
      <c r="AF431" s="5"/>
      <c r="AG431" s="5"/>
      <c r="AH431" s="93"/>
      <c r="AI431" s="117"/>
      <c r="BU431" s="5"/>
      <c r="BV431" s="5"/>
      <c r="BW431" s="5"/>
      <c r="BX431" s="5"/>
      <c r="BY431" s="5"/>
      <c r="CA431" s="5"/>
      <c r="CB431" s="5"/>
      <c r="CC431" s="5"/>
      <c r="CD431" s="5"/>
      <c r="CE431" s="5"/>
      <c r="CG431" s="5"/>
      <c r="CH431" s="5"/>
      <c r="CI431" s="5"/>
      <c r="CJ431" s="5"/>
      <c r="CK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</row>
    <row r="432" spans="31:183" ht="12.75">
      <c r="AE432" s="5"/>
      <c r="AF432" s="5"/>
      <c r="AG432" s="5"/>
      <c r="AH432" s="93"/>
      <c r="AI432" s="117"/>
      <c r="BU432" s="5"/>
      <c r="BV432" s="5"/>
      <c r="BW432" s="5"/>
      <c r="BX432" s="5"/>
      <c r="BY432" s="5"/>
      <c r="CA432" s="5"/>
      <c r="CB432" s="5"/>
      <c r="CC432" s="5"/>
      <c r="CD432" s="5"/>
      <c r="CE432" s="5"/>
      <c r="CG432" s="5"/>
      <c r="CH432" s="5"/>
      <c r="CI432" s="5"/>
      <c r="CJ432" s="5"/>
      <c r="CK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</row>
    <row r="433" spans="31:183" ht="12.75">
      <c r="AE433" s="5"/>
      <c r="AF433" s="5"/>
      <c r="AG433" s="5"/>
      <c r="AH433" s="93"/>
      <c r="AI433" s="117"/>
      <c r="BU433" s="5"/>
      <c r="BV433" s="5"/>
      <c r="BW433" s="5"/>
      <c r="BX433" s="5"/>
      <c r="BY433" s="5"/>
      <c r="CA433" s="5"/>
      <c r="CB433" s="5"/>
      <c r="CC433" s="5"/>
      <c r="CD433" s="5"/>
      <c r="CE433" s="5"/>
      <c r="CG433" s="5"/>
      <c r="CH433" s="5"/>
      <c r="CI433" s="5"/>
      <c r="CJ433" s="5"/>
      <c r="CK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</row>
    <row r="434" spans="31:183" ht="12.75">
      <c r="AE434" s="5"/>
      <c r="AF434" s="5"/>
      <c r="AG434" s="5"/>
      <c r="AH434" s="93"/>
      <c r="AI434" s="117"/>
      <c r="BU434" s="5"/>
      <c r="BV434" s="5"/>
      <c r="BW434" s="5"/>
      <c r="BX434" s="5"/>
      <c r="BY434" s="5"/>
      <c r="CA434" s="5"/>
      <c r="CB434" s="5"/>
      <c r="CC434" s="5"/>
      <c r="CD434" s="5"/>
      <c r="CE434" s="5"/>
      <c r="CG434" s="5"/>
      <c r="CH434" s="5"/>
      <c r="CI434" s="5"/>
      <c r="CJ434" s="5"/>
      <c r="CK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</row>
    <row r="435" spans="31:183" ht="12.75">
      <c r="AE435" s="5"/>
      <c r="AF435" s="5"/>
      <c r="AG435" s="5"/>
      <c r="AH435" s="93"/>
      <c r="AI435" s="117"/>
      <c r="BU435" s="5"/>
      <c r="BV435" s="5"/>
      <c r="BW435" s="5"/>
      <c r="BX435" s="5"/>
      <c r="BY435" s="5"/>
      <c r="CA435" s="5"/>
      <c r="CB435" s="5"/>
      <c r="CC435" s="5"/>
      <c r="CD435" s="5"/>
      <c r="CE435" s="5"/>
      <c r="CG435" s="5"/>
      <c r="CH435" s="5"/>
      <c r="CI435" s="5"/>
      <c r="CJ435" s="5"/>
      <c r="CK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</row>
    <row r="436" spans="31:183" ht="12.75">
      <c r="AE436" s="5"/>
      <c r="AF436" s="5"/>
      <c r="AG436" s="5"/>
      <c r="AH436" s="93"/>
      <c r="AI436" s="117"/>
      <c r="BU436" s="5"/>
      <c r="BV436" s="5"/>
      <c r="BW436" s="5"/>
      <c r="BX436" s="5"/>
      <c r="BY436" s="5"/>
      <c r="CA436" s="5"/>
      <c r="CB436" s="5"/>
      <c r="CC436" s="5"/>
      <c r="CD436" s="5"/>
      <c r="CE436" s="5"/>
      <c r="CG436" s="5"/>
      <c r="CH436" s="5"/>
      <c r="CI436" s="5"/>
      <c r="CJ436" s="5"/>
      <c r="CK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</row>
    <row r="437" spans="31:183" ht="12.75">
      <c r="AE437" s="5"/>
      <c r="AF437" s="5"/>
      <c r="AG437" s="5"/>
      <c r="AH437" s="93"/>
      <c r="AI437" s="117"/>
      <c r="BU437" s="5"/>
      <c r="BV437" s="5"/>
      <c r="BW437" s="5"/>
      <c r="BX437" s="5"/>
      <c r="BY437" s="5"/>
      <c r="CA437" s="5"/>
      <c r="CB437" s="5"/>
      <c r="CC437" s="5"/>
      <c r="CD437" s="5"/>
      <c r="CE437" s="5"/>
      <c r="CG437" s="5"/>
      <c r="CH437" s="5"/>
      <c r="CI437" s="5"/>
      <c r="CJ437" s="5"/>
      <c r="CK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</row>
    <row r="438" spans="31:183" ht="12.75">
      <c r="AE438" s="5"/>
      <c r="AF438" s="5"/>
      <c r="AG438" s="5"/>
      <c r="AH438" s="93"/>
      <c r="AI438" s="117"/>
      <c r="BU438" s="5"/>
      <c r="BV438" s="5"/>
      <c r="BW438" s="5"/>
      <c r="BX438" s="5"/>
      <c r="BY438" s="5"/>
      <c r="CA438" s="5"/>
      <c r="CB438" s="5"/>
      <c r="CC438" s="5"/>
      <c r="CD438" s="5"/>
      <c r="CE438" s="5"/>
      <c r="CG438" s="5"/>
      <c r="CH438" s="5"/>
      <c r="CI438" s="5"/>
      <c r="CJ438" s="5"/>
      <c r="CK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</row>
    <row r="439" spans="31:183" ht="12.75">
      <c r="AE439" s="5"/>
      <c r="AF439" s="5"/>
      <c r="AG439" s="5"/>
      <c r="AH439" s="93"/>
      <c r="AI439" s="117"/>
      <c r="BU439" s="5"/>
      <c r="BV439" s="5"/>
      <c r="BW439" s="5"/>
      <c r="BX439" s="5"/>
      <c r="BY439" s="5"/>
      <c r="CA439" s="5"/>
      <c r="CB439" s="5"/>
      <c r="CC439" s="5"/>
      <c r="CD439" s="5"/>
      <c r="CE439" s="5"/>
      <c r="CG439" s="5"/>
      <c r="CH439" s="5"/>
      <c r="CI439" s="5"/>
      <c r="CJ439" s="5"/>
      <c r="CK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</row>
    <row r="440" spans="31:183" ht="12.75">
      <c r="AE440" s="5"/>
      <c r="AF440" s="5"/>
      <c r="AG440" s="5"/>
      <c r="AH440" s="93"/>
      <c r="AI440" s="117"/>
      <c r="BU440" s="5"/>
      <c r="BV440" s="5"/>
      <c r="BW440" s="5"/>
      <c r="BX440" s="5"/>
      <c r="BY440" s="5"/>
      <c r="CA440" s="5"/>
      <c r="CB440" s="5"/>
      <c r="CC440" s="5"/>
      <c r="CD440" s="5"/>
      <c r="CE440" s="5"/>
      <c r="CG440" s="5"/>
      <c r="CH440" s="5"/>
      <c r="CI440" s="5"/>
      <c r="CJ440" s="5"/>
      <c r="CK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</row>
    <row r="441" spans="31:183" ht="12.75">
      <c r="AE441" s="5"/>
      <c r="AF441" s="5"/>
      <c r="AG441" s="5"/>
      <c r="AH441" s="93"/>
      <c r="AI441" s="117"/>
      <c r="BU441" s="5"/>
      <c r="BV441" s="5"/>
      <c r="BW441" s="5"/>
      <c r="BX441" s="5"/>
      <c r="BY441" s="5"/>
      <c r="CA441" s="5"/>
      <c r="CB441" s="5"/>
      <c r="CC441" s="5"/>
      <c r="CD441" s="5"/>
      <c r="CE441" s="5"/>
      <c r="CG441" s="5"/>
      <c r="CH441" s="5"/>
      <c r="CI441" s="5"/>
      <c r="CJ441" s="5"/>
      <c r="CK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</row>
    <row r="442" spans="31:183" ht="12.75">
      <c r="AE442" s="5"/>
      <c r="AF442" s="5"/>
      <c r="AG442" s="5"/>
      <c r="AH442" s="93"/>
      <c r="AI442" s="117"/>
      <c r="BU442" s="5"/>
      <c r="BV442" s="5"/>
      <c r="BW442" s="5"/>
      <c r="BX442" s="5"/>
      <c r="BY442" s="5"/>
      <c r="CA442" s="5"/>
      <c r="CB442" s="5"/>
      <c r="CC442" s="5"/>
      <c r="CD442" s="5"/>
      <c r="CE442" s="5"/>
      <c r="CG442" s="5"/>
      <c r="CH442" s="5"/>
      <c r="CI442" s="5"/>
      <c r="CJ442" s="5"/>
      <c r="CK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</row>
    <row r="443" spans="31:183" ht="12.75">
      <c r="AE443" s="5"/>
      <c r="AF443" s="5"/>
      <c r="AG443" s="5"/>
      <c r="AH443" s="93"/>
      <c r="AI443" s="117"/>
      <c r="BU443" s="5"/>
      <c r="BV443" s="5"/>
      <c r="BW443" s="5"/>
      <c r="BX443" s="5"/>
      <c r="BY443" s="5"/>
      <c r="CA443" s="5"/>
      <c r="CB443" s="5"/>
      <c r="CC443" s="5"/>
      <c r="CD443" s="5"/>
      <c r="CE443" s="5"/>
      <c r="CG443" s="5"/>
      <c r="CH443" s="5"/>
      <c r="CI443" s="5"/>
      <c r="CJ443" s="5"/>
      <c r="CK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</row>
    <row r="444" spans="31:183" ht="12.75">
      <c r="AE444" s="5"/>
      <c r="AF444" s="5"/>
      <c r="AG444" s="5"/>
      <c r="AH444" s="93"/>
      <c r="AI444" s="117"/>
      <c r="BU444" s="5"/>
      <c r="BV444" s="5"/>
      <c r="BW444" s="5"/>
      <c r="BX444" s="5"/>
      <c r="BY444" s="5"/>
      <c r="CA444" s="5"/>
      <c r="CB444" s="5"/>
      <c r="CC444" s="5"/>
      <c r="CD444" s="5"/>
      <c r="CE444" s="5"/>
      <c r="CG444" s="5"/>
      <c r="CH444" s="5"/>
      <c r="CI444" s="5"/>
      <c r="CJ444" s="5"/>
      <c r="CK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</row>
    <row r="445" spans="31:183" ht="12.75">
      <c r="AE445" s="5"/>
      <c r="AF445" s="5"/>
      <c r="AG445" s="5"/>
      <c r="AH445" s="93"/>
      <c r="AI445" s="117"/>
      <c r="BU445" s="5"/>
      <c r="BV445" s="5"/>
      <c r="BW445" s="5"/>
      <c r="BX445" s="5"/>
      <c r="BY445" s="5"/>
      <c r="CA445" s="5"/>
      <c r="CB445" s="5"/>
      <c r="CC445" s="5"/>
      <c r="CD445" s="5"/>
      <c r="CE445" s="5"/>
      <c r="CG445" s="5"/>
      <c r="CH445" s="5"/>
      <c r="CI445" s="5"/>
      <c r="CJ445" s="5"/>
      <c r="CK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</row>
    <row r="446" spans="31:183" ht="12.75">
      <c r="AE446" s="5"/>
      <c r="AF446" s="5"/>
      <c r="AG446" s="5"/>
      <c r="AH446" s="93"/>
      <c r="AI446" s="117"/>
      <c r="BU446" s="5"/>
      <c r="BV446" s="5"/>
      <c r="BW446" s="5"/>
      <c r="BX446" s="5"/>
      <c r="BY446" s="5"/>
      <c r="CA446" s="5"/>
      <c r="CB446" s="5"/>
      <c r="CC446" s="5"/>
      <c r="CD446" s="5"/>
      <c r="CE446" s="5"/>
      <c r="CG446" s="5"/>
      <c r="CH446" s="5"/>
      <c r="CI446" s="5"/>
      <c r="CJ446" s="5"/>
      <c r="CK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</row>
    <row r="447" spans="31:183" ht="12.75">
      <c r="AE447" s="5"/>
      <c r="AF447" s="5"/>
      <c r="AG447" s="5"/>
      <c r="AH447" s="93"/>
      <c r="AI447" s="117"/>
      <c r="BU447" s="5"/>
      <c r="BV447" s="5"/>
      <c r="BW447" s="5"/>
      <c r="BX447" s="5"/>
      <c r="BY447" s="5"/>
      <c r="CA447" s="5"/>
      <c r="CB447" s="5"/>
      <c r="CC447" s="5"/>
      <c r="CD447" s="5"/>
      <c r="CE447" s="5"/>
      <c r="CG447" s="5"/>
      <c r="CH447" s="5"/>
      <c r="CI447" s="5"/>
      <c r="CJ447" s="5"/>
      <c r="CK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</row>
    <row r="448" spans="31:183" ht="12.75">
      <c r="AE448" s="5"/>
      <c r="AF448" s="5"/>
      <c r="AG448" s="5"/>
      <c r="AH448" s="93"/>
      <c r="AI448" s="117"/>
      <c r="BU448" s="5"/>
      <c r="BV448" s="5"/>
      <c r="BW448" s="5"/>
      <c r="BX448" s="5"/>
      <c r="BY448" s="5"/>
      <c r="CA448" s="5"/>
      <c r="CB448" s="5"/>
      <c r="CC448" s="5"/>
      <c r="CD448" s="5"/>
      <c r="CE448" s="5"/>
      <c r="CG448" s="5"/>
      <c r="CH448" s="5"/>
      <c r="CI448" s="5"/>
      <c r="CJ448" s="5"/>
      <c r="CK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</row>
    <row r="449" spans="31:183" ht="12.75">
      <c r="AE449" s="5"/>
      <c r="AF449" s="5"/>
      <c r="AG449" s="5"/>
      <c r="AH449" s="93"/>
      <c r="AI449" s="117"/>
      <c r="BU449" s="5"/>
      <c r="BV449" s="5"/>
      <c r="BW449" s="5"/>
      <c r="BX449" s="5"/>
      <c r="BY449" s="5"/>
      <c r="CA449" s="5"/>
      <c r="CB449" s="5"/>
      <c r="CC449" s="5"/>
      <c r="CD449" s="5"/>
      <c r="CE449" s="5"/>
      <c r="CG449" s="5"/>
      <c r="CH449" s="5"/>
      <c r="CI449" s="5"/>
      <c r="CJ449" s="5"/>
      <c r="CK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</row>
    <row r="450" spans="31:183" ht="12.75">
      <c r="AE450" s="5"/>
      <c r="AF450" s="5"/>
      <c r="AG450" s="5"/>
      <c r="AH450" s="93"/>
      <c r="AI450" s="117"/>
      <c r="BU450" s="5"/>
      <c r="BV450" s="5"/>
      <c r="BW450" s="5"/>
      <c r="BX450" s="5"/>
      <c r="BY450" s="5"/>
      <c r="CA450" s="5"/>
      <c r="CB450" s="5"/>
      <c r="CC450" s="5"/>
      <c r="CD450" s="5"/>
      <c r="CE450" s="5"/>
      <c r="CG450" s="5"/>
      <c r="CH450" s="5"/>
      <c r="CI450" s="5"/>
      <c r="CJ450" s="5"/>
      <c r="CK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</row>
    <row r="451" spans="31:183" ht="12.75">
      <c r="AE451" s="5"/>
      <c r="AF451" s="5"/>
      <c r="AG451" s="5"/>
      <c r="AH451" s="93"/>
      <c r="AI451" s="117"/>
      <c r="BU451" s="5"/>
      <c r="BV451" s="5"/>
      <c r="BW451" s="5"/>
      <c r="BX451" s="5"/>
      <c r="BY451" s="5"/>
      <c r="CA451" s="5"/>
      <c r="CB451" s="5"/>
      <c r="CC451" s="5"/>
      <c r="CD451" s="5"/>
      <c r="CE451" s="5"/>
      <c r="CG451" s="5"/>
      <c r="CH451" s="5"/>
      <c r="CI451" s="5"/>
      <c r="CJ451" s="5"/>
      <c r="CK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</row>
    <row r="452" spans="31:183" ht="12.75">
      <c r="AE452" s="5"/>
      <c r="AF452" s="5"/>
      <c r="AG452" s="5"/>
      <c r="AH452" s="93"/>
      <c r="AI452" s="117"/>
      <c r="BU452" s="5"/>
      <c r="BV452" s="5"/>
      <c r="BW452" s="5"/>
      <c r="BX452" s="5"/>
      <c r="BY452" s="5"/>
      <c r="CA452" s="5"/>
      <c r="CB452" s="5"/>
      <c r="CC452" s="5"/>
      <c r="CD452" s="5"/>
      <c r="CE452" s="5"/>
      <c r="CG452" s="5"/>
      <c r="CH452" s="5"/>
      <c r="CI452" s="5"/>
      <c r="CJ452" s="5"/>
      <c r="CK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</row>
    <row r="453" spans="31:183" ht="12.75">
      <c r="AE453" s="5"/>
      <c r="AF453" s="5"/>
      <c r="AG453" s="5"/>
      <c r="AH453" s="93"/>
      <c r="AI453" s="117"/>
      <c r="BU453" s="5"/>
      <c r="BV453" s="5"/>
      <c r="BW453" s="5"/>
      <c r="BX453" s="5"/>
      <c r="BY453" s="5"/>
      <c r="CA453" s="5"/>
      <c r="CB453" s="5"/>
      <c r="CC453" s="5"/>
      <c r="CD453" s="5"/>
      <c r="CE453" s="5"/>
      <c r="CG453" s="5"/>
      <c r="CH453" s="5"/>
      <c r="CI453" s="5"/>
      <c r="CJ453" s="5"/>
      <c r="CK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</row>
    <row r="454" spans="31:183" ht="12.75">
      <c r="AE454" s="5"/>
      <c r="AF454" s="5"/>
      <c r="AG454" s="5"/>
      <c r="AH454" s="93"/>
      <c r="AI454" s="117"/>
      <c r="BU454" s="5"/>
      <c r="BV454" s="5"/>
      <c r="BW454" s="5"/>
      <c r="BX454" s="5"/>
      <c r="BY454" s="5"/>
      <c r="CA454" s="5"/>
      <c r="CB454" s="5"/>
      <c r="CC454" s="5"/>
      <c r="CD454" s="5"/>
      <c r="CE454" s="5"/>
      <c r="CG454" s="5"/>
      <c r="CH454" s="5"/>
      <c r="CI454" s="5"/>
      <c r="CJ454" s="5"/>
      <c r="CK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</row>
    <row r="455" spans="31:183" ht="12.75">
      <c r="AE455" s="5"/>
      <c r="AF455" s="5"/>
      <c r="AG455" s="5"/>
      <c r="AH455" s="93"/>
      <c r="AI455" s="117"/>
      <c r="BU455" s="5"/>
      <c r="BV455" s="5"/>
      <c r="BW455" s="5"/>
      <c r="BX455" s="5"/>
      <c r="BY455" s="5"/>
      <c r="CA455" s="5"/>
      <c r="CB455" s="5"/>
      <c r="CC455" s="5"/>
      <c r="CD455" s="5"/>
      <c r="CE455" s="5"/>
      <c r="CG455" s="5"/>
      <c r="CH455" s="5"/>
      <c r="CI455" s="5"/>
      <c r="CJ455" s="5"/>
      <c r="CK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</row>
    <row r="456" spans="31:183" ht="12.75">
      <c r="AE456" s="5"/>
      <c r="AF456" s="5"/>
      <c r="AG456" s="5"/>
      <c r="AH456" s="93"/>
      <c r="AI456" s="117"/>
      <c r="BU456" s="5"/>
      <c r="BV456" s="5"/>
      <c r="BW456" s="5"/>
      <c r="BX456" s="5"/>
      <c r="BY456" s="5"/>
      <c r="CA456" s="5"/>
      <c r="CB456" s="5"/>
      <c r="CC456" s="5"/>
      <c r="CD456" s="5"/>
      <c r="CE456" s="5"/>
      <c r="CG456" s="5"/>
      <c r="CH456" s="5"/>
      <c r="CI456" s="5"/>
      <c r="CJ456" s="5"/>
      <c r="CK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</row>
    <row r="457" spans="31:183" ht="12.75">
      <c r="AE457" s="5"/>
      <c r="AF457" s="5"/>
      <c r="AG457" s="5"/>
      <c r="AH457" s="93"/>
      <c r="AI457" s="117"/>
      <c r="BU457" s="5"/>
      <c r="BV457" s="5"/>
      <c r="BW457" s="5"/>
      <c r="BX457" s="5"/>
      <c r="BY457" s="5"/>
      <c r="CA457" s="5"/>
      <c r="CB457" s="5"/>
      <c r="CC457" s="5"/>
      <c r="CD457" s="5"/>
      <c r="CE457" s="5"/>
      <c r="CG457" s="5"/>
      <c r="CH457" s="5"/>
      <c r="CI457" s="5"/>
      <c r="CJ457" s="5"/>
      <c r="CK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</row>
    <row r="458" spans="31:183" ht="12.75">
      <c r="AE458" s="5"/>
      <c r="AF458" s="5"/>
      <c r="AG458" s="5"/>
      <c r="AH458" s="93"/>
      <c r="AI458" s="117"/>
      <c r="BU458" s="5"/>
      <c r="BV458" s="5"/>
      <c r="BW458" s="5"/>
      <c r="BX458" s="5"/>
      <c r="BY458" s="5"/>
      <c r="CA458" s="5"/>
      <c r="CB458" s="5"/>
      <c r="CC458" s="5"/>
      <c r="CD458" s="5"/>
      <c r="CE458" s="5"/>
      <c r="CG458" s="5"/>
      <c r="CH458" s="5"/>
      <c r="CI458" s="5"/>
      <c r="CJ458" s="5"/>
      <c r="CK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</row>
    <row r="459" spans="31:183" ht="12.75">
      <c r="AE459" s="5"/>
      <c r="AF459" s="5"/>
      <c r="AG459" s="5"/>
      <c r="AH459" s="93"/>
      <c r="AI459" s="117"/>
      <c r="BU459" s="5"/>
      <c r="BV459" s="5"/>
      <c r="BW459" s="5"/>
      <c r="BX459" s="5"/>
      <c r="BY459" s="5"/>
      <c r="CA459" s="5"/>
      <c r="CB459" s="5"/>
      <c r="CC459" s="5"/>
      <c r="CD459" s="5"/>
      <c r="CE459" s="5"/>
      <c r="CG459" s="5"/>
      <c r="CH459" s="5"/>
      <c r="CI459" s="5"/>
      <c r="CJ459" s="5"/>
      <c r="CK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</row>
    <row r="460" spans="31:183" ht="12.75">
      <c r="AE460" s="5"/>
      <c r="AF460" s="5"/>
      <c r="AG460" s="5"/>
      <c r="AH460" s="93"/>
      <c r="AI460" s="117"/>
      <c r="BU460" s="5"/>
      <c r="BV460" s="5"/>
      <c r="BW460" s="5"/>
      <c r="BX460" s="5"/>
      <c r="BY460" s="5"/>
      <c r="CA460" s="5"/>
      <c r="CB460" s="5"/>
      <c r="CC460" s="5"/>
      <c r="CD460" s="5"/>
      <c r="CE460" s="5"/>
      <c r="CG460" s="5"/>
      <c r="CH460" s="5"/>
      <c r="CI460" s="5"/>
      <c r="CJ460" s="5"/>
      <c r="CK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</row>
    <row r="461" spans="31:183" ht="12.75">
      <c r="AE461" s="5"/>
      <c r="AF461" s="5"/>
      <c r="AG461" s="5"/>
      <c r="AH461" s="93"/>
      <c r="AI461" s="117"/>
      <c r="BU461" s="5"/>
      <c r="BV461" s="5"/>
      <c r="BW461" s="5"/>
      <c r="BX461" s="5"/>
      <c r="BY461" s="5"/>
      <c r="CA461" s="5"/>
      <c r="CB461" s="5"/>
      <c r="CC461" s="5"/>
      <c r="CD461" s="5"/>
      <c r="CE461" s="5"/>
      <c r="CG461" s="5"/>
      <c r="CH461" s="5"/>
      <c r="CI461" s="5"/>
      <c r="CJ461" s="5"/>
      <c r="CK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</row>
    <row r="462" spans="31:183" ht="12.75">
      <c r="AE462" s="5"/>
      <c r="AF462" s="5"/>
      <c r="AG462" s="5"/>
      <c r="AH462" s="93"/>
      <c r="AI462" s="117"/>
      <c r="BU462" s="5"/>
      <c r="BV462" s="5"/>
      <c r="BW462" s="5"/>
      <c r="BX462" s="5"/>
      <c r="BY462" s="5"/>
      <c r="CA462" s="5"/>
      <c r="CB462" s="5"/>
      <c r="CC462" s="5"/>
      <c r="CD462" s="5"/>
      <c r="CE462" s="5"/>
      <c r="CG462" s="5"/>
      <c r="CH462" s="5"/>
      <c r="CI462" s="5"/>
      <c r="CJ462" s="5"/>
      <c r="CK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</row>
    <row r="463" spans="31:183" ht="12.75">
      <c r="AE463" s="5"/>
      <c r="AF463" s="5"/>
      <c r="AG463" s="5"/>
      <c r="AH463" s="93"/>
      <c r="AI463" s="117"/>
      <c r="BU463" s="5"/>
      <c r="BV463" s="5"/>
      <c r="BW463" s="5"/>
      <c r="BX463" s="5"/>
      <c r="BY463" s="5"/>
      <c r="CA463" s="5"/>
      <c r="CB463" s="5"/>
      <c r="CC463" s="5"/>
      <c r="CD463" s="5"/>
      <c r="CE463" s="5"/>
      <c r="CG463" s="5"/>
      <c r="CH463" s="5"/>
      <c r="CI463" s="5"/>
      <c r="CJ463" s="5"/>
      <c r="CK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</row>
    <row r="464" spans="31:183" ht="12.75">
      <c r="AE464" s="5"/>
      <c r="AF464" s="5"/>
      <c r="AG464" s="5"/>
      <c r="AH464" s="93"/>
      <c r="AI464" s="117"/>
      <c r="BU464" s="5"/>
      <c r="BV464" s="5"/>
      <c r="BW464" s="5"/>
      <c r="BX464" s="5"/>
      <c r="BY464" s="5"/>
      <c r="CA464" s="5"/>
      <c r="CB464" s="5"/>
      <c r="CC464" s="5"/>
      <c r="CD464" s="5"/>
      <c r="CE464" s="5"/>
      <c r="CG464" s="5"/>
      <c r="CH464" s="5"/>
      <c r="CI464" s="5"/>
      <c r="CJ464" s="5"/>
      <c r="CK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</row>
    <row r="465" spans="31:183" ht="12.75">
      <c r="AE465" s="5"/>
      <c r="AF465" s="5"/>
      <c r="AG465" s="5"/>
      <c r="AH465" s="93"/>
      <c r="AI465" s="117"/>
      <c r="BU465" s="5"/>
      <c r="BV465" s="5"/>
      <c r="BW465" s="5"/>
      <c r="BX465" s="5"/>
      <c r="BY465" s="5"/>
      <c r="CA465" s="5"/>
      <c r="CB465" s="5"/>
      <c r="CC465" s="5"/>
      <c r="CD465" s="5"/>
      <c r="CE465" s="5"/>
      <c r="CG465" s="5"/>
      <c r="CH465" s="5"/>
      <c r="CI465" s="5"/>
      <c r="CJ465" s="5"/>
      <c r="CK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</row>
    <row r="466" spans="31:183" ht="12.75">
      <c r="AE466" s="5"/>
      <c r="AF466" s="5"/>
      <c r="AG466" s="5"/>
      <c r="AH466" s="93"/>
      <c r="AI466" s="117"/>
      <c r="BU466" s="5"/>
      <c r="BV466" s="5"/>
      <c r="BW466" s="5"/>
      <c r="BX466" s="5"/>
      <c r="BY466" s="5"/>
      <c r="CA466" s="5"/>
      <c r="CB466" s="5"/>
      <c r="CC466" s="5"/>
      <c r="CD466" s="5"/>
      <c r="CE466" s="5"/>
      <c r="CG466" s="5"/>
      <c r="CH466" s="5"/>
      <c r="CI466" s="5"/>
      <c r="CJ466" s="5"/>
      <c r="CK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</row>
    <row r="467" spans="31:183" ht="12.75">
      <c r="AE467" s="5"/>
      <c r="AF467" s="5"/>
      <c r="AG467" s="5"/>
      <c r="AH467" s="93"/>
      <c r="AI467" s="117"/>
      <c r="BU467" s="5"/>
      <c r="BV467" s="5"/>
      <c r="BW467" s="5"/>
      <c r="BX467" s="5"/>
      <c r="BY467" s="5"/>
      <c r="CA467" s="5"/>
      <c r="CB467" s="5"/>
      <c r="CC467" s="5"/>
      <c r="CD467" s="5"/>
      <c r="CE467" s="5"/>
      <c r="CG467" s="5"/>
      <c r="CH467" s="5"/>
      <c r="CI467" s="5"/>
      <c r="CJ467" s="5"/>
      <c r="CK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</row>
    <row r="468" spans="31:183" ht="12.75">
      <c r="AE468" s="5"/>
      <c r="AF468" s="5"/>
      <c r="AG468" s="5"/>
      <c r="AH468" s="93"/>
      <c r="AI468" s="117"/>
      <c r="BU468" s="5"/>
      <c r="BV468" s="5"/>
      <c r="BW468" s="5"/>
      <c r="BX468" s="5"/>
      <c r="BY468" s="5"/>
      <c r="CA468" s="5"/>
      <c r="CB468" s="5"/>
      <c r="CC468" s="5"/>
      <c r="CD468" s="5"/>
      <c r="CE468" s="5"/>
      <c r="CG468" s="5"/>
      <c r="CH468" s="5"/>
      <c r="CI468" s="5"/>
      <c r="CJ468" s="5"/>
      <c r="CK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</row>
    <row r="469" spans="31:183" ht="12.75">
      <c r="AE469" s="5"/>
      <c r="AF469" s="5"/>
      <c r="AG469" s="5"/>
      <c r="AH469" s="93"/>
      <c r="AI469" s="117"/>
      <c r="BU469" s="5"/>
      <c r="BV469" s="5"/>
      <c r="BW469" s="5"/>
      <c r="BX469" s="5"/>
      <c r="BY469" s="5"/>
      <c r="CA469" s="5"/>
      <c r="CB469" s="5"/>
      <c r="CC469" s="5"/>
      <c r="CD469" s="5"/>
      <c r="CE469" s="5"/>
      <c r="CG469" s="5"/>
      <c r="CH469" s="5"/>
      <c r="CI469" s="5"/>
      <c r="CJ469" s="5"/>
      <c r="CK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</row>
    <row r="470" spans="31:183" ht="12.75">
      <c r="AE470" s="5"/>
      <c r="AF470" s="5"/>
      <c r="AG470" s="5"/>
      <c r="AH470" s="93"/>
      <c r="AI470" s="117"/>
      <c r="BU470" s="5"/>
      <c r="BV470" s="5"/>
      <c r="BW470" s="5"/>
      <c r="BX470" s="5"/>
      <c r="BY470" s="5"/>
      <c r="CA470" s="5"/>
      <c r="CB470" s="5"/>
      <c r="CC470" s="5"/>
      <c r="CD470" s="5"/>
      <c r="CE470" s="5"/>
      <c r="CG470" s="5"/>
      <c r="CH470" s="5"/>
      <c r="CI470" s="5"/>
      <c r="CJ470" s="5"/>
      <c r="CK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</row>
    <row r="471" spans="31:183" ht="12.75">
      <c r="AE471" s="5"/>
      <c r="AF471" s="5"/>
      <c r="AG471" s="5"/>
      <c r="AH471" s="93"/>
      <c r="AI471" s="117"/>
      <c r="BU471" s="5"/>
      <c r="BV471" s="5"/>
      <c r="BW471" s="5"/>
      <c r="BX471" s="5"/>
      <c r="BY471" s="5"/>
      <c r="CA471" s="5"/>
      <c r="CB471" s="5"/>
      <c r="CC471" s="5"/>
      <c r="CD471" s="5"/>
      <c r="CE471" s="5"/>
      <c r="CG471" s="5"/>
      <c r="CH471" s="5"/>
      <c r="CI471" s="5"/>
      <c r="CJ471" s="5"/>
      <c r="CK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</row>
    <row r="472" spans="31:183" ht="12.75">
      <c r="AE472" s="5"/>
      <c r="AF472" s="5"/>
      <c r="AG472" s="5"/>
      <c r="AH472" s="93"/>
      <c r="AI472" s="117"/>
      <c r="BU472" s="5"/>
      <c r="BV472" s="5"/>
      <c r="BW472" s="5"/>
      <c r="BX472" s="5"/>
      <c r="BY472" s="5"/>
      <c r="CA472" s="5"/>
      <c r="CB472" s="5"/>
      <c r="CC472" s="5"/>
      <c r="CD472" s="5"/>
      <c r="CE472" s="5"/>
      <c r="CG472" s="5"/>
      <c r="CH472" s="5"/>
      <c r="CI472" s="5"/>
      <c r="CJ472" s="5"/>
      <c r="CK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</row>
    <row r="473" spans="31:183" ht="12.75">
      <c r="AE473" s="5"/>
      <c r="AF473" s="5"/>
      <c r="AG473" s="5"/>
      <c r="AH473" s="93"/>
      <c r="AI473" s="117"/>
      <c r="BU473" s="5"/>
      <c r="BV473" s="5"/>
      <c r="BW473" s="5"/>
      <c r="BX473" s="5"/>
      <c r="BY473" s="5"/>
      <c r="CA473" s="5"/>
      <c r="CB473" s="5"/>
      <c r="CC473" s="5"/>
      <c r="CD473" s="5"/>
      <c r="CE473" s="5"/>
      <c r="CG473" s="5"/>
      <c r="CH473" s="5"/>
      <c r="CI473" s="5"/>
      <c r="CJ473" s="5"/>
      <c r="CK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</row>
    <row r="474" spans="31:183" ht="12.75">
      <c r="AE474" s="5"/>
      <c r="AF474" s="5"/>
      <c r="AG474" s="5"/>
      <c r="AH474" s="93"/>
      <c r="AI474" s="117"/>
      <c r="BU474" s="5"/>
      <c r="BV474" s="5"/>
      <c r="BW474" s="5"/>
      <c r="BX474" s="5"/>
      <c r="BY474" s="5"/>
      <c r="CA474" s="5"/>
      <c r="CB474" s="5"/>
      <c r="CC474" s="5"/>
      <c r="CD474" s="5"/>
      <c r="CE474" s="5"/>
      <c r="CG474" s="5"/>
      <c r="CH474" s="5"/>
      <c r="CI474" s="5"/>
      <c r="CJ474" s="5"/>
      <c r="CK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</row>
    <row r="475" spans="31:183" ht="12.75">
      <c r="AE475" s="5"/>
      <c r="AF475" s="5"/>
      <c r="AG475" s="5"/>
      <c r="AH475" s="93"/>
      <c r="AI475" s="117"/>
      <c r="BU475" s="5"/>
      <c r="BV475" s="5"/>
      <c r="BW475" s="5"/>
      <c r="BX475" s="5"/>
      <c r="BY475" s="5"/>
      <c r="CA475" s="5"/>
      <c r="CB475" s="5"/>
      <c r="CC475" s="5"/>
      <c r="CD475" s="5"/>
      <c r="CE475" s="5"/>
      <c r="CG475" s="5"/>
      <c r="CH475" s="5"/>
      <c r="CI475" s="5"/>
      <c r="CJ475" s="5"/>
      <c r="CK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</row>
    <row r="476" spans="31:183" ht="12.75">
      <c r="AE476" s="5"/>
      <c r="AF476" s="5"/>
      <c r="AG476" s="5"/>
      <c r="AH476" s="93"/>
      <c r="AI476" s="117"/>
      <c r="BU476" s="5"/>
      <c r="BV476" s="5"/>
      <c r="BW476" s="5"/>
      <c r="BX476" s="5"/>
      <c r="BY476" s="5"/>
      <c r="CA476" s="5"/>
      <c r="CB476" s="5"/>
      <c r="CC476" s="5"/>
      <c r="CD476" s="5"/>
      <c r="CE476" s="5"/>
      <c r="CG476" s="5"/>
      <c r="CH476" s="5"/>
      <c r="CI476" s="5"/>
      <c r="CJ476" s="5"/>
      <c r="CK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</row>
    <row r="477" spans="31:183" ht="12.75">
      <c r="AE477" s="5"/>
      <c r="AF477" s="5"/>
      <c r="AG477" s="5"/>
      <c r="AH477" s="93"/>
      <c r="AI477" s="117"/>
      <c r="BU477" s="5"/>
      <c r="BV477" s="5"/>
      <c r="BW477" s="5"/>
      <c r="BX477" s="5"/>
      <c r="BY477" s="5"/>
      <c r="CA477" s="5"/>
      <c r="CB477" s="5"/>
      <c r="CC477" s="5"/>
      <c r="CD477" s="5"/>
      <c r="CE477" s="5"/>
      <c r="CG477" s="5"/>
      <c r="CH477" s="5"/>
      <c r="CI477" s="5"/>
      <c r="CJ477" s="5"/>
      <c r="CK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</row>
    <row r="478" spans="31:183" ht="12.75">
      <c r="AE478" s="5"/>
      <c r="AF478" s="5"/>
      <c r="AG478" s="5"/>
      <c r="AH478" s="93"/>
      <c r="AI478" s="117"/>
      <c r="BU478" s="5"/>
      <c r="BV478" s="5"/>
      <c r="BW478" s="5"/>
      <c r="BX478" s="5"/>
      <c r="BY478" s="5"/>
      <c r="CA478" s="5"/>
      <c r="CB478" s="5"/>
      <c r="CC478" s="5"/>
      <c r="CD478" s="5"/>
      <c r="CE478" s="5"/>
      <c r="CG478" s="5"/>
      <c r="CH478" s="5"/>
      <c r="CI478" s="5"/>
      <c r="CJ478" s="5"/>
      <c r="CK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</row>
    <row r="479" spans="31:183" ht="12.75">
      <c r="AE479" s="5"/>
      <c r="AF479" s="5"/>
      <c r="AG479" s="5"/>
      <c r="AH479" s="93"/>
      <c r="AI479" s="117"/>
      <c r="BU479" s="5"/>
      <c r="BV479" s="5"/>
      <c r="BW479" s="5"/>
      <c r="BX479" s="5"/>
      <c r="BY479" s="5"/>
      <c r="CA479" s="5"/>
      <c r="CB479" s="5"/>
      <c r="CC479" s="5"/>
      <c r="CD479" s="5"/>
      <c r="CE479" s="5"/>
      <c r="CG479" s="5"/>
      <c r="CH479" s="5"/>
      <c r="CI479" s="5"/>
      <c r="CJ479" s="5"/>
      <c r="CK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</row>
    <row r="480" spans="31:183" ht="12.75">
      <c r="AE480" s="5"/>
      <c r="AF480" s="5"/>
      <c r="AG480" s="5"/>
      <c r="AH480" s="93"/>
      <c r="AI480" s="117"/>
      <c r="BU480" s="5"/>
      <c r="BV480" s="5"/>
      <c r="BW480" s="5"/>
      <c r="BX480" s="5"/>
      <c r="BY480" s="5"/>
      <c r="CA480" s="5"/>
      <c r="CB480" s="5"/>
      <c r="CC480" s="5"/>
      <c r="CD480" s="5"/>
      <c r="CE480" s="5"/>
      <c r="CG480" s="5"/>
      <c r="CH480" s="5"/>
      <c r="CI480" s="5"/>
      <c r="CJ480" s="5"/>
      <c r="CK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</row>
    <row r="481" spans="31:183" ht="12.75">
      <c r="AE481" s="5"/>
      <c r="AF481" s="5"/>
      <c r="AG481" s="5"/>
      <c r="AH481" s="93"/>
      <c r="AI481" s="117"/>
      <c r="BU481" s="5"/>
      <c r="BV481" s="5"/>
      <c r="BW481" s="5"/>
      <c r="BX481" s="5"/>
      <c r="BY481" s="5"/>
      <c r="CA481" s="5"/>
      <c r="CB481" s="5"/>
      <c r="CC481" s="5"/>
      <c r="CD481" s="5"/>
      <c r="CE481" s="5"/>
      <c r="CG481" s="5"/>
      <c r="CH481" s="5"/>
      <c r="CI481" s="5"/>
      <c r="CJ481" s="5"/>
      <c r="CK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</row>
    <row r="482" spans="31:183" ht="12.75">
      <c r="AE482" s="5"/>
      <c r="AF482" s="5"/>
      <c r="AG482" s="5"/>
      <c r="AH482" s="93"/>
      <c r="AI482" s="117"/>
      <c r="BU482" s="5"/>
      <c r="BV482" s="5"/>
      <c r="BW482" s="5"/>
      <c r="BX482" s="5"/>
      <c r="BY482" s="5"/>
      <c r="CA482" s="5"/>
      <c r="CB482" s="5"/>
      <c r="CC482" s="5"/>
      <c r="CD482" s="5"/>
      <c r="CE482" s="5"/>
      <c r="CG482" s="5"/>
      <c r="CH482" s="5"/>
      <c r="CI482" s="5"/>
      <c r="CJ482" s="5"/>
      <c r="CK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</row>
    <row r="483" spans="31:183" ht="12.75">
      <c r="AE483" s="5"/>
      <c r="AF483" s="5"/>
      <c r="AG483" s="5"/>
      <c r="AH483" s="93"/>
      <c r="AI483" s="117"/>
      <c r="BU483" s="5"/>
      <c r="BV483" s="5"/>
      <c r="BW483" s="5"/>
      <c r="BX483" s="5"/>
      <c r="BY483" s="5"/>
      <c r="CA483" s="5"/>
      <c r="CB483" s="5"/>
      <c r="CC483" s="5"/>
      <c r="CD483" s="5"/>
      <c r="CE483" s="5"/>
      <c r="CG483" s="5"/>
      <c r="CH483" s="5"/>
      <c r="CI483" s="5"/>
      <c r="CJ483" s="5"/>
      <c r="CK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</row>
    <row r="484" spans="31:183" ht="12.75">
      <c r="AE484" s="5"/>
      <c r="AF484" s="5"/>
      <c r="AG484" s="5"/>
      <c r="AH484" s="93"/>
      <c r="AI484" s="117"/>
      <c r="BU484" s="5"/>
      <c r="BV484" s="5"/>
      <c r="BW484" s="5"/>
      <c r="BX484" s="5"/>
      <c r="BY484" s="5"/>
      <c r="CA484" s="5"/>
      <c r="CB484" s="5"/>
      <c r="CC484" s="5"/>
      <c r="CD484" s="5"/>
      <c r="CE484" s="5"/>
      <c r="CG484" s="5"/>
      <c r="CH484" s="5"/>
      <c r="CI484" s="5"/>
      <c r="CJ484" s="5"/>
      <c r="CK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</row>
    <row r="485" spans="31:183" ht="12.75">
      <c r="AE485" s="5"/>
      <c r="AF485" s="5"/>
      <c r="AG485" s="5"/>
      <c r="AH485" s="93"/>
      <c r="AI485" s="117"/>
      <c r="BU485" s="5"/>
      <c r="BV485" s="5"/>
      <c r="BW485" s="5"/>
      <c r="BX485" s="5"/>
      <c r="BY485" s="5"/>
      <c r="CA485" s="5"/>
      <c r="CB485" s="5"/>
      <c r="CC485" s="5"/>
      <c r="CD485" s="5"/>
      <c r="CE485" s="5"/>
      <c r="CG485" s="5"/>
      <c r="CH485" s="5"/>
      <c r="CI485" s="5"/>
      <c r="CJ485" s="5"/>
      <c r="CK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</row>
    <row r="486" spans="31:183" ht="12.75">
      <c r="AE486" s="5"/>
      <c r="AF486" s="5"/>
      <c r="AG486" s="5"/>
      <c r="AH486" s="93"/>
      <c r="AI486" s="117"/>
      <c r="BU486" s="5"/>
      <c r="BV486" s="5"/>
      <c r="BW486" s="5"/>
      <c r="BX486" s="5"/>
      <c r="BY486" s="5"/>
      <c r="CA486" s="5"/>
      <c r="CB486" s="5"/>
      <c r="CC486" s="5"/>
      <c r="CD486" s="5"/>
      <c r="CE486" s="5"/>
      <c r="CG486" s="5"/>
      <c r="CH486" s="5"/>
      <c r="CI486" s="5"/>
      <c r="CJ486" s="5"/>
      <c r="CK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</row>
    <row r="487" spans="31:183" ht="12.75">
      <c r="AE487" s="5"/>
      <c r="AF487" s="5"/>
      <c r="AG487" s="5"/>
      <c r="AH487" s="93"/>
      <c r="AI487" s="117"/>
      <c r="BU487" s="5"/>
      <c r="BV487" s="5"/>
      <c r="BW487" s="5"/>
      <c r="BX487" s="5"/>
      <c r="BY487" s="5"/>
      <c r="CA487" s="5"/>
      <c r="CB487" s="5"/>
      <c r="CC487" s="5"/>
      <c r="CD487" s="5"/>
      <c r="CE487" s="5"/>
      <c r="CG487" s="5"/>
      <c r="CH487" s="5"/>
      <c r="CI487" s="5"/>
      <c r="CJ487" s="5"/>
      <c r="CK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</row>
    <row r="488" spans="31:183" ht="12.75">
      <c r="AE488" s="5"/>
      <c r="AF488" s="5"/>
      <c r="AG488" s="5"/>
      <c r="AH488" s="93"/>
      <c r="AI488" s="117"/>
      <c r="BU488" s="5"/>
      <c r="BV488" s="5"/>
      <c r="BW488" s="5"/>
      <c r="BX488" s="5"/>
      <c r="BY488" s="5"/>
      <c r="CA488" s="5"/>
      <c r="CB488" s="5"/>
      <c r="CC488" s="5"/>
      <c r="CD488" s="5"/>
      <c r="CE488" s="5"/>
      <c r="CG488" s="5"/>
      <c r="CH488" s="5"/>
      <c r="CI488" s="5"/>
      <c r="CJ488" s="5"/>
      <c r="CK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</row>
    <row r="489" spans="31:183" ht="12.75">
      <c r="AE489" s="5"/>
      <c r="AF489" s="5"/>
      <c r="AG489" s="5"/>
      <c r="AH489" s="93"/>
      <c r="AI489" s="117"/>
      <c r="BU489" s="5"/>
      <c r="BV489" s="5"/>
      <c r="BW489" s="5"/>
      <c r="BX489" s="5"/>
      <c r="BY489" s="5"/>
      <c r="CA489" s="5"/>
      <c r="CB489" s="5"/>
      <c r="CC489" s="5"/>
      <c r="CD489" s="5"/>
      <c r="CE489" s="5"/>
      <c r="CG489" s="5"/>
      <c r="CH489" s="5"/>
      <c r="CI489" s="5"/>
      <c r="CJ489" s="5"/>
      <c r="CK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</row>
    <row r="490" spans="31:183" ht="12.75">
      <c r="AE490" s="5"/>
      <c r="AF490" s="5"/>
      <c r="AG490" s="5"/>
      <c r="AH490" s="93"/>
      <c r="AI490" s="117"/>
      <c r="BU490" s="5"/>
      <c r="BV490" s="5"/>
      <c r="BW490" s="5"/>
      <c r="BX490" s="5"/>
      <c r="BY490" s="5"/>
      <c r="CA490" s="5"/>
      <c r="CB490" s="5"/>
      <c r="CC490" s="5"/>
      <c r="CD490" s="5"/>
      <c r="CE490" s="5"/>
      <c r="CG490" s="5"/>
      <c r="CH490" s="5"/>
      <c r="CI490" s="5"/>
      <c r="CJ490" s="5"/>
      <c r="CK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</row>
    <row r="491" spans="31:183" ht="12.75">
      <c r="AE491" s="5"/>
      <c r="AF491" s="5"/>
      <c r="AG491" s="5"/>
      <c r="AH491" s="93"/>
      <c r="AI491" s="117"/>
      <c r="BU491" s="5"/>
      <c r="BV491" s="5"/>
      <c r="BW491" s="5"/>
      <c r="BX491" s="5"/>
      <c r="BY491" s="5"/>
      <c r="CA491" s="5"/>
      <c r="CB491" s="5"/>
      <c r="CC491" s="5"/>
      <c r="CD491" s="5"/>
      <c r="CE491" s="5"/>
      <c r="CG491" s="5"/>
      <c r="CH491" s="5"/>
      <c r="CI491" s="5"/>
      <c r="CJ491" s="5"/>
      <c r="CK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</row>
    <row r="492" spans="31:183" ht="12.75">
      <c r="AE492" s="5"/>
      <c r="AF492" s="5"/>
      <c r="AG492" s="5"/>
      <c r="AH492" s="93"/>
      <c r="AI492" s="117"/>
      <c r="BU492" s="5"/>
      <c r="BV492" s="5"/>
      <c r="BW492" s="5"/>
      <c r="BX492" s="5"/>
      <c r="BY492" s="5"/>
      <c r="CA492" s="5"/>
      <c r="CB492" s="5"/>
      <c r="CC492" s="5"/>
      <c r="CD492" s="5"/>
      <c r="CE492" s="5"/>
      <c r="CG492" s="5"/>
      <c r="CH492" s="5"/>
      <c r="CI492" s="5"/>
      <c r="CJ492" s="5"/>
      <c r="CK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</row>
    <row r="493" spans="31:183" ht="12.75">
      <c r="AE493" s="5"/>
      <c r="AF493" s="5"/>
      <c r="AG493" s="5"/>
      <c r="AH493" s="93"/>
      <c r="AI493" s="117"/>
      <c r="BU493" s="5"/>
      <c r="BV493" s="5"/>
      <c r="BW493" s="5"/>
      <c r="BX493" s="5"/>
      <c r="BY493" s="5"/>
      <c r="CA493" s="5"/>
      <c r="CB493" s="5"/>
      <c r="CC493" s="5"/>
      <c r="CD493" s="5"/>
      <c r="CE493" s="5"/>
      <c r="CG493" s="5"/>
      <c r="CH493" s="5"/>
      <c r="CI493" s="5"/>
      <c r="CJ493" s="5"/>
      <c r="CK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</row>
    <row r="494" spans="31:183" ht="12.75">
      <c r="AE494" s="5"/>
      <c r="AF494" s="5"/>
      <c r="AG494" s="5"/>
      <c r="AH494" s="93"/>
      <c r="AI494" s="117"/>
      <c r="BU494" s="5"/>
      <c r="BV494" s="5"/>
      <c r="BW494" s="5"/>
      <c r="BX494" s="5"/>
      <c r="BY494" s="5"/>
      <c r="CA494" s="5"/>
      <c r="CB494" s="5"/>
      <c r="CC494" s="5"/>
      <c r="CD494" s="5"/>
      <c r="CE494" s="5"/>
      <c r="CG494" s="5"/>
      <c r="CH494" s="5"/>
      <c r="CI494" s="5"/>
      <c r="CJ494" s="5"/>
      <c r="CK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</row>
    <row r="495" spans="31:183" ht="12.75">
      <c r="AE495" s="5"/>
      <c r="AF495" s="5"/>
      <c r="AG495" s="5"/>
      <c r="AH495" s="93"/>
      <c r="AI495" s="117"/>
      <c r="BU495" s="5"/>
      <c r="BV495" s="5"/>
      <c r="BW495" s="5"/>
      <c r="BX495" s="5"/>
      <c r="BY495" s="5"/>
      <c r="CA495" s="5"/>
      <c r="CB495" s="5"/>
      <c r="CC495" s="5"/>
      <c r="CD495" s="5"/>
      <c r="CE495" s="5"/>
      <c r="CG495" s="5"/>
      <c r="CH495" s="5"/>
      <c r="CI495" s="5"/>
      <c r="CJ495" s="5"/>
      <c r="CK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</row>
    <row r="496" spans="31:183" ht="12.75">
      <c r="AE496" s="5"/>
      <c r="AF496" s="5"/>
      <c r="AG496" s="5"/>
      <c r="AH496" s="93"/>
      <c r="AI496" s="117"/>
      <c r="BU496" s="5"/>
      <c r="BV496" s="5"/>
      <c r="BW496" s="5"/>
      <c r="BX496" s="5"/>
      <c r="BY496" s="5"/>
      <c r="CA496" s="5"/>
      <c r="CB496" s="5"/>
      <c r="CC496" s="5"/>
      <c r="CD496" s="5"/>
      <c r="CE496" s="5"/>
      <c r="CG496" s="5"/>
      <c r="CH496" s="5"/>
      <c r="CI496" s="5"/>
      <c r="CJ496" s="5"/>
      <c r="CK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</row>
    <row r="497" spans="31:183" ht="12.75">
      <c r="AE497" s="5"/>
      <c r="AF497" s="5"/>
      <c r="AG497" s="5"/>
      <c r="AH497" s="93"/>
      <c r="AI497" s="117"/>
      <c r="BU497" s="5"/>
      <c r="BV497" s="5"/>
      <c r="BW497" s="5"/>
      <c r="BX497" s="5"/>
      <c r="BY497" s="5"/>
      <c r="CA497" s="5"/>
      <c r="CB497" s="5"/>
      <c r="CC497" s="5"/>
      <c r="CD497" s="5"/>
      <c r="CE497" s="5"/>
      <c r="CG497" s="5"/>
      <c r="CH497" s="5"/>
      <c r="CI497" s="5"/>
      <c r="CJ497" s="5"/>
      <c r="CK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</row>
    <row r="498" spans="31:183" ht="12.75">
      <c r="AE498" s="5"/>
      <c r="AF498" s="5"/>
      <c r="AG498" s="5"/>
      <c r="AH498" s="93"/>
      <c r="AI498" s="117"/>
      <c r="BU498" s="5"/>
      <c r="BV498" s="5"/>
      <c r="BW498" s="5"/>
      <c r="BX498" s="5"/>
      <c r="BY498" s="5"/>
      <c r="CA498" s="5"/>
      <c r="CB498" s="5"/>
      <c r="CC498" s="5"/>
      <c r="CD498" s="5"/>
      <c r="CE498" s="5"/>
      <c r="CG498" s="5"/>
      <c r="CH498" s="5"/>
      <c r="CI498" s="5"/>
      <c r="CJ498" s="5"/>
      <c r="CK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</row>
    <row r="499" spans="31:183" ht="12.75">
      <c r="AE499" s="5"/>
      <c r="AF499" s="5"/>
      <c r="AG499" s="5"/>
      <c r="AH499" s="93"/>
      <c r="AI499" s="117"/>
      <c r="BU499" s="5"/>
      <c r="BV499" s="5"/>
      <c r="BW499" s="5"/>
      <c r="BX499" s="5"/>
      <c r="BY499" s="5"/>
      <c r="CA499" s="5"/>
      <c r="CB499" s="5"/>
      <c r="CC499" s="5"/>
      <c r="CD499" s="5"/>
      <c r="CE499" s="5"/>
      <c r="CG499" s="5"/>
      <c r="CH499" s="5"/>
      <c r="CI499" s="5"/>
      <c r="CJ499" s="5"/>
      <c r="CK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</row>
    <row r="500" spans="31:183" ht="12.75">
      <c r="AE500" s="5"/>
      <c r="AF500" s="5"/>
      <c r="AG500" s="5"/>
      <c r="AH500" s="93"/>
      <c r="AI500" s="117"/>
      <c r="BU500" s="5"/>
      <c r="BV500" s="5"/>
      <c r="BW500" s="5"/>
      <c r="BX500" s="5"/>
      <c r="BY500" s="5"/>
      <c r="CA500" s="5"/>
      <c r="CB500" s="5"/>
      <c r="CC500" s="5"/>
      <c r="CD500" s="5"/>
      <c r="CE500" s="5"/>
      <c r="CG500" s="5"/>
      <c r="CH500" s="5"/>
      <c r="CI500" s="5"/>
      <c r="CJ500" s="5"/>
      <c r="CK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</row>
    <row r="501" spans="31:183" ht="12.75">
      <c r="AE501" s="5"/>
      <c r="AF501" s="5"/>
      <c r="AG501" s="5"/>
      <c r="AH501" s="93"/>
      <c r="AI501" s="117"/>
      <c r="BU501" s="5"/>
      <c r="BV501" s="5"/>
      <c r="BW501" s="5"/>
      <c r="BX501" s="5"/>
      <c r="BY501" s="5"/>
      <c r="CA501" s="5"/>
      <c r="CB501" s="5"/>
      <c r="CC501" s="5"/>
      <c r="CD501" s="5"/>
      <c r="CE501" s="5"/>
      <c r="CG501" s="5"/>
      <c r="CH501" s="5"/>
      <c r="CI501" s="5"/>
      <c r="CJ501" s="5"/>
      <c r="CK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</row>
    <row r="502" spans="31:183" ht="12.75">
      <c r="AE502" s="5"/>
      <c r="AF502" s="5"/>
      <c r="AG502" s="5"/>
      <c r="AH502" s="93"/>
      <c r="AI502" s="117"/>
      <c r="BU502" s="5"/>
      <c r="BV502" s="5"/>
      <c r="BW502" s="5"/>
      <c r="BX502" s="5"/>
      <c r="BY502" s="5"/>
      <c r="CA502" s="5"/>
      <c r="CB502" s="5"/>
      <c r="CC502" s="5"/>
      <c r="CD502" s="5"/>
      <c r="CE502" s="5"/>
      <c r="CG502" s="5"/>
      <c r="CH502" s="5"/>
      <c r="CI502" s="5"/>
      <c r="CJ502" s="5"/>
      <c r="CK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</row>
    <row r="503" spans="31:183" ht="12.75">
      <c r="AE503" s="5"/>
      <c r="AF503" s="5"/>
      <c r="AG503" s="5"/>
      <c r="AH503" s="93"/>
      <c r="AI503" s="117"/>
      <c r="BU503" s="5"/>
      <c r="BV503" s="5"/>
      <c r="BW503" s="5"/>
      <c r="BX503" s="5"/>
      <c r="BY503" s="5"/>
      <c r="CA503" s="5"/>
      <c r="CB503" s="5"/>
      <c r="CC503" s="5"/>
      <c r="CD503" s="5"/>
      <c r="CE503" s="5"/>
      <c r="CG503" s="5"/>
      <c r="CH503" s="5"/>
      <c r="CI503" s="5"/>
      <c r="CJ503" s="5"/>
      <c r="CK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</row>
    <row r="504" spans="31:183" ht="12.75">
      <c r="AE504" s="5"/>
      <c r="AF504" s="5"/>
      <c r="AG504" s="5"/>
      <c r="AH504" s="93"/>
      <c r="AI504" s="117"/>
      <c r="BU504" s="5"/>
      <c r="BV504" s="5"/>
      <c r="BW504" s="5"/>
      <c r="BX504" s="5"/>
      <c r="BY504" s="5"/>
      <c r="CA504" s="5"/>
      <c r="CB504" s="5"/>
      <c r="CC504" s="5"/>
      <c r="CD504" s="5"/>
      <c r="CE504" s="5"/>
      <c r="CG504" s="5"/>
      <c r="CH504" s="5"/>
      <c r="CI504" s="5"/>
      <c r="CJ504" s="5"/>
      <c r="CK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</row>
    <row r="505" spans="31:183" ht="12.75">
      <c r="AE505" s="5"/>
      <c r="AF505" s="5"/>
      <c r="AG505" s="5"/>
      <c r="AH505" s="93"/>
      <c r="AI505" s="117"/>
      <c r="BU505" s="5"/>
      <c r="BV505" s="5"/>
      <c r="BW505" s="5"/>
      <c r="BX505" s="5"/>
      <c r="BY505" s="5"/>
      <c r="CA505" s="5"/>
      <c r="CB505" s="5"/>
      <c r="CC505" s="5"/>
      <c r="CD505" s="5"/>
      <c r="CE505" s="5"/>
      <c r="CG505" s="5"/>
      <c r="CH505" s="5"/>
      <c r="CI505" s="5"/>
      <c r="CJ505" s="5"/>
      <c r="CK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</row>
    <row r="506" spans="31:183" ht="12.75">
      <c r="AE506" s="5"/>
      <c r="AF506" s="5"/>
      <c r="AG506" s="5"/>
      <c r="AH506" s="93"/>
      <c r="AI506" s="117"/>
      <c r="BU506" s="5"/>
      <c r="BV506" s="5"/>
      <c r="BW506" s="5"/>
      <c r="BX506" s="5"/>
      <c r="BY506" s="5"/>
      <c r="CA506" s="5"/>
      <c r="CB506" s="5"/>
      <c r="CC506" s="5"/>
      <c r="CD506" s="5"/>
      <c r="CE506" s="5"/>
      <c r="CG506" s="5"/>
      <c r="CH506" s="5"/>
      <c r="CI506" s="5"/>
      <c r="CJ506" s="5"/>
      <c r="CK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</row>
    <row r="507" spans="31:183" ht="12.75">
      <c r="AE507" s="5"/>
      <c r="AF507" s="5"/>
      <c r="AG507" s="5"/>
      <c r="AH507" s="93"/>
      <c r="AI507" s="117"/>
      <c r="BU507" s="5"/>
      <c r="BV507" s="5"/>
      <c r="BW507" s="5"/>
      <c r="BX507" s="5"/>
      <c r="BY507" s="5"/>
      <c r="CA507" s="5"/>
      <c r="CB507" s="5"/>
      <c r="CC507" s="5"/>
      <c r="CD507" s="5"/>
      <c r="CE507" s="5"/>
      <c r="CG507" s="5"/>
      <c r="CH507" s="5"/>
      <c r="CI507" s="5"/>
      <c r="CJ507" s="5"/>
      <c r="CK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</row>
    <row r="508" spans="31:183" ht="12.75">
      <c r="AE508" s="5"/>
      <c r="AF508" s="5"/>
      <c r="AG508" s="5"/>
      <c r="AH508" s="93"/>
      <c r="AI508" s="117"/>
      <c r="BU508" s="5"/>
      <c r="BV508" s="5"/>
      <c r="BW508" s="5"/>
      <c r="BX508" s="5"/>
      <c r="BY508" s="5"/>
      <c r="CA508" s="5"/>
      <c r="CB508" s="5"/>
      <c r="CC508" s="5"/>
      <c r="CD508" s="5"/>
      <c r="CE508" s="5"/>
      <c r="CG508" s="5"/>
      <c r="CH508" s="5"/>
      <c r="CI508" s="5"/>
      <c r="CJ508" s="5"/>
      <c r="CK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</row>
    <row r="509" spans="31:183" ht="12.75">
      <c r="AE509" s="5"/>
      <c r="AF509" s="5"/>
      <c r="AG509" s="5"/>
      <c r="AH509" s="93"/>
      <c r="AI509" s="117"/>
      <c r="BU509" s="5"/>
      <c r="BV509" s="5"/>
      <c r="BW509" s="5"/>
      <c r="BX509" s="5"/>
      <c r="BY509" s="5"/>
      <c r="CA509" s="5"/>
      <c r="CB509" s="5"/>
      <c r="CC509" s="5"/>
      <c r="CD509" s="5"/>
      <c r="CE509" s="5"/>
      <c r="CG509" s="5"/>
      <c r="CH509" s="5"/>
      <c r="CI509" s="5"/>
      <c r="CJ509" s="5"/>
      <c r="CK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</row>
    <row r="510" spans="31:183" ht="12.75">
      <c r="AE510" s="5"/>
      <c r="AF510" s="5"/>
      <c r="AG510" s="5"/>
      <c r="AH510" s="93"/>
      <c r="AI510" s="117"/>
      <c r="BU510" s="5"/>
      <c r="BV510" s="5"/>
      <c r="BW510" s="5"/>
      <c r="BX510" s="5"/>
      <c r="BY510" s="5"/>
      <c r="CA510" s="5"/>
      <c r="CB510" s="5"/>
      <c r="CC510" s="5"/>
      <c r="CD510" s="5"/>
      <c r="CE510" s="5"/>
      <c r="CG510" s="5"/>
      <c r="CH510" s="5"/>
      <c r="CI510" s="5"/>
      <c r="CJ510" s="5"/>
      <c r="CK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</row>
    <row r="511" spans="31:183" ht="12.75">
      <c r="AE511" s="5"/>
      <c r="AF511" s="5"/>
      <c r="AG511" s="5"/>
      <c r="AH511" s="93"/>
      <c r="AI511" s="117"/>
      <c r="BU511" s="5"/>
      <c r="BV511" s="5"/>
      <c r="BW511" s="5"/>
      <c r="BX511" s="5"/>
      <c r="BY511" s="5"/>
      <c r="CA511" s="5"/>
      <c r="CB511" s="5"/>
      <c r="CC511" s="5"/>
      <c r="CD511" s="5"/>
      <c r="CE511" s="5"/>
      <c r="CG511" s="5"/>
      <c r="CH511" s="5"/>
      <c r="CI511" s="5"/>
      <c r="CJ511" s="5"/>
      <c r="CK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</row>
    <row r="512" spans="31:183" ht="12.75">
      <c r="AE512" s="5"/>
      <c r="AF512" s="5"/>
      <c r="AG512" s="5"/>
      <c r="AH512" s="93"/>
      <c r="AI512" s="117"/>
      <c r="BU512" s="5"/>
      <c r="BV512" s="5"/>
      <c r="BW512" s="5"/>
      <c r="BX512" s="5"/>
      <c r="BY512" s="5"/>
      <c r="CA512" s="5"/>
      <c r="CB512" s="5"/>
      <c r="CC512" s="5"/>
      <c r="CD512" s="5"/>
      <c r="CE512" s="5"/>
      <c r="CG512" s="5"/>
      <c r="CH512" s="5"/>
      <c r="CI512" s="5"/>
      <c r="CJ512" s="5"/>
      <c r="CK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</row>
    <row r="513" spans="31:183" ht="12.75">
      <c r="AE513" s="5"/>
      <c r="AF513" s="5"/>
      <c r="AG513" s="5"/>
      <c r="AH513" s="93"/>
      <c r="AI513" s="117"/>
      <c r="BU513" s="5"/>
      <c r="BV513" s="5"/>
      <c r="BW513" s="5"/>
      <c r="BX513" s="5"/>
      <c r="BY513" s="5"/>
      <c r="CA513" s="5"/>
      <c r="CB513" s="5"/>
      <c r="CC513" s="5"/>
      <c r="CD513" s="5"/>
      <c r="CE513" s="5"/>
      <c r="CG513" s="5"/>
      <c r="CH513" s="5"/>
      <c r="CI513" s="5"/>
      <c r="CJ513" s="5"/>
      <c r="CK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</row>
    <row r="514" spans="31:183" ht="12.75">
      <c r="AE514" s="5"/>
      <c r="AF514" s="5"/>
      <c r="AG514" s="5"/>
      <c r="AH514" s="93"/>
      <c r="AI514" s="117"/>
      <c r="BU514" s="5"/>
      <c r="BV514" s="5"/>
      <c r="BW514" s="5"/>
      <c r="BX514" s="5"/>
      <c r="BY514" s="5"/>
      <c r="CA514" s="5"/>
      <c r="CB514" s="5"/>
      <c r="CC514" s="5"/>
      <c r="CD514" s="5"/>
      <c r="CE514" s="5"/>
      <c r="CG514" s="5"/>
      <c r="CH514" s="5"/>
      <c r="CI514" s="5"/>
      <c r="CJ514" s="5"/>
      <c r="CK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</row>
    <row r="515" spans="31:183" ht="12.75">
      <c r="AE515" s="5"/>
      <c r="AF515" s="5"/>
      <c r="AG515" s="5"/>
      <c r="AH515" s="93"/>
      <c r="AI515" s="117"/>
      <c r="BU515" s="5"/>
      <c r="BV515" s="5"/>
      <c r="BW515" s="5"/>
      <c r="BX515" s="5"/>
      <c r="BY515" s="5"/>
      <c r="CA515" s="5"/>
      <c r="CB515" s="5"/>
      <c r="CC515" s="5"/>
      <c r="CD515" s="5"/>
      <c r="CE515" s="5"/>
      <c r="CG515" s="5"/>
      <c r="CH515" s="5"/>
      <c r="CI515" s="5"/>
      <c r="CJ515" s="5"/>
      <c r="CK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</row>
    <row r="516" spans="31:183" ht="12.75">
      <c r="AE516" s="5"/>
      <c r="AF516" s="5"/>
      <c r="AG516" s="5"/>
      <c r="AH516" s="93"/>
      <c r="AI516" s="117"/>
      <c r="BU516" s="5"/>
      <c r="BV516" s="5"/>
      <c r="BW516" s="5"/>
      <c r="BX516" s="5"/>
      <c r="BY516" s="5"/>
      <c r="CA516" s="5"/>
      <c r="CB516" s="5"/>
      <c r="CC516" s="5"/>
      <c r="CD516" s="5"/>
      <c r="CE516" s="5"/>
      <c r="CG516" s="5"/>
      <c r="CH516" s="5"/>
      <c r="CI516" s="5"/>
      <c r="CJ516" s="5"/>
      <c r="CK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</row>
    <row r="517" spans="31:183" ht="12.75">
      <c r="AE517" s="5"/>
      <c r="AF517" s="5"/>
      <c r="AG517" s="5"/>
      <c r="AH517" s="93"/>
      <c r="AI517" s="117"/>
      <c r="BU517" s="5"/>
      <c r="BV517" s="5"/>
      <c r="BW517" s="5"/>
      <c r="BX517" s="5"/>
      <c r="BY517" s="5"/>
      <c r="CA517" s="5"/>
      <c r="CB517" s="5"/>
      <c r="CC517" s="5"/>
      <c r="CD517" s="5"/>
      <c r="CE517" s="5"/>
      <c r="CG517" s="5"/>
      <c r="CH517" s="5"/>
      <c r="CI517" s="5"/>
      <c r="CJ517" s="5"/>
      <c r="CK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</row>
    <row r="518" spans="31:183" ht="12.75">
      <c r="AE518" s="5"/>
      <c r="AF518" s="5"/>
      <c r="AG518" s="5"/>
      <c r="AH518" s="93"/>
      <c r="AI518" s="117"/>
      <c r="BU518" s="5"/>
      <c r="BV518" s="5"/>
      <c r="BW518" s="5"/>
      <c r="BX518" s="5"/>
      <c r="BY518" s="5"/>
      <c r="CA518" s="5"/>
      <c r="CB518" s="5"/>
      <c r="CC518" s="5"/>
      <c r="CD518" s="5"/>
      <c r="CE518" s="5"/>
      <c r="CG518" s="5"/>
      <c r="CH518" s="5"/>
      <c r="CI518" s="5"/>
      <c r="CJ518" s="5"/>
      <c r="CK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</row>
    <row r="519" spans="31:183" ht="12.75">
      <c r="AE519" s="5"/>
      <c r="AF519" s="5"/>
      <c r="AG519" s="5"/>
      <c r="AH519" s="93"/>
      <c r="AI519" s="117"/>
      <c r="BU519" s="5"/>
      <c r="BV519" s="5"/>
      <c r="BW519" s="5"/>
      <c r="BX519" s="5"/>
      <c r="BY519" s="5"/>
      <c r="CA519" s="5"/>
      <c r="CB519" s="5"/>
      <c r="CC519" s="5"/>
      <c r="CD519" s="5"/>
      <c r="CE519" s="5"/>
      <c r="CG519" s="5"/>
      <c r="CH519" s="5"/>
      <c r="CI519" s="5"/>
      <c r="CJ519" s="5"/>
      <c r="CK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</row>
    <row r="520" spans="31:183" ht="12.75">
      <c r="AE520" s="5"/>
      <c r="AF520" s="5"/>
      <c r="AG520" s="5"/>
      <c r="AH520" s="93"/>
      <c r="AI520" s="117"/>
      <c r="BU520" s="5"/>
      <c r="BV520" s="5"/>
      <c r="BW520" s="5"/>
      <c r="BX520" s="5"/>
      <c r="BY520" s="5"/>
      <c r="CA520" s="5"/>
      <c r="CB520" s="5"/>
      <c r="CC520" s="5"/>
      <c r="CD520" s="5"/>
      <c r="CE520" s="5"/>
      <c r="CG520" s="5"/>
      <c r="CH520" s="5"/>
      <c r="CI520" s="5"/>
      <c r="CJ520" s="5"/>
      <c r="CK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</row>
    <row r="521" spans="31:183" ht="12.75">
      <c r="AE521" s="5"/>
      <c r="AF521" s="5"/>
      <c r="AG521" s="5"/>
      <c r="AH521" s="93"/>
      <c r="AI521" s="117"/>
      <c r="BU521" s="5"/>
      <c r="BV521" s="5"/>
      <c r="BW521" s="5"/>
      <c r="BX521" s="5"/>
      <c r="BY521" s="5"/>
      <c r="CA521" s="5"/>
      <c r="CB521" s="5"/>
      <c r="CC521" s="5"/>
      <c r="CD521" s="5"/>
      <c r="CE521" s="5"/>
      <c r="CG521" s="5"/>
      <c r="CH521" s="5"/>
      <c r="CI521" s="5"/>
      <c r="CJ521" s="5"/>
      <c r="CK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</row>
    <row r="522" spans="31:183" ht="12.75">
      <c r="AE522" s="5"/>
      <c r="AF522" s="5"/>
      <c r="AG522" s="5"/>
      <c r="AH522" s="93"/>
      <c r="AI522" s="117"/>
      <c r="BU522" s="5"/>
      <c r="BV522" s="5"/>
      <c r="BW522" s="5"/>
      <c r="BX522" s="5"/>
      <c r="BY522" s="5"/>
      <c r="CA522" s="5"/>
      <c r="CB522" s="5"/>
      <c r="CC522" s="5"/>
      <c r="CD522" s="5"/>
      <c r="CE522" s="5"/>
      <c r="CG522" s="5"/>
      <c r="CH522" s="5"/>
      <c r="CI522" s="5"/>
      <c r="CJ522" s="5"/>
      <c r="CK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</row>
    <row r="523" spans="31:183" ht="12.75">
      <c r="AE523" s="5"/>
      <c r="AF523" s="5"/>
      <c r="AG523" s="5"/>
      <c r="AH523" s="93"/>
      <c r="AI523" s="117"/>
      <c r="BU523" s="5"/>
      <c r="BV523" s="5"/>
      <c r="BW523" s="5"/>
      <c r="BX523" s="5"/>
      <c r="BY523" s="5"/>
      <c r="CA523" s="5"/>
      <c r="CB523" s="5"/>
      <c r="CC523" s="5"/>
      <c r="CD523" s="5"/>
      <c r="CE523" s="5"/>
      <c r="CG523" s="5"/>
      <c r="CH523" s="5"/>
      <c r="CI523" s="5"/>
      <c r="CJ523" s="5"/>
      <c r="CK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</row>
    <row r="524" spans="31:183" ht="12.75">
      <c r="AE524" s="5"/>
      <c r="AF524" s="5"/>
      <c r="AG524" s="5"/>
      <c r="AH524" s="93"/>
      <c r="AI524" s="117"/>
      <c r="BU524" s="5"/>
      <c r="BV524" s="5"/>
      <c r="BW524" s="5"/>
      <c r="BX524" s="5"/>
      <c r="BY524" s="5"/>
      <c r="CA524" s="5"/>
      <c r="CB524" s="5"/>
      <c r="CC524" s="5"/>
      <c r="CD524" s="5"/>
      <c r="CE524" s="5"/>
      <c r="CG524" s="5"/>
      <c r="CH524" s="5"/>
      <c r="CI524" s="5"/>
      <c r="CJ524" s="5"/>
      <c r="CK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</row>
    <row r="525" spans="31:183" ht="12.75">
      <c r="AE525" s="5"/>
      <c r="AF525" s="5"/>
      <c r="AG525" s="5"/>
      <c r="AH525" s="93"/>
      <c r="AI525" s="117"/>
      <c r="BU525" s="5"/>
      <c r="BV525" s="5"/>
      <c r="BW525" s="5"/>
      <c r="BX525" s="5"/>
      <c r="BY525" s="5"/>
      <c r="CA525" s="5"/>
      <c r="CB525" s="5"/>
      <c r="CC525" s="5"/>
      <c r="CD525" s="5"/>
      <c r="CE525" s="5"/>
      <c r="CG525" s="5"/>
      <c r="CH525" s="5"/>
      <c r="CI525" s="5"/>
      <c r="CJ525" s="5"/>
      <c r="CK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</row>
    <row r="526" spans="31:183" ht="12.75">
      <c r="AE526" s="5"/>
      <c r="AF526" s="5"/>
      <c r="AG526" s="5"/>
      <c r="AH526" s="93"/>
      <c r="AI526" s="117"/>
      <c r="BU526" s="5"/>
      <c r="BV526" s="5"/>
      <c r="BW526" s="5"/>
      <c r="BX526" s="5"/>
      <c r="BY526" s="5"/>
      <c r="CA526" s="5"/>
      <c r="CB526" s="5"/>
      <c r="CC526" s="5"/>
      <c r="CD526" s="5"/>
      <c r="CE526" s="5"/>
      <c r="CG526" s="5"/>
      <c r="CH526" s="5"/>
      <c r="CI526" s="5"/>
      <c r="CJ526" s="5"/>
      <c r="CK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</row>
    <row r="527" spans="31:183" ht="12.75">
      <c r="AE527" s="5"/>
      <c r="AF527" s="5"/>
      <c r="AG527" s="5"/>
      <c r="AH527" s="93"/>
      <c r="AI527" s="117"/>
      <c r="BU527" s="5"/>
      <c r="BV527" s="5"/>
      <c r="BW527" s="5"/>
      <c r="BX527" s="5"/>
      <c r="BY527" s="5"/>
      <c r="CA527" s="5"/>
      <c r="CB527" s="5"/>
      <c r="CC527" s="5"/>
      <c r="CD527" s="5"/>
      <c r="CE527" s="5"/>
      <c r="CG527" s="5"/>
      <c r="CH527" s="5"/>
      <c r="CI527" s="5"/>
      <c r="CJ527" s="5"/>
      <c r="CK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</row>
    <row r="528" spans="31:183" ht="12.75">
      <c r="AE528" s="5"/>
      <c r="AF528" s="5"/>
      <c r="AG528" s="5"/>
      <c r="AH528" s="93"/>
      <c r="AI528" s="117"/>
      <c r="BU528" s="5"/>
      <c r="BV528" s="5"/>
      <c r="BW528" s="5"/>
      <c r="BX528" s="5"/>
      <c r="BY528" s="5"/>
      <c r="CA528" s="5"/>
      <c r="CB528" s="5"/>
      <c r="CC528" s="5"/>
      <c r="CD528" s="5"/>
      <c r="CE528" s="5"/>
      <c r="CG528" s="5"/>
      <c r="CH528" s="5"/>
      <c r="CI528" s="5"/>
      <c r="CJ528" s="5"/>
      <c r="CK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</row>
    <row r="529" spans="31:183" ht="12.75">
      <c r="AE529" s="5"/>
      <c r="AF529" s="5"/>
      <c r="AG529" s="5"/>
      <c r="AH529" s="93"/>
      <c r="AI529" s="117"/>
      <c r="BU529" s="5"/>
      <c r="BV529" s="5"/>
      <c r="BW529" s="5"/>
      <c r="BX529" s="5"/>
      <c r="BY529" s="5"/>
      <c r="CA529" s="5"/>
      <c r="CB529" s="5"/>
      <c r="CC529" s="5"/>
      <c r="CD529" s="5"/>
      <c r="CE529" s="5"/>
      <c r="CG529" s="5"/>
      <c r="CH529" s="5"/>
      <c r="CI529" s="5"/>
      <c r="CJ529" s="5"/>
      <c r="CK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</row>
    <row r="530" spans="31:183" ht="12.75">
      <c r="AE530" s="5"/>
      <c r="AF530" s="5"/>
      <c r="AG530" s="5"/>
      <c r="AH530" s="93"/>
      <c r="AI530" s="117"/>
      <c r="BU530" s="5"/>
      <c r="BV530" s="5"/>
      <c r="BW530" s="5"/>
      <c r="BX530" s="5"/>
      <c r="BY530" s="5"/>
      <c r="CA530" s="5"/>
      <c r="CB530" s="5"/>
      <c r="CC530" s="5"/>
      <c r="CD530" s="5"/>
      <c r="CE530" s="5"/>
      <c r="CG530" s="5"/>
      <c r="CH530" s="5"/>
      <c r="CI530" s="5"/>
      <c r="CJ530" s="5"/>
      <c r="CK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</row>
    <row r="531" spans="31:183" ht="12.75">
      <c r="AE531" s="5"/>
      <c r="AF531" s="5"/>
      <c r="AG531" s="5"/>
      <c r="AH531" s="93"/>
      <c r="AI531" s="117"/>
      <c r="BU531" s="5"/>
      <c r="BV531" s="5"/>
      <c r="BW531" s="5"/>
      <c r="BX531" s="5"/>
      <c r="BY531" s="5"/>
      <c r="CA531" s="5"/>
      <c r="CB531" s="5"/>
      <c r="CC531" s="5"/>
      <c r="CD531" s="5"/>
      <c r="CE531" s="5"/>
      <c r="CG531" s="5"/>
      <c r="CH531" s="5"/>
      <c r="CI531" s="5"/>
      <c r="CJ531" s="5"/>
      <c r="CK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</row>
    <row r="532" spans="31:183" ht="12.75">
      <c r="AE532" s="5"/>
      <c r="AF532" s="5"/>
      <c r="AG532" s="5"/>
      <c r="AH532" s="93"/>
      <c r="AI532" s="117"/>
      <c r="BU532" s="5"/>
      <c r="BV532" s="5"/>
      <c r="BW532" s="5"/>
      <c r="BX532" s="5"/>
      <c r="BY532" s="5"/>
      <c r="CA532" s="5"/>
      <c r="CB532" s="5"/>
      <c r="CC532" s="5"/>
      <c r="CD532" s="5"/>
      <c r="CE532" s="5"/>
      <c r="CG532" s="5"/>
      <c r="CH532" s="5"/>
      <c r="CI532" s="5"/>
      <c r="CJ532" s="5"/>
      <c r="CK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</row>
    <row r="533" spans="31:183" ht="12.75">
      <c r="AE533" s="5"/>
      <c r="AF533" s="5"/>
      <c r="AG533" s="5"/>
      <c r="AH533" s="93"/>
      <c r="AI533" s="117"/>
      <c r="BU533" s="5"/>
      <c r="BV533" s="5"/>
      <c r="BW533" s="5"/>
      <c r="BX533" s="5"/>
      <c r="BY533" s="5"/>
      <c r="CA533" s="5"/>
      <c r="CB533" s="5"/>
      <c r="CC533" s="5"/>
      <c r="CD533" s="5"/>
      <c r="CE533" s="5"/>
      <c r="CG533" s="5"/>
      <c r="CH533" s="5"/>
      <c r="CI533" s="5"/>
      <c r="CJ533" s="5"/>
      <c r="CK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</row>
    <row r="534" spans="31:183" ht="12.75">
      <c r="AE534" s="5"/>
      <c r="AF534" s="5"/>
      <c r="AG534" s="5"/>
      <c r="AH534" s="93"/>
      <c r="AI534" s="117"/>
      <c r="BU534" s="5"/>
      <c r="BV534" s="5"/>
      <c r="BW534" s="5"/>
      <c r="BX534" s="5"/>
      <c r="BY534" s="5"/>
      <c r="CA534" s="5"/>
      <c r="CB534" s="5"/>
      <c r="CC534" s="5"/>
      <c r="CD534" s="5"/>
      <c r="CE534" s="5"/>
      <c r="CG534" s="5"/>
      <c r="CH534" s="5"/>
      <c r="CI534" s="5"/>
      <c r="CJ534" s="5"/>
      <c r="CK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</row>
    <row r="535" spans="31:183" ht="12.75">
      <c r="AE535" s="5"/>
      <c r="AF535" s="5"/>
      <c r="AG535" s="5"/>
      <c r="AH535" s="93"/>
      <c r="AI535" s="117"/>
      <c r="BU535" s="5"/>
      <c r="BV535" s="5"/>
      <c r="BW535" s="5"/>
      <c r="BX535" s="5"/>
      <c r="BY535" s="5"/>
      <c r="CA535" s="5"/>
      <c r="CB535" s="5"/>
      <c r="CC535" s="5"/>
      <c r="CD535" s="5"/>
      <c r="CE535" s="5"/>
      <c r="CG535" s="5"/>
      <c r="CH535" s="5"/>
      <c r="CI535" s="5"/>
      <c r="CJ535" s="5"/>
      <c r="CK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</row>
    <row r="536" spans="31:183" ht="12.75">
      <c r="AE536" s="5"/>
      <c r="AF536" s="5"/>
      <c r="AG536" s="5"/>
      <c r="AH536" s="93"/>
      <c r="AI536" s="117"/>
      <c r="BU536" s="5"/>
      <c r="BV536" s="5"/>
      <c r="BW536" s="5"/>
      <c r="BX536" s="5"/>
      <c r="BY536" s="5"/>
      <c r="CA536" s="5"/>
      <c r="CB536" s="5"/>
      <c r="CC536" s="5"/>
      <c r="CD536" s="5"/>
      <c r="CE536" s="5"/>
      <c r="CG536" s="5"/>
      <c r="CH536" s="5"/>
      <c r="CI536" s="5"/>
      <c r="CJ536" s="5"/>
      <c r="CK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</row>
    <row r="537" spans="31:183" ht="12.75">
      <c r="AE537" s="5"/>
      <c r="AF537" s="5"/>
      <c r="AG537" s="5"/>
      <c r="AH537" s="93"/>
      <c r="AI537" s="117"/>
      <c r="BU537" s="5"/>
      <c r="BV537" s="5"/>
      <c r="BW537" s="5"/>
      <c r="BX537" s="5"/>
      <c r="BY537" s="5"/>
      <c r="CA537" s="5"/>
      <c r="CB537" s="5"/>
      <c r="CC537" s="5"/>
      <c r="CD537" s="5"/>
      <c r="CE537" s="5"/>
      <c r="CG537" s="5"/>
      <c r="CH537" s="5"/>
      <c r="CI537" s="5"/>
      <c r="CJ537" s="5"/>
      <c r="CK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</row>
    <row r="538" spans="31:183" ht="12.75">
      <c r="AE538" s="5"/>
      <c r="AF538" s="5"/>
      <c r="AG538" s="5"/>
      <c r="AH538" s="93"/>
      <c r="AI538" s="117"/>
      <c r="BU538" s="5"/>
      <c r="BV538" s="5"/>
      <c r="BW538" s="5"/>
      <c r="BX538" s="5"/>
      <c r="BY538" s="5"/>
      <c r="CA538" s="5"/>
      <c r="CB538" s="5"/>
      <c r="CC538" s="5"/>
      <c r="CD538" s="5"/>
      <c r="CE538" s="5"/>
      <c r="CG538" s="5"/>
      <c r="CH538" s="5"/>
      <c r="CI538" s="5"/>
      <c r="CJ538" s="5"/>
      <c r="CK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</row>
    <row r="539" spans="31:183" ht="12.75">
      <c r="AE539" s="5"/>
      <c r="AF539" s="5"/>
      <c r="AG539" s="5"/>
      <c r="AH539" s="93"/>
      <c r="AI539" s="117"/>
      <c r="BU539" s="5"/>
      <c r="BV539" s="5"/>
      <c r="BW539" s="5"/>
      <c r="BX539" s="5"/>
      <c r="BY539" s="5"/>
      <c r="CA539" s="5"/>
      <c r="CB539" s="5"/>
      <c r="CC539" s="5"/>
      <c r="CD539" s="5"/>
      <c r="CE539" s="5"/>
      <c r="CG539" s="5"/>
      <c r="CH539" s="5"/>
      <c r="CI539" s="5"/>
      <c r="CJ539" s="5"/>
      <c r="CK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</row>
    <row r="540" spans="31:183" ht="12.75">
      <c r="AE540" s="5"/>
      <c r="AF540" s="5"/>
      <c r="AG540" s="5"/>
      <c r="AH540" s="93"/>
      <c r="AI540" s="117"/>
      <c r="BU540" s="5"/>
      <c r="BV540" s="5"/>
      <c r="BW540" s="5"/>
      <c r="BX540" s="5"/>
      <c r="BY540" s="5"/>
      <c r="CA540" s="5"/>
      <c r="CB540" s="5"/>
      <c r="CC540" s="5"/>
      <c r="CD540" s="5"/>
      <c r="CE540" s="5"/>
      <c r="CG540" s="5"/>
      <c r="CH540" s="5"/>
      <c r="CI540" s="5"/>
      <c r="CJ540" s="5"/>
      <c r="CK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</row>
    <row r="541" spans="31:183" ht="12.75">
      <c r="AE541" s="5"/>
      <c r="AF541" s="5"/>
      <c r="AG541" s="5"/>
      <c r="AH541" s="93"/>
      <c r="AI541" s="117"/>
      <c r="BU541" s="5"/>
      <c r="BV541" s="5"/>
      <c r="BW541" s="5"/>
      <c r="BX541" s="5"/>
      <c r="BY541" s="5"/>
      <c r="CA541" s="5"/>
      <c r="CB541" s="5"/>
      <c r="CC541" s="5"/>
      <c r="CD541" s="5"/>
      <c r="CE541" s="5"/>
      <c r="CG541" s="5"/>
      <c r="CH541" s="5"/>
      <c r="CI541" s="5"/>
      <c r="CJ541" s="5"/>
      <c r="CK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</row>
    <row r="542" spans="31:183" ht="12.75">
      <c r="AE542" s="5"/>
      <c r="AF542" s="5"/>
      <c r="AG542" s="5"/>
      <c r="AH542" s="93"/>
      <c r="AI542" s="117"/>
      <c r="BU542" s="5"/>
      <c r="BV542" s="5"/>
      <c r="BW542" s="5"/>
      <c r="BX542" s="5"/>
      <c r="BY542" s="5"/>
      <c r="CA542" s="5"/>
      <c r="CB542" s="5"/>
      <c r="CC542" s="5"/>
      <c r="CD542" s="5"/>
      <c r="CE542" s="5"/>
      <c r="CG542" s="5"/>
      <c r="CH542" s="5"/>
      <c r="CI542" s="5"/>
      <c r="CJ542" s="5"/>
      <c r="CK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</row>
    <row r="543" spans="31:183" ht="12.75">
      <c r="AE543" s="5"/>
      <c r="AF543" s="5"/>
      <c r="AG543" s="5"/>
      <c r="AH543" s="93"/>
      <c r="AI543" s="117"/>
      <c r="BU543" s="5"/>
      <c r="BV543" s="5"/>
      <c r="BW543" s="5"/>
      <c r="BX543" s="5"/>
      <c r="BY543" s="5"/>
      <c r="CA543" s="5"/>
      <c r="CB543" s="5"/>
      <c r="CC543" s="5"/>
      <c r="CD543" s="5"/>
      <c r="CE543" s="5"/>
      <c r="CG543" s="5"/>
      <c r="CH543" s="5"/>
      <c r="CI543" s="5"/>
      <c r="CJ543" s="5"/>
      <c r="CK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</row>
    <row r="544" spans="31:183" ht="12.75">
      <c r="AE544" s="5"/>
      <c r="AF544" s="5"/>
      <c r="AG544" s="5"/>
      <c r="AH544" s="93"/>
      <c r="AI544" s="117"/>
      <c r="BU544" s="5"/>
      <c r="BV544" s="5"/>
      <c r="BW544" s="5"/>
      <c r="BX544" s="5"/>
      <c r="BY544" s="5"/>
      <c r="CA544" s="5"/>
      <c r="CB544" s="5"/>
      <c r="CC544" s="5"/>
      <c r="CD544" s="5"/>
      <c r="CE544" s="5"/>
      <c r="CG544" s="5"/>
      <c r="CH544" s="5"/>
      <c r="CI544" s="5"/>
      <c r="CJ544" s="5"/>
      <c r="CK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</row>
    <row r="545" spans="31:183" ht="12.75">
      <c r="AE545" s="5"/>
      <c r="AF545" s="5"/>
      <c r="AG545" s="5"/>
      <c r="AH545" s="93"/>
      <c r="AI545" s="117"/>
      <c r="BU545" s="5"/>
      <c r="BV545" s="5"/>
      <c r="BW545" s="5"/>
      <c r="BX545" s="5"/>
      <c r="BY545" s="5"/>
      <c r="CA545" s="5"/>
      <c r="CB545" s="5"/>
      <c r="CC545" s="5"/>
      <c r="CD545" s="5"/>
      <c r="CE545" s="5"/>
      <c r="CG545" s="5"/>
      <c r="CH545" s="5"/>
      <c r="CI545" s="5"/>
      <c r="CJ545" s="5"/>
      <c r="CK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</row>
    <row r="546" spans="31:183" ht="12.75">
      <c r="AE546" s="5"/>
      <c r="AF546" s="5"/>
      <c r="AG546" s="5"/>
      <c r="AH546" s="93"/>
      <c r="AI546" s="117"/>
      <c r="BU546" s="5"/>
      <c r="BV546" s="5"/>
      <c r="BW546" s="5"/>
      <c r="BX546" s="5"/>
      <c r="BY546" s="5"/>
      <c r="CA546" s="5"/>
      <c r="CB546" s="5"/>
      <c r="CC546" s="5"/>
      <c r="CD546" s="5"/>
      <c r="CE546" s="5"/>
      <c r="CG546" s="5"/>
      <c r="CH546" s="5"/>
      <c r="CI546" s="5"/>
      <c r="CJ546" s="5"/>
      <c r="CK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</row>
    <row r="547" spans="31:183" ht="12.75">
      <c r="AE547" s="5"/>
      <c r="AF547" s="5"/>
      <c r="AG547" s="5"/>
      <c r="AH547" s="93"/>
      <c r="AI547" s="117"/>
      <c r="BU547" s="5"/>
      <c r="BV547" s="5"/>
      <c r="BW547" s="5"/>
      <c r="BX547" s="5"/>
      <c r="BY547" s="5"/>
      <c r="CA547" s="5"/>
      <c r="CB547" s="5"/>
      <c r="CC547" s="5"/>
      <c r="CD547" s="5"/>
      <c r="CE547" s="5"/>
      <c r="CG547" s="5"/>
      <c r="CH547" s="5"/>
      <c r="CI547" s="5"/>
      <c r="CJ547" s="5"/>
      <c r="CK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</row>
    <row r="548" spans="31:183" ht="12.75">
      <c r="AE548" s="5"/>
      <c r="AF548" s="5"/>
      <c r="AG548" s="5"/>
      <c r="AH548" s="93"/>
      <c r="AI548" s="117"/>
      <c r="BU548" s="5"/>
      <c r="BV548" s="5"/>
      <c r="BW548" s="5"/>
      <c r="BX548" s="5"/>
      <c r="BY548" s="5"/>
      <c r="CA548" s="5"/>
      <c r="CB548" s="5"/>
      <c r="CC548" s="5"/>
      <c r="CD548" s="5"/>
      <c r="CE548" s="5"/>
      <c r="CG548" s="5"/>
      <c r="CH548" s="5"/>
      <c r="CI548" s="5"/>
      <c r="CJ548" s="5"/>
      <c r="CK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</row>
    <row r="549" spans="31:183" ht="12.75">
      <c r="AE549" s="5"/>
      <c r="AF549" s="5"/>
      <c r="AG549" s="5"/>
      <c r="AH549" s="93"/>
      <c r="AI549" s="117"/>
      <c r="BU549" s="5"/>
      <c r="BV549" s="5"/>
      <c r="BW549" s="5"/>
      <c r="BX549" s="5"/>
      <c r="BY549" s="5"/>
      <c r="CA549" s="5"/>
      <c r="CB549" s="5"/>
      <c r="CC549" s="5"/>
      <c r="CD549" s="5"/>
      <c r="CE549" s="5"/>
      <c r="CG549" s="5"/>
      <c r="CH549" s="5"/>
      <c r="CI549" s="5"/>
      <c r="CJ549" s="5"/>
      <c r="CK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</row>
    <row r="550" spans="31:183" ht="12.75">
      <c r="AE550" s="5"/>
      <c r="AF550" s="5"/>
      <c r="AG550" s="5"/>
      <c r="AH550" s="93"/>
      <c r="AI550" s="117"/>
      <c r="BU550" s="5"/>
      <c r="BV550" s="5"/>
      <c r="BW550" s="5"/>
      <c r="BX550" s="5"/>
      <c r="BY550" s="5"/>
      <c r="CA550" s="5"/>
      <c r="CB550" s="5"/>
      <c r="CC550" s="5"/>
      <c r="CD550" s="5"/>
      <c r="CE550" s="5"/>
      <c r="CG550" s="5"/>
      <c r="CH550" s="5"/>
      <c r="CI550" s="5"/>
      <c r="CJ550" s="5"/>
      <c r="CK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</row>
    <row r="551" spans="31:183" ht="12.75">
      <c r="AE551" s="5"/>
      <c r="AF551" s="5"/>
      <c r="AG551" s="5"/>
      <c r="AH551" s="93"/>
      <c r="AI551" s="117"/>
      <c r="BU551" s="5"/>
      <c r="BV551" s="5"/>
      <c r="BW551" s="5"/>
      <c r="BX551" s="5"/>
      <c r="BY551" s="5"/>
      <c r="CA551" s="5"/>
      <c r="CB551" s="5"/>
      <c r="CC551" s="5"/>
      <c r="CD551" s="5"/>
      <c r="CE551" s="5"/>
      <c r="CG551" s="5"/>
      <c r="CH551" s="5"/>
      <c r="CI551" s="5"/>
      <c r="CJ551" s="5"/>
      <c r="CK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</row>
    <row r="552" spans="31:183" ht="12.75">
      <c r="AE552" s="5"/>
      <c r="AF552" s="5"/>
      <c r="AG552" s="5"/>
      <c r="AH552" s="93"/>
      <c r="AI552" s="117"/>
      <c r="BU552" s="5"/>
      <c r="BV552" s="5"/>
      <c r="BW552" s="5"/>
      <c r="BX552" s="5"/>
      <c r="BY552" s="5"/>
      <c r="CA552" s="5"/>
      <c r="CB552" s="5"/>
      <c r="CC552" s="5"/>
      <c r="CD552" s="5"/>
      <c r="CE552" s="5"/>
      <c r="CG552" s="5"/>
      <c r="CH552" s="5"/>
      <c r="CI552" s="5"/>
      <c r="CJ552" s="5"/>
      <c r="CK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</row>
    <row r="553" spans="31:183" ht="12.75">
      <c r="AE553" s="5"/>
      <c r="AF553" s="5"/>
      <c r="AG553" s="5"/>
      <c r="AH553" s="93"/>
      <c r="AI553" s="117"/>
      <c r="BU553" s="5"/>
      <c r="BV553" s="5"/>
      <c r="BW553" s="5"/>
      <c r="BX553" s="5"/>
      <c r="BY553" s="5"/>
      <c r="CA553" s="5"/>
      <c r="CB553" s="5"/>
      <c r="CC553" s="5"/>
      <c r="CD553" s="5"/>
      <c r="CE553" s="5"/>
      <c r="CG553" s="5"/>
      <c r="CH553" s="5"/>
      <c r="CI553" s="5"/>
      <c r="CJ553" s="5"/>
      <c r="CK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</row>
    <row r="554" spans="31:183" ht="12.75">
      <c r="AE554" s="5"/>
      <c r="AF554" s="5"/>
      <c r="AG554" s="5"/>
      <c r="AH554" s="93"/>
      <c r="AI554" s="117"/>
      <c r="BU554" s="5"/>
      <c r="BV554" s="5"/>
      <c r="BW554" s="5"/>
      <c r="BX554" s="5"/>
      <c r="BY554" s="5"/>
      <c r="CA554" s="5"/>
      <c r="CB554" s="5"/>
      <c r="CC554" s="5"/>
      <c r="CD554" s="5"/>
      <c r="CE554" s="5"/>
      <c r="CG554" s="5"/>
      <c r="CH554" s="5"/>
      <c r="CI554" s="5"/>
      <c r="CJ554" s="5"/>
      <c r="CK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</row>
    <row r="555" spans="31:183" ht="12.75">
      <c r="AE555" s="5"/>
      <c r="AF555" s="5"/>
      <c r="AG555" s="5"/>
      <c r="AH555" s="93"/>
      <c r="AI555" s="117"/>
      <c r="BU555" s="5"/>
      <c r="BV555" s="5"/>
      <c r="BW555" s="5"/>
      <c r="BX555" s="5"/>
      <c r="BY555" s="5"/>
      <c r="CA555" s="5"/>
      <c r="CB555" s="5"/>
      <c r="CC555" s="5"/>
      <c r="CD555" s="5"/>
      <c r="CE555" s="5"/>
      <c r="CG555" s="5"/>
      <c r="CH555" s="5"/>
      <c r="CI555" s="5"/>
      <c r="CJ555" s="5"/>
      <c r="CK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</row>
    <row r="556" spans="31:183" ht="12.75">
      <c r="AE556" s="5"/>
      <c r="AF556" s="5"/>
      <c r="AG556" s="5"/>
      <c r="AH556" s="93"/>
      <c r="AI556" s="117"/>
      <c r="BU556" s="5"/>
      <c r="BV556" s="5"/>
      <c r="BW556" s="5"/>
      <c r="BX556" s="5"/>
      <c r="BY556" s="5"/>
      <c r="CA556" s="5"/>
      <c r="CB556" s="5"/>
      <c r="CC556" s="5"/>
      <c r="CD556" s="5"/>
      <c r="CE556" s="5"/>
      <c r="CG556" s="5"/>
      <c r="CH556" s="5"/>
      <c r="CI556" s="5"/>
      <c r="CJ556" s="5"/>
      <c r="CK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</row>
    <row r="557" spans="31:183" ht="12.75">
      <c r="AE557" s="5"/>
      <c r="AF557" s="5"/>
      <c r="AG557" s="5"/>
      <c r="AH557" s="93"/>
      <c r="AI557" s="117"/>
      <c r="BU557" s="5"/>
      <c r="BV557" s="5"/>
      <c r="BW557" s="5"/>
      <c r="BX557" s="5"/>
      <c r="BY557" s="5"/>
      <c r="CA557" s="5"/>
      <c r="CB557" s="5"/>
      <c r="CC557" s="5"/>
      <c r="CD557" s="5"/>
      <c r="CE557" s="5"/>
      <c r="CG557" s="5"/>
      <c r="CH557" s="5"/>
      <c r="CI557" s="5"/>
      <c r="CJ557" s="5"/>
      <c r="CK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</row>
    <row r="558" spans="31:183" ht="12.75">
      <c r="AE558" s="5"/>
      <c r="AF558" s="5"/>
      <c r="AG558" s="5"/>
      <c r="AH558" s="93"/>
      <c r="AI558" s="117"/>
      <c r="BU558" s="5"/>
      <c r="BV558" s="5"/>
      <c r="BW558" s="5"/>
      <c r="BX558" s="5"/>
      <c r="BY558" s="5"/>
      <c r="CA558" s="5"/>
      <c r="CB558" s="5"/>
      <c r="CC558" s="5"/>
      <c r="CD558" s="5"/>
      <c r="CE558" s="5"/>
      <c r="CG558" s="5"/>
      <c r="CH558" s="5"/>
      <c r="CI558" s="5"/>
      <c r="CJ558" s="5"/>
      <c r="CK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</row>
    <row r="559" spans="31:183" ht="12.75">
      <c r="AE559" s="5"/>
      <c r="AF559" s="5"/>
      <c r="AG559" s="5"/>
      <c r="AH559" s="93"/>
      <c r="AI559" s="117"/>
      <c r="BU559" s="5"/>
      <c r="BV559" s="5"/>
      <c r="BW559" s="5"/>
      <c r="BX559" s="5"/>
      <c r="BY559" s="5"/>
      <c r="CA559" s="5"/>
      <c r="CB559" s="5"/>
      <c r="CC559" s="5"/>
      <c r="CD559" s="5"/>
      <c r="CE559" s="5"/>
      <c r="CG559" s="5"/>
      <c r="CH559" s="5"/>
      <c r="CI559" s="5"/>
      <c r="CJ559" s="5"/>
      <c r="CK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</row>
    <row r="560" spans="31:183" ht="12.75">
      <c r="AE560" s="5"/>
      <c r="AF560" s="5"/>
      <c r="AG560" s="5"/>
      <c r="AH560" s="93"/>
      <c r="AI560" s="117"/>
      <c r="BU560" s="5"/>
      <c r="BV560" s="5"/>
      <c r="BW560" s="5"/>
      <c r="BX560" s="5"/>
      <c r="BY560" s="5"/>
      <c r="CA560" s="5"/>
      <c r="CB560" s="5"/>
      <c r="CC560" s="5"/>
      <c r="CD560" s="5"/>
      <c r="CE560" s="5"/>
      <c r="CG560" s="5"/>
      <c r="CH560" s="5"/>
      <c r="CI560" s="5"/>
      <c r="CJ560" s="5"/>
      <c r="CK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</row>
    <row r="561" spans="31:183" ht="12.75">
      <c r="AE561" s="5"/>
      <c r="AF561" s="5"/>
      <c r="AG561" s="5"/>
      <c r="AH561" s="93"/>
      <c r="AI561" s="117"/>
      <c r="BU561" s="5"/>
      <c r="BV561" s="5"/>
      <c r="BW561" s="5"/>
      <c r="BX561" s="5"/>
      <c r="BY561" s="5"/>
      <c r="CA561" s="5"/>
      <c r="CB561" s="5"/>
      <c r="CC561" s="5"/>
      <c r="CD561" s="5"/>
      <c r="CE561" s="5"/>
      <c r="CG561" s="5"/>
      <c r="CH561" s="5"/>
      <c r="CI561" s="5"/>
      <c r="CJ561" s="5"/>
      <c r="CK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</row>
    <row r="562" spans="31:183" ht="12.75">
      <c r="AE562" s="5"/>
      <c r="AF562" s="5"/>
      <c r="AG562" s="5"/>
      <c r="AH562" s="93"/>
      <c r="AI562" s="117"/>
      <c r="BU562" s="5"/>
      <c r="BV562" s="5"/>
      <c r="BW562" s="5"/>
      <c r="BX562" s="5"/>
      <c r="BY562" s="5"/>
      <c r="CA562" s="5"/>
      <c r="CB562" s="5"/>
      <c r="CC562" s="5"/>
      <c r="CD562" s="5"/>
      <c r="CE562" s="5"/>
      <c r="CG562" s="5"/>
      <c r="CH562" s="5"/>
      <c r="CI562" s="5"/>
      <c r="CJ562" s="5"/>
      <c r="CK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</row>
    <row r="563" spans="31:183" ht="12.75">
      <c r="AE563" s="5"/>
      <c r="AF563" s="5"/>
      <c r="AG563" s="5"/>
      <c r="AH563" s="93"/>
      <c r="AI563" s="117"/>
      <c r="BU563" s="5"/>
      <c r="BV563" s="5"/>
      <c r="BW563" s="5"/>
      <c r="BX563" s="5"/>
      <c r="BY563" s="5"/>
      <c r="CA563" s="5"/>
      <c r="CB563" s="5"/>
      <c r="CC563" s="5"/>
      <c r="CD563" s="5"/>
      <c r="CE563" s="5"/>
      <c r="CG563" s="5"/>
      <c r="CH563" s="5"/>
      <c r="CI563" s="5"/>
      <c r="CJ563" s="5"/>
      <c r="CK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</row>
    <row r="564" spans="31:183" ht="12.75">
      <c r="AE564" s="5"/>
      <c r="AF564" s="5"/>
      <c r="AG564" s="5"/>
      <c r="AH564" s="93"/>
      <c r="AI564" s="117"/>
      <c r="BU564" s="5"/>
      <c r="BV564" s="5"/>
      <c r="BW564" s="5"/>
      <c r="BX564" s="5"/>
      <c r="BY564" s="5"/>
      <c r="CA564" s="5"/>
      <c r="CB564" s="5"/>
      <c r="CC564" s="5"/>
      <c r="CD564" s="5"/>
      <c r="CE564" s="5"/>
      <c r="CG564" s="5"/>
      <c r="CH564" s="5"/>
      <c r="CI564" s="5"/>
      <c r="CJ564" s="5"/>
      <c r="CK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</row>
    <row r="565" spans="31:183" ht="12.75">
      <c r="AE565" s="5"/>
      <c r="AF565" s="5"/>
      <c r="AG565" s="5"/>
      <c r="AH565" s="93"/>
      <c r="AI565" s="117"/>
      <c r="BU565" s="5"/>
      <c r="BV565" s="5"/>
      <c r="BW565" s="5"/>
      <c r="BX565" s="5"/>
      <c r="BY565" s="5"/>
      <c r="CA565" s="5"/>
      <c r="CB565" s="5"/>
      <c r="CC565" s="5"/>
      <c r="CD565" s="5"/>
      <c r="CE565" s="5"/>
      <c r="CG565" s="5"/>
      <c r="CH565" s="5"/>
      <c r="CI565" s="5"/>
      <c r="CJ565" s="5"/>
      <c r="CK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</row>
    <row r="566" spans="31:183" ht="12.75">
      <c r="AE566" s="5"/>
      <c r="AF566" s="5"/>
      <c r="AG566" s="5"/>
      <c r="AH566" s="93"/>
      <c r="AI566" s="117"/>
      <c r="BU566" s="5"/>
      <c r="BV566" s="5"/>
      <c r="BW566" s="5"/>
      <c r="BX566" s="5"/>
      <c r="BY566" s="5"/>
      <c r="CA566" s="5"/>
      <c r="CB566" s="5"/>
      <c r="CC566" s="5"/>
      <c r="CD566" s="5"/>
      <c r="CE566" s="5"/>
      <c r="CG566" s="5"/>
      <c r="CH566" s="5"/>
      <c r="CI566" s="5"/>
      <c r="CJ566" s="5"/>
      <c r="CK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</row>
  </sheetData>
  <sheetProtection/>
  <printOptions/>
  <pageMargins left="0.7" right="0.7" top="0.75" bottom="0.75" header="0.3" footer="0.3"/>
  <pageSetup horizontalDpi="600" verticalDpi="600" orientation="landscape" scale="80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R76"/>
  <sheetViews>
    <sheetView zoomScalePageLayoutView="0"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O11" sqref="O11"/>
    </sheetView>
  </sheetViews>
  <sheetFormatPr defaultColWidth="9.140625" defaultRowHeight="12.75"/>
  <cols>
    <col min="1" max="1" width="9.7109375" style="36" customWidth="1"/>
    <col min="2" max="2" width="3.7109375" style="0" customWidth="1"/>
    <col min="3" max="12" width="13.7109375" style="3" hidden="1" customWidth="1"/>
    <col min="13" max="15" width="13.7109375" style="3" customWidth="1"/>
    <col min="16" max="16" width="13.7109375" style="106" customWidth="1"/>
    <col min="17" max="17" width="14.421875" style="107" customWidth="1"/>
    <col min="18" max="18" width="3.7109375" style="0" customWidth="1"/>
    <col min="19" max="21" width="13.7109375" style="5" customWidth="1"/>
    <col min="22" max="23" width="13.7109375" style="93" customWidth="1"/>
    <col min="24" max="24" width="3.7109375" style="5" customWidth="1"/>
    <col min="25" max="27" width="12.7109375" style="5" customWidth="1"/>
    <col min="28" max="28" width="12.7109375" style="93" customWidth="1"/>
    <col min="29" max="29" width="15.421875" style="117" customWidth="1"/>
    <col min="30" max="30" width="3.7109375" style="5" customWidth="1"/>
    <col min="31" max="35" width="12.7109375" style="5" customWidth="1"/>
    <col min="36" max="36" width="3.7109375" style="5" customWidth="1"/>
    <col min="37" max="41" width="13.7109375" style="5" customWidth="1"/>
    <col min="42" max="42" width="3.7109375" style="5" customWidth="1"/>
    <col min="43" max="47" width="13.7109375" style="5" customWidth="1"/>
    <col min="48" max="48" width="3.7109375" style="5" customWidth="1"/>
    <col min="49" max="50" width="12.7109375" style="5" customWidth="1"/>
    <col min="51" max="53" width="13.7109375" style="5" customWidth="1"/>
    <col min="54" max="54" width="3.7109375" style="5" customWidth="1"/>
    <col min="55" max="59" width="13.7109375" style="5" customWidth="1"/>
    <col min="60" max="60" width="3.7109375" style="5" customWidth="1"/>
    <col min="61" max="65" width="13.7109375" style="5" customWidth="1"/>
    <col min="66" max="66" width="3.7109375" style="5" customWidth="1"/>
    <col min="67" max="71" width="13.7109375" style="5" customWidth="1"/>
    <col min="72" max="72" width="3.7109375" style="5" customWidth="1"/>
    <col min="73" max="77" width="13.7109375" style="5" customWidth="1"/>
    <col min="78" max="78" width="3.7109375" style="5" customWidth="1"/>
    <col min="79" max="83" width="13.7109375" style="5" customWidth="1"/>
    <col min="84" max="84" width="3.7109375" style="5" customWidth="1"/>
    <col min="85" max="89" width="13.7109375" style="5" customWidth="1"/>
    <col min="90" max="90" width="3.7109375" style="5" customWidth="1"/>
    <col min="91" max="95" width="13.7109375" style="5" customWidth="1"/>
    <col min="96" max="96" width="3.7109375" style="5" customWidth="1"/>
    <col min="97" max="101" width="13.7109375" style="5" customWidth="1"/>
    <col min="102" max="102" width="3.7109375" style="5" customWidth="1"/>
    <col min="103" max="107" width="12.7109375" style="5" customWidth="1"/>
    <col min="108" max="108" width="3.7109375" style="5" customWidth="1"/>
    <col min="109" max="113" width="12.7109375" style="5" customWidth="1"/>
    <col min="114" max="114" width="3.7109375" style="5" customWidth="1"/>
    <col min="115" max="119" width="12.7109375" style="5" customWidth="1"/>
    <col min="120" max="120" width="3.7109375" style="5" customWidth="1"/>
    <col min="121" max="125" width="13.7109375" style="5" customWidth="1"/>
    <col min="126" max="126" width="3.7109375" style="5" customWidth="1"/>
    <col min="127" max="131" width="12.7109375" style="5" customWidth="1"/>
    <col min="132" max="132" width="3.7109375" style="5" customWidth="1"/>
    <col min="133" max="137" width="13.7109375" style="5" customWidth="1"/>
    <col min="138" max="138" width="3.7109375" style="5" customWidth="1"/>
    <col min="139" max="143" width="13.7109375" style="5" customWidth="1"/>
    <col min="144" max="144" width="3.7109375" style="5" customWidth="1"/>
    <col min="145" max="149" width="13.7109375" style="5" customWidth="1"/>
    <col min="150" max="150" width="3.7109375" style="5" customWidth="1"/>
    <col min="151" max="155" width="13.7109375" style="5" customWidth="1"/>
    <col min="156" max="156" width="3.7109375" style="5" customWidth="1"/>
    <col min="157" max="161" width="13.7109375" style="5" customWidth="1"/>
    <col min="162" max="162" width="3.7109375" style="5" customWidth="1"/>
    <col min="163" max="167" width="13.7109375" style="5" customWidth="1"/>
    <col min="168" max="168" width="3.7109375" style="5" customWidth="1"/>
    <col min="169" max="173" width="13.7109375" style="5" customWidth="1"/>
    <col min="174" max="174" width="3.7109375" style="5" customWidth="1"/>
  </cols>
  <sheetData>
    <row r="1" spans="1:169" ht="12.75">
      <c r="A1" s="1"/>
      <c r="B1" s="2"/>
      <c r="D1" s="4"/>
      <c r="E1" s="4"/>
      <c r="F1" s="4" t="s">
        <v>150</v>
      </c>
      <c r="G1" s="4"/>
      <c r="H1" s="4"/>
      <c r="J1" s="4"/>
      <c r="K1" s="4"/>
      <c r="L1" s="4"/>
      <c r="M1" s="4"/>
      <c r="N1" s="4"/>
      <c r="Y1" s="4" t="s">
        <v>150</v>
      </c>
      <c r="AK1" s="4"/>
      <c r="AQ1" s="4" t="s">
        <v>150</v>
      </c>
      <c r="BC1" s="4"/>
      <c r="BI1" s="4" t="s">
        <v>150</v>
      </c>
      <c r="BU1" s="4"/>
      <c r="CA1" s="4" t="s">
        <v>150</v>
      </c>
      <c r="CG1" s="4"/>
      <c r="CM1" s="4"/>
      <c r="CS1" s="4" t="s">
        <v>150</v>
      </c>
      <c r="DE1" s="4"/>
      <c r="DK1" s="4" t="s">
        <v>150</v>
      </c>
      <c r="DW1" s="4"/>
      <c r="EC1" s="4" t="s">
        <v>150</v>
      </c>
      <c r="EO1" s="4"/>
      <c r="EU1" s="4" t="s">
        <v>150</v>
      </c>
      <c r="FG1" s="4"/>
      <c r="FM1" s="4" t="s">
        <v>150</v>
      </c>
    </row>
    <row r="2" spans="1:169" ht="12.75">
      <c r="A2" s="1"/>
      <c r="B2" s="2"/>
      <c r="D2" s="4"/>
      <c r="E2" s="4"/>
      <c r="F2" s="4" t="s">
        <v>149</v>
      </c>
      <c r="G2" s="4"/>
      <c r="H2" s="4"/>
      <c r="J2" s="4"/>
      <c r="K2" s="4"/>
      <c r="L2" s="4"/>
      <c r="M2" s="4"/>
      <c r="N2" s="4"/>
      <c r="Y2" s="4" t="s">
        <v>149</v>
      </c>
      <c r="AK2" s="4"/>
      <c r="AQ2" s="4" t="s">
        <v>149</v>
      </c>
      <c r="BC2" s="4"/>
      <c r="BI2" s="4" t="s">
        <v>149</v>
      </c>
      <c r="BU2" s="4"/>
      <c r="CA2" s="4" t="s">
        <v>149</v>
      </c>
      <c r="CG2" s="4"/>
      <c r="CM2" s="4"/>
      <c r="CS2" s="4" t="s">
        <v>149</v>
      </c>
      <c r="DE2" s="4"/>
      <c r="DK2" s="4" t="s">
        <v>149</v>
      </c>
      <c r="DW2" s="4"/>
      <c r="EC2" s="4" t="s">
        <v>149</v>
      </c>
      <c r="EO2" s="4"/>
      <c r="EU2" s="4" t="s">
        <v>149</v>
      </c>
      <c r="FG2" s="4"/>
      <c r="FM2" s="4" t="s">
        <v>149</v>
      </c>
    </row>
    <row r="3" spans="1:169" ht="12.75">
      <c r="A3" s="1"/>
      <c r="B3" s="2"/>
      <c r="D3" s="7"/>
      <c r="E3" s="7"/>
      <c r="F3" s="4" t="s">
        <v>151</v>
      </c>
      <c r="G3" s="4"/>
      <c r="H3" s="4"/>
      <c r="J3" s="7"/>
      <c r="K3" s="7"/>
      <c r="L3" s="7"/>
      <c r="M3" s="7"/>
      <c r="N3" s="7"/>
      <c r="Y3" s="4" t="str">
        <f>'2021B'!Y3</f>
        <v>   2014 Series A Bond Funded Projects refinanced on 2021B</v>
      </c>
      <c r="AK3" s="4"/>
      <c r="AQ3" s="4" t="s">
        <v>151</v>
      </c>
      <c r="BC3" s="4"/>
      <c r="BI3" s="4" t="s">
        <v>151</v>
      </c>
      <c r="BU3" s="4"/>
      <c r="CA3" s="4" t="s">
        <v>151</v>
      </c>
      <c r="CG3" s="4"/>
      <c r="CM3" s="4"/>
      <c r="CS3" s="4" t="s">
        <v>151</v>
      </c>
      <c r="DE3" s="4"/>
      <c r="DK3" s="4" t="s">
        <v>151</v>
      </c>
      <c r="DW3" s="4"/>
      <c r="EC3" s="4" t="s">
        <v>151</v>
      </c>
      <c r="EO3" s="4"/>
      <c r="EU3" s="4" t="s">
        <v>151</v>
      </c>
      <c r="FG3" s="4"/>
      <c r="FM3" s="4" t="s">
        <v>151</v>
      </c>
    </row>
    <row r="4" spans="1:14" ht="12.75">
      <c r="A4" s="1"/>
      <c r="B4" s="2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74" ht="12.75">
      <c r="A5" s="9" t="s">
        <v>0</v>
      </c>
      <c r="C5" s="86" t="s">
        <v>145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02"/>
      <c r="Q5" s="108"/>
      <c r="S5" s="12" t="s">
        <v>105</v>
      </c>
      <c r="T5" s="15"/>
      <c r="U5" s="14"/>
      <c r="V5" s="102"/>
      <c r="W5" s="108"/>
      <c r="Y5" s="40" t="s">
        <v>12</v>
      </c>
      <c r="Z5" s="13"/>
      <c r="AA5" s="14"/>
      <c r="AB5" s="102"/>
      <c r="AC5" s="108"/>
      <c r="AE5" s="40" t="s">
        <v>72</v>
      </c>
      <c r="AF5" s="13"/>
      <c r="AG5" s="14"/>
      <c r="AH5" s="102"/>
      <c r="AI5" s="108"/>
      <c r="AK5" s="81" t="s">
        <v>102</v>
      </c>
      <c r="AL5" s="79"/>
      <c r="AM5" s="80"/>
      <c r="AN5" s="102"/>
      <c r="AO5" s="108"/>
      <c r="AQ5" s="40" t="s">
        <v>13</v>
      </c>
      <c r="AR5" s="13"/>
      <c r="AS5" s="14"/>
      <c r="AT5" s="102"/>
      <c r="AU5" s="108"/>
      <c r="AW5" s="40" t="s">
        <v>14</v>
      </c>
      <c r="AX5" s="13"/>
      <c r="AY5" s="14"/>
      <c r="AZ5" s="102"/>
      <c r="BA5" s="108"/>
      <c r="BC5" s="40" t="s">
        <v>163</v>
      </c>
      <c r="BD5" s="13"/>
      <c r="BE5" s="14"/>
      <c r="BF5" s="102"/>
      <c r="BG5" s="108"/>
      <c r="BI5" s="40" t="s">
        <v>15</v>
      </c>
      <c r="BJ5" s="13"/>
      <c r="BK5" s="14"/>
      <c r="BL5" s="102"/>
      <c r="BM5" s="108"/>
      <c r="BO5" s="12" t="s">
        <v>16</v>
      </c>
      <c r="BP5" s="13"/>
      <c r="BQ5" s="14"/>
      <c r="BR5" s="102"/>
      <c r="BS5" s="108"/>
      <c r="BU5" s="76" t="s">
        <v>75</v>
      </c>
      <c r="BV5" s="77"/>
      <c r="BW5" s="78"/>
      <c r="BX5" s="102"/>
      <c r="BY5" s="108"/>
      <c r="CA5" s="84" t="s">
        <v>119</v>
      </c>
      <c r="CB5" s="82"/>
      <c r="CC5" s="83"/>
      <c r="CD5" s="102"/>
      <c r="CE5" s="108"/>
      <c r="CG5" s="84" t="s">
        <v>103</v>
      </c>
      <c r="CH5" s="82"/>
      <c r="CI5" s="83"/>
      <c r="CJ5" s="102"/>
      <c r="CK5" s="108"/>
      <c r="CM5" s="12" t="s">
        <v>120</v>
      </c>
      <c r="CN5" s="13"/>
      <c r="CO5" s="14"/>
      <c r="CP5" s="102"/>
      <c r="CQ5" s="108"/>
      <c r="CS5" s="12" t="s">
        <v>57</v>
      </c>
      <c r="CT5" s="13"/>
      <c r="CU5" s="14"/>
      <c r="CV5" s="102"/>
      <c r="CW5" s="108"/>
      <c r="CY5" s="12" t="s">
        <v>66</v>
      </c>
      <c r="CZ5" s="13"/>
      <c r="DA5" s="14"/>
      <c r="DB5" s="102"/>
      <c r="DC5" s="108"/>
      <c r="DE5" s="12" t="s">
        <v>17</v>
      </c>
      <c r="DF5" s="13"/>
      <c r="DG5" s="14"/>
      <c r="DH5" s="102"/>
      <c r="DI5" s="108"/>
      <c r="DK5" s="40" t="s">
        <v>61</v>
      </c>
      <c r="DL5" s="13"/>
      <c r="DM5" s="14"/>
      <c r="DN5" s="102"/>
      <c r="DO5" s="108"/>
      <c r="DQ5" s="40" t="s">
        <v>18</v>
      </c>
      <c r="DR5" s="13"/>
      <c r="DS5" s="14"/>
      <c r="DT5" s="102"/>
      <c r="DU5" s="108"/>
      <c r="DW5" s="85" t="s">
        <v>104</v>
      </c>
      <c r="DX5" s="13"/>
      <c r="DY5" s="14"/>
      <c r="DZ5" s="102"/>
      <c r="EA5" s="108"/>
      <c r="EC5" s="40" t="s">
        <v>64</v>
      </c>
      <c r="ED5" s="15"/>
      <c r="EE5" s="14"/>
      <c r="EF5" s="102"/>
      <c r="EG5" s="108"/>
      <c r="EI5" s="40" t="s">
        <v>19</v>
      </c>
      <c r="EJ5" s="15"/>
      <c r="EK5" s="14"/>
      <c r="EL5" s="102"/>
      <c r="EM5" s="108"/>
      <c r="EO5" s="40" t="s">
        <v>127</v>
      </c>
      <c r="EP5" s="15"/>
      <c r="EQ5" s="14"/>
      <c r="ER5" s="102"/>
      <c r="ES5" s="108"/>
      <c r="EU5" s="12" t="s">
        <v>20</v>
      </c>
      <c r="EV5" s="15"/>
      <c r="EW5" s="14"/>
      <c r="EX5" s="102"/>
      <c r="EY5" s="108"/>
      <c r="FA5" s="12" t="s">
        <v>21</v>
      </c>
      <c r="FB5" s="15"/>
      <c r="FC5" s="14"/>
      <c r="FD5" s="102"/>
      <c r="FE5" s="108"/>
      <c r="FG5" s="12" t="s">
        <v>58</v>
      </c>
      <c r="FH5" s="15"/>
      <c r="FI5" s="14"/>
      <c r="FJ5" s="102"/>
      <c r="FK5" s="108"/>
      <c r="FL5" s="41"/>
      <c r="FM5" s="12" t="s">
        <v>22</v>
      </c>
      <c r="FN5" s="15"/>
      <c r="FO5" s="14"/>
      <c r="FP5" s="102"/>
      <c r="FQ5" s="108"/>
      <c r="FR5" s="42"/>
    </row>
    <row r="6" spans="1:174" ht="12.75">
      <c r="A6" s="21" t="s">
        <v>8</v>
      </c>
      <c r="B6" s="8"/>
      <c r="C6" s="40" t="s">
        <v>144</v>
      </c>
      <c r="D6" s="39"/>
      <c r="E6" s="88" t="s">
        <v>146</v>
      </c>
      <c r="F6" s="39"/>
      <c r="G6" s="99" t="s">
        <v>155</v>
      </c>
      <c r="H6" s="109" t="s">
        <v>155</v>
      </c>
      <c r="I6" s="88" t="s">
        <v>146</v>
      </c>
      <c r="J6" s="39"/>
      <c r="K6" s="99" t="s">
        <v>155</v>
      </c>
      <c r="L6" s="109" t="s">
        <v>155</v>
      </c>
      <c r="M6" s="87" t="str">
        <f>'2021B'!M6</f>
        <v>                      2014 Series A refinanced on 2021B</v>
      </c>
      <c r="N6" s="13"/>
      <c r="O6" s="39"/>
      <c r="P6" s="99" t="s">
        <v>155</v>
      </c>
      <c r="Q6" s="109" t="s">
        <v>155</v>
      </c>
      <c r="S6" s="22">
        <f>Y6+AE6+AK6+AQ6+AW6+BI6+BO6+BU6+CG6+CS6+CY6+DE6+DK6+DQ6+DW6+EC6+EI6+EU6+FA6+FG6+FM6+EO6</f>
        <v>0.1208423</v>
      </c>
      <c r="T6" s="23">
        <f>Z6+AF6+AL6+AR6+AX6+BJ6+BP6+BV6+CH6+CT6+CZ6+DF6+DL6+DR6+DX6+ED6+EJ6+EV6+FB6+FH6+FN6+CB6+CN6+EP6</f>
        <v>0.18586210000000003</v>
      </c>
      <c r="U6" s="23">
        <f>AA6+AG6+AM6+AS6+AY6+BK6+BQ6+BW6+CI6+CU6+DA6+DG6+DM6+DS6+DY6+EE6+EK6+EW6+FC6+FI6+FO6+CC6+CO6+EQ6</f>
        <v>0.2843197</v>
      </c>
      <c r="V6" s="99" t="s">
        <v>155</v>
      </c>
      <c r="W6" s="109" t="s">
        <v>155</v>
      </c>
      <c r="Y6" s="43">
        <v>0.0030611</v>
      </c>
      <c r="Z6" s="8">
        <v>0.0030611</v>
      </c>
      <c r="AA6" s="24">
        <v>0.0030611</v>
      </c>
      <c r="AB6" s="99" t="s">
        <v>155</v>
      </c>
      <c r="AC6" s="109" t="s">
        <v>155</v>
      </c>
      <c r="AE6" s="43">
        <v>9.5E-05</v>
      </c>
      <c r="AF6" s="8">
        <v>9.5E-05</v>
      </c>
      <c r="AG6" s="24">
        <v>0.0002763</v>
      </c>
      <c r="AH6" s="99" t="s">
        <v>155</v>
      </c>
      <c r="AI6" s="109" t="s">
        <v>155</v>
      </c>
      <c r="AK6" s="43">
        <v>0.0006881</v>
      </c>
      <c r="AL6" s="8">
        <v>0.0006881</v>
      </c>
      <c r="AM6" s="24">
        <v>0.0006881</v>
      </c>
      <c r="AN6" s="99" t="s">
        <v>155</v>
      </c>
      <c r="AO6" s="109" t="s">
        <v>155</v>
      </c>
      <c r="AQ6" s="43">
        <v>0.007083</v>
      </c>
      <c r="AR6" s="8">
        <v>0.0088751</v>
      </c>
      <c r="AS6" s="24">
        <v>0.0101105</v>
      </c>
      <c r="AT6" s="99" t="s">
        <v>155</v>
      </c>
      <c r="AU6" s="109" t="s">
        <v>155</v>
      </c>
      <c r="AW6" s="43">
        <v>0.00379</v>
      </c>
      <c r="AX6" s="23">
        <v>0.0041862</v>
      </c>
      <c r="AY6" s="24">
        <v>0.005199</v>
      </c>
      <c r="AZ6" s="99" t="s">
        <v>155</v>
      </c>
      <c r="BA6" s="109" t="s">
        <v>155</v>
      </c>
      <c r="BC6" s="43">
        <v>0</v>
      </c>
      <c r="BD6" s="8">
        <v>0</v>
      </c>
      <c r="BE6" s="24">
        <v>0</v>
      </c>
      <c r="BF6" s="99" t="s">
        <v>155</v>
      </c>
      <c r="BG6" s="109" t="s">
        <v>155</v>
      </c>
      <c r="BI6" s="43">
        <v>0.0002353</v>
      </c>
      <c r="BJ6" s="8">
        <v>0.0002496</v>
      </c>
      <c r="BK6" s="24">
        <v>0.0003511</v>
      </c>
      <c r="BL6" s="99" t="s">
        <v>155</v>
      </c>
      <c r="BM6" s="109" t="s">
        <v>155</v>
      </c>
      <c r="BO6" s="43">
        <v>0.0017372</v>
      </c>
      <c r="BP6" s="8">
        <v>0.0157719</v>
      </c>
      <c r="BQ6" s="24">
        <v>0.0300804</v>
      </c>
      <c r="BR6" s="99" t="s">
        <v>155</v>
      </c>
      <c r="BS6" s="109" t="s">
        <v>155</v>
      </c>
      <c r="BU6" s="43">
        <v>0.001809</v>
      </c>
      <c r="BV6" s="8">
        <v>0.0019723</v>
      </c>
      <c r="BW6" s="24">
        <v>0.0019723</v>
      </c>
      <c r="BX6" s="99" t="s">
        <v>155</v>
      </c>
      <c r="BY6" s="109" t="s">
        <v>155</v>
      </c>
      <c r="CA6" s="43">
        <v>0</v>
      </c>
      <c r="CB6" s="8">
        <v>0.0012653</v>
      </c>
      <c r="CC6" s="24">
        <v>0.002703</v>
      </c>
      <c r="CD6" s="99" t="s">
        <v>155</v>
      </c>
      <c r="CE6" s="109" t="s">
        <v>155</v>
      </c>
      <c r="CG6" s="43">
        <v>0.0009932</v>
      </c>
      <c r="CH6" s="8">
        <v>0.0029255</v>
      </c>
      <c r="CI6" s="24">
        <v>0.0214389</v>
      </c>
      <c r="CJ6" s="99" t="s">
        <v>155</v>
      </c>
      <c r="CK6" s="109" t="s">
        <v>155</v>
      </c>
      <c r="CM6" s="43">
        <v>0</v>
      </c>
      <c r="CN6" s="8">
        <v>0.0001786</v>
      </c>
      <c r="CO6" s="24">
        <v>0.0001786</v>
      </c>
      <c r="CP6" s="99" t="s">
        <v>155</v>
      </c>
      <c r="CQ6" s="109" t="s">
        <v>155</v>
      </c>
      <c r="CS6" s="43">
        <v>3.3E-05</v>
      </c>
      <c r="CT6" s="8">
        <v>5.61E-05</v>
      </c>
      <c r="CU6" s="24">
        <v>6.07E-05</v>
      </c>
      <c r="CV6" s="99" t="s">
        <v>155</v>
      </c>
      <c r="CW6" s="109" t="s">
        <v>155</v>
      </c>
      <c r="CY6" s="43">
        <v>0.0013499</v>
      </c>
      <c r="CZ6" s="8">
        <v>0.0025191</v>
      </c>
      <c r="DA6" s="24">
        <v>0.0030525</v>
      </c>
      <c r="DB6" s="99" t="s">
        <v>155</v>
      </c>
      <c r="DC6" s="109" t="s">
        <v>155</v>
      </c>
      <c r="DE6" s="43">
        <v>0.0005776</v>
      </c>
      <c r="DF6" s="8">
        <v>0.0020217</v>
      </c>
      <c r="DG6" s="24">
        <v>0.0059222</v>
      </c>
      <c r="DH6" s="99" t="s">
        <v>155</v>
      </c>
      <c r="DI6" s="109" t="s">
        <v>155</v>
      </c>
      <c r="DK6" s="43">
        <v>0.0001147</v>
      </c>
      <c r="DL6" s="8">
        <v>0.0001147</v>
      </c>
      <c r="DM6" s="24">
        <v>0.0003611</v>
      </c>
      <c r="DN6" s="99" t="s">
        <v>155</v>
      </c>
      <c r="DO6" s="109" t="s">
        <v>155</v>
      </c>
      <c r="DQ6" s="43">
        <v>0.0018215</v>
      </c>
      <c r="DR6" s="8">
        <v>0.0035228</v>
      </c>
      <c r="DS6" s="24">
        <v>0.0056614</v>
      </c>
      <c r="DT6" s="99" t="s">
        <v>155</v>
      </c>
      <c r="DU6" s="109" t="s">
        <v>155</v>
      </c>
      <c r="DW6" s="43">
        <v>0.0674034</v>
      </c>
      <c r="DX6" s="8">
        <v>0.0840529</v>
      </c>
      <c r="DY6" s="24">
        <v>0.1327259</v>
      </c>
      <c r="DZ6" s="99" t="s">
        <v>155</v>
      </c>
      <c r="EA6" s="109" t="s">
        <v>155</v>
      </c>
      <c r="EC6" s="43">
        <v>0.0023086</v>
      </c>
      <c r="ED6" s="23">
        <v>0.0027387</v>
      </c>
      <c r="EE6" s="24">
        <v>0.0027387</v>
      </c>
      <c r="EF6" s="99" t="s">
        <v>155</v>
      </c>
      <c r="EG6" s="109" t="s">
        <v>155</v>
      </c>
      <c r="EI6" s="43">
        <v>0.0010124</v>
      </c>
      <c r="EJ6" s="23">
        <v>0.0017409</v>
      </c>
      <c r="EK6" s="24">
        <v>0.0025749</v>
      </c>
      <c r="EL6" s="99" t="s">
        <v>155</v>
      </c>
      <c r="EM6" s="109" t="s">
        <v>155</v>
      </c>
      <c r="EO6" s="43"/>
      <c r="EP6" s="23"/>
      <c r="EQ6" s="24">
        <v>0.0005694</v>
      </c>
      <c r="ER6" s="99" t="s">
        <v>155</v>
      </c>
      <c r="ES6" s="109" t="s">
        <v>155</v>
      </c>
      <c r="EU6" s="43">
        <v>0.0078738</v>
      </c>
      <c r="EV6" s="23">
        <v>0.0078873</v>
      </c>
      <c r="EW6" s="24">
        <v>0.0097204</v>
      </c>
      <c r="EX6" s="99" t="s">
        <v>155</v>
      </c>
      <c r="EY6" s="109" t="s">
        <v>155</v>
      </c>
      <c r="FA6" s="43">
        <v>0.0177884</v>
      </c>
      <c r="FB6" s="23">
        <v>0.0384817</v>
      </c>
      <c r="FC6" s="24">
        <v>0.0410118</v>
      </c>
      <c r="FD6" s="99" t="s">
        <v>155</v>
      </c>
      <c r="FE6" s="109" t="s">
        <v>155</v>
      </c>
      <c r="FG6" s="43">
        <v>0.0002863</v>
      </c>
      <c r="FH6" s="23">
        <v>0.0002863</v>
      </c>
      <c r="FI6" s="24">
        <v>0.0002863</v>
      </c>
      <c r="FJ6" s="99" t="s">
        <v>155</v>
      </c>
      <c r="FK6" s="109" t="s">
        <v>155</v>
      </c>
      <c r="FL6" s="41"/>
      <c r="FM6" s="43">
        <v>0.0007808</v>
      </c>
      <c r="FN6" s="23">
        <v>0.0031712</v>
      </c>
      <c r="FO6" s="24">
        <v>0.0035751</v>
      </c>
      <c r="FP6" s="99" t="s">
        <v>155</v>
      </c>
      <c r="FQ6" s="109" t="s">
        <v>155</v>
      </c>
      <c r="FR6" s="42"/>
    </row>
    <row r="7" spans="1:174" ht="12.75">
      <c r="A7" s="21"/>
      <c r="B7" s="8"/>
      <c r="C7" s="40"/>
      <c r="D7" s="13"/>
      <c r="E7" s="90" t="s">
        <v>148</v>
      </c>
      <c r="F7" s="91"/>
      <c r="G7" s="99" t="s">
        <v>161</v>
      </c>
      <c r="H7" s="110" t="s">
        <v>162</v>
      </c>
      <c r="I7" s="90" t="s">
        <v>147</v>
      </c>
      <c r="J7" s="13"/>
      <c r="K7" s="99" t="s">
        <v>161</v>
      </c>
      <c r="L7" s="110" t="s">
        <v>162</v>
      </c>
      <c r="M7" s="13"/>
      <c r="N7" s="13"/>
      <c r="O7" s="39"/>
      <c r="P7" s="99" t="s">
        <v>161</v>
      </c>
      <c r="Q7" s="110" t="s">
        <v>162</v>
      </c>
      <c r="S7" s="22"/>
      <c r="T7" s="23">
        <f>Z7+AF7+AL7+AR7+AX7+BD7+BJ7+BP7+BV7+CB7+CH7+CN7+CT7+CZ7+DF7+DL7+DR7+DX7+ED7+EJ7+EP7+EV7+FB7+FH7+FN7</f>
        <v>0.31598659999999995</v>
      </c>
      <c r="U7" s="23">
        <f>AA7+AG7+AM7+AS7+AY7+BE7+BK7+BQ7+BW7+CC7+CI7+CO7+CU7+DA7+DG7+DM7+DS7+DY7+EE7+EK7+EQ7+EW7+FC7+FI7+FO7</f>
        <v>0.38856799999999997</v>
      </c>
      <c r="V7" s="99" t="s">
        <v>161</v>
      </c>
      <c r="W7" s="110" t="s">
        <v>162</v>
      </c>
      <c r="Y7" s="43"/>
      <c r="Z7" s="23">
        <v>0.0029131</v>
      </c>
      <c r="AA7" s="24">
        <v>0.0035823</v>
      </c>
      <c r="AB7" s="99" t="s">
        <v>161</v>
      </c>
      <c r="AC7" s="110" t="s">
        <v>162</v>
      </c>
      <c r="AE7" s="43"/>
      <c r="AF7" s="23">
        <v>0.000263</v>
      </c>
      <c r="AG7" s="24">
        <v>0.0003234</v>
      </c>
      <c r="AH7" s="99" t="s">
        <v>161</v>
      </c>
      <c r="AI7" s="110" t="s">
        <v>162</v>
      </c>
      <c r="AK7" s="43"/>
      <c r="AL7" s="23">
        <v>0.0006548</v>
      </c>
      <c r="AM7" s="24">
        <v>0.0008052</v>
      </c>
      <c r="AN7" s="99" t="s">
        <v>161</v>
      </c>
      <c r="AO7" s="110" t="s">
        <v>162</v>
      </c>
      <c r="AQ7" s="43"/>
      <c r="AR7" s="23">
        <v>0.0223492</v>
      </c>
      <c r="AS7" s="24">
        <v>0.0274828</v>
      </c>
      <c r="AT7" s="99" t="s">
        <v>161</v>
      </c>
      <c r="AU7" s="110" t="s">
        <v>162</v>
      </c>
      <c r="AW7" s="43"/>
      <c r="AX7" s="8">
        <v>0.0050863</v>
      </c>
      <c r="AY7" s="24">
        <v>0.0062545</v>
      </c>
      <c r="AZ7" s="99" t="s">
        <v>161</v>
      </c>
      <c r="BA7" s="110" t="s">
        <v>162</v>
      </c>
      <c r="BC7" s="43"/>
      <c r="BD7" s="23">
        <v>0.0018547</v>
      </c>
      <c r="BE7" s="24">
        <v>0.0022807</v>
      </c>
      <c r="BF7" s="99" t="s">
        <v>161</v>
      </c>
      <c r="BG7" s="110" t="s">
        <v>162</v>
      </c>
      <c r="BI7" s="43"/>
      <c r="BJ7" s="23">
        <v>0.0056264</v>
      </c>
      <c r="BK7" s="24">
        <v>0.0069188</v>
      </c>
      <c r="BL7" s="99" t="s">
        <v>161</v>
      </c>
      <c r="BM7" s="110" t="s">
        <v>162</v>
      </c>
      <c r="BO7" s="43"/>
      <c r="BP7" s="23">
        <v>0.0344314</v>
      </c>
      <c r="BQ7" s="24">
        <v>0.0423403</v>
      </c>
      <c r="BR7" s="99" t="s">
        <v>161</v>
      </c>
      <c r="BS7" s="110" t="s">
        <v>162</v>
      </c>
      <c r="BU7" s="43"/>
      <c r="BV7" s="23">
        <v>0.001877</v>
      </c>
      <c r="BW7" s="24">
        <v>0.0023081</v>
      </c>
      <c r="BX7" s="99" t="s">
        <v>161</v>
      </c>
      <c r="BY7" s="110" t="s">
        <v>162</v>
      </c>
      <c r="CA7" s="43"/>
      <c r="CB7" s="23">
        <v>0.0025724</v>
      </c>
      <c r="CC7" s="24">
        <v>0.0031632</v>
      </c>
      <c r="CD7" s="99" t="s">
        <v>161</v>
      </c>
      <c r="CE7" s="110" t="s">
        <v>162</v>
      </c>
      <c r="CG7" s="43"/>
      <c r="CH7" s="23">
        <v>0.0238264</v>
      </c>
      <c r="CI7" s="24">
        <v>0.0292993</v>
      </c>
      <c r="CJ7" s="99" t="s">
        <v>161</v>
      </c>
      <c r="CK7" s="110" t="s">
        <v>162</v>
      </c>
      <c r="CM7" s="43"/>
      <c r="CN7" s="23">
        <v>0.00017</v>
      </c>
      <c r="CO7" s="24">
        <v>0.000209</v>
      </c>
      <c r="CP7" s="99" t="s">
        <v>161</v>
      </c>
      <c r="CQ7" s="110" t="s">
        <v>162</v>
      </c>
      <c r="CS7" s="43"/>
      <c r="CT7" s="23">
        <v>5.78E-05</v>
      </c>
      <c r="CU7" s="24">
        <v>7.1E-05</v>
      </c>
      <c r="CV7" s="99" t="s">
        <v>161</v>
      </c>
      <c r="CW7" s="110" t="s">
        <v>162</v>
      </c>
      <c r="CY7" s="43"/>
      <c r="CZ7" s="23">
        <v>0.0032184</v>
      </c>
      <c r="DA7" s="24">
        <v>0.0039577</v>
      </c>
      <c r="DB7" s="99" t="s">
        <v>161</v>
      </c>
      <c r="DC7" s="110" t="s">
        <v>162</v>
      </c>
      <c r="DE7" s="43"/>
      <c r="DF7" s="23">
        <v>0.0093677</v>
      </c>
      <c r="DG7" s="24">
        <v>0.0115194</v>
      </c>
      <c r="DH7" s="99" t="s">
        <v>161</v>
      </c>
      <c r="DI7" s="110" t="s">
        <v>162</v>
      </c>
      <c r="DK7" s="43"/>
      <c r="DL7" s="23">
        <v>0.0004755</v>
      </c>
      <c r="DM7" s="24">
        <v>0.0005848</v>
      </c>
      <c r="DN7" s="99" t="s">
        <v>161</v>
      </c>
      <c r="DO7" s="110" t="s">
        <v>162</v>
      </c>
      <c r="DQ7" s="43"/>
      <c r="DR7" s="23">
        <v>0.0062811</v>
      </c>
      <c r="DS7" s="24">
        <v>0.0077238</v>
      </c>
      <c r="DT7" s="99" t="s">
        <v>161</v>
      </c>
      <c r="DU7" s="110" t="s">
        <v>162</v>
      </c>
      <c r="DW7" s="43"/>
      <c r="DX7" s="23">
        <v>0.1348883</v>
      </c>
      <c r="DY7" s="24">
        <v>0.1658719</v>
      </c>
      <c r="DZ7" s="99" t="s">
        <v>161</v>
      </c>
      <c r="EA7" s="110" t="s">
        <v>162</v>
      </c>
      <c r="EC7" s="43"/>
      <c r="ED7" s="23">
        <v>0.0026269</v>
      </c>
      <c r="EE7" s="24">
        <v>0.0032303</v>
      </c>
      <c r="EF7" s="99" t="s">
        <v>161</v>
      </c>
      <c r="EG7" s="110" t="s">
        <v>162</v>
      </c>
      <c r="EI7" s="43"/>
      <c r="EJ7" s="23">
        <v>0.0030078</v>
      </c>
      <c r="EK7" s="24">
        <v>0.0036987</v>
      </c>
      <c r="EL7" s="99" t="s">
        <v>161</v>
      </c>
      <c r="EM7" s="110" t="s">
        <v>162</v>
      </c>
      <c r="EO7" s="43"/>
      <c r="EP7" s="23">
        <v>0.0007174</v>
      </c>
      <c r="EQ7" s="24">
        <v>0.0008822</v>
      </c>
      <c r="ER7" s="99" t="s">
        <v>161</v>
      </c>
      <c r="ES7" s="110" t="s">
        <v>162</v>
      </c>
      <c r="EU7" s="43"/>
      <c r="EV7" s="23">
        <v>0.0103774</v>
      </c>
      <c r="EW7" s="24">
        <v>0.012761</v>
      </c>
      <c r="EX7" s="99" t="s">
        <v>161</v>
      </c>
      <c r="EY7" s="110" t="s">
        <v>162</v>
      </c>
      <c r="FA7" s="43"/>
      <c r="FB7" s="23">
        <v>0.0390292</v>
      </c>
      <c r="FC7" s="24">
        <v>0.0479941</v>
      </c>
      <c r="FD7" s="99" t="s">
        <v>161</v>
      </c>
      <c r="FE7" s="110" t="s">
        <v>162</v>
      </c>
      <c r="FG7" s="43"/>
      <c r="FH7" s="23">
        <v>0.0002725</v>
      </c>
      <c r="FI7" s="24">
        <v>0.0003351</v>
      </c>
      <c r="FJ7" s="99" t="s">
        <v>161</v>
      </c>
      <c r="FK7" s="110" t="s">
        <v>162</v>
      </c>
      <c r="FL7" s="41"/>
      <c r="FM7" s="43"/>
      <c r="FN7" s="23">
        <v>0.0040419</v>
      </c>
      <c r="FO7" s="24">
        <v>0.0049704</v>
      </c>
      <c r="FP7" s="99" t="s">
        <v>161</v>
      </c>
      <c r="FQ7" s="110" t="s">
        <v>162</v>
      </c>
      <c r="FR7" s="42"/>
    </row>
    <row r="8" spans="1:174" ht="12.75">
      <c r="A8" s="29"/>
      <c r="C8" s="30" t="s">
        <v>9</v>
      </c>
      <c r="D8" s="30" t="s">
        <v>10</v>
      </c>
      <c r="E8" s="30" t="s">
        <v>9</v>
      </c>
      <c r="F8" s="30" t="s">
        <v>10</v>
      </c>
      <c r="G8" s="99"/>
      <c r="H8" s="30"/>
      <c r="I8" s="30" t="s">
        <v>9</v>
      </c>
      <c r="J8" s="30" t="s">
        <v>10</v>
      </c>
      <c r="K8" s="99"/>
      <c r="L8" s="30"/>
      <c r="M8" s="30" t="s">
        <v>9</v>
      </c>
      <c r="N8" s="30" t="s">
        <v>10</v>
      </c>
      <c r="O8" s="30" t="s">
        <v>11</v>
      </c>
      <c r="P8" s="103"/>
      <c r="Q8" s="111"/>
      <c r="S8" s="30" t="s">
        <v>9</v>
      </c>
      <c r="T8" s="30" t="s">
        <v>10</v>
      </c>
      <c r="U8" s="30" t="s">
        <v>11</v>
      </c>
      <c r="V8" s="103"/>
      <c r="W8" s="103"/>
      <c r="Y8" s="30" t="s">
        <v>9</v>
      </c>
      <c r="Z8" s="30" t="s">
        <v>10</v>
      </c>
      <c r="AA8" s="30" t="s">
        <v>11</v>
      </c>
      <c r="AB8" s="103"/>
      <c r="AC8" s="111"/>
      <c r="AE8" s="30" t="s">
        <v>9</v>
      </c>
      <c r="AF8" s="30" t="s">
        <v>10</v>
      </c>
      <c r="AG8" s="30" t="s">
        <v>11</v>
      </c>
      <c r="AH8" s="103"/>
      <c r="AI8" s="111"/>
      <c r="AK8" s="30" t="s">
        <v>9</v>
      </c>
      <c r="AL8" s="30" t="s">
        <v>10</v>
      </c>
      <c r="AM8" s="30" t="s">
        <v>11</v>
      </c>
      <c r="AN8" s="103"/>
      <c r="AO8" s="111"/>
      <c r="AQ8" s="30" t="s">
        <v>9</v>
      </c>
      <c r="AR8" s="30" t="s">
        <v>10</v>
      </c>
      <c r="AS8" s="30" t="s">
        <v>11</v>
      </c>
      <c r="AT8" s="103"/>
      <c r="AU8" s="111"/>
      <c r="AW8" s="30" t="s">
        <v>9</v>
      </c>
      <c r="AX8" s="30" t="s">
        <v>10</v>
      </c>
      <c r="AY8" s="30" t="s">
        <v>11</v>
      </c>
      <c r="AZ8" s="103"/>
      <c r="BA8" s="111"/>
      <c r="BC8" s="30" t="s">
        <v>9</v>
      </c>
      <c r="BD8" s="30" t="s">
        <v>10</v>
      </c>
      <c r="BE8" s="30" t="s">
        <v>11</v>
      </c>
      <c r="BF8" s="103"/>
      <c r="BG8" s="111"/>
      <c r="BI8" s="30" t="s">
        <v>9</v>
      </c>
      <c r="BJ8" s="30" t="s">
        <v>10</v>
      </c>
      <c r="BK8" s="30" t="s">
        <v>11</v>
      </c>
      <c r="BL8" s="103"/>
      <c r="BM8" s="111"/>
      <c r="BO8" s="30" t="s">
        <v>9</v>
      </c>
      <c r="BP8" s="30" t="s">
        <v>10</v>
      </c>
      <c r="BQ8" s="30" t="s">
        <v>11</v>
      </c>
      <c r="BR8" s="103"/>
      <c r="BS8" s="111"/>
      <c r="BU8" s="30" t="s">
        <v>9</v>
      </c>
      <c r="BV8" s="30" t="s">
        <v>10</v>
      </c>
      <c r="BW8" s="30" t="s">
        <v>11</v>
      </c>
      <c r="BX8" s="103"/>
      <c r="BY8" s="111"/>
      <c r="CA8" s="30" t="s">
        <v>9</v>
      </c>
      <c r="CB8" s="30" t="s">
        <v>10</v>
      </c>
      <c r="CC8" s="30" t="s">
        <v>11</v>
      </c>
      <c r="CD8" s="103"/>
      <c r="CE8" s="111"/>
      <c r="CG8" s="30" t="s">
        <v>9</v>
      </c>
      <c r="CH8" s="30" t="s">
        <v>10</v>
      </c>
      <c r="CI8" s="30" t="s">
        <v>11</v>
      </c>
      <c r="CJ8" s="103"/>
      <c r="CK8" s="111"/>
      <c r="CM8" s="30" t="s">
        <v>9</v>
      </c>
      <c r="CN8" s="30" t="s">
        <v>10</v>
      </c>
      <c r="CO8" s="30" t="s">
        <v>11</v>
      </c>
      <c r="CP8" s="103"/>
      <c r="CQ8" s="111"/>
      <c r="CS8" s="30" t="s">
        <v>9</v>
      </c>
      <c r="CT8" s="30" t="s">
        <v>10</v>
      </c>
      <c r="CU8" s="30" t="s">
        <v>11</v>
      </c>
      <c r="CV8" s="103"/>
      <c r="CW8" s="111"/>
      <c r="CY8" s="30" t="s">
        <v>9</v>
      </c>
      <c r="CZ8" s="30" t="s">
        <v>10</v>
      </c>
      <c r="DA8" s="30" t="s">
        <v>11</v>
      </c>
      <c r="DB8" s="103"/>
      <c r="DC8" s="111"/>
      <c r="DE8" s="30" t="s">
        <v>9</v>
      </c>
      <c r="DF8" s="30" t="s">
        <v>10</v>
      </c>
      <c r="DG8" s="30" t="s">
        <v>11</v>
      </c>
      <c r="DH8" s="103"/>
      <c r="DI8" s="111"/>
      <c r="DK8" s="30" t="s">
        <v>9</v>
      </c>
      <c r="DL8" s="30" t="s">
        <v>10</v>
      </c>
      <c r="DM8" s="30" t="s">
        <v>11</v>
      </c>
      <c r="DN8" s="103"/>
      <c r="DO8" s="111"/>
      <c r="DQ8" s="30" t="s">
        <v>9</v>
      </c>
      <c r="DR8" s="30" t="s">
        <v>10</v>
      </c>
      <c r="DS8" s="30" t="s">
        <v>11</v>
      </c>
      <c r="DT8" s="103"/>
      <c r="DU8" s="111"/>
      <c r="DW8" s="30" t="s">
        <v>9</v>
      </c>
      <c r="DX8" s="30" t="s">
        <v>10</v>
      </c>
      <c r="DY8" s="30" t="s">
        <v>11</v>
      </c>
      <c r="DZ8" s="103"/>
      <c r="EA8" s="111"/>
      <c r="EC8" s="30" t="s">
        <v>9</v>
      </c>
      <c r="ED8" s="30" t="s">
        <v>10</v>
      </c>
      <c r="EE8" s="30" t="s">
        <v>11</v>
      </c>
      <c r="EF8" s="103"/>
      <c r="EG8" s="111"/>
      <c r="EI8" s="30" t="s">
        <v>9</v>
      </c>
      <c r="EJ8" s="30" t="s">
        <v>10</v>
      </c>
      <c r="EK8" s="30" t="s">
        <v>11</v>
      </c>
      <c r="EL8" s="103"/>
      <c r="EM8" s="111"/>
      <c r="EO8" s="30" t="s">
        <v>9</v>
      </c>
      <c r="EP8" s="30" t="s">
        <v>10</v>
      </c>
      <c r="EQ8" s="30" t="s">
        <v>11</v>
      </c>
      <c r="ER8" s="103"/>
      <c r="ES8" s="111"/>
      <c r="EU8" s="30" t="s">
        <v>9</v>
      </c>
      <c r="EV8" s="30" t="s">
        <v>10</v>
      </c>
      <c r="EW8" s="30" t="s">
        <v>11</v>
      </c>
      <c r="EX8" s="103"/>
      <c r="EY8" s="111"/>
      <c r="FA8" s="30" t="s">
        <v>9</v>
      </c>
      <c r="FB8" s="30" t="s">
        <v>10</v>
      </c>
      <c r="FC8" s="30" t="s">
        <v>11</v>
      </c>
      <c r="FD8" s="103"/>
      <c r="FE8" s="111"/>
      <c r="FG8" s="30" t="s">
        <v>9</v>
      </c>
      <c r="FH8" s="30" t="s">
        <v>10</v>
      </c>
      <c r="FI8" s="30" t="s">
        <v>11</v>
      </c>
      <c r="FJ8" s="103"/>
      <c r="FK8" s="111"/>
      <c r="FL8" s="44"/>
      <c r="FM8" s="30" t="s">
        <v>9</v>
      </c>
      <c r="FN8" s="30" t="s">
        <v>10</v>
      </c>
      <c r="FO8" s="30" t="s">
        <v>11</v>
      </c>
      <c r="FP8" s="103"/>
      <c r="FQ8" s="111"/>
      <c r="FR8" s="71"/>
    </row>
    <row r="9" spans="1:173" ht="12.75">
      <c r="A9" s="36">
        <v>44470</v>
      </c>
      <c r="F9" s="3">
        <v>203448</v>
      </c>
      <c r="G9" s="106">
        <v>11</v>
      </c>
      <c r="H9" s="116">
        <v>66086</v>
      </c>
      <c r="J9" s="3">
        <v>356066</v>
      </c>
      <c r="K9" s="106">
        <v>19</v>
      </c>
      <c r="L9" s="3">
        <v>57646</v>
      </c>
      <c r="N9" s="3">
        <f aca="true" t="shared" si="0" ref="N9:N34">D9+F9+J9</f>
        <v>559514</v>
      </c>
      <c r="O9" s="34">
        <f aca="true" t="shared" si="1" ref="O9:O34">M9+N9</f>
        <v>559514</v>
      </c>
      <c r="P9" s="100">
        <f>G9+K9</f>
        <v>30</v>
      </c>
      <c r="Q9" s="112">
        <f>H9+L9</f>
        <v>123732</v>
      </c>
      <c r="S9" s="45"/>
      <c r="T9" s="35">
        <f aca="true" t="shared" si="2" ref="T9:T34">Z9+AF9+AL9+AR9+AX9+BD9+BJ9+BP9+BV9+CB9+CH9+CN9+CT9+CZ9+DF9+DL9+DR9+DX9+ED9+EJ9+EP9+EV9+FB9+FH9+FN9</f>
        <v>138355.85348800002</v>
      </c>
      <c r="U9" s="35">
        <f aca="true" t="shared" si="3" ref="U9:U34">S9+T9</f>
        <v>138355.85348800002</v>
      </c>
      <c r="V9" s="104">
        <f aca="true" t="shared" si="4" ref="V9:V34">AB9+AH9+AN9+AT9+AZ9+BF9+BL9+BR9+BX9+CD9+CJ9+CP9+CV9+DB9+DH9+DN9+DT9+DZ9+EF9+EL9+ER9+EX9+FD9+FJ9+FP9</f>
        <v>7.382791999999999</v>
      </c>
      <c r="W9" s="35">
        <f aca="true" t="shared" si="5" ref="W9:W34">AC9+AI9+AO9+AU9+BA9+BG9+BM9+BS9+BY9+CE9+CK9+CQ9+CW9+DC9+DI9+DO9+DU9+EA9+EG9+EM9+ES9+EY9+FE9+FK9+FQ9</f>
        <v>22399.390928</v>
      </c>
      <c r="Z9" s="5">
        <f>(D9+J9)*$AA$7</f>
        <v>1275.5352318</v>
      </c>
      <c r="AA9" s="5">
        <f aca="true" t="shared" si="6" ref="AA9:AA34">Y9+Z9</f>
        <v>1275.5352318</v>
      </c>
      <c r="AB9" s="93">
        <f>$K9*AA$7</f>
        <v>0.0680637</v>
      </c>
      <c r="AC9" s="117">
        <f>$L9*AA$7</f>
        <v>206.50526580000002</v>
      </c>
      <c r="AF9" s="5">
        <f>(D9+J9)*$AG$7</f>
        <v>115.1517444</v>
      </c>
      <c r="AG9" s="5">
        <f aca="true" t="shared" si="7" ref="AG9:AG34">AE9+AF9</f>
        <v>115.1517444</v>
      </c>
      <c r="AH9" s="93">
        <f>$K9*AG$7</f>
        <v>0.0061446</v>
      </c>
      <c r="AI9" s="117">
        <f>$L9*AG$7</f>
        <v>18.6427164</v>
      </c>
      <c r="AL9" s="5">
        <f>(D9+J9)*$AM$7</f>
        <v>286.7043432</v>
      </c>
      <c r="AM9" s="5">
        <f aca="true" t="shared" si="8" ref="AM9:AM34">AK9+AL9</f>
        <v>286.7043432</v>
      </c>
      <c r="AN9" s="93">
        <f>$K9*AM$7</f>
        <v>0.0152988</v>
      </c>
      <c r="AO9" s="117">
        <f>$L9*AM$7</f>
        <v>46.416559199999995</v>
      </c>
      <c r="AR9" s="5">
        <f>(D9+J9)*$AS$7</f>
        <v>9785.6906648</v>
      </c>
      <c r="AS9" s="5">
        <f aca="true" t="shared" si="9" ref="AS9:AS34">AQ9+AR9</f>
        <v>9785.6906648</v>
      </c>
      <c r="AT9" s="93">
        <f>$K9*AS$7</f>
        <v>0.5221732</v>
      </c>
      <c r="AU9" s="117">
        <f>$L9*AS$7</f>
        <v>1584.2734888</v>
      </c>
      <c r="AX9" s="5">
        <f>(D9+J9)*$AY$7</f>
        <v>2227.014797</v>
      </c>
      <c r="AY9" s="5">
        <f aca="true" t="shared" si="10" ref="AY9:AY34">AW9+AX9</f>
        <v>2227.014797</v>
      </c>
      <c r="AZ9" s="93">
        <f>$K9*AY$7</f>
        <v>0.1188355</v>
      </c>
      <c r="BA9" s="117">
        <f>$L9*AY$7</f>
        <v>360.546907</v>
      </c>
      <c r="BD9" s="5">
        <f>(D9+J9)*$BE$7</f>
        <v>812.0797262</v>
      </c>
      <c r="BE9" s="5">
        <f aca="true" t="shared" si="11" ref="BE9:BE34">BC9+BD9</f>
        <v>812.0797262</v>
      </c>
      <c r="BF9" s="93">
        <f>$K9*BE$7</f>
        <v>0.043333300000000005</v>
      </c>
      <c r="BG9" s="117">
        <f>$L9*BE$7</f>
        <v>131.4732322</v>
      </c>
      <c r="BJ9" s="5">
        <f>(D9+J9)*$BK$7</f>
        <v>2463.5494408</v>
      </c>
      <c r="BK9" s="5">
        <f aca="true" t="shared" si="12" ref="BK9:BK34">BI9+BJ9</f>
        <v>2463.5494408</v>
      </c>
      <c r="BL9" s="93">
        <f>$K9*BK$7</f>
        <v>0.1314572</v>
      </c>
      <c r="BM9" s="117">
        <f>$L9*BK$7</f>
        <v>398.8411448</v>
      </c>
      <c r="BP9" s="5">
        <f>(D9+J9)*$BQ$7</f>
        <v>15075.9412598</v>
      </c>
      <c r="BQ9" s="5">
        <f aca="true" t="shared" si="13" ref="BQ9:BQ34">BO9+BP9</f>
        <v>15075.9412598</v>
      </c>
      <c r="BR9" s="93">
        <f>$K9*BQ$7</f>
        <v>0.8044657</v>
      </c>
      <c r="BS9" s="117">
        <f>$L9*BQ$7</f>
        <v>2440.7489338</v>
      </c>
      <c r="BV9" s="5">
        <f>(D9+J9)*$BW$7</f>
        <v>821.8359346</v>
      </c>
      <c r="BW9" s="5">
        <f aca="true" t="shared" si="14" ref="BW9:BW34">BU9+BV9</f>
        <v>821.8359346</v>
      </c>
      <c r="BX9" s="93">
        <f>$K9*BW$7</f>
        <v>0.0438539</v>
      </c>
      <c r="BY9" s="117">
        <f>$L9*BW$7</f>
        <v>133.0527326</v>
      </c>
      <c r="CB9" s="5">
        <f>(D9+J9)*$CC$7</f>
        <v>1126.3079712</v>
      </c>
      <c r="CC9" s="5">
        <f aca="true" t="shared" si="15" ref="CC9:CC34">CA9+CB9</f>
        <v>1126.3079712</v>
      </c>
      <c r="CD9" s="93">
        <f>$K9*CC$7</f>
        <v>0.0601008</v>
      </c>
      <c r="CE9" s="117">
        <f>$L9*CC$7</f>
        <v>182.3458272</v>
      </c>
      <c r="CH9" s="5">
        <f>(D9+J9)*$CI$7</f>
        <v>10432.4845538</v>
      </c>
      <c r="CI9" s="5">
        <f aca="true" t="shared" si="16" ref="CI9:CI34">CG9+CH9</f>
        <v>10432.4845538</v>
      </c>
      <c r="CJ9" s="93">
        <f>$K9*CI$7</f>
        <v>0.5566867</v>
      </c>
      <c r="CK9" s="117">
        <f>$L9*CI$7</f>
        <v>1688.9874478</v>
      </c>
      <c r="CN9" s="5">
        <f>(D9+J9)*$CO$7</f>
        <v>74.417794</v>
      </c>
      <c r="CO9" s="5">
        <f aca="true" t="shared" si="17" ref="CO9:CO34">CM9+CN9</f>
        <v>74.417794</v>
      </c>
      <c r="CP9" s="93">
        <f>$K9*CO$7</f>
        <v>0.003971000000000001</v>
      </c>
      <c r="CQ9" s="117">
        <f>$L9*CO$7</f>
        <v>12.048014</v>
      </c>
      <c r="CT9" s="5">
        <f>(D9+J9)*$CU$7</f>
        <v>25.280686000000003</v>
      </c>
      <c r="CU9" s="5">
        <f aca="true" t="shared" si="18" ref="CU9:CU34">CS9+CT9</f>
        <v>25.280686000000003</v>
      </c>
      <c r="CV9" s="93">
        <f>$K9*CU$7</f>
        <v>0.0013490000000000002</v>
      </c>
      <c r="CW9" s="117">
        <f>$L9*CU$7</f>
        <v>4.092866</v>
      </c>
      <c r="CZ9" s="5">
        <f>(D9+J9)*$DA$7</f>
        <v>1409.2024081999998</v>
      </c>
      <c r="DA9" s="5">
        <f aca="true" t="shared" si="19" ref="DA9:DA34">CY9+CZ9</f>
        <v>1409.2024081999998</v>
      </c>
      <c r="DB9" s="93">
        <f>$K9*DA$7</f>
        <v>0.0751963</v>
      </c>
      <c r="DC9" s="117">
        <f>$L9*DA$7</f>
        <v>228.1455742</v>
      </c>
      <c r="DF9" s="5">
        <f>(D9+J9)*$DG$7</f>
        <v>4101.666680400001</v>
      </c>
      <c r="DG9" s="5">
        <f aca="true" t="shared" si="20" ref="DG9:DG34">DE9+DF9</f>
        <v>4101.666680400001</v>
      </c>
      <c r="DH9" s="93">
        <f>$K9*DG$7</f>
        <v>0.21886860000000002</v>
      </c>
      <c r="DI9" s="117">
        <f>$L9*DG$7</f>
        <v>664.0473324000001</v>
      </c>
      <c r="DL9" s="5">
        <f>(D9+J9)*$DM$7</f>
        <v>208.2273968</v>
      </c>
      <c r="DM9" s="5">
        <f aca="true" t="shared" si="21" ref="DM9:DM34">DK9+DL9</f>
        <v>208.2273968</v>
      </c>
      <c r="DN9" s="93">
        <f>$K9*DM$7</f>
        <v>0.0111112</v>
      </c>
      <c r="DO9" s="117">
        <f>$L9*DM$7</f>
        <v>33.7113808</v>
      </c>
      <c r="DR9" s="5">
        <f>(D9+J9)*$DS$7</f>
        <v>2750.1825708</v>
      </c>
      <c r="DS9" s="5">
        <f aca="true" t="shared" si="22" ref="DS9:DS34">DQ9+DR9</f>
        <v>2750.1825708</v>
      </c>
      <c r="DT9" s="93">
        <f>$K9*DS$7</f>
        <v>0.1467522</v>
      </c>
      <c r="DU9" s="117">
        <f>$L9*DS$7</f>
        <v>445.2461748</v>
      </c>
      <c r="DX9" s="5">
        <f>(D9+J9)*$DY$7</f>
        <v>59061.343945399996</v>
      </c>
      <c r="DY9" s="5">
        <f aca="true" t="shared" si="23" ref="DY9:DY34">DW9+DX9</f>
        <v>59061.343945399996</v>
      </c>
      <c r="DZ9" s="93">
        <f>$K9*DY$7</f>
        <v>3.1515660999999997</v>
      </c>
      <c r="EA9" s="117">
        <f>$L9*DY$7</f>
        <v>9561.8515474</v>
      </c>
      <c r="ED9" s="5">
        <f>(D9+J9)*$EE$7</f>
        <v>1150.1999998000001</v>
      </c>
      <c r="EE9" s="35">
        <f aca="true" t="shared" si="24" ref="EE9:EE34">EC9+ED9</f>
        <v>1150.1999998000001</v>
      </c>
      <c r="EF9" s="93">
        <f>$K9*EE$7</f>
        <v>0.061375700000000005</v>
      </c>
      <c r="EG9" s="117">
        <f>$L9*EE$7</f>
        <v>186.21387380000002</v>
      </c>
      <c r="EJ9" s="5">
        <f>(D9+J9)*$EK$7</f>
        <v>1316.9813142</v>
      </c>
      <c r="EK9" s="35">
        <f aca="true" t="shared" si="25" ref="EK9:EK34">EI9+EJ9</f>
        <v>1316.9813142</v>
      </c>
      <c r="EL9" s="93">
        <f>$K9*EK$7</f>
        <v>0.0702753</v>
      </c>
      <c r="EM9" s="117">
        <f>$L9*EK$7</f>
        <v>213.21526020000002</v>
      </c>
      <c r="EP9" s="5">
        <f>(D9+J9)*$EQ$7</f>
        <v>314.1214252</v>
      </c>
      <c r="EQ9" s="35">
        <f aca="true" t="shared" si="26" ref="EQ9:EQ34">EO9+EP9</f>
        <v>314.1214252</v>
      </c>
      <c r="ER9" s="93">
        <f>$K9*EQ$7</f>
        <v>0.0167618</v>
      </c>
      <c r="ES9" s="117">
        <f>$L9*EQ$7</f>
        <v>50.8553012</v>
      </c>
      <c r="EV9" s="5">
        <f>(D9+J9)*$EW$7</f>
        <v>4543.758226</v>
      </c>
      <c r="EW9" s="5">
        <f aca="true" t="shared" si="27" ref="EW9:EW34">EU9+EV9</f>
        <v>4543.758226</v>
      </c>
      <c r="EX9" s="93">
        <f>$K9*EW$7</f>
        <v>0.242459</v>
      </c>
      <c r="EY9" s="117">
        <f>$L9*EW$7</f>
        <v>735.620606</v>
      </c>
      <c r="FB9" s="5">
        <f>(D9+J9)*$FC$7</f>
        <v>17089.0672106</v>
      </c>
      <c r="FC9" s="5">
        <f aca="true" t="shared" si="28" ref="FC9:FC34">FA9+FB9</f>
        <v>17089.0672106</v>
      </c>
      <c r="FD9" s="93">
        <f>$K9*FC$7</f>
        <v>0.9118879</v>
      </c>
      <c r="FE9" s="117">
        <f>$L9*FC$7</f>
        <v>2766.6678886</v>
      </c>
      <c r="FH9" s="5">
        <f>(D9+J9)*$FI$7</f>
        <v>119.31771660000001</v>
      </c>
      <c r="FI9" s="5">
        <f aca="true" t="shared" si="29" ref="FI9:FI34">FG9+FH9</f>
        <v>119.31771660000001</v>
      </c>
      <c r="FJ9" s="93">
        <f>$K9*FI$7</f>
        <v>0.0063669</v>
      </c>
      <c r="FK9" s="117">
        <f>$L9*FI$7</f>
        <v>19.3171746</v>
      </c>
      <c r="FN9" s="35">
        <f>(D9+J9)*$FO$7</f>
        <v>1769.7904463999998</v>
      </c>
      <c r="FO9" s="35">
        <f aca="true" t="shared" si="30" ref="FO9:FO34">FM9+FN9</f>
        <v>1769.7904463999998</v>
      </c>
      <c r="FP9" s="93">
        <f>$K9*FO$7</f>
        <v>0.0944376</v>
      </c>
      <c r="FQ9" s="117">
        <f>$L9*FO$7</f>
        <v>286.5236784</v>
      </c>
    </row>
    <row r="10" spans="1:173" ht="12.75">
      <c r="A10" s="36">
        <v>44652</v>
      </c>
      <c r="E10" s="3">
        <v>265000</v>
      </c>
      <c r="F10" s="3">
        <v>168759</v>
      </c>
      <c r="G10" s="106">
        <v>4</v>
      </c>
      <c r="H10" s="116">
        <v>66085</v>
      </c>
      <c r="I10" s="3">
        <v>470000</v>
      </c>
      <c r="J10" s="3">
        <v>295355</v>
      </c>
      <c r="K10" s="106">
        <v>7</v>
      </c>
      <c r="L10" s="3">
        <v>57657</v>
      </c>
      <c r="M10" s="3">
        <f aca="true" t="shared" si="31" ref="M10:M34">C10+E10+I10</f>
        <v>735000</v>
      </c>
      <c r="N10" s="3">
        <f t="shared" si="0"/>
        <v>464114</v>
      </c>
      <c r="O10" s="34">
        <f t="shared" si="1"/>
        <v>1199114</v>
      </c>
      <c r="P10" s="100">
        <f aca="true" t="shared" si="32" ref="P10:P34">G10+K10</f>
        <v>11</v>
      </c>
      <c r="Q10" s="112">
        <f aca="true" t="shared" si="33" ref="Q10:Q34">H10+L10</f>
        <v>123742</v>
      </c>
      <c r="S10" s="45">
        <f aca="true" t="shared" si="34" ref="S10:S34">Y10+AE10+AK10+AQ10+AW10+BC10+BI10+BO10+BU10+CA10+CG10+CM10+CS10+CY10+DE10+DK10+DQ10+DW10+EC10+EI10+EO10+EU10+FA10+FG10+FM10</f>
        <v>182626.96</v>
      </c>
      <c r="T10" s="35">
        <f t="shared" si="2"/>
        <v>114765.50163999997</v>
      </c>
      <c r="U10" s="35">
        <f t="shared" si="3"/>
        <v>297392.46164</v>
      </c>
      <c r="V10" s="104">
        <f t="shared" si="4"/>
        <v>2.719975999999999</v>
      </c>
      <c r="W10" s="35">
        <f t="shared" si="5"/>
        <v>22403.665176000002</v>
      </c>
      <c r="Y10" s="5">
        <f>(C10+I10)*$AA$7</f>
        <v>1683.681</v>
      </c>
      <c r="Z10" s="5">
        <f aca="true" t="shared" si="35" ref="Z10:Z34">(D10+J10)*$AA$7</f>
        <v>1058.0502165</v>
      </c>
      <c r="AA10" s="5">
        <f t="shared" si="6"/>
        <v>2741.7312165000003</v>
      </c>
      <c r="AB10" s="93">
        <f aca="true" t="shared" si="36" ref="AB10:AB34">$K10*AA$7</f>
        <v>0.0250761</v>
      </c>
      <c r="AC10" s="117">
        <f aca="true" t="shared" si="37" ref="AC10:AC34">$L10*AA$7</f>
        <v>206.54467110000002</v>
      </c>
      <c r="AE10" s="5">
        <f>(C10+I10)*$AG$7</f>
        <v>151.998</v>
      </c>
      <c r="AF10" s="5">
        <f aca="true" t="shared" si="38" ref="AF10:AF34">(D10+J10)*$AG$7</f>
        <v>95.517807</v>
      </c>
      <c r="AG10" s="5">
        <f t="shared" si="7"/>
        <v>247.515807</v>
      </c>
      <c r="AH10" s="93">
        <f aca="true" t="shared" si="39" ref="AH10:AH34">$K10*AG$7</f>
        <v>0.0022638</v>
      </c>
      <c r="AI10" s="117">
        <f aca="true" t="shared" si="40" ref="AI10:AI34">$L10*AG$7</f>
        <v>18.6462738</v>
      </c>
      <c r="AK10" s="5">
        <f>(C10+I10)*$AM$7</f>
        <v>378.44399999999996</v>
      </c>
      <c r="AL10" s="5">
        <f aca="true" t="shared" si="41" ref="AL10:AL34">(D10+J10)*$AM$7</f>
        <v>237.81984599999998</v>
      </c>
      <c r="AM10" s="5">
        <f t="shared" si="8"/>
        <v>616.263846</v>
      </c>
      <c r="AN10" s="93">
        <f aca="true" t="shared" si="42" ref="AN10:AN34">$K10*AM$7</f>
        <v>0.0056364</v>
      </c>
      <c r="AO10" s="117">
        <f aca="true" t="shared" si="43" ref="AO10:AO34">$L10*AM$7</f>
        <v>46.425416399999996</v>
      </c>
      <c r="AQ10" s="5">
        <f>(C10+I10)*$AS$7</f>
        <v>12916.916000000001</v>
      </c>
      <c r="AR10" s="5">
        <f aca="true" t="shared" si="44" ref="AR10:AR34">(D10+J10)*$AS$7</f>
        <v>8117.182394</v>
      </c>
      <c r="AS10" s="5">
        <f t="shared" si="9"/>
        <v>21034.098394</v>
      </c>
      <c r="AT10" s="93">
        <f aca="true" t="shared" si="45" ref="AT10:AT34">$K10*AS$7</f>
        <v>0.1923796</v>
      </c>
      <c r="AU10" s="117">
        <f aca="true" t="shared" si="46" ref="AU10:AU34">$L10*AS$7</f>
        <v>1584.5757996000002</v>
      </c>
      <c r="AW10" s="5">
        <f>(C10+I10)*$AY$7</f>
        <v>2939.615</v>
      </c>
      <c r="AX10" s="5">
        <f aca="true" t="shared" si="47" ref="AX10:AX34">(D10+J10)*$AY$7</f>
        <v>1847.2978475</v>
      </c>
      <c r="AY10" s="5">
        <f t="shared" si="10"/>
        <v>4786.9128475</v>
      </c>
      <c r="AZ10" s="93">
        <f aca="true" t="shared" si="48" ref="AZ10:AZ34">$K10*AY$7</f>
        <v>0.0437815</v>
      </c>
      <c r="BA10" s="117">
        <f aca="true" t="shared" si="49" ref="BA10:BA34">$L10*AY$7</f>
        <v>360.6157065</v>
      </c>
      <c r="BC10" s="5">
        <f>(C10+I10)*$BE$7</f>
        <v>1071.929</v>
      </c>
      <c r="BD10" s="5">
        <f aca="true" t="shared" si="50" ref="BD10:BD34">(D10+J10)*$BE$7</f>
        <v>673.6161485</v>
      </c>
      <c r="BE10" s="5">
        <f t="shared" si="11"/>
        <v>1745.5451485</v>
      </c>
      <c r="BF10" s="93">
        <f aca="true" t="shared" si="51" ref="BF10:BF34">$K10*BE$7</f>
        <v>0.0159649</v>
      </c>
      <c r="BG10" s="117">
        <f aca="true" t="shared" si="52" ref="BG10:BG34">$L10*BE$7</f>
        <v>131.4983199</v>
      </c>
      <c r="BI10" s="5">
        <f>(C10+I10)*$BK$7</f>
        <v>3251.8360000000002</v>
      </c>
      <c r="BJ10" s="5">
        <f aca="true" t="shared" si="53" ref="BJ10:BJ34">(D10+J10)*$BK$7</f>
        <v>2043.502174</v>
      </c>
      <c r="BK10" s="5">
        <f t="shared" si="12"/>
        <v>5295.338174</v>
      </c>
      <c r="BL10" s="93">
        <f aca="true" t="shared" si="54" ref="BL10:BL34">$K10*BK$7</f>
        <v>0.0484316</v>
      </c>
      <c r="BM10" s="117">
        <f aca="true" t="shared" si="55" ref="BM10:BM34">$L10*BK$7</f>
        <v>398.9172516</v>
      </c>
      <c r="BO10" s="5">
        <f>(C10+I10)*$BQ$7</f>
        <v>19899.941</v>
      </c>
      <c r="BP10" s="5">
        <f aca="true" t="shared" si="56" ref="BP10:BP34">(D10+J10)*$BQ$7</f>
        <v>12505.4193065</v>
      </c>
      <c r="BQ10" s="5">
        <f t="shared" si="13"/>
        <v>32405.3603065</v>
      </c>
      <c r="BR10" s="93">
        <f aca="true" t="shared" si="57" ref="BR10:BR34">$K10*BQ$7</f>
        <v>0.2963821</v>
      </c>
      <c r="BS10" s="117">
        <f aca="true" t="shared" si="58" ref="BS10:BS34">$L10*BQ$7</f>
        <v>2441.2146771</v>
      </c>
      <c r="BU10" s="5">
        <f>(C10+I10)*$BW$7</f>
        <v>1084.807</v>
      </c>
      <c r="BV10" s="5">
        <f aca="true" t="shared" si="59" ref="BV10:BV34">(D10+J10)*$BW$7</f>
        <v>681.7088755</v>
      </c>
      <c r="BW10" s="5">
        <f t="shared" si="14"/>
        <v>1766.5158755</v>
      </c>
      <c r="BX10" s="93">
        <f aca="true" t="shared" si="60" ref="BX10:BX34">$K10*BW$7</f>
        <v>0.0161567</v>
      </c>
      <c r="BY10" s="117">
        <f aca="true" t="shared" si="61" ref="BY10:BY34">$L10*BW$7</f>
        <v>133.0781217</v>
      </c>
      <c r="CA10" s="5">
        <f>(C10+I10)*$CC$7</f>
        <v>1486.704</v>
      </c>
      <c r="CB10" s="5">
        <f aca="true" t="shared" si="62" ref="CB10:CB34">(D10+J10)*$CC$7</f>
        <v>934.266936</v>
      </c>
      <c r="CC10" s="5">
        <f t="shared" si="15"/>
        <v>2420.9709359999997</v>
      </c>
      <c r="CD10" s="93">
        <f aca="true" t="shared" si="63" ref="CD10:CD34">$K10*CC$7</f>
        <v>0.0221424</v>
      </c>
      <c r="CE10" s="117">
        <f aca="true" t="shared" si="64" ref="CE10:CE34">$L10*CC$7</f>
        <v>182.38062240000002</v>
      </c>
      <c r="CG10" s="5">
        <f>(C10+I10)*$CI$7</f>
        <v>13770.671</v>
      </c>
      <c r="CH10" s="5">
        <f aca="true" t="shared" si="65" ref="CH10:CH34">(D10+J10)*$CI$7</f>
        <v>8653.6947515</v>
      </c>
      <c r="CI10" s="5">
        <f t="shared" si="16"/>
        <v>22424.3657515</v>
      </c>
      <c r="CJ10" s="93">
        <f aca="true" t="shared" si="66" ref="CJ10:CJ34">$K10*CI$7</f>
        <v>0.2050951</v>
      </c>
      <c r="CK10" s="117">
        <f aca="true" t="shared" si="67" ref="CK10:CK34">$L10*CI$7</f>
        <v>1689.3097401</v>
      </c>
      <c r="CM10" s="5">
        <f>(C10+I10)*$CO$7</f>
        <v>98.23</v>
      </c>
      <c r="CN10" s="5">
        <f aca="true" t="shared" si="68" ref="CN10:CN34">(D10+J10)*$CO$7</f>
        <v>61.729195000000004</v>
      </c>
      <c r="CO10" s="5">
        <f t="shared" si="17"/>
        <v>159.95919500000002</v>
      </c>
      <c r="CP10" s="93">
        <f aca="true" t="shared" si="69" ref="CP10:CP34">$K10*CO$7</f>
        <v>0.001463</v>
      </c>
      <c r="CQ10" s="117">
        <f aca="true" t="shared" si="70" ref="CQ10:CQ34">$L10*CO$7</f>
        <v>12.050313000000001</v>
      </c>
      <c r="CS10" s="5">
        <f>(C10+I10)*$CU$7</f>
        <v>33.370000000000005</v>
      </c>
      <c r="CT10" s="5">
        <f aca="true" t="shared" si="71" ref="CT10:CT34">(D10+J10)*$CU$7</f>
        <v>20.970205</v>
      </c>
      <c r="CU10" s="5">
        <f t="shared" si="18"/>
        <v>54.340205000000005</v>
      </c>
      <c r="CV10" s="93">
        <f aca="true" t="shared" si="72" ref="CV10:CV34">$K10*CU$7</f>
        <v>0.000497</v>
      </c>
      <c r="CW10" s="117">
        <f aca="true" t="shared" si="73" ref="CW10:CW34">$L10*CU$7</f>
        <v>4.093647000000001</v>
      </c>
      <c r="CY10" s="5">
        <f>(C10+I10)*$DA$7</f>
        <v>1860.119</v>
      </c>
      <c r="CZ10" s="5">
        <f aca="true" t="shared" si="74" ref="CZ10:CZ34">(D10+J10)*$DA$7</f>
        <v>1168.9264835</v>
      </c>
      <c r="DA10" s="5">
        <f t="shared" si="19"/>
        <v>3029.0454835</v>
      </c>
      <c r="DB10" s="93">
        <f aca="true" t="shared" si="75" ref="DB10:DB34">$K10*DA$7</f>
        <v>0.027703899999999997</v>
      </c>
      <c r="DC10" s="117">
        <f aca="true" t="shared" si="76" ref="DC10:DC34">$L10*DA$7</f>
        <v>228.18910889999998</v>
      </c>
      <c r="DE10" s="5">
        <f>(C10+I10)*$DG$7</f>
        <v>5414.118</v>
      </c>
      <c r="DF10" s="5">
        <f aca="true" t="shared" si="77" ref="DF10:DF34">(D10+J10)*$DG$7</f>
        <v>3402.3123870000004</v>
      </c>
      <c r="DG10" s="5">
        <f t="shared" si="20"/>
        <v>8816.430387</v>
      </c>
      <c r="DH10" s="93">
        <f aca="true" t="shared" si="78" ref="DH10:DH34">$K10*DG$7</f>
        <v>0.08063580000000001</v>
      </c>
      <c r="DI10" s="117">
        <f aca="true" t="shared" si="79" ref="DI10:DI34">$L10*DG$7</f>
        <v>664.1740458</v>
      </c>
      <c r="DK10" s="5">
        <f>(C10+I10)*$DM$7</f>
        <v>274.856</v>
      </c>
      <c r="DL10" s="5">
        <f aca="true" t="shared" si="80" ref="DL10:DL34">(D10+J10)*$DM$7</f>
        <v>172.723604</v>
      </c>
      <c r="DM10" s="5">
        <f t="shared" si="21"/>
        <v>447.579604</v>
      </c>
      <c r="DN10" s="93">
        <f aca="true" t="shared" si="81" ref="DN10:DN34">$K10*DM$7</f>
        <v>0.0040936</v>
      </c>
      <c r="DO10" s="117">
        <f aca="true" t="shared" si="82" ref="DO10:DO34">$L10*DM$7</f>
        <v>33.7178136</v>
      </c>
      <c r="DQ10" s="5">
        <f>(C10+I10)*$DS$7</f>
        <v>3630.186</v>
      </c>
      <c r="DR10" s="5">
        <f aca="true" t="shared" si="83" ref="DR10:DR34">(D10+J10)*$DS$7</f>
        <v>2281.262949</v>
      </c>
      <c r="DS10" s="5">
        <f t="shared" si="22"/>
        <v>5911.448949</v>
      </c>
      <c r="DT10" s="93">
        <f aca="true" t="shared" si="84" ref="DT10:DT34">$K10*DS$7</f>
        <v>0.0540666</v>
      </c>
      <c r="DU10" s="117">
        <f aca="true" t="shared" si="85" ref="DU10:DU34">$L10*DS$7</f>
        <v>445.33113660000004</v>
      </c>
      <c r="DW10" s="5">
        <f>(C10+I10)*$DY$7</f>
        <v>77959.79299999999</v>
      </c>
      <c r="DX10" s="5">
        <f aca="true" t="shared" si="86" ref="DX10:DX34">(D10+J10)*$DY$7</f>
        <v>48991.0950245</v>
      </c>
      <c r="DY10" s="5">
        <f t="shared" si="23"/>
        <v>126950.88802449999</v>
      </c>
      <c r="DZ10" s="93">
        <f aca="true" t="shared" si="87" ref="DZ10:DZ34">$K10*DY$7</f>
        <v>1.1611033</v>
      </c>
      <c r="EA10" s="117">
        <f aca="true" t="shared" si="88" ref="EA10:EA34">$L10*DY$7</f>
        <v>9563.6761383</v>
      </c>
      <c r="EC10" s="5">
        <f>(C10+I10)*$EE$7</f>
        <v>1518.241</v>
      </c>
      <c r="ED10" s="5">
        <f aca="true" t="shared" si="89" ref="ED10:ED34">(D10+J10)*$EE$7</f>
        <v>954.0852565</v>
      </c>
      <c r="EE10" s="35">
        <f t="shared" si="24"/>
        <v>2472.3262565</v>
      </c>
      <c r="EF10" s="93">
        <f aca="true" t="shared" si="90" ref="EF10:EF34">$K10*EE$7</f>
        <v>0.022612100000000003</v>
      </c>
      <c r="EG10" s="117">
        <f aca="true" t="shared" si="91" ref="EG10:EG34">$L10*EE$7</f>
        <v>186.2494071</v>
      </c>
      <c r="EI10" s="5">
        <f>(C10+I10)*$EK$7</f>
        <v>1738.3890000000001</v>
      </c>
      <c r="EJ10" s="5">
        <f aca="true" t="shared" si="92" ref="EJ10:EJ34">(D10+J10)*$EK$7</f>
        <v>1092.4295385</v>
      </c>
      <c r="EK10" s="35">
        <f t="shared" si="25"/>
        <v>2830.8185385</v>
      </c>
      <c r="EL10" s="93">
        <f aca="true" t="shared" si="93" ref="EL10:EL34">$K10*EK$7</f>
        <v>0.0258909</v>
      </c>
      <c r="EM10" s="117">
        <f aca="true" t="shared" si="94" ref="EM10:EM34">$L10*EK$7</f>
        <v>213.2559459</v>
      </c>
      <c r="EO10" s="5">
        <f>(C10+I10)*$EQ$7</f>
        <v>414.634</v>
      </c>
      <c r="EP10" s="5">
        <f aca="true" t="shared" si="95" ref="EP10:EP34">(D10+J10)*$EQ$7</f>
        <v>260.562181</v>
      </c>
      <c r="EQ10" s="35">
        <f t="shared" si="26"/>
        <v>675.196181</v>
      </c>
      <c r="ER10" s="93">
        <f aca="true" t="shared" si="96" ref="ER10:ER34">$K10*EQ$7</f>
        <v>0.0061754</v>
      </c>
      <c r="ES10" s="117">
        <f aca="true" t="shared" si="97" ref="ES10:ES34">$L10*EQ$7</f>
        <v>50.8650054</v>
      </c>
      <c r="EU10" s="5">
        <f>(C10+I10)*$EW$7</f>
        <v>5997.67</v>
      </c>
      <c r="EV10" s="5">
        <f aca="true" t="shared" si="98" ref="EV10:EV34">(D10+J10)*$EW$7</f>
        <v>3769.025155</v>
      </c>
      <c r="EW10" s="5">
        <f t="shared" si="27"/>
        <v>9766.695155</v>
      </c>
      <c r="EX10" s="93">
        <f aca="true" t="shared" si="99" ref="EX10:EX34">$K10*EW$7</f>
        <v>0.089327</v>
      </c>
      <c r="EY10" s="117">
        <f aca="true" t="shared" si="100" ref="EY10:EY34">$L10*EW$7</f>
        <v>735.760977</v>
      </c>
      <c r="FA10" s="5">
        <f>(C10+I10)*$FC$7</f>
        <v>22557.227</v>
      </c>
      <c r="FB10" s="5">
        <f aca="true" t="shared" si="101" ref="FB10:FB34">(D10+J10)*$FC$7</f>
        <v>14175.2974055</v>
      </c>
      <c r="FC10" s="5">
        <f t="shared" si="28"/>
        <v>36732.5244055</v>
      </c>
      <c r="FD10" s="93">
        <f aca="true" t="shared" si="102" ref="FD10:FD34">$K10*FC$7</f>
        <v>0.3359587</v>
      </c>
      <c r="FE10" s="117">
        <f aca="true" t="shared" si="103" ref="FE10:FE34">$L10*FC$7</f>
        <v>2767.1958237</v>
      </c>
      <c r="FG10" s="5">
        <f>(C10+I10)*$FI$7</f>
        <v>157.497</v>
      </c>
      <c r="FH10" s="5">
        <f aca="true" t="shared" si="104" ref="FH10:FH34">(D10+J10)*$FI$7</f>
        <v>98.9734605</v>
      </c>
      <c r="FI10" s="5">
        <f t="shared" si="29"/>
        <v>256.4704605</v>
      </c>
      <c r="FJ10" s="93">
        <f aca="true" t="shared" si="105" ref="FJ10:FJ34">$K10*FI$7</f>
        <v>0.0023457</v>
      </c>
      <c r="FK10" s="117">
        <f aca="true" t="shared" si="106" ref="FK10:FK34">$L10*FI$7</f>
        <v>19.3208607</v>
      </c>
      <c r="FM10" s="5">
        <f>(C10+I10)*$FO$7</f>
        <v>2336.0879999999997</v>
      </c>
      <c r="FN10" s="35">
        <f aca="true" t="shared" si="107" ref="FN10:FN34">(D10+J10)*$FO$7</f>
        <v>1468.032492</v>
      </c>
      <c r="FO10" s="35">
        <f t="shared" si="30"/>
        <v>3804.120492</v>
      </c>
      <c r="FP10" s="93">
        <f aca="true" t="shared" si="108" ref="FP10:FP34">$K10*FO$7</f>
        <v>0.0347928</v>
      </c>
      <c r="FQ10" s="117">
        <f aca="true" t="shared" si="109" ref="FQ10:FQ34">$L10*FO$7</f>
        <v>286.5783528</v>
      </c>
    </row>
    <row r="11" spans="1:173" ht="12.75">
      <c r="A11" s="36">
        <v>44835</v>
      </c>
      <c r="F11" s="3">
        <v>168560</v>
      </c>
      <c r="G11" s="106">
        <v>4</v>
      </c>
      <c r="H11" s="116">
        <v>66085</v>
      </c>
      <c r="J11" s="3">
        <v>295002</v>
      </c>
      <c r="K11" s="106">
        <v>7</v>
      </c>
      <c r="L11" s="3">
        <v>57657</v>
      </c>
      <c r="N11" s="3">
        <f t="shared" si="0"/>
        <v>463562</v>
      </c>
      <c r="O11" s="34">
        <f t="shared" si="1"/>
        <v>463562</v>
      </c>
      <c r="P11" s="100">
        <f t="shared" si="32"/>
        <v>11</v>
      </c>
      <c r="Q11" s="112">
        <f t="shared" si="33"/>
        <v>123742</v>
      </c>
      <c r="S11" s="45"/>
      <c r="T11" s="35">
        <f t="shared" si="2"/>
        <v>114628.33713600002</v>
      </c>
      <c r="U11" s="35">
        <f t="shared" si="3"/>
        <v>114628.33713600002</v>
      </c>
      <c r="V11" s="104">
        <f t="shared" si="4"/>
        <v>2.719975999999999</v>
      </c>
      <c r="W11" s="35">
        <f t="shared" si="5"/>
        <v>22403.665176000002</v>
      </c>
      <c r="Z11" s="5">
        <f t="shared" si="35"/>
        <v>1056.7856646</v>
      </c>
      <c r="AA11" s="5">
        <f t="shared" si="6"/>
        <v>1056.7856646</v>
      </c>
      <c r="AB11" s="93">
        <f t="shared" si="36"/>
        <v>0.0250761</v>
      </c>
      <c r="AC11" s="117">
        <f t="shared" si="37"/>
        <v>206.54467110000002</v>
      </c>
      <c r="AF11" s="5">
        <f t="shared" si="38"/>
        <v>95.4036468</v>
      </c>
      <c r="AG11" s="5">
        <f t="shared" si="7"/>
        <v>95.4036468</v>
      </c>
      <c r="AH11" s="93">
        <f t="shared" si="39"/>
        <v>0.0022638</v>
      </c>
      <c r="AI11" s="117">
        <f t="shared" si="40"/>
        <v>18.6462738</v>
      </c>
      <c r="AL11" s="5">
        <f t="shared" si="41"/>
        <v>237.5356104</v>
      </c>
      <c r="AM11" s="5">
        <f t="shared" si="8"/>
        <v>237.5356104</v>
      </c>
      <c r="AN11" s="93">
        <f t="shared" si="42"/>
        <v>0.0056364</v>
      </c>
      <c r="AO11" s="117">
        <f t="shared" si="43"/>
        <v>46.425416399999996</v>
      </c>
      <c r="AR11" s="5">
        <f t="shared" si="44"/>
        <v>8107.480965600001</v>
      </c>
      <c r="AS11" s="5">
        <f t="shared" si="9"/>
        <v>8107.480965600001</v>
      </c>
      <c r="AT11" s="93">
        <f t="shared" si="45"/>
        <v>0.1923796</v>
      </c>
      <c r="AU11" s="117">
        <f t="shared" si="46"/>
        <v>1584.5757996000002</v>
      </c>
      <c r="AX11" s="5">
        <f t="shared" si="47"/>
        <v>1845.0900089999998</v>
      </c>
      <c r="AY11" s="5">
        <f t="shared" si="10"/>
        <v>1845.0900089999998</v>
      </c>
      <c r="AZ11" s="93">
        <f t="shared" si="48"/>
        <v>0.0437815</v>
      </c>
      <c r="BA11" s="117">
        <f t="shared" si="49"/>
        <v>360.6157065</v>
      </c>
      <c r="BD11" s="5">
        <f t="shared" si="50"/>
        <v>672.8110614</v>
      </c>
      <c r="BE11" s="5">
        <f t="shared" si="11"/>
        <v>672.8110614</v>
      </c>
      <c r="BF11" s="93">
        <f t="shared" si="51"/>
        <v>0.0159649</v>
      </c>
      <c r="BG11" s="117">
        <f t="shared" si="52"/>
        <v>131.4983199</v>
      </c>
      <c r="BJ11" s="5">
        <f t="shared" si="53"/>
        <v>2041.0598376</v>
      </c>
      <c r="BK11" s="5">
        <f t="shared" si="12"/>
        <v>2041.0598376</v>
      </c>
      <c r="BL11" s="93">
        <f t="shared" si="54"/>
        <v>0.0484316</v>
      </c>
      <c r="BM11" s="117">
        <f t="shared" si="55"/>
        <v>398.9172516</v>
      </c>
      <c r="BP11" s="5">
        <f t="shared" si="56"/>
        <v>12490.4731806</v>
      </c>
      <c r="BQ11" s="5">
        <f t="shared" si="13"/>
        <v>12490.4731806</v>
      </c>
      <c r="BR11" s="93">
        <f t="shared" si="57"/>
        <v>0.2963821</v>
      </c>
      <c r="BS11" s="117">
        <f t="shared" si="58"/>
        <v>2441.2146771</v>
      </c>
      <c r="BV11" s="5">
        <f t="shared" si="59"/>
        <v>680.8941162</v>
      </c>
      <c r="BW11" s="5">
        <f t="shared" si="14"/>
        <v>680.8941162</v>
      </c>
      <c r="BX11" s="93">
        <f t="shared" si="60"/>
        <v>0.0161567</v>
      </c>
      <c r="BY11" s="117">
        <f t="shared" si="61"/>
        <v>133.0781217</v>
      </c>
      <c r="CB11" s="5">
        <f t="shared" si="62"/>
        <v>933.1503264</v>
      </c>
      <c r="CC11" s="5">
        <f t="shared" si="15"/>
        <v>933.1503264</v>
      </c>
      <c r="CD11" s="93">
        <f t="shared" si="63"/>
        <v>0.0221424</v>
      </c>
      <c r="CE11" s="117">
        <f t="shared" si="64"/>
        <v>182.38062240000002</v>
      </c>
      <c r="CH11" s="5">
        <f t="shared" si="65"/>
        <v>8643.3520986</v>
      </c>
      <c r="CI11" s="5">
        <f t="shared" si="16"/>
        <v>8643.3520986</v>
      </c>
      <c r="CJ11" s="93">
        <f t="shared" si="66"/>
        <v>0.2050951</v>
      </c>
      <c r="CK11" s="117">
        <f t="shared" si="67"/>
        <v>1689.3097401</v>
      </c>
      <c r="CN11" s="5">
        <f t="shared" si="68"/>
        <v>61.655418000000004</v>
      </c>
      <c r="CO11" s="5">
        <f t="shared" si="17"/>
        <v>61.655418000000004</v>
      </c>
      <c r="CP11" s="93">
        <f t="shared" si="69"/>
        <v>0.001463</v>
      </c>
      <c r="CQ11" s="117">
        <f t="shared" si="70"/>
        <v>12.050313000000001</v>
      </c>
      <c r="CT11" s="5">
        <f t="shared" si="71"/>
        <v>20.945142</v>
      </c>
      <c r="CU11" s="5">
        <f t="shared" si="18"/>
        <v>20.945142</v>
      </c>
      <c r="CV11" s="93">
        <f t="shared" si="72"/>
        <v>0.000497</v>
      </c>
      <c r="CW11" s="117">
        <f t="shared" si="73"/>
        <v>4.093647000000001</v>
      </c>
      <c r="CZ11" s="5">
        <f t="shared" si="74"/>
        <v>1167.5294153999998</v>
      </c>
      <c r="DA11" s="5">
        <f t="shared" si="19"/>
        <v>1167.5294153999998</v>
      </c>
      <c r="DB11" s="93">
        <f t="shared" si="75"/>
        <v>0.027703899999999997</v>
      </c>
      <c r="DC11" s="117">
        <f t="shared" si="76"/>
        <v>228.18910889999998</v>
      </c>
      <c r="DF11" s="5">
        <f t="shared" si="77"/>
        <v>3398.2460388000004</v>
      </c>
      <c r="DG11" s="5">
        <f t="shared" si="20"/>
        <v>3398.2460388000004</v>
      </c>
      <c r="DH11" s="93">
        <f t="shared" si="78"/>
        <v>0.08063580000000001</v>
      </c>
      <c r="DI11" s="117">
        <f t="shared" si="79"/>
        <v>664.1740458</v>
      </c>
      <c r="DL11" s="5">
        <f t="shared" si="80"/>
        <v>172.51716960000002</v>
      </c>
      <c r="DM11" s="5">
        <f t="shared" si="21"/>
        <v>172.51716960000002</v>
      </c>
      <c r="DN11" s="93">
        <f t="shared" si="81"/>
        <v>0.0040936</v>
      </c>
      <c r="DO11" s="117">
        <f t="shared" si="82"/>
        <v>33.7178136</v>
      </c>
      <c r="DR11" s="5">
        <f t="shared" si="83"/>
        <v>2278.5364476</v>
      </c>
      <c r="DS11" s="5">
        <f t="shared" si="22"/>
        <v>2278.5364476</v>
      </c>
      <c r="DT11" s="93">
        <f t="shared" si="84"/>
        <v>0.0540666</v>
      </c>
      <c r="DU11" s="117">
        <f t="shared" si="85"/>
        <v>445.33113660000004</v>
      </c>
      <c r="DX11" s="5">
        <f t="shared" si="86"/>
        <v>48932.542243799995</v>
      </c>
      <c r="DY11" s="5">
        <f t="shared" si="23"/>
        <v>48932.542243799995</v>
      </c>
      <c r="DZ11" s="93">
        <f t="shared" si="87"/>
        <v>1.1611033</v>
      </c>
      <c r="EA11" s="117">
        <f t="shared" si="88"/>
        <v>9563.6761383</v>
      </c>
      <c r="ED11" s="5">
        <f t="shared" si="89"/>
        <v>952.9449606000001</v>
      </c>
      <c r="EE11" s="35">
        <f t="shared" si="24"/>
        <v>952.9449606000001</v>
      </c>
      <c r="EF11" s="93">
        <f t="shared" si="90"/>
        <v>0.022612100000000003</v>
      </c>
      <c r="EG11" s="117">
        <f t="shared" si="91"/>
        <v>186.2494071</v>
      </c>
      <c r="EJ11" s="5">
        <f t="shared" si="92"/>
        <v>1091.1238974</v>
      </c>
      <c r="EK11" s="35">
        <f t="shared" si="25"/>
        <v>1091.1238974</v>
      </c>
      <c r="EL11" s="93">
        <f t="shared" si="93"/>
        <v>0.0258909</v>
      </c>
      <c r="EM11" s="117">
        <f t="shared" si="94"/>
        <v>213.2559459</v>
      </c>
      <c r="EP11" s="5">
        <f t="shared" si="95"/>
        <v>260.2507644</v>
      </c>
      <c r="EQ11" s="35">
        <f t="shared" si="26"/>
        <v>260.2507644</v>
      </c>
      <c r="ER11" s="93">
        <f t="shared" si="96"/>
        <v>0.0061754</v>
      </c>
      <c r="ES11" s="117">
        <f t="shared" si="97"/>
        <v>50.8650054</v>
      </c>
      <c r="EV11" s="5">
        <f t="shared" si="98"/>
        <v>3764.520522</v>
      </c>
      <c r="EW11" s="5">
        <f t="shared" si="27"/>
        <v>3764.520522</v>
      </c>
      <c r="EX11" s="93">
        <f t="shared" si="99"/>
        <v>0.089327</v>
      </c>
      <c r="EY11" s="117">
        <f t="shared" si="100"/>
        <v>735.760977</v>
      </c>
      <c r="FB11" s="5">
        <f t="shared" si="101"/>
        <v>14158.355488199999</v>
      </c>
      <c r="FC11" s="5">
        <f t="shared" si="28"/>
        <v>14158.355488199999</v>
      </c>
      <c r="FD11" s="93">
        <f t="shared" si="102"/>
        <v>0.3359587</v>
      </c>
      <c r="FE11" s="117">
        <f t="shared" si="103"/>
        <v>2767.1958237</v>
      </c>
      <c r="FH11" s="5">
        <f t="shared" si="104"/>
        <v>98.8551702</v>
      </c>
      <c r="FI11" s="5">
        <f t="shared" si="29"/>
        <v>98.8551702</v>
      </c>
      <c r="FJ11" s="93">
        <f t="shared" si="105"/>
        <v>0.0023457</v>
      </c>
      <c r="FK11" s="117">
        <f t="shared" si="106"/>
        <v>19.3208607</v>
      </c>
      <c r="FN11" s="35">
        <f t="shared" si="107"/>
        <v>1466.2779408</v>
      </c>
      <c r="FO11" s="35">
        <f t="shared" si="30"/>
        <v>1466.2779408</v>
      </c>
      <c r="FP11" s="93">
        <f t="shared" si="108"/>
        <v>0.0347928</v>
      </c>
      <c r="FQ11" s="117">
        <f t="shared" si="109"/>
        <v>286.5783528</v>
      </c>
    </row>
    <row r="12" spans="1:173" ht="12.75">
      <c r="A12" s="36">
        <v>45017</v>
      </c>
      <c r="E12" s="3">
        <v>305000</v>
      </c>
      <c r="F12" s="3">
        <v>168560</v>
      </c>
      <c r="G12" s="106">
        <v>4</v>
      </c>
      <c r="H12" s="116">
        <v>66085</v>
      </c>
      <c r="I12" s="3">
        <v>530000</v>
      </c>
      <c r="J12" s="3">
        <v>295002</v>
      </c>
      <c r="K12" s="106">
        <v>7</v>
      </c>
      <c r="L12" s="3">
        <v>57657</v>
      </c>
      <c r="M12" s="3">
        <f t="shared" si="31"/>
        <v>835000</v>
      </c>
      <c r="N12" s="3">
        <f t="shared" si="0"/>
        <v>463562</v>
      </c>
      <c r="O12" s="34">
        <f t="shared" si="1"/>
        <v>1298562</v>
      </c>
      <c r="P12" s="100">
        <f t="shared" si="32"/>
        <v>11</v>
      </c>
      <c r="Q12" s="112">
        <f t="shared" si="33"/>
        <v>123742</v>
      </c>
      <c r="S12" s="45">
        <f t="shared" si="34"/>
        <v>205941.03999999998</v>
      </c>
      <c r="T12" s="35">
        <f t="shared" si="2"/>
        <v>114628.33713600002</v>
      </c>
      <c r="U12" s="35">
        <f t="shared" si="3"/>
        <v>320569.37713599997</v>
      </c>
      <c r="V12" s="104">
        <f t="shared" si="4"/>
        <v>2.719975999999999</v>
      </c>
      <c r="W12" s="35">
        <f t="shared" si="5"/>
        <v>22403.665176000002</v>
      </c>
      <c r="Y12" s="5">
        <f aca="true" t="shared" si="110" ref="Y12:Y34">(C12+I12)*$AA$7</f>
        <v>1898.6190000000001</v>
      </c>
      <c r="Z12" s="5">
        <f t="shared" si="35"/>
        <v>1056.7856646</v>
      </c>
      <c r="AA12" s="5">
        <f t="shared" si="6"/>
        <v>2955.4046646</v>
      </c>
      <c r="AB12" s="93">
        <f t="shared" si="36"/>
        <v>0.0250761</v>
      </c>
      <c r="AC12" s="117">
        <f t="shared" si="37"/>
        <v>206.54467110000002</v>
      </c>
      <c r="AE12" s="5">
        <f aca="true" t="shared" si="111" ref="AE12:AE34">(C12+I12)*$AG$7</f>
        <v>171.402</v>
      </c>
      <c r="AF12" s="5">
        <f t="shared" si="38"/>
        <v>95.4036468</v>
      </c>
      <c r="AG12" s="5">
        <f t="shared" si="7"/>
        <v>266.8056468</v>
      </c>
      <c r="AH12" s="93">
        <f t="shared" si="39"/>
        <v>0.0022638</v>
      </c>
      <c r="AI12" s="117">
        <f t="shared" si="40"/>
        <v>18.6462738</v>
      </c>
      <c r="AK12" s="5">
        <f aca="true" t="shared" si="112" ref="AK12:AK34">(C12+I12)*$AM$7</f>
        <v>426.756</v>
      </c>
      <c r="AL12" s="5">
        <f t="shared" si="41"/>
        <v>237.5356104</v>
      </c>
      <c r="AM12" s="5">
        <f t="shared" si="8"/>
        <v>664.2916104</v>
      </c>
      <c r="AN12" s="93">
        <f t="shared" si="42"/>
        <v>0.0056364</v>
      </c>
      <c r="AO12" s="117">
        <f t="shared" si="43"/>
        <v>46.425416399999996</v>
      </c>
      <c r="AQ12" s="5">
        <f aca="true" t="shared" si="113" ref="AQ12:AQ34">(C12+I12)*$AS$7</f>
        <v>14565.884</v>
      </c>
      <c r="AR12" s="5">
        <f t="shared" si="44"/>
        <v>8107.480965600001</v>
      </c>
      <c r="AS12" s="5">
        <f t="shared" si="9"/>
        <v>22673.3649656</v>
      </c>
      <c r="AT12" s="93">
        <f t="shared" si="45"/>
        <v>0.1923796</v>
      </c>
      <c r="AU12" s="117">
        <f t="shared" si="46"/>
        <v>1584.5757996000002</v>
      </c>
      <c r="AW12" s="5">
        <f aca="true" t="shared" si="114" ref="AW12:AW34">(C12+I12)*$AY$7</f>
        <v>3314.8849999999998</v>
      </c>
      <c r="AX12" s="5">
        <f t="shared" si="47"/>
        <v>1845.0900089999998</v>
      </c>
      <c r="AY12" s="5">
        <f t="shared" si="10"/>
        <v>5159.975009</v>
      </c>
      <c r="AZ12" s="93">
        <f t="shared" si="48"/>
        <v>0.0437815</v>
      </c>
      <c r="BA12" s="117">
        <f t="shared" si="49"/>
        <v>360.6157065</v>
      </c>
      <c r="BC12" s="5">
        <f aca="true" t="shared" si="115" ref="BC12:BC34">(C12+I12)*$BE$7</f>
        <v>1208.771</v>
      </c>
      <c r="BD12" s="5">
        <f t="shared" si="50"/>
        <v>672.8110614</v>
      </c>
      <c r="BE12" s="5">
        <f t="shared" si="11"/>
        <v>1881.5820614</v>
      </c>
      <c r="BF12" s="93">
        <f t="shared" si="51"/>
        <v>0.0159649</v>
      </c>
      <c r="BG12" s="117">
        <f t="shared" si="52"/>
        <v>131.4983199</v>
      </c>
      <c r="BI12" s="5">
        <f aca="true" t="shared" si="116" ref="BI12:BI34">(C12+I12)*$BK$7</f>
        <v>3666.964</v>
      </c>
      <c r="BJ12" s="5">
        <f t="shared" si="53"/>
        <v>2041.0598376</v>
      </c>
      <c r="BK12" s="5">
        <f t="shared" si="12"/>
        <v>5708.0238376</v>
      </c>
      <c r="BL12" s="93">
        <f t="shared" si="54"/>
        <v>0.0484316</v>
      </c>
      <c r="BM12" s="117">
        <f t="shared" si="55"/>
        <v>398.9172516</v>
      </c>
      <c r="BO12" s="5">
        <f aca="true" t="shared" si="117" ref="BO12:BO34">(C12+I12)*$BQ$7</f>
        <v>22440.359</v>
      </c>
      <c r="BP12" s="5">
        <f t="shared" si="56"/>
        <v>12490.4731806</v>
      </c>
      <c r="BQ12" s="5">
        <f t="shared" si="13"/>
        <v>34930.8321806</v>
      </c>
      <c r="BR12" s="93">
        <f t="shared" si="57"/>
        <v>0.2963821</v>
      </c>
      <c r="BS12" s="117">
        <f t="shared" si="58"/>
        <v>2441.2146771</v>
      </c>
      <c r="BU12" s="5">
        <f aca="true" t="shared" si="118" ref="BU12:BU34">(C12+I12)*$BW$7</f>
        <v>1223.293</v>
      </c>
      <c r="BV12" s="5">
        <f t="shared" si="59"/>
        <v>680.8941162</v>
      </c>
      <c r="BW12" s="5">
        <f t="shared" si="14"/>
        <v>1904.1871161999998</v>
      </c>
      <c r="BX12" s="93">
        <f t="shared" si="60"/>
        <v>0.0161567</v>
      </c>
      <c r="BY12" s="117">
        <f t="shared" si="61"/>
        <v>133.0781217</v>
      </c>
      <c r="CA12" s="5">
        <f aca="true" t="shared" si="119" ref="CA12:CA34">(C12+I12)*$CC$7</f>
        <v>1676.496</v>
      </c>
      <c r="CB12" s="5">
        <f t="shared" si="62"/>
        <v>933.1503264</v>
      </c>
      <c r="CC12" s="5">
        <f t="shared" si="15"/>
        <v>2609.6463264000004</v>
      </c>
      <c r="CD12" s="93">
        <f t="shared" si="63"/>
        <v>0.0221424</v>
      </c>
      <c r="CE12" s="117">
        <f t="shared" si="64"/>
        <v>182.38062240000002</v>
      </c>
      <c r="CG12" s="5">
        <f aca="true" t="shared" si="120" ref="CG12:CG34">(C12+I12)*$CI$7</f>
        <v>15528.629</v>
      </c>
      <c r="CH12" s="5">
        <f t="shared" si="65"/>
        <v>8643.3520986</v>
      </c>
      <c r="CI12" s="5">
        <f t="shared" si="16"/>
        <v>24171.9810986</v>
      </c>
      <c r="CJ12" s="93">
        <f t="shared" si="66"/>
        <v>0.2050951</v>
      </c>
      <c r="CK12" s="117">
        <f t="shared" si="67"/>
        <v>1689.3097401</v>
      </c>
      <c r="CM12" s="5">
        <f aca="true" t="shared" si="121" ref="CM12:CM34">(C12+I12)*$CO$7</f>
        <v>110.77000000000001</v>
      </c>
      <c r="CN12" s="5">
        <f t="shared" si="68"/>
        <v>61.655418000000004</v>
      </c>
      <c r="CO12" s="5">
        <f t="shared" si="17"/>
        <v>172.425418</v>
      </c>
      <c r="CP12" s="93">
        <f t="shared" si="69"/>
        <v>0.001463</v>
      </c>
      <c r="CQ12" s="117">
        <f t="shared" si="70"/>
        <v>12.050313000000001</v>
      </c>
      <c r="CS12" s="5">
        <f aca="true" t="shared" si="122" ref="CS12:CS34">(C12+I12)*$CU$7</f>
        <v>37.63</v>
      </c>
      <c r="CT12" s="5">
        <f t="shared" si="71"/>
        <v>20.945142</v>
      </c>
      <c r="CU12" s="5">
        <f t="shared" si="18"/>
        <v>58.575142</v>
      </c>
      <c r="CV12" s="93">
        <f t="shared" si="72"/>
        <v>0.000497</v>
      </c>
      <c r="CW12" s="117">
        <f t="shared" si="73"/>
        <v>4.093647000000001</v>
      </c>
      <c r="CY12" s="5">
        <f aca="true" t="shared" si="123" ref="CY12:CY34">(C12+I12)*$DA$7</f>
        <v>2097.5809999999997</v>
      </c>
      <c r="CZ12" s="5">
        <f t="shared" si="74"/>
        <v>1167.5294153999998</v>
      </c>
      <c r="DA12" s="5">
        <f t="shared" si="19"/>
        <v>3265.1104153999995</v>
      </c>
      <c r="DB12" s="93">
        <f t="shared" si="75"/>
        <v>0.027703899999999997</v>
      </c>
      <c r="DC12" s="117">
        <f t="shared" si="76"/>
        <v>228.18910889999998</v>
      </c>
      <c r="DE12" s="5">
        <f aca="true" t="shared" si="124" ref="DE12:DE34">(C12+I12)*$DG$7</f>
        <v>6105.282</v>
      </c>
      <c r="DF12" s="5">
        <f t="shared" si="77"/>
        <v>3398.2460388000004</v>
      </c>
      <c r="DG12" s="5">
        <f t="shared" si="20"/>
        <v>9503.528038800001</v>
      </c>
      <c r="DH12" s="93">
        <f t="shared" si="78"/>
        <v>0.08063580000000001</v>
      </c>
      <c r="DI12" s="117">
        <f t="shared" si="79"/>
        <v>664.1740458</v>
      </c>
      <c r="DK12" s="5">
        <f aca="true" t="shared" si="125" ref="DK12:DK34">(C12+I12)*$DM$7</f>
        <v>309.944</v>
      </c>
      <c r="DL12" s="5">
        <f t="shared" si="80"/>
        <v>172.51716960000002</v>
      </c>
      <c r="DM12" s="5">
        <f t="shared" si="21"/>
        <v>482.46116960000006</v>
      </c>
      <c r="DN12" s="93">
        <f t="shared" si="81"/>
        <v>0.0040936</v>
      </c>
      <c r="DO12" s="117">
        <f t="shared" si="82"/>
        <v>33.7178136</v>
      </c>
      <c r="DQ12" s="5">
        <f aca="true" t="shared" si="126" ref="DQ12:DQ34">(C12+I12)*$DS$7</f>
        <v>4093.614</v>
      </c>
      <c r="DR12" s="5">
        <f t="shared" si="83"/>
        <v>2278.5364476</v>
      </c>
      <c r="DS12" s="5">
        <f t="shared" si="22"/>
        <v>6372.1504476</v>
      </c>
      <c r="DT12" s="93">
        <f t="shared" si="84"/>
        <v>0.0540666</v>
      </c>
      <c r="DU12" s="117">
        <f t="shared" si="85"/>
        <v>445.33113660000004</v>
      </c>
      <c r="DW12" s="5">
        <f aca="true" t="shared" si="127" ref="DW12:DW34">(C12+I12)*$DY$7</f>
        <v>87912.10699999999</v>
      </c>
      <c r="DX12" s="5">
        <f t="shared" si="86"/>
        <v>48932.542243799995</v>
      </c>
      <c r="DY12" s="5">
        <f t="shared" si="23"/>
        <v>136844.64924379997</v>
      </c>
      <c r="DZ12" s="93">
        <f t="shared" si="87"/>
        <v>1.1611033</v>
      </c>
      <c r="EA12" s="117">
        <f t="shared" si="88"/>
        <v>9563.6761383</v>
      </c>
      <c r="EC12" s="5">
        <f aca="true" t="shared" si="128" ref="EC12:EC34">(C12+I12)*$EE$7</f>
        <v>1712.0590000000002</v>
      </c>
      <c r="ED12" s="5">
        <f t="shared" si="89"/>
        <v>952.9449606000001</v>
      </c>
      <c r="EE12" s="35">
        <f t="shared" si="24"/>
        <v>2665.0039606</v>
      </c>
      <c r="EF12" s="93">
        <f t="shared" si="90"/>
        <v>0.022612100000000003</v>
      </c>
      <c r="EG12" s="117">
        <f t="shared" si="91"/>
        <v>186.2494071</v>
      </c>
      <c r="EI12" s="5">
        <f aca="true" t="shared" si="129" ref="EI12:EI34">(C12+I12)*$EK$7</f>
        <v>1960.3110000000001</v>
      </c>
      <c r="EJ12" s="5">
        <f t="shared" si="92"/>
        <v>1091.1238974</v>
      </c>
      <c r="EK12" s="35">
        <f t="shared" si="25"/>
        <v>3051.4348974000004</v>
      </c>
      <c r="EL12" s="93">
        <f t="shared" si="93"/>
        <v>0.0258909</v>
      </c>
      <c r="EM12" s="117">
        <f t="shared" si="94"/>
        <v>213.2559459</v>
      </c>
      <c r="EO12" s="5">
        <f aca="true" t="shared" si="130" ref="EO12:EO34">(C12+I12)*$EQ$7</f>
        <v>467.566</v>
      </c>
      <c r="EP12" s="5">
        <f t="shared" si="95"/>
        <v>260.2507644</v>
      </c>
      <c r="EQ12" s="35">
        <f t="shared" si="26"/>
        <v>727.8167644</v>
      </c>
      <c r="ER12" s="93">
        <f t="shared" si="96"/>
        <v>0.0061754</v>
      </c>
      <c r="ES12" s="117">
        <f t="shared" si="97"/>
        <v>50.8650054</v>
      </c>
      <c r="EU12" s="5">
        <f aca="true" t="shared" si="131" ref="EU12:EU34">(C12+I12)*$EW$7</f>
        <v>6763.33</v>
      </c>
      <c r="EV12" s="5">
        <f t="shared" si="98"/>
        <v>3764.520522</v>
      </c>
      <c r="EW12" s="5">
        <f t="shared" si="27"/>
        <v>10527.850522</v>
      </c>
      <c r="EX12" s="93">
        <f t="shared" si="99"/>
        <v>0.089327</v>
      </c>
      <c r="EY12" s="117">
        <f t="shared" si="100"/>
        <v>735.760977</v>
      </c>
      <c r="FA12" s="5">
        <f aca="true" t="shared" si="132" ref="FA12:FA34">(C12+I12)*$FC$7</f>
        <v>25436.873</v>
      </c>
      <c r="FB12" s="5">
        <f t="shared" si="101"/>
        <v>14158.355488199999</v>
      </c>
      <c r="FC12" s="5">
        <f t="shared" si="28"/>
        <v>39595.228488199995</v>
      </c>
      <c r="FD12" s="93">
        <f t="shared" si="102"/>
        <v>0.3359587</v>
      </c>
      <c r="FE12" s="117">
        <f t="shared" si="103"/>
        <v>2767.1958237</v>
      </c>
      <c r="FG12" s="5">
        <f aca="true" t="shared" si="133" ref="FG12:FG34">(C12+I12)*$FI$7</f>
        <v>177.603</v>
      </c>
      <c r="FH12" s="5">
        <f t="shared" si="104"/>
        <v>98.8551702</v>
      </c>
      <c r="FI12" s="5">
        <f t="shared" si="29"/>
        <v>276.45817020000004</v>
      </c>
      <c r="FJ12" s="93">
        <f t="shared" si="105"/>
        <v>0.0023457</v>
      </c>
      <c r="FK12" s="117">
        <f t="shared" si="106"/>
        <v>19.3208607</v>
      </c>
      <c r="FM12" s="5">
        <f aca="true" t="shared" si="134" ref="FM12:FM34">(C12+I12)*$FO$7</f>
        <v>2634.312</v>
      </c>
      <c r="FN12" s="35">
        <f t="shared" si="107"/>
        <v>1466.2779408</v>
      </c>
      <c r="FO12" s="35">
        <f t="shared" si="30"/>
        <v>4100.5899408</v>
      </c>
      <c r="FP12" s="93">
        <f t="shared" si="108"/>
        <v>0.0347928</v>
      </c>
      <c r="FQ12" s="117">
        <f t="shared" si="109"/>
        <v>286.5783528</v>
      </c>
    </row>
    <row r="13" spans="1:173" ht="12.75">
      <c r="A13" s="36">
        <v>45200</v>
      </c>
      <c r="F13" s="3">
        <v>168255</v>
      </c>
      <c r="G13" s="106">
        <v>4</v>
      </c>
      <c r="H13" s="116">
        <v>66085</v>
      </c>
      <c r="J13" s="3">
        <v>294472</v>
      </c>
      <c r="K13" s="106">
        <v>7</v>
      </c>
      <c r="L13" s="3">
        <v>57657</v>
      </c>
      <c r="N13" s="3">
        <f t="shared" si="0"/>
        <v>462727</v>
      </c>
      <c r="O13" s="34">
        <f t="shared" si="1"/>
        <v>462727</v>
      </c>
      <c r="P13" s="100">
        <f t="shared" si="32"/>
        <v>11</v>
      </c>
      <c r="Q13" s="112">
        <f t="shared" si="33"/>
        <v>123742</v>
      </c>
      <c r="S13" s="45"/>
      <c r="T13" s="35">
        <f t="shared" si="2"/>
        <v>114422.39609599998</v>
      </c>
      <c r="U13" s="35">
        <f t="shared" si="3"/>
        <v>114422.39609599998</v>
      </c>
      <c r="V13" s="104">
        <f t="shared" si="4"/>
        <v>2.719975999999999</v>
      </c>
      <c r="W13" s="35">
        <f t="shared" si="5"/>
        <v>22403.665176000002</v>
      </c>
      <c r="Z13" s="5">
        <f t="shared" si="35"/>
        <v>1054.8870456</v>
      </c>
      <c r="AA13" s="5">
        <f t="shared" si="6"/>
        <v>1054.8870456</v>
      </c>
      <c r="AB13" s="93">
        <f t="shared" si="36"/>
        <v>0.0250761</v>
      </c>
      <c r="AC13" s="117">
        <f t="shared" si="37"/>
        <v>206.54467110000002</v>
      </c>
      <c r="AF13" s="5">
        <f t="shared" si="38"/>
        <v>95.2322448</v>
      </c>
      <c r="AG13" s="5">
        <f t="shared" si="7"/>
        <v>95.2322448</v>
      </c>
      <c r="AH13" s="93">
        <f t="shared" si="39"/>
        <v>0.0022638</v>
      </c>
      <c r="AI13" s="117">
        <f t="shared" si="40"/>
        <v>18.6462738</v>
      </c>
      <c r="AL13" s="5">
        <f t="shared" si="41"/>
        <v>237.10885439999998</v>
      </c>
      <c r="AM13" s="5">
        <f t="shared" si="8"/>
        <v>237.10885439999998</v>
      </c>
      <c r="AN13" s="93">
        <f t="shared" si="42"/>
        <v>0.0056364</v>
      </c>
      <c r="AO13" s="117">
        <f t="shared" si="43"/>
        <v>46.425416399999996</v>
      </c>
      <c r="AR13" s="5">
        <f t="shared" si="44"/>
        <v>8092.9150816</v>
      </c>
      <c r="AS13" s="5">
        <f t="shared" si="9"/>
        <v>8092.9150816</v>
      </c>
      <c r="AT13" s="93">
        <f t="shared" si="45"/>
        <v>0.1923796</v>
      </c>
      <c r="AU13" s="117">
        <f t="shared" si="46"/>
        <v>1584.5757996000002</v>
      </c>
      <c r="AX13" s="5">
        <f t="shared" si="47"/>
        <v>1841.775124</v>
      </c>
      <c r="AY13" s="5">
        <f t="shared" si="10"/>
        <v>1841.775124</v>
      </c>
      <c r="AZ13" s="93">
        <f t="shared" si="48"/>
        <v>0.0437815</v>
      </c>
      <c r="BA13" s="117">
        <f t="shared" si="49"/>
        <v>360.6157065</v>
      </c>
      <c r="BD13" s="5">
        <f t="shared" si="50"/>
        <v>671.6022904</v>
      </c>
      <c r="BE13" s="5">
        <f t="shared" si="11"/>
        <v>671.6022904</v>
      </c>
      <c r="BF13" s="93">
        <f t="shared" si="51"/>
        <v>0.0159649</v>
      </c>
      <c r="BG13" s="117">
        <f t="shared" si="52"/>
        <v>131.4983199</v>
      </c>
      <c r="BJ13" s="5">
        <f t="shared" si="53"/>
        <v>2037.3928736</v>
      </c>
      <c r="BK13" s="5">
        <f t="shared" si="12"/>
        <v>2037.3928736</v>
      </c>
      <c r="BL13" s="93">
        <f t="shared" si="54"/>
        <v>0.0484316</v>
      </c>
      <c r="BM13" s="117">
        <f t="shared" si="55"/>
        <v>398.9172516</v>
      </c>
      <c r="BP13" s="5">
        <f t="shared" si="56"/>
        <v>12468.0328216</v>
      </c>
      <c r="BQ13" s="5">
        <f t="shared" si="13"/>
        <v>12468.0328216</v>
      </c>
      <c r="BR13" s="93">
        <f t="shared" si="57"/>
        <v>0.2963821</v>
      </c>
      <c r="BS13" s="117">
        <f t="shared" si="58"/>
        <v>2441.2146771</v>
      </c>
      <c r="BV13" s="5">
        <f t="shared" si="59"/>
        <v>679.6708232</v>
      </c>
      <c r="BW13" s="5">
        <f t="shared" si="14"/>
        <v>679.6708232</v>
      </c>
      <c r="BX13" s="93">
        <f t="shared" si="60"/>
        <v>0.0161567</v>
      </c>
      <c r="BY13" s="117">
        <f t="shared" si="61"/>
        <v>133.0781217</v>
      </c>
      <c r="CB13" s="5">
        <f t="shared" si="62"/>
        <v>931.4738304</v>
      </c>
      <c r="CC13" s="5">
        <f t="shared" si="15"/>
        <v>931.4738304</v>
      </c>
      <c r="CD13" s="93">
        <f t="shared" si="63"/>
        <v>0.0221424</v>
      </c>
      <c r="CE13" s="117">
        <f t="shared" si="64"/>
        <v>182.38062240000002</v>
      </c>
      <c r="CH13" s="5">
        <f t="shared" si="65"/>
        <v>8627.8234696</v>
      </c>
      <c r="CI13" s="5">
        <f t="shared" si="16"/>
        <v>8627.8234696</v>
      </c>
      <c r="CJ13" s="93">
        <f t="shared" si="66"/>
        <v>0.2050951</v>
      </c>
      <c r="CK13" s="117">
        <f t="shared" si="67"/>
        <v>1689.3097401</v>
      </c>
      <c r="CN13" s="5">
        <f t="shared" si="68"/>
        <v>61.544648</v>
      </c>
      <c r="CO13" s="5">
        <f t="shared" si="17"/>
        <v>61.544648</v>
      </c>
      <c r="CP13" s="93">
        <f t="shared" si="69"/>
        <v>0.001463</v>
      </c>
      <c r="CQ13" s="117">
        <f t="shared" si="70"/>
        <v>12.050313000000001</v>
      </c>
      <c r="CT13" s="5">
        <f t="shared" si="71"/>
        <v>20.907512</v>
      </c>
      <c r="CU13" s="5">
        <f t="shared" si="18"/>
        <v>20.907512</v>
      </c>
      <c r="CV13" s="93">
        <f t="shared" si="72"/>
        <v>0.000497</v>
      </c>
      <c r="CW13" s="117">
        <f t="shared" si="73"/>
        <v>4.093647000000001</v>
      </c>
      <c r="CZ13" s="5">
        <f t="shared" si="74"/>
        <v>1165.4318343999998</v>
      </c>
      <c r="DA13" s="5">
        <f t="shared" si="19"/>
        <v>1165.4318343999998</v>
      </c>
      <c r="DB13" s="93">
        <f t="shared" si="75"/>
        <v>0.027703899999999997</v>
      </c>
      <c r="DC13" s="117">
        <f t="shared" si="76"/>
        <v>228.18910889999998</v>
      </c>
      <c r="DF13" s="5">
        <f t="shared" si="77"/>
        <v>3392.1407568000004</v>
      </c>
      <c r="DG13" s="5">
        <f t="shared" si="20"/>
        <v>3392.1407568000004</v>
      </c>
      <c r="DH13" s="93">
        <f t="shared" si="78"/>
        <v>0.08063580000000001</v>
      </c>
      <c r="DI13" s="117">
        <f t="shared" si="79"/>
        <v>664.1740458</v>
      </c>
      <c r="DL13" s="5">
        <f t="shared" si="80"/>
        <v>172.20722560000002</v>
      </c>
      <c r="DM13" s="5">
        <f t="shared" si="21"/>
        <v>172.20722560000002</v>
      </c>
      <c r="DN13" s="93">
        <f t="shared" si="81"/>
        <v>0.0040936</v>
      </c>
      <c r="DO13" s="117">
        <f t="shared" si="82"/>
        <v>33.7178136</v>
      </c>
      <c r="DR13" s="5">
        <f t="shared" si="83"/>
        <v>2274.4428336</v>
      </c>
      <c r="DS13" s="5">
        <f t="shared" si="22"/>
        <v>2274.4428336</v>
      </c>
      <c r="DT13" s="93">
        <f t="shared" si="84"/>
        <v>0.0540666</v>
      </c>
      <c r="DU13" s="117">
        <f t="shared" si="85"/>
        <v>445.33113660000004</v>
      </c>
      <c r="DX13" s="5">
        <f t="shared" si="86"/>
        <v>48844.6301368</v>
      </c>
      <c r="DY13" s="5">
        <f t="shared" si="23"/>
        <v>48844.6301368</v>
      </c>
      <c r="DZ13" s="93">
        <f t="shared" si="87"/>
        <v>1.1611033</v>
      </c>
      <c r="EA13" s="117">
        <f t="shared" si="88"/>
        <v>9563.6761383</v>
      </c>
      <c r="ED13" s="5">
        <f t="shared" si="89"/>
        <v>951.2329016000001</v>
      </c>
      <c r="EE13" s="35">
        <f t="shared" si="24"/>
        <v>951.2329016000001</v>
      </c>
      <c r="EF13" s="93">
        <f t="shared" si="90"/>
        <v>0.022612100000000003</v>
      </c>
      <c r="EG13" s="117">
        <f t="shared" si="91"/>
        <v>186.2494071</v>
      </c>
      <c r="EJ13" s="5">
        <f t="shared" si="92"/>
        <v>1089.1635864</v>
      </c>
      <c r="EK13" s="35">
        <f t="shared" si="25"/>
        <v>1089.1635864</v>
      </c>
      <c r="EL13" s="93">
        <f t="shared" si="93"/>
        <v>0.0258909</v>
      </c>
      <c r="EM13" s="117">
        <f t="shared" si="94"/>
        <v>213.2559459</v>
      </c>
      <c r="EP13" s="5">
        <f t="shared" si="95"/>
        <v>259.7831984</v>
      </c>
      <c r="EQ13" s="35">
        <f t="shared" si="26"/>
        <v>259.7831984</v>
      </c>
      <c r="ER13" s="93">
        <f t="shared" si="96"/>
        <v>0.0061754</v>
      </c>
      <c r="ES13" s="117">
        <f t="shared" si="97"/>
        <v>50.8650054</v>
      </c>
      <c r="EV13" s="5">
        <f t="shared" si="98"/>
        <v>3757.757192</v>
      </c>
      <c r="EW13" s="5">
        <f t="shared" si="27"/>
        <v>3757.757192</v>
      </c>
      <c r="EX13" s="93">
        <f t="shared" si="99"/>
        <v>0.089327</v>
      </c>
      <c r="EY13" s="117">
        <f t="shared" si="100"/>
        <v>735.760977</v>
      </c>
      <c r="FB13" s="5">
        <f t="shared" si="101"/>
        <v>14132.9186152</v>
      </c>
      <c r="FC13" s="5">
        <f t="shared" si="28"/>
        <v>14132.9186152</v>
      </c>
      <c r="FD13" s="93">
        <f t="shared" si="102"/>
        <v>0.3359587</v>
      </c>
      <c r="FE13" s="117">
        <f t="shared" si="103"/>
        <v>2767.1958237</v>
      </c>
      <c r="FH13" s="5">
        <f t="shared" si="104"/>
        <v>98.6775672</v>
      </c>
      <c r="FI13" s="5">
        <f t="shared" si="29"/>
        <v>98.6775672</v>
      </c>
      <c r="FJ13" s="93">
        <f t="shared" si="105"/>
        <v>0.0023457</v>
      </c>
      <c r="FK13" s="117">
        <f t="shared" si="106"/>
        <v>19.3208607</v>
      </c>
      <c r="FN13" s="35">
        <f t="shared" si="107"/>
        <v>1463.6436288</v>
      </c>
      <c r="FO13" s="35">
        <f t="shared" si="30"/>
        <v>1463.6436288</v>
      </c>
      <c r="FP13" s="93">
        <f t="shared" si="108"/>
        <v>0.0347928</v>
      </c>
      <c r="FQ13" s="117">
        <f t="shared" si="109"/>
        <v>286.5783528</v>
      </c>
    </row>
    <row r="14" spans="1:173" ht="12.75">
      <c r="A14" s="36">
        <v>45383</v>
      </c>
      <c r="E14" s="3">
        <v>305000</v>
      </c>
      <c r="F14" s="3">
        <v>168255</v>
      </c>
      <c r="G14" s="106">
        <v>4</v>
      </c>
      <c r="H14" s="116">
        <v>66085</v>
      </c>
      <c r="I14" s="3">
        <v>530000</v>
      </c>
      <c r="J14" s="3">
        <v>294472</v>
      </c>
      <c r="K14" s="106">
        <v>7</v>
      </c>
      <c r="L14" s="3">
        <v>57657</v>
      </c>
      <c r="M14" s="3">
        <f t="shared" si="31"/>
        <v>835000</v>
      </c>
      <c r="N14" s="3">
        <f t="shared" si="0"/>
        <v>462727</v>
      </c>
      <c r="O14" s="34">
        <f t="shared" si="1"/>
        <v>1297727</v>
      </c>
      <c r="P14" s="100">
        <f t="shared" si="32"/>
        <v>11</v>
      </c>
      <c r="Q14" s="112">
        <f t="shared" si="33"/>
        <v>123742</v>
      </c>
      <c r="S14" s="45">
        <f t="shared" si="34"/>
        <v>205941.03999999998</v>
      </c>
      <c r="T14" s="35">
        <f t="shared" si="2"/>
        <v>114422.39609599998</v>
      </c>
      <c r="U14" s="35">
        <f t="shared" si="3"/>
        <v>320363.43609599996</v>
      </c>
      <c r="V14" s="104">
        <f t="shared" si="4"/>
        <v>2.719975999999999</v>
      </c>
      <c r="W14" s="35">
        <f t="shared" si="5"/>
        <v>22403.665176000002</v>
      </c>
      <c r="Y14" s="5">
        <f t="shared" si="110"/>
        <v>1898.6190000000001</v>
      </c>
      <c r="Z14" s="5">
        <f t="shared" si="35"/>
        <v>1054.8870456</v>
      </c>
      <c r="AA14" s="5">
        <f t="shared" si="6"/>
        <v>2953.5060456</v>
      </c>
      <c r="AB14" s="93">
        <f t="shared" si="36"/>
        <v>0.0250761</v>
      </c>
      <c r="AC14" s="117">
        <f t="shared" si="37"/>
        <v>206.54467110000002</v>
      </c>
      <c r="AE14" s="5">
        <f t="shared" si="111"/>
        <v>171.402</v>
      </c>
      <c r="AF14" s="5">
        <f t="shared" si="38"/>
        <v>95.2322448</v>
      </c>
      <c r="AG14" s="5">
        <f t="shared" si="7"/>
        <v>266.6342448</v>
      </c>
      <c r="AH14" s="93">
        <f t="shared" si="39"/>
        <v>0.0022638</v>
      </c>
      <c r="AI14" s="117">
        <f t="shared" si="40"/>
        <v>18.6462738</v>
      </c>
      <c r="AK14" s="5">
        <f t="shared" si="112"/>
        <v>426.756</v>
      </c>
      <c r="AL14" s="5">
        <f t="shared" si="41"/>
        <v>237.10885439999998</v>
      </c>
      <c r="AM14" s="5">
        <f t="shared" si="8"/>
        <v>663.8648544</v>
      </c>
      <c r="AN14" s="93">
        <f t="shared" si="42"/>
        <v>0.0056364</v>
      </c>
      <c r="AO14" s="117">
        <f t="shared" si="43"/>
        <v>46.425416399999996</v>
      </c>
      <c r="AQ14" s="5">
        <f t="shared" si="113"/>
        <v>14565.884</v>
      </c>
      <c r="AR14" s="5">
        <f t="shared" si="44"/>
        <v>8092.9150816</v>
      </c>
      <c r="AS14" s="5">
        <f t="shared" si="9"/>
        <v>22658.799081600002</v>
      </c>
      <c r="AT14" s="93">
        <f t="shared" si="45"/>
        <v>0.1923796</v>
      </c>
      <c r="AU14" s="117">
        <f t="shared" si="46"/>
        <v>1584.5757996000002</v>
      </c>
      <c r="AW14" s="5">
        <f t="shared" si="114"/>
        <v>3314.8849999999998</v>
      </c>
      <c r="AX14" s="5">
        <f t="shared" si="47"/>
        <v>1841.775124</v>
      </c>
      <c r="AY14" s="5">
        <f t="shared" si="10"/>
        <v>5156.660124</v>
      </c>
      <c r="AZ14" s="93">
        <f t="shared" si="48"/>
        <v>0.0437815</v>
      </c>
      <c r="BA14" s="117">
        <f t="shared" si="49"/>
        <v>360.6157065</v>
      </c>
      <c r="BC14" s="5">
        <f t="shared" si="115"/>
        <v>1208.771</v>
      </c>
      <c r="BD14" s="5">
        <f t="shared" si="50"/>
        <v>671.6022904</v>
      </c>
      <c r="BE14" s="5">
        <f t="shared" si="11"/>
        <v>1880.3732903999999</v>
      </c>
      <c r="BF14" s="93">
        <f t="shared" si="51"/>
        <v>0.0159649</v>
      </c>
      <c r="BG14" s="117">
        <f t="shared" si="52"/>
        <v>131.4983199</v>
      </c>
      <c r="BI14" s="5">
        <f t="shared" si="116"/>
        <v>3666.964</v>
      </c>
      <c r="BJ14" s="5">
        <f t="shared" si="53"/>
        <v>2037.3928736</v>
      </c>
      <c r="BK14" s="5">
        <f t="shared" si="12"/>
        <v>5704.3568736</v>
      </c>
      <c r="BL14" s="93">
        <f t="shared" si="54"/>
        <v>0.0484316</v>
      </c>
      <c r="BM14" s="117">
        <f t="shared" si="55"/>
        <v>398.9172516</v>
      </c>
      <c r="BO14" s="5">
        <f t="shared" si="117"/>
        <v>22440.359</v>
      </c>
      <c r="BP14" s="5">
        <f t="shared" si="56"/>
        <v>12468.0328216</v>
      </c>
      <c r="BQ14" s="5">
        <f t="shared" si="13"/>
        <v>34908.3918216</v>
      </c>
      <c r="BR14" s="93">
        <f t="shared" si="57"/>
        <v>0.2963821</v>
      </c>
      <c r="BS14" s="117">
        <f t="shared" si="58"/>
        <v>2441.2146771</v>
      </c>
      <c r="BU14" s="5">
        <f t="shared" si="118"/>
        <v>1223.293</v>
      </c>
      <c r="BV14" s="5">
        <f t="shared" si="59"/>
        <v>679.6708232</v>
      </c>
      <c r="BW14" s="5">
        <f t="shared" si="14"/>
        <v>1902.9638231999998</v>
      </c>
      <c r="BX14" s="93">
        <f t="shared" si="60"/>
        <v>0.0161567</v>
      </c>
      <c r="BY14" s="117">
        <f t="shared" si="61"/>
        <v>133.0781217</v>
      </c>
      <c r="CA14" s="5">
        <f t="shared" si="119"/>
        <v>1676.496</v>
      </c>
      <c r="CB14" s="5">
        <f t="shared" si="62"/>
        <v>931.4738304</v>
      </c>
      <c r="CC14" s="5">
        <f t="shared" si="15"/>
        <v>2607.9698304000003</v>
      </c>
      <c r="CD14" s="93">
        <f t="shared" si="63"/>
        <v>0.0221424</v>
      </c>
      <c r="CE14" s="117">
        <f t="shared" si="64"/>
        <v>182.38062240000002</v>
      </c>
      <c r="CG14" s="5">
        <f t="shared" si="120"/>
        <v>15528.629</v>
      </c>
      <c r="CH14" s="5">
        <f t="shared" si="65"/>
        <v>8627.8234696</v>
      </c>
      <c r="CI14" s="5">
        <f t="shared" si="16"/>
        <v>24156.4524696</v>
      </c>
      <c r="CJ14" s="93">
        <f t="shared" si="66"/>
        <v>0.2050951</v>
      </c>
      <c r="CK14" s="117">
        <f t="shared" si="67"/>
        <v>1689.3097401</v>
      </c>
      <c r="CM14" s="5">
        <f t="shared" si="121"/>
        <v>110.77000000000001</v>
      </c>
      <c r="CN14" s="5">
        <f t="shared" si="68"/>
        <v>61.544648</v>
      </c>
      <c r="CO14" s="5">
        <f t="shared" si="17"/>
        <v>172.314648</v>
      </c>
      <c r="CP14" s="93">
        <f t="shared" si="69"/>
        <v>0.001463</v>
      </c>
      <c r="CQ14" s="117">
        <f t="shared" si="70"/>
        <v>12.050313000000001</v>
      </c>
      <c r="CS14" s="5">
        <f t="shared" si="122"/>
        <v>37.63</v>
      </c>
      <c r="CT14" s="5">
        <f t="shared" si="71"/>
        <v>20.907512</v>
      </c>
      <c r="CU14" s="5">
        <f t="shared" si="18"/>
        <v>58.53751200000001</v>
      </c>
      <c r="CV14" s="93">
        <f t="shared" si="72"/>
        <v>0.000497</v>
      </c>
      <c r="CW14" s="117">
        <f t="shared" si="73"/>
        <v>4.093647000000001</v>
      </c>
      <c r="CY14" s="5">
        <f t="shared" si="123"/>
        <v>2097.5809999999997</v>
      </c>
      <c r="CZ14" s="5">
        <f t="shared" si="74"/>
        <v>1165.4318343999998</v>
      </c>
      <c r="DA14" s="5">
        <f t="shared" si="19"/>
        <v>3263.0128343999995</v>
      </c>
      <c r="DB14" s="93">
        <f t="shared" si="75"/>
        <v>0.027703899999999997</v>
      </c>
      <c r="DC14" s="117">
        <f t="shared" si="76"/>
        <v>228.18910889999998</v>
      </c>
      <c r="DE14" s="5">
        <f t="shared" si="124"/>
        <v>6105.282</v>
      </c>
      <c r="DF14" s="5">
        <f t="shared" si="77"/>
        <v>3392.1407568000004</v>
      </c>
      <c r="DG14" s="5">
        <f t="shared" si="20"/>
        <v>9497.4227568</v>
      </c>
      <c r="DH14" s="93">
        <f t="shared" si="78"/>
        <v>0.08063580000000001</v>
      </c>
      <c r="DI14" s="117">
        <f t="shared" si="79"/>
        <v>664.1740458</v>
      </c>
      <c r="DK14" s="5">
        <f t="shared" si="125"/>
        <v>309.944</v>
      </c>
      <c r="DL14" s="5">
        <f t="shared" si="80"/>
        <v>172.20722560000002</v>
      </c>
      <c r="DM14" s="5">
        <f t="shared" si="21"/>
        <v>482.15122560000003</v>
      </c>
      <c r="DN14" s="93">
        <f t="shared" si="81"/>
        <v>0.0040936</v>
      </c>
      <c r="DO14" s="117">
        <f t="shared" si="82"/>
        <v>33.7178136</v>
      </c>
      <c r="DQ14" s="5">
        <f t="shared" si="126"/>
        <v>4093.614</v>
      </c>
      <c r="DR14" s="5">
        <f t="shared" si="83"/>
        <v>2274.4428336</v>
      </c>
      <c r="DS14" s="5">
        <f t="shared" si="22"/>
        <v>6368.0568336</v>
      </c>
      <c r="DT14" s="93">
        <f t="shared" si="84"/>
        <v>0.0540666</v>
      </c>
      <c r="DU14" s="117">
        <f t="shared" si="85"/>
        <v>445.33113660000004</v>
      </c>
      <c r="DW14" s="5">
        <f t="shared" si="127"/>
        <v>87912.10699999999</v>
      </c>
      <c r="DX14" s="5">
        <f t="shared" si="86"/>
        <v>48844.6301368</v>
      </c>
      <c r="DY14" s="5">
        <f t="shared" si="23"/>
        <v>136756.7371368</v>
      </c>
      <c r="DZ14" s="93">
        <f t="shared" si="87"/>
        <v>1.1611033</v>
      </c>
      <c r="EA14" s="117">
        <f t="shared" si="88"/>
        <v>9563.6761383</v>
      </c>
      <c r="EC14" s="5">
        <f t="shared" si="128"/>
        <v>1712.0590000000002</v>
      </c>
      <c r="ED14" s="5">
        <f t="shared" si="89"/>
        <v>951.2329016000001</v>
      </c>
      <c r="EE14" s="35">
        <f t="shared" si="24"/>
        <v>2663.2919016000005</v>
      </c>
      <c r="EF14" s="93">
        <f t="shared" si="90"/>
        <v>0.022612100000000003</v>
      </c>
      <c r="EG14" s="117">
        <f t="shared" si="91"/>
        <v>186.2494071</v>
      </c>
      <c r="EI14" s="5">
        <f t="shared" si="129"/>
        <v>1960.3110000000001</v>
      </c>
      <c r="EJ14" s="5">
        <f t="shared" si="92"/>
        <v>1089.1635864</v>
      </c>
      <c r="EK14" s="35">
        <f t="shared" si="25"/>
        <v>3049.4745864</v>
      </c>
      <c r="EL14" s="93">
        <f t="shared" si="93"/>
        <v>0.0258909</v>
      </c>
      <c r="EM14" s="117">
        <f t="shared" si="94"/>
        <v>213.2559459</v>
      </c>
      <c r="EO14" s="5">
        <f t="shared" si="130"/>
        <v>467.566</v>
      </c>
      <c r="EP14" s="5">
        <f t="shared" si="95"/>
        <v>259.7831984</v>
      </c>
      <c r="EQ14" s="35">
        <f t="shared" si="26"/>
        <v>727.3491984</v>
      </c>
      <c r="ER14" s="93">
        <f t="shared" si="96"/>
        <v>0.0061754</v>
      </c>
      <c r="ES14" s="117">
        <f t="shared" si="97"/>
        <v>50.8650054</v>
      </c>
      <c r="EU14" s="5">
        <f t="shared" si="131"/>
        <v>6763.33</v>
      </c>
      <c r="EV14" s="5">
        <f t="shared" si="98"/>
        <v>3757.757192</v>
      </c>
      <c r="EW14" s="5">
        <f t="shared" si="27"/>
        <v>10521.087191999999</v>
      </c>
      <c r="EX14" s="93">
        <f t="shared" si="99"/>
        <v>0.089327</v>
      </c>
      <c r="EY14" s="117">
        <f t="shared" si="100"/>
        <v>735.760977</v>
      </c>
      <c r="FA14" s="5">
        <f t="shared" si="132"/>
        <v>25436.873</v>
      </c>
      <c r="FB14" s="5">
        <f t="shared" si="101"/>
        <v>14132.9186152</v>
      </c>
      <c r="FC14" s="5">
        <f t="shared" si="28"/>
        <v>39569.791615199996</v>
      </c>
      <c r="FD14" s="93">
        <f t="shared" si="102"/>
        <v>0.3359587</v>
      </c>
      <c r="FE14" s="117">
        <f t="shared" si="103"/>
        <v>2767.1958237</v>
      </c>
      <c r="FG14" s="5">
        <f t="shared" si="133"/>
        <v>177.603</v>
      </c>
      <c r="FH14" s="5">
        <f t="shared" si="104"/>
        <v>98.6775672</v>
      </c>
      <c r="FI14" s="5">
        <f t="shared" si="29"/>
        <v>276.2805672</v>
      </c>
      <c r="FJ14" s="93">
        <f t="shared" si="105"/>
        <v>0.0023457</v>
      </c>
      <c r="FK14" s="117">
        <f t="shared" si="106"/>
        <v>19.3208607</v>
      </c>
      <c r="FM14" s="5">
        <f t="shared" si="134"/>
        <v>2634.312</v>
      </c>
      <c r="FN14" s="35">
        <f t="shared" si="107"/>
        <v>1463.6436288</v>
      </c>
      <c r="FO14" s="35">
        <f t="shared" si="30"/>
        <v>4097.9556288</v>
      </c>
      <c r="FP14" s="93">
        <f t="shared" si="108"/>
        <v>0.0347928</v>
      </c>
      <c r="FQ14" s="117">
        <f t="shared" si="109"/>
        <v>286.5783528</v>
      </c>
    </row>
    <row r="15" spans="1:173" ht="12.75">
      <c r="A15" s="36">
        <v>45566</v>
      </c>
      <c r="E15" s="89"/>
      <c r="F15" s="3">
        <v>167752</v>
      </c>
      <c r="G15" s="106">
        <v>4</v>
      </c>
      <c r="H15" s="116">
        <v>66085</v>
      </c>
      <c r="J15" s="3">
        <v>293598</v>
      </c>
      <c r="K15" s="106">
        <v>7</v>
      </c>
      <c r="L15" s="3">
        <v>57657</v>
      </c>
      <c r="N15" s="3">
        <f t="shared" si="0"/>
        <v>461350</v>
      </c>
      <c r="O15" s="34">
        <f t="shared" si="1"/>
        <v>461350</v>
      </c>
      <c r="P15" s="100">
        <f t="shared" si="32"/>
        <v>11</v>
      </c>
      <c r="Q15" s="112">
        <f t="shared" si="33"/>
        <v>123742</v>
      </c>
      <c r="S15" s="45"/>
      <c r="T15" s="35">
        <f t="shared" si="2"/>
        <v>114082.787664</v>
      </c>
      <c r="U15" s="35">
        <f t="shared" si="3"/>
        <v>114082.787664</v>
      </c>
      <c r="V15" s="104">
        <f t="shared" si="4"/>
        <v>2.719975999999999</v>
      </c>
      <c r="W15" s="35">
        <f t="shared" si="5"/>
        <v>22403.665176000002</v>
      </c>
      <c r="Z15" s="5">
        <f t="shared" si="35"/>
        <v>1051.7561154</v>
      </c>
      <c r="AA15" s="5">
        <f t="shared" si="6"/>
        <v>1051.7561154</v>
      </c>
      <c r="AB15" s="93">
        <f t="shared" si="36"/>
        <v>0.0250761</v>
      </c>
      <c r="AC15" s="117">
        <f t="shared" si="37"/>
        <v>206.54467110000002</v>
      </c>
      <c r="AF15" s="5">
        <f t="shared" si="38"/>
        <v>94.9495932</v>
      </c>
      <c r="AG15" s="5">
        <f t="shared" si="7"/>
        <v>94.9495932</v>
      </c>
      <c r="AH15" s="93">
        <f t="shared" si="39"/>
        <v>0.0022638</v>
      </c>
      <c r="AI15" s="117">
        <f t="shared" si="40"/>
        <v>18.6462738</v>
      </c>
      <c r="AL15" s="5">
        <f t="shared" si="41"/>
        <v>236.40510959999997</v>
      </c>
      <c r="AM15" s="5">
        <f t="shared" si="8"/>
        <v>236.40510959999997</v>
      </c>
      <c r="AN15" s="93">
        <f t="shared" si="42"/>
        <v>0.0056364</v>
      </c>
      <c r="AO15" s="117">
        <f t="shared" si="43"/>
        <v>46.425416399999996</v>
      </c>
      <c r="AR15" s="5">
        <f t="shared" si="44"/>
        <v>8068.8951144</v>
      </c>
      <c r="AS15" s="5">
        <f t="shared" si="9"/>
        <v>8068.8951144</v>
      </c>
      <c r="AT15" s="93">
        <f t="shared" si="45"/>
        <v>0.1923796</v>
      </c>
      <c r="AU15" s="117">
        <f t="shared" si="46"/>
        <v>1584.5757996000002</v>
      </c>
      <c r="AX15" s="5">
        <f t="shared" si="47"/>
        <v>1836.308691</v>
      </c>
      <c r="AY15" s="5">
        <f t="shared" si="10"/>
        <v>1836.308691</v>
      </c>
      <c r="AZ15" s="93">
        <f t="shared" si="48"/>
        <v>0.0437815</v>
      </c>
      <c r="BA15" s="117">
        <f t="shared" si="49"/>
        <v>360.6157065</v>
      </c>
      <c r="BD15" s="5">
        <f t="shared" si="50"/>
        <v>669.6089586</v>
      </c>
      <c r="BE15" s="5">
        <f t="shared" si="11"/>
        <v>669.6089586</v>
      </c>
      <c r="BF15" s="93">
        <f t="shared" si="51"/>
        <v>0.0159649</v>
      </c>
      <c r="BG15" s="117">
        <f t="shared" si="52"/>
        <v>131.4983199</v>
      </c>
      <c r="BJ15" s="5">
        <f t="shared" si="53"/>
        <v>2031.3458424</v>
      </c>
      <c r="BK15" s="5">
        <f t="shared" si="12"/>
        <v>2031.3458424</v>
      </c>
      <c r="BL15" s="93">
        <f t="shared" si="54"/>
        <v>0.0484316</v>
      </c>
      <c r="BM15" s="117">
        <f t="shared" si="55"/>
        <v>398.9172516</v>
      </c>
      <c r="BP15" s="5">
        <f t="shared" si="56"/>
        <v>12431.0273994</v>
      </c>
      <c r="BQ15" s="5">
        <f t="shared" si="13"/>
        <v>12431.0273994</v>
      </c>
      <c r="BR15" s="93">
        <f t="shared" si="57"/>
        <v>0.2963821</v>
      </c>
      <c r="BS15" s="117">
        <f t="shared" si="58"/>
        <v>2441.2146771</v>
      </c>
      <c r="BV15" s="5">
        <f t="shared" si="59"/>
        <v>677.6535438</v>
      </c>
      <c r="BW15" s="5">
        <f t="shared" si="14"/>
        <v>677.6535438</v>
      </c>
      <c r="BX15" s="93">
        <f t="shared" si="60"/>
        <v>0.0161567</v>
      </c>
      <c r="BY15" s="117">
        <f t="shared" si="61"/>
        <v>133.0781217</v>
      </c>
      <c r="CB15" s="5">
        <f t="shared" si="62"/>
        <v>928.7091936</v>
      </c>
      <c r="CC15" s="5">
        <f t="shared" si="15"/>
        <v>928.7091936</v>
      </c>
      <c r="CD15" s="93">
        <f t="shared" si="63"/>
        <v>0.0221424</v>
      </c>
      <c r="CE15" s="117">
        <f t="shared" si="64"/>
        <v>182.38062240000002</v>
      </c>
      <c r="CH15" s="5">
        <f t="shared" si="65"/>
        <v>8602.2158814</v>
      </c>
      <c r="CI15" s="5">
        <f t="shared" si="16"/>
        <v>8602.2158814</v>
      </c>
      <c r="CJ15" s="93">
        <f t="shared" si="66"/>
        <v>0.2050951</v>
      </c>
      <c r="CK15" s="117">
        <f t="shared" si="67"/>
        <v>1689.3097401</v>
      </c>
      <c r="CN15" s="5">
        <f t="shared" si="68"/>
        <v>61.361982000000005</v>
      </c>
      <c r="CO15" s="5">
        <f t="shared" si="17"/>
        <v>61.361982000000005</v>
      </c>
      <c r="CP15" s="93">
        <f t="shared" si="69"/>
        <v>0.001463</v>
      </c>
      <c r="CQ15" s="117">
        <f t="shared" si="70"/>
        <v>12.050313000000001</v>
      </c>
      <c r="CT15" s="5">
        <f t="shared" si="71"/>
        <v>20.845458</v>
      </c>
      <c r="CU15" s="5">
        <f t="shared" si="18"/>
        <v>20.845458</v>
      </c>
      <c r="CV15" s="93">
        <f t="shared" si="72"/>
        <v>0.000497</v>
      </c>
      <c r="CW15" s="117">
        <f t="shared" si="73"/>
        <v>4.093647000000001</v>
      </c>
      <c r="CZ15" s="5">
        <f t="shared" si="74"/>
        <v>1161.9728046</v>
      </c>
      <c r="DA15" s="5">
        <f t="shared" si="19"/>
        <v>1161.9728046</v>
      </c>
      <c r="DB15" s="93">
        <f t="shared" si="75"/>
        <v>0.027703899999999997</v>
      </c>
      <c r="DC15" s="117">
        <f t="shared" si="76"/>
        <v>228.18910889999998</v>
      </c>
      <c r="DF15" s="5">
        <f t="shared" si="77"/>
        <v>3382.0728012000004</v>
      </c>
      <c r="DG15" s="5">
        <f t="shared" si="20"/>
        <v>3382.0728012000004</v>
      </c>
      <c r="DH15" s="93">
        <f t="shared" si="78"/>
        <v>0.08063580000000001</v>
      </c>
      <c r="DI15" s="117">
        <f t="shared" si="79"/>
        <v>664.1740458</v>
      </c>
      <c r="DL15" s="5">
        <f t="shared" si="80"/>
        <v>171.6961104</v>
      </c>
      <c r="DM15" s="5">
        <f t="shared" si="21"/>
        <v>171.6961104</v>
      </c>
      <c r="DN15" s="93">
        <f t="shared" si="81"/>
        <v>0.0040936</v>
      </c>
      <c r="DO15" s="117">
        <f t="shared" si="82"/>
        <v>33.7178136</v>
      </c>
      <c r="DR15" s="5">
        <f t="shared" si="83"/>
        <v>2267.6922324</v>
      </c>
      <c r="DS15" s="5">
        <f t="shared" si="22"/>
        <v>2267.6922324</v>
      </c>
      <c r="DT15" s="93">
        <f t="shared" si="84"/>
        <v>0.0540666</v>
      </c>
      <c r="DU15" s="117">
        <f t="shared" si="85"/>
        <v>445.33113660000004</v>
      </c>
      <c r="DX15" s="5">
        <f t="shared" si="86"/>
        <v>48699.65809619999</v>
      </c>
      <c r="DY15" s="5">
        <f t="shared" si="23"/>
        <v>48699.65809619999</v>
      </c>
      <c r="DZ15" s="93">
        <f t="shared" si="87"/>
        <v>1.1611033</v>
      </c>
      <c r="EA15" s="117">
        <f t="shared" si="88"/>
        <v>9563.6761383</v>
      </c>
      <c r="ED15" s="5">
        <f t="shared" si="89"/>
        <v>948.4096194000001</v>
      </c>
      <c r="EE15" s="35">
        <f t="shared" si="24"/>
        <v>948.4096194000001</v>
      </c>
      <c r="EF15" s="93">
        <f t="shared" si="90"/>
        <v>0.022612100000000003</v>
      </c>
      <c r="EG15" s="117">
        <f t="shared" si="91"/>
        <v>186.2494071</v>
      </c>
      <c r="EJ15" s="5">
        <f t="shared" si="92"/>
        <v>1085.9309226</v>
      </c>
      <c r="EK15" s="35">
        <f t="shared" si="25"/>
        <v>1085.9309226</v>
      </c>
      <c r="EL15" s="93">
        <f t="shared" si="93"/>
        <v>0.0258909</v>
      </c>
      <c r="EM15" s="117">
        <f t="shared" si="94"/>
        <v>213.2559459</v>
      </c>
      <c r="EP15" s="5">
        <f t="shared" si="95"/>
        <v>259.01215559999997</v>
      </c>
      <c r="EQ15" s="35">
        <f t="shared" si="26"/>
        <v>259.01215559999997</v>
      </c>
      <c r="ER15" s="93">
        <f t="shared" si="96"/>
        <v>0.0061754</v>
      </c>
      <c r="ES15" s="117">
        <f t="shared" si="97"/>
        <v>50.8650054</v>
      </c>
      <c r="EV15" s="5">
        <f t="shared" si="98"/>
        <v>3746.604078</v>
      </c>
      <c r="EW15" s="5">
        <f t="shared" si="27"/>
        <v>3746.604078</v>
      </c>
      <c r="EX15" s="93">
        <f t="shared" si="99"/>
        <v>0.089327</v>
      </c>
      <c r="EY15" s="117">
        <f t="shared" si="100"/>
        <v>735.760977</v>
      </c>
      <c r="FB15" s="5">
        <f t="shared" si="101"/>
        <v>14090.9717718</v>
      </c>
      <c r="FC15" s="5">
        <f t="shared" si="28"/>
        <v>14090.9717718</v>
      </c>
      <c r="FD15" s="93">
        <f t="shared" si="102"/>
        <v>0.3359587</v>
      </c>
      <c r="FE15" s="117">
        <f t="shared" si="103"/>
        <v>2767.1958237</v>
      </c>
      <c r="FH15" s="5">
        <f t="shared" si="104"/>
        <v>98.3846898</v>
      </c>
      <c r="FI15" s="5">
        <f t="shared" si="29"/>
        <v>98.3846898</v>
      </c>
      <c r="FJ15" s="93">
        <f t="shared" si="105"/>
        <v>0.0023457</v>
      </c>
      <c r="FK15" s="117">
        <f t="shared" si="106"/>
        <v>19.3208607</v>
      </c>
      <c r="FN15" s="35">
        <f t="shared" si="107"/>
        <v>1459.2994992</v>
      </c>
      <c r="FO15" s="35">
        <f t="shared" si="30"/>
        <v>1459.2994992</v>
      </c>
      <c r="FP15" s="93">
        <f t="shared" si="108"/>
        <v>0.0347928</v>
      </c>
      <c r="FQ15" s="117">
        <f t="shared" si="109"/>
        <v>286.5783528</v>
      </c>
    </row>
    <row r="16" spans="1:173" ht="12.75">
      <c r="A16" s="36">
        <v>45748</v>
      </c>
      <c r="E16" s="3">
        <v>305000</v>
      </c>
      <c r="F16" s="3">
        <v>167752</v>
      </c>
      <c r="G16" s="106">
        <v>4</v>
      </c>
      <c r="H16" s="116">
        <v>66085</v>
      </c>
      <c r="I16" s="3">
        <v>530000</v>
      </c>
      <c r="J16" s="3">
        <v>293598</v>
      </c>
      <c r="K16" s="106">
        <v>7</v>
      </c>
      <c r="L16" s="3">
        <v>57657</v>
      </c>
      <c r="M16" s="3">
        <f t="shared" si="31"/>
        <v>835000</v>
      </c>
      <c r="N16" s="3">
        <f t="shared" si="0"/>
        <v>461350</v>
      </c>
      <c r="O16" s="34">
        <f t="shared" si="1"/>
        <v>1296350</v>
      </c>
      <c r="P16" s="100">
        <f t="shared" si="32"/>
        <v>11</v>
      </c>
      <c r="Q16" s="112">
        <f t="shared" si="33"/>
        <v>123742</v>
      </c>
      <c r="S16" s="45">
        <f t="shared" si="34"/>
        <v>205941.03999999998</v>
      </c>
      <c r="T16" s="35">
        <f t="shared" si="2"/>
        <v>114082.787664</v>
      </c>
      <c r="U16" s="35">
        <f t="shared" si="3"/>
        <v>320023.827664</v>
      </c>
      <c r="V16" s="104">
        <f t="shared" si="4"/>
        <v>2.719975999999999</v>
      </c>
      <c r="W16" s="35">
        <f t="shared" si="5"/>
        <v>22403.665176000002</v>
      </c>
      <c r="Y16" s="5">
        <f t="shared" si="110"/>
        <v>1898.6190000000001</v>
      </c>
      <c r="Z16" s="5">
        <f t="shared" si="35"/>
        <v>1051.7561154</v>
      </c>
      <c r="AA16" s="5">
        <f t="shared" si="6"/>
        <v>2950.3751154</v>
      </c>
      <c r="AB16" s="93">
        <f t="shared" si="36"/>
        <v>0.0250761</v>
      </c>
      <c r="AC16" s="117">
        <f t="shared" si="37"/>
        <v>206.54467110000002</v>
      </c>
      <c r="AE16" s="5">
        <f t="shared" si="111"/>
        <v>171.402</v>
      </c>
      <c r="AF16" s="5">
        <f t="shared" si="38"/>
        <v>94.9495932</v>
      </c>
      <c r="AG16" s="5">
        <f t="shared" si="7"/>
        <v>266.35159319999997</v>
      </c>
      <c r="AH16" s="93">
        <f t="shared" si="39"/>
        <v>0.0022638</v>
      </c>
      <c r="AI16" s="117">
        <f t="shared" si="40"/>
        <v>18.6462738</v>
      </c>
      <c r="AK16" s="5">
        <f t="shared" si="112"/>
        <v>426.756</v>
      </c>
      <c r="AL16" s="5">
        <f t="shared" si="41"/>
        <v>236.40510959999997</v>
      </c>
      <c r="AM16" s="5">
        <f t="shared" si="8"/>
        <v>663.1611095999999</v>
      </c>
      <c r="AN16" s="93">
        <f t="shared" si="42"/>
        <v>0.0056364</v>
      </c>
      <c r="AO16" s="117">
        <f t="shared" si="43"/>
        <v>46.425416399999996</v>
      </c>
      <c r="AQ16" s="5">
        <f t="shared" si="113"/>
        <v>14565.884</v>
      </c>
      <c r="AR16" s="5">
        <f t="shared" si="44"/>
        <v>8068.8951144</v>
      </c>
      <c r="AS16" s="5">
        <f t="shared" si="9"/>
        <v>22634.7791144</v>
      </c>
      <c r="AT16" s="93">
        <f t="shared" si="45"/>
        <v>0.1923796</v>
      </c>
      <c r="AU16" s="117">
        <f t="shared" si="46"/>
        <v>1584.5757996000002</v>
      </c>
      <c r="AW16" s="5">
        <f t="shared" si="114"/>
        <v>3314.8849999999998</v>
      </c>
      <c r="AX16" s="5">
        <f t="shared" si="47"/>
        <v>1836.308691</v>
      </c>
      <c r="AY16" s="5">
        <f t="shared" si="10"/>
        <v>5151.1936909999995</v>
      </c>
      <c r="AZ16" s="93">
        <f t="shared" si="48"/>
        <v>0.0437815</v>
      </c>
      <c r="BA16" s="117">
        <f t="shared" si="49"/>
        <v>360.6157065</v>
      </c>
      <c r="BC16" s="5">
        <f t="shared" si="115"/>
        <v>1208.771</v>
      </c>
      <c r="BD16" s="5">
        <f t="shared" si="50"/>
        <v>669.6089586</v>
      </c>
      <c r="BE16" s="5">
        <f t="shared" si="11"/>
        <v>1878.3799586</v>
      </c>
      <c r="BF16" s="93">
        <f t="shared" si="51"/>
        <v>0.0159649</v>
      </c>
      <c r="BG16" s="117">
        <f t="shared" si="52"/>
        <v>131.4983199</v>
      </c>
      <c r="BI16" s="5">
        <f t="shared" si="116"/>
        <v>3666.964</v>
      </c>
      <c r="BJ16" s="5">
        <f t="shared" si="53"/>
        <v>2031.3458424</v>
      </c>
      <c r="BK16" s="5">
        <f t="shared" si="12"/>
        <v>5698.3098424</v>
      </c>
      <c r="BL16" s="93">
        <f t="shared" si="54"/>
        <v>0.0484316</v>
      </c>
      <c r="BM16" s="117">
        <f t="shared" si="55"/>
        <v>398.9172516</v>
      </c>
      <c r="BO16" s="5">
        <f t="shared" si="117"/>
        <v>22440.359</v>
      </c>
      <c r="BP16" s="5">
        <f t="shared" si="56"/>
        <v>12431.0273994</v>
      </c>
      <c r="BQ16" s="5">
        <f t="shared" si="13"/>
        <v>34871.3863994</v>
      </c>
      <c r="BR16" s="93">
        <f t="shared" si="57"/>
        <v>0.2963821</v>
      </c>
      <c r="BS16" s="117">
        <f t="shared" si="58"/>
        <v>2441.2146771</v>
      </c>
      <c r="BU16" s="5">
        <f t="shared" si="118"/>
        <v>1223.293</v>
      </c>
      <c r="BV16" s="5">
        <f t="shared" si="59"/>
        <v>677.6535438</v>
      </c>
      <c r="BW16" s="5">
        <f t="shared" si="14"/>
        <v>1900.9465437999997</v>
      </c>
      <c r="BX16" s="93">
        <f t="shared" si="60"/>
        <v>0.0161567</v>
      </c>
      <c r="BY16" s="117">
        <f t="shared" si="61"/>
        <v>133.0781217</v>
      </c>
      <c r="CA16" s="5">
        <f t="shared" si="119"/>
        <v>1676.496</v>
      </c>
      <c r="CB16" s="5">
        <f t="shared" si="62"/>
        <v>928.7091936</v>
      </c>
      <c r="CC16" s="5">
        <f t="shared" si="15"/>
        <v>2605.2051936000003</v>
      </c>
      <c r="CD16" s="93">
        <f t="shared" si="63"/>
        <v>0.0221424</v>
      </c>
      <c r="CE16" s="117">
        <f t="shared" si="64"/>
        <v>182.38062240000002</v>
      </c>
      <c r="CG16" s="5">
        <f t="shared" si="120"/>
        <v>15528.629</v>
      </c>
      <c r="CH16" s="5">
        <f t="shared" si="65"/>
        <v>8602.2158814</v>
      </c>
      <c r="CI16" s="5">
        <f t="shared" si="16"/>
        <v>24130.8448814</v>
      </c>
      <c r="CJ16" s="93">
        <f t="shared" si="66"/>
        <v>0.2050951</v>
      </c>
      <c r="CK16" s="117">
        <f t="shared" si="67"/>
        <v>1689.3097401</v>
      </c>
      <c r="CM16" s="5">
        <f t="shared" si="121"/>
        <v>110.77000000000001</v>
      </c>
      <c r="CN16" s="5">
        <f t="shared" si="68"/>
        <v>61.361982000000005</v>
      </c>
      <c r="CO16" s="5">
        <f t="shared" si="17"/>
        <v>172.13198200000002</v>
      </c>
      <c r="CP16" s="93">
        <f t="shared" si="69"/>
        <v>0.001463</v>
      </c>
      <c r="CQ16" s="117">
        <f t="shared" si="70"/>
        <v>12.050313000000001</v>
      </c>
      <c r="CS16" s="5">
        <f t="shared" si="122"/>
        <v>37.63</v>
      </c>
      <c r="CT16" s="5">
        <f t="shared" si="71"/>
        <v>20.845458</v>
      </c>
      <c r="CU16" s="5">
        <f t="shared" si="18"/>
        <v>58.475458</v>
      </c>
      <c r="CV16" s="93">
        <f t="shared" si="72"/>
        <v>0.000497</v>
      </c>
      <c r="CW16" s="117">
        <f t="shared" si="73"/>
        <v>4.093647000000001</v>
      </c>
      <c r="CY16" s="5">
        <f t="shared" si="123"/>
        <v>2097.5809999999997</v>
      </c>
      <c r="CZ16" s="5">
        <f t="shared" si="74"/>
        <v>1161.9728046</v>
      </c>
      <c r="DA16" s="5">
        <f t="shared" si="19"/>
        <v>3259.5538045999997</v>
      </c>
      <c r="DB16" s="93">
        <f t="shared" si="75"/>
        <v>0.027703899999999997</v>
      </c>
      <c r="DC16" s="117">
        <f t="shared" si="76"/>
        <v>228.18910889999998</v>
      </c>
      <c r="DE16" s="5">
        <f t="shared" si="124"/>
        <v>6105.282</v>
      </c>
      <c r="DF16" s="5">
        <f t="shared" si="77"/>
        <v>3382.0728012000004</v>
      </c>
      <c r="DG16" s="5">
        <f t="shared" si="20"/>
        <v>9487.354801200001</v>
      </c>
      <c r="DH16" s="93">
        <f t="shared" si="78"/>
        <v>0.08063580000000001</v>
      </c>
      <c r="DI16" s="117">
        <f t="shared" si="79"/>
        <v>664.1740458</v>
      </c>
      <c r="DK16" s="5">
        <f t="shared" si="125"/>
        <v>309.944</v>
      </c>
      <c r="DL16" s="5">
        <f t="shared" si="80"/>
        <v>171.6961104</v>
      </c>
      <c r="DM16" s="5">
        <f t="shared" si="21"/>
        <v>481.6401104</v>
      </c>
      <c r="DN16" s="93">
        <f t="shared" si="81"/>
        <v>0.0040936</v>
      </c>
      <c r="DO16" s="117">
        <f t="shared" si="82"/>
        <v>33.7178136</v>
      </c>
      <c r="DQ16" s="5">
        <f t="shared" si="126"/>
        <v>4093.614</v>
      </c>
      <c r="DR16" s="5">
        <f t="shared" si="83"/>
        <v>2267.6922324</v>
      </c>
      <c r="DS16" s="5">
        <f t="shared" si="22"/>
        <v>6361.3062324</v>
      </c>
      <c r="DT16" s="93">
        <f t="shared" si="84"/>
        <v>0.0540666</v>
      </c>
      <c r="DU16" s="117">
        <f t="shared" si="85"/>
        <v>445.33113660000004</v>
      </c>
      <c r="DW16" s="5">
        <f t="shared" si="127"/>
        <v>87912.10699999999</v>
      </c>
      <c r="DX16" s="5">
        <f t="shared" si="86"/>
        <v>48699.65809619999</v>
      </c>
      <c r="DY16" s="5">
        <f t="shared" si="23"/>
        <v>136611.7650962</v>
      </c>
      <c r="DZ16" s="93">
        <f t="shared" si="87"/>
        <v>1.1611033</v>
      </c>
      <c r="EA16" s="117">
        <f t="shared" si="88"/>
        <v>9563.6761383</v>
      </c>
      <c r="EC16" s="5">
        <f t="shared" si="128"/>
        <v>1712.0590000000002</v>
      </c>
      <c r="ED16" s="5">
        <f t="shared" si="89"/>
        <v>948.4096194000001</v>
      </c>
      <c r="EE16" s="35">
        <f t="shared" si="24"/>
        <v>2660.4686194000005</v>
      </c>
      <c r="EF16" s="93">
        <f t="shared" si="90"/>
        <v>0.022612100000000003</v>
      </c>
      <c r="EG16" s="117">
        <f t="shared" si="91"/>
        <v>186.2494071</v>
      </c>
      <c r="EI16" s="5">
        <f t="shared" si="129"/>
        <v>1960.3110000000001</v>
      </c>
      <c r="EJ16" s="5">
        <f t="shared" si="92"/>
        <v>1085.9309226</v>
      </c>
      <c r="EK16" s="35">
        <f t="shared" si="25"/>
        <v>3046.2419226</v>
      </c>
      <c r="EL16" s="93">
        <f t="shared" si="93"/>
        <v>0.0258909</v>
      </c>
      <c r="EM16" s="117">
        <f t="shared" si="94"/>
        <v>213.2559459</v>
      </c>
      <c r="EO16" s="5">
        <f t="shared" si="130"/>
        <v>467.566</v>
      </c>
      <c r="EP16" s="5">
        <f t="shared" si="95"/>
        <v>259.01215559999997</v>
      </c>
      <c r="EQ16" s="35">
        <f t="shared" si="26"/>
        <v>726.5781556</v>
      </c>
      <c r="ER16" s="93">
        <f t="shared" si="96"/>
        <v>0.0061754</v>
      </c>
      <c r="ES16" s="117">
        <f t="shared" si="97"/>
        <v>50.8650054</v>
      </c>
      <c r="EU16" s="5">
        <f t="shared" si="131"/>
        <v>6763.33</v>
      </c>
      <c r="EV16" s="5">
        <f t="shared" si="98"/>
        <v>3746.604078</v>
      </c>
      <c r="EW16" s="5">
        <f t="shared" si="27"/>
        <v>10509.934078</v>
      </c>
      <c r="EX16" s="93">
        <f t="shared" si="99"/>
        <v>0.089327</v>
      </c>
      <c r="EY16" s="117">
        <f t="shared" si="100"/>
        <v>735.760977</v>
      </c>
      <c r="FA16" s="5">
        <f t="shared" si="132"/>
        <v>25436.873</v>
      </c>
      <c r="FB16" s="5">
        <f t="shared" si="101"/>
        <v>14090.9717718</v>
      </c>
      <c r="FC16" s="5">
        <f t="shared" si="28"/>
        <v>39527.844771799995</v>
      </c>
      <c r="FD16" s="93">
        <f t="shared" si="102"/>
        <v>0.3359587</v>
      </c>
      <c r="FE16" s="117">
        <f t="shared" si="103"/>
        <v>2767.1958237</v>
      </c>
      <c r="FG16" s="5">
        <f t="shared" si="133"/>
        <v>177.603</v>
      </c>
      <c r="FH16" s="5">
        <f t="shared" si="104"/>
        <v>98.3846898</v>
      </c>
      <c r="FI16" s="5">
        <f t="shared" si="29"/>
        <v>275.9876898</v>
      </c>
      <c r="FJ16" s="93">
        <f t="shared" si="105"/>
        <v>0.0023457</v>
      </c>
      <c r="FK16" s="117">
        <f t="shared" si="106"/>
        <v>19.3208607</v>
      </c>
      <c r="FM16" s="5">
        <f t="shared" si="134"/>
        <v>2634.312</v>
      </c>
      <c r="FN16" s="35">
        <f t="shared" si="107"/>
        <v>1459.2994992</v>
      </c>
      <c r="FO16" s="35">
        <f t="shared" si="30"/>
        <v>4093.6114992</v>
      </c>
      <c r="FP16" s="93">
        <f t="shared" si="108"/>
        <v>0.0347928</v>
      </c>
      <c r="FQ16" s="117">
        <f t="shared" si="109"/>
        <v>286.5783528</v>
      </c>
    </row>
    <row r="17" spans="1:173" ht="12.75">
      <c r="A17" s="36">
        <v>45931</v>
      </c>
      <c r="F17" s="3">
        <v>166837</v>
      </c>
      <c r="G17" s="106">
        <v>4</v>
      </c>
      <c r="H17" s="116">
        <v>66085</v>
      </c>
      <c r="J17" s="3">
        <v>292008</v>
      </c>
      <c r="K17" s="106">
        <v>7</v>
      </c>
      <c r="L17" s="3">
        <v>57657</v>
      </c>
      <c r="N17" s="3">
        <f t="shared" si="0"/>
        <v>458845</v>
      </c>
      <c r="O17" s="34">
        <f t="shared" si="1"/>
        <v>458845</v>
      </c>
      <c r="P17" s="100">
        <f t="shared" si="32"/>
        <v>11</v>
      </c>
      <c r="Q17" s="112">
        <f t="shared" si="33"/>
        <v>123742</v>
      </c>
      <c r="S17" s="45"/>
      <c r="T17" s="35">
        <f t="shared" si="2"/>
        <v>113464.96454399999</v>
      </c>
      <c r="U17" s="35">
        <f t="shared" si="3"/>
        <v>113464.96454399999</v>
      </c>
      <c r="V17" s="104">
        <f t="shared" si="4"/>
        <v>2.719975999999999</v>
      </c>
      <c r="W17" s="35">
        <f t="shared" si="5"/>
        <v>22403.665176000002</v>
      </c>
      <c r="X17"/>
      <c r="Z17" s="5">
        <f t="shared" si="35"/>
        <v>1046.0602584</v>
      </c>
      <c r="AA17" s="5">
        <f t="shared" si="6"/>
        <v>1046.0602584</v>
      </c>
      <c r="AB17" s="93">
        <f t="shared" si="36"/>
        <v>0.0250761</v>
      </c>
      <c r="AC17" s="117">
        <f t="shared" si="37"/>
        <v>206.54467110000002</v>
      </c>
      <c r="AD17"/>
      <c r="AF17" s="5">
        <f t="shared" si="38"/>
        <v>94.4353872</v>
      </c>
      <c r="AG17" s="5">
        <f t="shared" si="7"/>
        <v>94.4353872</v>
      </c>
      <c r="AH17" s="93">
        <f t="shared" si="39"/>
        <v>0.0022638</v>
      </c>
      <c r="AI17" s="117">
        <f t="shared" si="40"/>
        <v>18.6462738</v>
      </c>
      <c r="AJ17"/>
      <c r="AL17" s="5">
        <f t="shared" si="41"/>
        <v>235.1248416</v>
      </c>
      <c r="AM17" s="5">
        <f t="shared" si="8"/>
        <v>235.1248416</v>
      </c>
      <c r="AN17" s="93">
        <f t="shared" si="42"/>
        <v>0.0056364</v>
      </c>
      <c r="AO17" s="117">
        <f t="shared" si="43"/>
        <v>46.425416399999996</v>
      </c>
      <c r="AP17"/>
      <c r="AR17" s="5">
        <f t="shared" si="44"/>
        <v>8025.1974624</v>
      </c>
      <c r="AS17" s="5">
        <f t="shared" si="9"/>
        <v>8025.1974624</v>
      </c>
      <c r="AT17" s="93">
        <f t="shared" si="45"/>
        <v>0.1923796</v>
      </c>
      <c r="AU17" s="117">
        <f t="shared" si="46"/>
        <v>1584.5757996000002</v>
      </c>
      <c r="AV17"/>
      <c r="AX17" s="5">
        <f t="shared" si="47"/>
        <v>1826.364036</v>
      </c>
      <c r="AY17" s="5">
        <f t="shared" si="10"/>
        <v>1826.364036</v>
      </c>
      <c r="AZ17" s="93">
        <f t="shared" si="48"/>
        <v>0.0437815</v>
      </c>
      <c r="BA17" s="117">
        <f t="shared" si="49"/>
        <v>360.6157065</v>
      </c>
      <c r="BB17"/>
      <c r="BD17" s="5">
        <f t="shared" si="50"/>
        <v>665.9826456000001</v>
      </c>
      <c r="BE17" s="5">
        <f t="shared" si="11"/>
        <v>665.9826456000001</v>
      </c>
      <c r="BF17" s="93">
        <f t="shared" si="51"/>
        <v>0.0159649</v>
      </c>
      <c r="BG17" s="117">
        <f t="shared" si="52"/>
        <v>131.4983199</v>
      </c>
      <c r="BH17"/>
      <c r="BJ17" s="5">
        <f t="shared" si="53"/>
        <v>2020.3449504</v>
      </c>
      <c r="BK17" s="5">
        <f t="shared" si="12"/>
        <v>2020.3449504</v>
      </c>
      <c r="BL17" s="93">
        <f t="shared" si="54"/>
        <v>0.0484316</v>
      </c>
      <c r="BM17" s="117">
        <f t="shared" si="55"/>
        <v>398.9172516</v>
      </c>
      <c r="BN17"/>
      <c r="BP17" s="5">
        <f t="shared" si="56"/>
        <v>12363.7063224</v>
      </c>
      <c r="BQ17" s="5">
        <f t="shared" si="13"/>
        <v>12363.7063224</v>
      </c>
      <c r="BR17" s="93">
        <f t="shared" si="57"/>
        <v>0.2963821</v>
      </c>
      <c r="BS17" s="117">
        <f t="shared" si="58"/>
        <v>2441.2146771</v>
      </c>
      <c r="BT17"/>
      <c r="BV17" s="5">
        <f t="shared" si="59"/>
        <v>673.9836648</v>
      </c>
      <c r="BW17" s="5">
        <f t="shared" si="14"/>
        <v>673.9836648</v>
      </c>
      <c r="BX17" s="93">
        <f t="shared" si="60"/>
        <v>0.0161567</v>
      </c>
      <c r="BY17" s="117">
        <f t="shared" si="61"/>
        <v>133.0781217</v>
      </c>
      <c r="BZ17"/>
      <c r="CB17" s="5">
        <f t="shared" si="62"/>
        <v>923.6797056</v>
      </c>
      <c r="CC17" s="5">
        <f t="shared" si="15"/>
        <v>923.6797056</v>
      </c>
      <c r="CD17" s="93">
        <f t="shared" si="63"/>
        <v>0.0221424</v>
      </c>
      <c r="CE17" s="117">
        <f t="shared" si="64"/>
        <v>182.38062240000002</v>
      </c>
      <c r="CF17"/>
      <c r="CH17" s="5">
        <f t="shared" si="65"/>
        <v>8555.6299944</v>
      </c>
      <c r="CI17" s="5">
        <f t="shared" si="16"/>
        <v>8555.6299944</v>
      </c>
      <c r="CJ17" s="93">
        <f t="shared" si="66"/>
        <v>0.2050951</v>
      </c>
      <c r="CK17" s="117">
        <f t="shared" si="67"/>
        <v>1689.3097401</v>
      </c>
      <c r="CL17"/>
      <c r="CN17" s="5">
        <f t="shared" si="68"/>
        <v>61.029672000000005</v>
      </c>
      <c r="CO17" s="5">
        <f t="shared" si="17"/>
        <v>61.029672000000005</v>
      </c>
      <c r="CP17" s="93">
        <f t="shared" si="69"/>
        <v>0.001463</v>
      </c>
      <c r="CQ17" s="117">
        <f t="shared" si="70"/>
        <v>12.050313000000001</v>
      </c>
      <c r="CR17"/>
      <c r="CT17" s="5">
        <f t="shared" si="71"/>
        <v>20.732568</v>
      </c>
      <c r="CU17" s="5">
        <f t="shared" si="18"/>
        <v>20.732568</v>
      </c>
      <c r="CV17" s="93">
        <f t="shared" si="72"/>
        <v>0.000497</v>
      </c>
      <c r="CW17" s="117">
        <f t="shared" si="73"/>
        <v>4.093647000000001</v>
      </c>
      <c r="CX17"/>
      <c r="CZ17" s="5">
        <f t="shared" si="74"/>
        <v>1155.6800615999998</v>
      </c>
      <c r="DA17" s="5">
        <f t="shared" si="19"/>
        <v>1155.6800615999998</v>
      </c>
      <c r="DB17" s="93">
        <f t="shared" si="75"/>
        <v>0.027703899999999997</v>
      </c>
      <c r="DC17" s="117">
        <f t="shared" si="76"/>
        <v>228.18910889999998</v>
      </c>
      <c r="DD17"/>
      <c r="DF17" s="5">
        <f t="shared" si="77"/>
        <v>3363.7569552000004</v>
      </c>
      <c r="DG17" s="5">
        <f t="shared" si="20"/>
        <v>3363.7569552000004</v>
      </c>
      <c r="DH17" s="93">
        <f t="shared" si="78"/>
        <v>0.08063580000000001</v>
      </c>
      <c r="DI17" s="117">
        <f t="shared" si="79"/>
        <v>664.1740458</v>
      </c>
      <c r="DJ17"/>
      <c r="DL17" s="5">
        <f t="shared" si="80"/>
        <v>170.7662784</v>
      </c>
      <c r="DM17" s="5">
        <f t="shared" si="21"/>
        <v>170.7662784</v>
      </c>
      <c r="DN17" s="93">
        <f t="shared" si="81"/>
        <v>0.0040936</v>
      </c>
      <c r="DO17" s="117">
        <f t="shared" si="82"/>
        <v>33.7178136</v>
      </c>
      <c r="DP17"/>
      <c r="DR17" s="5">
        <f t="shared" si="83"/>
        <v>2255.4113904</v>
      </c>
      <c r="DS17" s="5">
        <f t="shared" si="22"/>
        <v>2255.4113904</v>
      </c>
      <c r="DT17" s="93">
        <f t="shared" si="84"/>
        <v>0.0540666</v>
      </c>
      <c r="DU17" s="117">
        <f t="shared" si="85"/>
        <v>445.33113660000004</v>
      </c>
      <c r="DV17"/>
      <c r="DX17" s="5">
        <f t="shared" si="86"/>
        <v>48435.9217752</v>
      </c>
      <c r="DY17" s="5">
        <f t="shared" si="23"/>
        <v>48435.9217752</v>
      </c>
      <c r="DZ17" s="93">
        <f t="shared" si="87"/>
        <v>1.1611033</v>
      </c>
      <c r="EA17" s="117">
        <f t="shared" si="88"/>
        <v>9563.6761383</v>
      </c>
      <c r="EB17"/>
      <c r="ED17" s="5">
        <f t="shared" si="89"/>
        <v>943.2734424</v>
      </c>
      <c r="EE17" s="35">
        <f t="shared" si="24"/>
        <v>943.2734424</v>
      </c>
      <c r="EF17" s="93">
        <f t="shared" si="90"/>
        <v>0.022612100000000003</v>
      </c>
      <c r="EG17" s="117">
        <f t="shared" si="91"/>
        <v>186.2494071</v>
      </c>
      <c r="EH17"/>
      <c r="EJ17" s="5">
        <f t="shared" si="92"/>
        <v>1080.0499896000001</v>
      </c>
      <c r="EK17" s="35">
        <f t="shared" si="25"/>
        <v>1080.0499896000001</v>
      </c>
      <c r="EL17" s="93">
        <f t="shared" si="93"/>
        <v>0.0258909</v>
      </c>
      <c r="EM17" s="117">
        <f t="shared" si="94"/>
        <v>213.2559459</v>
      </c>
      <c r="EP17" s="5">
        <f t="shared" si="95"/>
        <v>257.6094576</v>
      </c>
      <c r="EQ17" s="35">
        <f t="shared" si="26"/>
        <v>257.6094576</v>
      </c>
      <c r="ER17" s="93">
        <f t="shared" si="96"/>
        <v>0.0061754</v>
      </c>
      <c r="ES17" s="117">
        <f t="shared" si="97"/>
        <v>50.8650054</v>
      </c>
      <c r="EV17" s="5">
        <f t="shared" si="98"/>
        <v>3726.314088</v>
      </c>
      <c r="EW17" s="5">
        <f t="shared" si="27"/>
        <v>3726.314088</v>
      </c>
      <c r="EX17" s="93">
        <f t="shared" si="99"/>
        <v>0.089327</v>
      </c>
      <c r="EY17" s="117">
        <f t="shared" si="100"/>
        <v>735.760977</v>
      </c>
      <c r="FB17" s="5">
        <f t="shared" si="101"/>
        <v>14014.6611528</v>
      </c>
      <c r="FC17" s="5">
        <f t="shared" si="28"/>
        <v>14014.6611528</v>
      </c>
      <c r="FD17" s="93">
        <f t="shared" si="102"/>
        <v>0.3359587</v>
      </c>
      <c r="FE17" s="117">
        <f t="shared" si="103"/>
        <v>2767.1958237</v>
      </c>
      <c r="FH17" s="5">
        <f t="shared" si="104"/>
        <v>97.8518808</v>
      </c>
      <c r="FI17" s="5">
        <f t="shared" si="29"/>
        <v>97.8518808</v>
      </c>
      <c r="FJ17" s="93">
        <f t="shared" si="105"/>
        <v>0.0023457</v>
      </c>
      <c r="FK17" s="117">
        <f t="shared" si="106"/>
        <v>19.3208607</v>
      </c>
      <c r="FN17" s="35">
        <f t="shared" si="107"/>
        <v>1451.3965632</v>
      </c>
      <c r="FO17" s="35">
        <f t="shared" si="30"/>
        <v>1451.3965632</v>
      </c>
      <c r="FP17" s="93">
        <f t="shared" si="108"/>
        <v>0.0347928</v>
      </c>
      <c r="FQ17" s="117">
        <f t="shared" si="109"/>
        <v>286.5783528</v>
      </c>
    </row>
    <row r="18" spans="1:173" ht="12.75">
      <c r="A18" s="36">
        <v>46113</v>
      </c>
      <c r="E18" s="3">
        <v>305000</v>
      </c>
      <c r="F18" s="3">
        <v>166837</v>
      </c>
      <c r="G18" s="106">
        <v>4</v>
      </c>
      <c r="H18" s="116">
        <v>66085</v>
      </c>
      <c r="I18" s="3">
        <v>535000</v>
      </c>
      <c r="J18" s="3">
        <v>292008</v>
      </c>
      <c r="K18" s="106">
        <v>7</v>
      </c>
      <c r="L18" s="3">
        <v>57657</v>
      </c>
      <c r="M18" s="3">
        <f t="shared" si="31"/>
        <v>840000</v>
      </c>
      <c r="N18" s="3">
        <f t="shared" si="0"/>
        <v>458845</v>
      </c>
      <c r="O18" s="34">
        <f t="shared" si="1"/>
        <v>1298845</v>
      </c>
      <c r="P18" s="100">
        <f t="shared" si="32"/>
        <v>11</v>
      </c>
      <c r="Q18" s="112">
        <f t="shared" si="33"/>
        <v>123742</v>
      </c>
      <c r="S18" s="45">
        <f t="shared" si="34"/>
        <v>207883.87999999998</v>
      </c>
      <c r="T18" s="35">
        <f t="shared" si="2"/>
        <v>113464.96454399999</v>
      </c>
      <c r="U18" s="35">
        <f t="shared" si="3"/>
        <v>321348.844544</v>
      </c>
      <c r="V18" s="104">
        <f t="shared" si="4"/>
        <v>2.719975999999999</v>
      </c>
      <c r="W18" s="35">
        <f t="shared" si="5"/>
        <v>22403.665176000002</v>
      </c>
      <c r="X18"/>
      <c r="Y18" s="5">
        <f t="shared" si="110"/>
        <v>1916.5305</v>
      </c>
      <c r="Z18" s="5">
        <f t="shared" si="35"/>
        <v>1046.0602584</v>
      </c>
      <c r="AA18" s="5">
        <f t="shared" si="6"/>
        <v>2962.5907584</v>
      </c>
      <c r="AB18" s="93">
        <f t="shared" si="36"/>
        <v>0.0250761</v>
      </c>
      <c r="AC18" s="117">
        <f t="shared" si="37"/>
        <v>206.54467110000002</v>
      </c>
      <c r="AD18"/>
      <c r="AE18" s="5">
        <f t="shared" si="111"/>
        <v>173.019</v>
      </c>
      <c r="AF18" s="5">
        <f t="shared" si="38"/>
        <v>94.4353872</v>
      </c>
      <c r="AG18" s="5">
        <f t="shared" si="7"/>
        <v>267.4543872</v>
      </c>
      <c r="AH18" s="93">
        <f t="shared" si="39"/>
        <v>0.0022638</v>
      </c>
      <c r="AI18" s="117">
        <f t="shared" si="40"/>
        <v>18.6462738</v>
      </c>
      <c r="AJ18"/>
      <c r="AK18" s="5">
        <f t="shared" si="112"/>
        <v>430.782</v>
      </c>
      <c r="AL18" s="5">
        <f t="shared" si="41"/>
        <v>235.1248416</v>
      </c>
      <c r="AM18" s="5">
        <f t="shared" si="8"/>
        <v>665.9068416</v>
      </c>
      <c r="AN18" s="93">
        <f t="shared" si="42"/>
        <v>0.0056364</v>
      </c>
      <c r="AO18" s="117">
        <f t="shared" si="43"/>
        <v>46.425416399999996</v>
      </c>
      <c r="AP18"/>
      <c r="AQ18" s="5">
        <f t="shared" si="113"/>
        <v>14703.298</v>
      </c>
      <c r="AR18" s="5">
        <f t="shared" si="44"/>
        <v>8025.1974624</v>
      </c>
      <c r="AS18" s="5">
        <f t="shared" si="9"/>
        <v>22728.495462400002</v>
      </c>
      <c r="AT18" s="93">
        <f t="shared" si="45"/>
        <v>0.1923796</v>
      </c>
      <c r="AU18" s="117">
        <f t="shared" si="46"/>
        <v>1584.5757996000002</v>
      </c>
      <c r="AV18"/>
      <c r="AW18" s="5">
        <f t="shared" si="114"/>
        <v>3346.1575</v>
      </c>
      <c r="AX18" s="5">
        <f t="shared" si="47"/>
        <v>1826.364036</v>
      </c>
      <c r="AY18" s="5">
        <f t="shared" si="10"/>
        <v>5172.521536</v>
      </c>
      <c r="AZ18" s="93">
        <f t="shared" si="48"/>
        <v>0.0437815</v>
      </c>
      <c r="BA18" s="117">
        <f t="shared" si="49"/>
        <v>360.6157065</v>
      </c>
      <c r="BB18"/>
      <c r="BC18" s="5">
        <f t="shared" si="115"/>
        <v>1220.1745</v>
      </c>
      <c r="BD18" s="5">
        <f t="shared" si="50"/>
        <v>665.9826456000001</v>
      </c>
      <c r="BE18" s="5">
        <f t="shared" si="11"/>
        <v>1886.1571456000001</v>
      </c>
      <c r="BF18" s="93">
        <f t="shared" si="51"/>
        <v>0.0159649</v>
      </c>
      <c r="BG18" s="117">
        <f t="shared" si="52"/>
        <v>131.4983199</v>
      </c>
      <c r="BH18"/>
      <c r="BI18" s="5">
        <f t="shared" si="116"/>
        <v>3701.558</v>
      </c>
      <c r="BJ18" s="5">
        <f t="shared" si="53"/>
        <v>2020.3449504</v>
      </c>
      <c r="BK18" s="5">
        <f t="shared" si="12"/>
        <v>5721.9029504</v>
      </c>
      <c r="BL18" s="93">
        <f t="shared" si="54"/>
        <v>0.0484316</v>
      </c>
      <c r="BM18" s="117">
        <f t="shared" si="55"/>
        <v>398.9172516</v>
      </c>
      <c r="BN18"/>
      <c r="BO18" s="5">
        <f t="shared" si="117"/>
        <v>22652.0605</v>
      </c>
      <c r="BP18" s="5">
        <f t="shared" si="56"/>
        <v>12363.7063224</v>
      </c>
      <c r="BQ18" s="5">
        <f t="shared" si="13"/>
        <v>35015.7668224</v>
      </c>
      <c r="BR18" s="93">
        <f t="shared" si="57"/>
        <v>0.2963821</v>
      </c>
      <c r="BS18" s="117">
        <f t="shared" si="58"/>
        <v>2441.2146771</v>
      </c>
      <c r="BT18"/>
      <c r="BU18" s="5">
        <f t="shared" si="118"/>
        <v>1234.8335</v>
      </c>
      <c r="BV18" s="5">
        <f t="shared" si="59"/>
        <v>673.9836648</v>
      </c>
      <c r="BW18" s="5">
        <f t="shared" si="14"/>
        <v>1908.8171648</v>
      </c>
      <c r="BX18" s="93">
        <f t="shared" si="60"/>
        <v>0.0161567</v>
      </c>
      <c r="BY18" s="117">
        <f t="shared" si="61"/>
        <v>133.0781217</v>
      </c>
      <c r="BZ18"/>
      <c r="CA18" s="5">
        <f t="shared" si="119"/>
        <v>1692.3120000000001</v>
      </c>
      <c r="CB18" s="5">
        <f t="shared" si="62"/>
        <v>923.6797056</v>
      </c>
      <c r="CC18" s="5">
        <f t="shared" si="15"/>
        <v>2615.9917056000004</v>
      </c>
      <c r="CD18" s="93">
        <f t="shared" si="63"/>
        <v>0.0221424</v>
      </c>
      <c r="CE18" s="117">
        <f t="shared" si="64"/>
        <v>182.38062240000002</v>
      </c>
      <c r="CF18"/>
      <c r="CG18" s="5">
        <f t="shared" si="120"/>
        <v>15675.1255</v>
      </c>
      <c r="CH18" s="5">
        <f t="shared" si="65"/>
        <v>8555.6299944</v>
      </c>
      <c r="CI18" s="5">
        <f t="shared" si="16"/>
        <v>24230.7554944</v>
      </c>
      <c r="CJ18" s="93">
        <f t="shared" si="66"/>
        <v>0.2050951</v>
      </c>
      <c r="CK18" s="117">
        <f t="shared" si="67"/>
        <v>1689.3097401</v>
      </c>
      <c r="CL18"/>
      <c r="CM18" s="5">
        <f t="shared" si="121"/>
        <v>111.81500000000001</v>
      </c>
      <c r="CN18" s="5">
        <f t="shared" si="68"/>
        <v>61.029672000000005</v>
      </c>
      <c r="CO18" s="5">
        <f t="shared" si="17"/>
        <v>172.844672</v>
      </c>
      <c r="CP18" s="93">
        <f t="shared" si="69"/>
        <v>0.001463</v>
      </c>
      <c r="CQ18" s="117">
        <f t="shared" si="70"/>
        <v>12.050313000000001</v>
      </c>
      <c r="CR18"/>
      <c r="CS18" s="5">
        <f t="shared" si="122"/>
        <v>37.985</v>
      </c>
      <c r="CT18" s="5">
        <f t="shared" si="71"/>
        <v>20.732568</v>
      </c>
      <c r="CU18" s="5">
        <f t="shared" si="18"/>
        <v>58.717568</v>
      </c>
      <c r="CV18" s="93">
        <f t="shared" si="72"/>
        <v>0.000497</v>
      </c>
      <c r="CW18" s="117">
        <f t="shared" si="73"/>
        <v>4.093647000000001</v>
      </c>
      <c r="CX18"/>
      <c r="CY18" s="5">
        <f t="shared" si="123"/>
        <v>2117.3695</v>
      </c>
      <c r="CZ18" s="5">
        <f t="shared" si="74"/>
        <v>1155.6800615999998</v>
      </c>
      <c r="DA18" s="5">
        <f t="shared" si="19"/>
        <v>3273.0495616</v>
      </c>
      <c r="DB18" s="93">
        <f t="shared" si="75"/>
        <v>0.027703899999999997</v>
      </c>
      <c r="DC18" s="117">
        <f t="shared" si="76"/>
        <v>228.18910889999998</v>
      </c>
      <c r="DD18"/>
      <c r="DE18" s="5">
        <f t="shared" si="124"/>
        <v>6162.879000000001</v>
      </c>
      <c r="DF18" s="5">
        <f t="shared" si="77"/>
        <v>3363.7569552000004</v>
      </c>
      <c r="DG18" s="5">
        <f t="shared" si="20"/>
        <v>9526.635955200001</v>
      </c>
      <c r="DH18" s="93">
        <f t="shared" si="78"/>
        <v>0.08063580000000001</v>
      </c>
      <c r="DI18" s="117">
        <f t="shared" si="79"/>
        <v>664.1740458</v>
      </c>
      <c r="DJ18"/>
      <c r="DK18" s="5">
        <f t="shared" si="125"/>
        <v>312.868</v>
      </c>
      <c r="DL18" s="5">
        <f t="shared" si="80"/>
        <v>170.7662784</v>
      </c>
      <c r="DM18" s="5">
        <f t="shared" si="21"/>
        <v>483.63427839999997</v>
      </c>
      <c r="DN18" s="93">
        <f t="shared" si="81"/>
        <v>0.0040936</v>
      </c>
      <c r="DO18" s="117">
        <f t="shared" si="82"/>
        <v>33.7178136</v>
      </c>
      <c r="DP18"/>
      <c r="DQ18" s="5">
        <f t="shared" si="126"/>
        <v>4132.233</v>
      </c>
      <c r="DR18" s="5">
        <f t="shared" si="83"/>
        <v>2255.4113904</v>
      </c>
      <c r="DS18" s="5">
        <f t="shared" si="22"/>
        <v>6387.644390400001</v>
      </c>
      <c r="DT18" s="93">
        <f t="shared" si="84"/>
        <v>0.0540666</v>
      </c>
      <c r="DU18" s="117">
        <f t="shared" si="85"/>
        <v>445.33113660000004</v>
      </c>
      <c r="DV18"/>
      <c r="DW18" s="5">
        <f t="shared" si="127"/>
        <v>88741.4665</v>
      </c>
      <c r="DX18" s="5">
        <f t="shared" si="86"/>
        <v>48435.9217752</v>
      </c>
      <c r="DY18" s="5">
        <f t="shared" si="23"/>
        <v>137177.38827519998</v>
      </c>
      <c r="DZ18" s="93">
        <f t="shared" si="87"/>
        <v>1.1611033</v>
      </c>
      <c r="EA18" s="117">
        <f t="shared" si="88"/>
        <v>9563.6761383</v>
      </c>
      <c r="EB18"/>
      <c r="EC18" s="5">
        <f t="shared" si="128"/>
        <v>1728.2105000000001</v>
      </c>
      <c r="ED18" s="5">
        <f t="shared" si="89"/>
        <v>943.2734424</v>
      </c>
      <c r="EE18" s="35">
        <f t="shared" si="24"/>
        <v>2671.4839424</v>
      </c>
      <c r="EF18" s="93">
        <f t="shared" si="90"/>
        <v>0.022612100000000003</v>
      </c>
      <c r="EG18" s="117">
        <f t="shared" si="91"/>
        <v>186.2494071</v>
      </c>
      <c r="EH18"/>
      <c r="EI18" s="5">
        <f t="shared" si="129"/>
        <v>1978.8045</v>
      </c>
      <c r="EJ18" s="5">
        <f t="shared" si="92"/>
        <v>1080.0499896000001</v>
      </c>
      <c r="EK18" s="35">
        <f t="shared" si="25"/>
        <v>3058.8544896000003</v>
      </c>
      <c r="EL18" s="93">
        <f t="shared" si="93"/>
        <v>0.0258909</v>
      </c>
      <c r="EM18" s="117">
        <f t="shared" si="94"/>
        <v>213.2559459</v>
      </c>
      <c r="EO18" s="5">
        <f t="shared" si="130"/>
        <v>471.977</v>
      </c>
      <c r="EP18" s="5">
        <f t="shared" si="95"/>
        <v>257.6094576</v>
      </c>
      <c r="EQ18" s="35">
        <f t="shared" si="26"/>
        <v>729.5864575999999</v>
      </c>
      <c r="ER18" s="93">
        <f t="shared" si="96"/>
        <v>0.0061754</v>
      </c>
      <c r="ES18" s="117">
        <f t="shared" si="97"/>
        <v>50.8650054</v>
      </c>
      <c r="EU18" s="5">
        <f t="shared" si="131"/>
        <v>6827.135</v>
      </c>
      <c r="EV18" s="5">
        <f t="shared" si="98"/>
        <v>3726.314088</v>
      </c>
      <c r="EW18" s="5">
        <f t="shared" si="27"/>
        <v>10553.449088000001</v>
      </c>
      <c r="EX18" s="93">
        <f t="shared" si="99"/>
        <v>0.089327</v>
      </c>
      <c r="EY18" s="117">
        <f t="shared" si="100"/>
        <v>735.760977</v>
      </c>
      <c r="FA18" s="5">
        <f t="shared" si="132"/>
        <v>25676.8435</v>
      </c>
      <c r="FB18" s="5">
        <f t="shared" si="101"/>
        <v>14014.6611528</v>
      </c>
      <c r="FC18" s="5">
        <f t="shared" si="28"/>
        <v>39691.504652799995</v>
      </c>
      <c r="FD18" s="93">
        <f t="shared" si="102"/>
        <v>0.3359587</v>
      </c>
      <c r="FE18" s="117">
        <f t="shared" si="103"/>
        <v>2767.1958237</v>
      </c>
      <c r="FG18" s="5">
        <f t="shared" si="133"/>
        <v>179.2785</v>
      </c>
      <c r="FH18" s="5">
        <f t="shared" si="104"/>
        <v>97.8518808</v>
      </c>
      <c r="FI18" s="5">
        <f t="shared" si="29"/>
        <v>277.1303808</v>
      </c>
      <c r="FJ18" s="93">
        <f t="shared" si="105"/>
        <v>0.0023457</v>
      </c>
      <c r="FK18" s="117">
        <f t="shared" si="106"/>
        <v>19.3208607</v>
      </c>
      <c r="FM18" s="5">
        <f t="shared" si="134"/>
        <v>2659.1639999999998</v>
      </c>
      <c r="FN18" s="35">
        <f t="shared" si="107"/>
        <v>1451.3965632</v>
      </c>
      <c r="FO18" s="35">
        <f t="shared" si="30"/>
        <v>4110.5605632</v>
      </c>
      <c r="FP18" s="93">
        <f t="shared" si="108"/>
        <v>0.0347928</v>
      </c>
      <c r="FQ18" s="117">
        <f t="shared" si="109"/>
        <v>286.5783528</v>
      </c>
    </row>
    <row r="19" spans="1:173" ht="12.75">
      <c r="A19" s="36">
        <v>46296</v>
      </c>
      <c r="F19" s="3">
        <v>165769</v>
      </c>
      <c r="G19" s="106">
        <v>4</v>
      </c>
      <c r="H19" s="116">
        <v>66085</v>
      </c>
      <c r="J19" s="3">
        <v>290135</v>
      </c>
      <c r="K19" s="106">
        <v>7</v>
      </c>
      <c r="L19" s="3">
        <v>57657</v>
      </c>
      <c r="N19" s="3">
        <f t="shared" si="0"/>
        <v>455904</v>
      </c>
      <c r="O19" s="34">
        <f t="shared" si="1"/>
        <v>455904</v>
      </c>
      <c r="P19" s="100">
        <f t="shared" si="32"/>
        <v>11</v>
      </c>
      <c r="Q19" s="112">
        <f t="shared" si="33"/>
        <v>123742</v>
      </c>
      <c r="S19" s="45"/>
      <c r="T19" s="35">
        <f t="shared" si="2"/>
        <v>112737.17668000002</v>
      </c>
      <c r="U19" s="35">
        <f t="shared" si="3"/>
        <v>112737.17668000002</v>
      </c>
      <c r="V19" s="104">
        <f t="shared" si="4"/>
        <v>2.719975999999999</v>
      </c>
      <c r="W19" s="35">
        <f t="shared" si="5"/>
        <v>22403.665176000002</v>
      </c>
      <c r="X19"/>
      <c r="Z19" s="5">
        <f t="shared" si="35"/>
        <v>1039.3506105000001</v>
      </c>
      <c r="AA19" s="5">
        <f t="shared" si="6"/>
        <v>1039.3506105000001</v>
      </c>
      <c r="AB19" s="93">
        <f t="shared" si="36"/>
        <v>0.0250761</v>
      </c>
      <c r="AC19" s="117">
        <f t="shared" si="37"/>
        <v>206.54467110000002</v>
      </c>
      <c r="AD19"/>
      <c r="AF19" s="5">
        <f t="shared" si="38"/>
        <v>93.829659</v>
      </c>
      <c r="AG19" s="5">
        <f t="shared" si="7"/>
        <v>93.829659</v>
      </c>
      <c r="AH19" s="93">
        <f t="shared" si="39"/>
        <v>0.0022638</v>
      </c>
      <c r="AI19" s="117">
        <f t="shared" si="40"/>
        <v>18.6462738</v>
      </c>
      <c r="AJ19"/>
      <c r="AL19" s="5">
        <f t="shared" si="41"/>
        <v>233.61670199999998</v>
      </c>
      <c r="AM19" s="5">
        <f t="shared" si="8"/>
        <v>233.61670199999998</v>
      </c>
      <c r="AN19" s="93">
        <f t="shared" si="42"/>
        <v>0.0056364</v>
      </c>
      <c r="AO19" s="117">
        <f t="shared" si="43"/>
        <v>46.425416399999996</v>
      </c>
      <c r="AP19"/>
      <c r="AR19" s="5">
        <f t="shared" si="44"/>
        <v>7973.722178000001</v>
      </c>
      <c r="AS19" s="5">
        <f t="shared" si="9"/>
        <v>7973.722178000001</v>
      </c>
      <c r="AT19" s="93">
        <f t="shared" si="45"/>
        <v>0.1923796</v>
      </c>
      <c r="AU19" s="117">
        <f t="shared" si="46"/>
        <v>1584.5757996000002</v>
      </c>
      <c r="AV19"/>
      <c r="AX19" s="5">
        <f t="shared" si="47"/>
        <v>1814.6493575</v>
      </c>
      <c r="AY19" s="5">
        <f t="shared" si="10"/>
        <v>1814.6493575</v>
      </c>
      <c r="AZ19" s="93">
        <f t="shared" si="48"/>
        <v>0.0437815</v>
      </c>
      <c r="BA19" s="117">
        <f t="shared" si="49"/>
        <v>360.6157065</v>
      </c>
      <c r="BB19"/>
      <c r="BD19" s="5">
        <f t="shared" si="50"/>
        <v>661.7108945</v>
      </c>
      <c r="BE19" s="5">
        <f t="shared" si="11"/>
        <v>661.7108945</v>
      </c>
      <c r="BF19" s="93">
        <f t="shared" si="51"/>
        <v>0.0159649</v>
      </c>
      <c r="BG19" s="117">
        <f t="shared" si="52"/>
        <v>131.4983199</v>
      </c>
      <c r="BH19"/>
      <c r="BJ19" s="5">
        <f t="shared" si="53"/>
        <v>2007.386038</v>
      </c>
      <c r="BK19" s="5">
        <f t="shared" si="12"/>
        <v>2007.386038</v>
      </c>
      <c r="BL19" s="93">
        <f t="shared" si="54"/>
        <v>0.0484316</v>
      </c>
      <c r="BM19" s="117">
        <f t="shared" si="55"/>
        <v>398.9172516</v>
      </c>
      <c r="BN19"/>
      <c r="BP19" s="5">
        <f t="shared" si="56"/>
        <v>12284.4029405</v>
      </c>
      <c r="BQ19" s="5">
        <f t="shared" si="13"/>
        <v>12284.4029405</v>
      </c>
      <c r="BR19" s="93">
        <f t="shared" si="57"/>
        <v>0.2963821</v>
      </c>
      <c r="BS19" s="117">
        <f t="shared" si="58"/>
        <v>2441.2146771</v>
      </c>
      <c r="BT19"/>
      <c r="BV19" s="5">
        <f t="shared" si="59"/>
        <v>669.6605935</v>
      </c>
      <c r="BW19" s="5">
        <f t="shared" si="14"/>
        <v>669.6605935</v>
      </c>
      <c r="BX19" s="93">
        <f t="shared" si="60"/>
        <v>0.0161567</v>
      </c>
      <c r="BY19" s="117">
        <f t="shared" si="61"/>
        <v>133.0781217</v>
      </c>
      <c r="BZ19"/>
      <c r="CB19" s="5">
        <f t="shared" si="62"/>
        <v>917.755032</v>
      </c>
      <c r="CC19" s="5">
        <f t="shared" si="15"/>
        <v>917.755032</v>
      </c>
      <c r="CD19" s="93">
        <f t="shared" si="63"/>
        <v>0.0221424</v>
      </c>
      <c r="CE19" s="117">
        <f t="shared" si="64"/>
        <v>182.38062240000002</v>
      </c>
      <c r="CF19"/>
      <c r="CH19" s="5">
        <f t="shared" si="65"/>
        <v>8500.7524055</v>
      </c>
      <c r="CI19" s="5">
        <f t="shared" si="16"/>
        <v>8500.7524055</v>
      </c>
      <c r="CJ19" s="93">
        <f t="shared" si="66"/>
        <v>0.2050951</v>
      </c>
      <c r="CK19" s="117">
        <f t="shared" si="67"/>
        <v>1689.3097401</v>
      </c>
      <c r="CL19"/>
      <c r="CN19" s="5">
        <f t="shared" si="68"/>
        <v>60.638215</v>
      </c>
      <c r="CO19" s="5">
        <f t="shared" si="17"/>
        <v>60.638215</v>
      </c>
      <c r="CP19" s="93">
        <f t="shared" si="69"/>
        <v>0.001463</v>
      </c>
      <c r="CQ19" s="117">
        <f t="shared" si="70"/>
        <v>12.050313000000001</v>
      </c>
      <c r="CR19"/>
      <c r="CT19" s="5">
        <f t="shared" si="71"/>
        <v>20.599585</v>
      </c>
      <c r="CU19" s="5">
        <f t="shared" si="18"/>
        <v>20.599585</v>
      </c>
      <c r="CV19" s="93">
        <f t="shared" si="72"/>
        <v>0.000497</v>
      </c>
      <c r="CW19" s="117">
        <f t="shared" si="73"/>
        <v>4.093647000000001</v>
      </c>
      <c r="CX19"/>
      <c r="CZ19" s="5">
        <f t="shared" si="74"/>
        <v>1148.2672894999998</v>
      </c>
      <c r="DA19" s="5">
        <f t="shared" si="19"/>
        <v>1148.2672894999998</v>
      </c>
      <c r="DB19" s="93">
        <f t="shared" si="75"/>
        <v>0.027703899999999997</v>
      </c>
      <c r="DC19" s="117">
        <f t="shared" si="76"/>
        <v>228.18910889999998</v>
      </c>
      <c r="DD19"/>
      <c r="DF19" s="5">
        <f t="shared" si="77"/>
        <v>3342.1811190000003</v>
      </c>
      <c r="DG19" s="5">
        <f t="shared" si="20"/>
        <v>3342.1811190000003</v>
      </c>
      <c r="DH19" s="93">
        <f t="shared" si="78"/>
        <v>0.08063580000000001</v>
      </c>
      <c r="DI19" s="117">
        <f t="shared" si="79"/>
        <v>664.1740458</v>
      </c>
      <c r="DJ19"/>
      <c r="DL19" s="5">
        <f t="shared" si="80"/>
        <v>169.670948</v>
      </c>
      <c r="DM19" s="5">
        <f t="shared" si="21"/>
        <v>169.670948</v>
      </c>
      <c r="DN19" s="93">
        <f t="shared" si="81"/>
        <v>0.0040936</v>
      </c>
      <c r="DO19" s="117">
        <f t="shared" si="82"/>
        <v>33.7178136</v>
      </c>
      <c r="DP19"/>
      <c r="DR19" s="5">
        <f t="shared" si="83"/>
        <v>2240.944713</v>
      </c>
      <c r="DS19" s="5">
        <f t="shared" si="22"/>
        <v>2240.944713</v>
      </c>
      <c r="DT19" s="93">
        <f t="shared" si="84"/>
        <v>0.0540666</v>
      </c>
      <c r="DU19" s="117">
        <f t="shared" si="85"/>
        <v>445.33113660000004</v>
      </c>
      <c r="DV19"/>
      <c r="DX19" s="5">
        <f t="shared" si="86"/>
        <v>48125.2437065</v>
      </c>
      <c r="DY19" s="5">
        <f t="shared" si="23"/>
        <v>48125.2437065</v>
      </c>
      <c r="DZ19" s="93">
        <f t="shared" si="87"/>
        <v>1.1611033</v>
      </c>
      <c r="EA19" s="117">
        <f t="shared" si="88"/>
        <v>9563.6761383</v>
      </c>
      <c r="EB19"/>
      <c r="ED19" s="5">
        <f t="shared" si="89"/>
        <v>937.2230905</v>
      </c>
      <c r="EE19" s="35">
        <f t="shared" si="24"/>
        <v>937.2230905</v>
      </c>
      <c r="EF19" s="93">
        <f t="shared" si="90"/>
        <v>0.022612100000000003</v>
      </c>
      <c r="EG19" s="117">
        <f t="shared" si="91"/>
        <v>186.2494071</v>
      </c>
      <c r="EH19"/>
      <c r="EJ19" s="5">
        <f t="shared" si="92"/>
        <v>1073.1223245</v>
      </c>
      <c r="EK19" s="35">
        <f t="shared" si="25"/>
        <v>1073.1223245</v>
      </c>
      <c r="EL19" s="93">
        <f t="shared" si="93"/>
        <v>0.0258909</v>
      </c>
      <c r="EM19" s="117">
        <f t="shared" si="94"/>
        <v>213.2559459</v>
      </c>
      <c r="EP19" s="5">
        <f t="shared" si="95"/>
        <v>255.957097</v>
      </c>
      <c r="EQ19" s="35">
        <f t="shared" si="26"/>
        <v>255.957097</v>
      </c>
      <c r="ER19" s="93">
        <f t="shared" si="96"/>
        <v>0.0061754</v>
      </c>
      <c r="ES19" s="117">
        <f t="shared" si="97"/>
        <v>50.8650054</v>
      </c>
      <c r="EV19" s="5">
        <f t="shared" si="98"/>
        <v>3702.412735</v>
      </c>
      <c r="EW19" s="5">
        <f t="shared" si="27"/>
        <v>3702.412735</v>
      </c>
      <c r="EX19" s="93">
        <f t="shared" si="99"/>
        <v>0.089327</v>
      </c>
      <c r="EY19" s="117">
        <f t="shared" si="100"/>
        <v>735.760977</v>
      </c>
      <c r="FB19" s="5">
        <f t="shared" si="101"/>
        <v>13924.7682035</v>
      </c>
      <c r="FC19" s="5">
        <f t="shared" si="28"/>
        <v>13924.7682035</v>
      </c>
      <c r="FD19" s="93">
        <f t="shared" si="102"/>
        <v>0.3359587</v>
      </c>
      <c r="FE19" s="117">
        <f t="shared" si="103"/>
        <v>2767.1958237</v>
      </c>
      <c r="FH19" s="5">
        <f t="shared" si="104"/>
        <v>97.2242385</v>
      </c>
      <c r="FI19" s="5">
        <f t="shared" si="29"/>
        <v>97.2242385</v>
      </c>
      <c r="FJ19" s="93">
        <f t="shared" si="105"/>
        <v>0.0023457</v>
      </c>
      <c r="FK19" s="117">
        <f t="shared" si="106"/>
        <v>19.3208607</v>
      </c>
      <c r="FN19" s="35">
        <f t="shared" si="107"/>
        <v>1442.087004</v>
      </c>
      <c r="FO19" s="35">
        <f t="shared" si="30"/>
        <v>1442.087004</v>
      </c>
      <c r="FP19" s="93">
        <f t="shared" si="108"/>
        <v>0.0347928</v>
      </c>
      <c r="FQ19" s="117">
        <f t="shared" si="109"/>
        <v>286.5783528</v>
      </c>
    </row>
    <row r="20" spans="1:173" ht="12.75">
      <c r="A20" s="36">
        <v>46478</v>
      </c>
      <c r="E20" s="3">
        <v>310000</v>
      </c>
      <c r="F20" s="3">
        <v>165769</v>
      </c>
      <c r="G20" s="106">
        <v>4</v>
      </c>
      <c r="H20" s="116">
        <v>66085</v>
      </c>
      <c r="I20" s="3">
        <v>540000</v>
      </c>
      <c r="J20" s="3">
        <v>290135</v>
      </c>
      <c r="K20" s="106">
        <v>7</v>
      </c>
      <c r="L20" s="3">
        <v>57657</v>
      </c>
      <c r="M20" s="3">
        <f t="shared" si="31"/>
        <v>850000</v>
      </c>
      <c r="N20" s="3">
        <f t="shared" si="0"/>
        <v>455904</v>
      </c>
      <c r="O20" s="34">
        <f t="shared" si="1"/>
        <v>1305904</v>
      </c>
      <c r="P20" s="100">
        <f t="shared" si="32"/>
        <v>11</v>
      </c>
      <c r="Q20" s="112">
        <f t="shared" si="33"/>
        <v>123742</v>
      </c>
      <c r="S20" s="45">
        <f t="shared" si="34"/>
        <v>209826.72</v>
      </c>
      <c r="T20" s="35">
        <f t="shared" si="2"/>
        <v>112737.17668000002</v>
      </c>
      <c r="U20" s="35">
        <f t="shared" si="3"/>
        <v>322563.89668</v>
      </c>
      <c r="V20" s="104">
        <f t="shared" si="4"/>
        <v>2.719975999999999</v>
      </c>
      <c r="W20" s="35">
        <f t="shared" si="5"/>
        <v>22403.665176000002</v>
      </c>
      <c r="X20"/>
      <c r="Y20" s="5">
        <f t="shared" si="110"/>
        <v>1934.442</v>
      </c>
      <c r="Z20" s="5">
        <f t="shared" si="35"/>
        <v>1039.3506105000001</v>
      </c>
      <c r="AA20" s="5">
        <f t="shared" si="6"/>
        <v>2973.7926105</v>
      </c>
      <c r="AB20" s="93">
        <f t="shared" si="36"/>
        <v>0.0250761</v>
      </c>
      <c r="AC20" s="117">
        <f t="shared" si="37"/>
        <v>206.54467110000002</v>
      </c>
      <c r="AD20"/>
      <c r="AE20" s="5">
        <f t="shared" si="111"/>
        <v>174.636</v>
      </c>
      <c r="AF20" s="5">
        <f t="shared" si="38"/>
        <v>93.829659</v>
      </c>
      <c r="AG20" s="5">
        <f t="shared" si="7"/>
        <v>268.465659</v>
      </c>
      <c r="AH20" s="93">
        <f t="shared" si="39"/>
        <v>0.0022638</v>
      </c>
      <c r="AI20" s="117">
        <f t="shared" si="40"/>
        <v>18.6462738</v>
      </c>
      <c r="AJ20"/>
      <c r="AK20" s="5">
        <f t="shared" si="112"/>
        <v>434.808</v>
      </c>
      <c r="AL20" s="5">
        <f t="shared" si="41"/>
        <v>233.61670199999998</v>
      </c>
      <c r="AM20" s="5">
        <f t="shared" si="8"/>
        <v>668.424702</v>
      </c>
      <c r="AN20" s="93">
        <f t="shared" si="42"/>
        <v>0.0056364</v>
      </c>
      <c r="AO20" s="117">
        <f t="shared" si="43"/>
        <v>46.425416399999996</v>
      </c>
      <c r="AP20"/>
      <c r="AQ20" s="5">
        <f t="shared" si="113"/>
        <v>14840.712000000001</v>
      </c>
      <c r="AR20" s="5">
        <f t="shared" si="44"/>
        <v>7973.722178000001</v>
      </c>
      <c r="AS20" s="5">
        <f t="shared" si="9"/>
        <v>22814.434178000003</v>
      </c>
      <c r="AT20" s="93">
        <f t="shared" si="45"/>
        <v>0.1923796</v>
      </c>
      <c r="AU20" s="117">
        <f t="shared" si="46"/>
        <v>1584.5757996000002</v>
      </c>
      <c r="AV20"/>
      <c r="AW20" s="5">
        <f t="shared" si="114"/>
        <v>3377.43</v>
      </c>
      <c r="AX20" s="5">
        <f t="shared" si="47"/>
        <v>1814.6493575</v>
      </c>
      <c r="AY20" s="5">
        <f t="shared" si="10"/>
        <v>5192.0793575</v>
      </c>
      <c r="AZ20" s="93">
        <f t="shared" si="48"/>
        <v>0.0437815</v>
      </c>
      <c r="BA20" s="117">
        <f t="shared" si="49"/>
        <v>360.6157065</v>
      </c>
      <c r="BB20"/>
      <c r="BC20" s="5">
        <f t="shared" si="115"/>
        <v>1231.578</v>
      </c>
      <c r="BD20" s="5">
        <f t="shared" si="50"/>
        <v>661.7108945</v>
      </c>
      <c r="BE20" s="5">
        <f t="shared" si="11"/>
        <v>1893.2888945</v>
      </c>
      <c r="BF20" s="93">
        <f t="shared" si="51"/>
        <v>0.0159649</v>
      </c>
      <c r="BG20" s="117">
        <f t="shared" si="52"/>
        <v>131.4983199</v>
      </c>
      <c r="BH20"/>
      <c r="BI20" s="5">
        <f t="shared" si="116"/>
        <v>3736.152</v>
      </c>
      <c r="BJ20" s="5">
        <f t="shared" si="53"/>
        <v>2007.386038</v>
      </c>
      <c r="BK20" s="5">
        <f t="shared" si="12"/>
        <v>5743.538038000001</v>
      </c>
      <c r="BL20" s="93">
        <f t="shared" si="54"/>
        <v>0.0484316</v>
      </c>
      <c r="BM20" s="117">
        <f t="shared" si="55"/>
        <v>398.9172516</v>
      </c>
      <c r="BN20"/>
      <c r="BO20" s="5">
        <f t="shared" si="117"/>
        <v>22863.762</v>
      </c>
      <c r="BP20" s="5">
        <f t="shared" si="56"/>
        <v>12284.4029405</v>
      </c>
      <c r="BQ20" s="5">
        <f t="shared" si="13"/>
        <v>35148.1649405</v>
      </c>
      <c r="BR20" s="93">
        <f t="shared" si="57"/>
        <v>0.2963821</v>
      </c>
      <c r="BS20" s="117">
        <f t="shared" si="58"/>
        <v>2441.2146771</v>
      </c>
      <c r="BT20"/>
      <c r="BU20" s="5">
        <f t="shared" si="118"/>
        <v>1246.374</v>
      </c>
      <c r="BV20" s="5">
        <f t="shared" si="59"/>
        <v>669.6605935</v>
      </c>
      <c r="BW20" s="5">
        <f t="shared" si="14"/>
        <v>1916.0345935</v>
      </c>
      <c r="BX20" s="93">
        <f t="shared" si="60"/>
        <v>0.0161567</v>
      </c>
      <c r="BY20" s="117">
        <f t="shared" si="61"/>
        <v>133.0781217</v>
      </c>
      <c r="BZ20"/>
      <c r="CA20" s="5">
        <f t="shared" si="119"/>
        <v>1708.1280000000002</v>
      </c>
      <c r="CB20" s="5">
        <f t="shared" si="62"/>
        <v>917.755032</v>
      </c>
      <c r="CC20" s="5">
        <f t="shared" si="15"/>
        <v>2625.883032</v>
      </c>
      <c r="CD20" s="93">
        <f t="shared" si="63"/>
        <v>0.0221424</v>
      </c>
      <c r="CE20" s="117">
        <f t="shared" si="64"/>
        <v>182.38062240000002</v>
      </c>
      <c r="CF20"/>
      <c r="CG20" s="5">
        <f t="shared" si="120"/>
        <v>15821.622</v>
      </c>
      <c r="CH20" s="5">
        <f t="shared" si="65"/>
        <v>8500.7524055</v>
      </c>
      <c r="CI20" s="5">
        <f t="shared" si="16"/>
        <v>24322.3744055</v>
      </c>
      <c r="CJ20" s="93">
        <f t="shared" si="66"/>
        <v>0.2050951</v>
      </c>
      <c r="CK20" s="117">
        <f t="shared" si="67"/>
        <v>1689.3097401</v>
      </c>
      <c r="CL20"/>
      <c r="CM20" s="5">
        <f t="shared" si="121"/>
        <v>112.86</v>
      </c>
      <c r="CN20" s="5">
        <f t="shared" si="68"/>
        <v>60.638215</v>
      </c>
      <c r="CO20" s="5">
        <f t="shared" si="17"/>
        <v>173.49821500000002</v>
      </c>
      <c r="CP20" s="93">
        <f t="shared" si="69"/>
        <v>0.001463</v>
      </c>
      <c r="CQ20" s="117">
        <f t="shared" si="70"/>
        <v>12.050313000000001</v>
      </c>
      <c r="CR20"/>
      <c r="CS20" s="5">
        <f t="shared" si="122"/>
        <v>38.34</v>
      </c>
      <c r="CT20" s="5">
        <f t="shared" si="71"/>
        <v>20.599585</v>
      </c>
      <c r="CU20" s="5">
        <f t="shared" si="18"/>
        <v>58.93958500000001</v>
      </c>
      <c r="CV20" s="93">
        <f t="shared" si="72"/>
        <v>0.000497</v>
      </c>
      <c r="CW20" s="117">
        <f t="shared" si="73"/>
        <v>4.093647000000001</v>
      </c>
      <c r="CX20"/>
      <c r="CY20" s="5">
        <f t="shared" si="123"/>
        <v>2137.158</v>
      </c>
      <c r="CZ20" s="5">
        <f t="shared" si="74"/>
        <v>1148.2672894999998</v>
      </c>
      <c r="DA20" s="5">
        <f t="shared" si="19"/>
        <v>3285.4252895</v>
      </c>
      <c r="DB20" s="93">
        <f t="shared" si="75"/>
        <v>0.027703899999999997</v>
      </c>
      <c r="DC20" s="117">
        <f t="shared" si="76"/>
        <v>228.18910889999998</v>
      </c>
      <c r="DD20"/>
      <c r="DE20" s="5">
        <f t="shared" si="124"/>
        <v>6220.476000000001</v>
      </c>
      <c r="DF20" s="5">
        <f t="shared" si="77"/>
        <v>3342.1811190000003</v>
      </c>
      <c r="DG20" s="5">
        <f t="shared" si="20"/>
        <v>9562.657119000001</v>
      </c>
      <c r="DH20" s="93">
        <f t="shared" si="78"/>
        <v>0.08063580000000001</v>
      </c>
      <c r="DI20" s="117">
        <f t="shared" si="79"/>
        <v>664.1740458</v>
      </c>
      <c r="DJ20"/>
      <c r="DK20" s="5">
        <f t="shared" si="125"/>
        <v>315.79200000000003</v>
      </c>
      <c r="DL20" s="5">
        <f t="shared" si="80"/>
        <v>169.670948</v>
      </c>
      <c r="DM20" s="5">
        <f t="shared" si="21"/>
        <v>485.46294800000004</v>
      </c>
      <c r="DN20" s="93">
        <f t="shared" si="81"/>
        <v>0.0040936</v>
      </c>
      <c r="DO20" s="117">
        <f t="shared" si="82"/>
        <v>33.7178136</v>
      </c>
      <c r="DP20"/>
      <c r="DQ20" s="5">
        <f t="shared" si="126"/>
        <v>4170.852</v>
      </c>
      <c r="DR20" s="5">
        <f t="shared" si="83"/>
        <v>2240.944713</v>
      </c>
      <c r="DS20" s="5">
        <f t="shared" si="22"/>
        <v>6411.796713</v>
      </c>
      <c r="DT20" s="93">
        <f t="shared" si="84"/>
        <v>0.0540666</v>
      </c>
      <c r="DU20" s="117">
        <f t="shared" si="85"/>
        <v>445.33113660000004</v>
      </c>
      <c r="DV20"/>
      <c r="DW20" s="5">
        <f t="shared" si="127"/>
        <v>89570.826</v>
      </c>
      <c r="DX20" s="5">
        <f t="shared" si="86"/>
        <v>48125.2437065</v>
      </c>
      <c r="DY20" s="5">
        <f t="shared" si="23"/>
        <v>137696.06970649998</v>
      </c>
      <c r="DZ20" s="93">
        <f t="shared" si="87"/>
        <v>1.1611033</v>
      </c>
      <c r="EA20" s="117">
        <f t="shared" si="88"/>
        <v>9563.6761383</v>
      </c>
      <c r="EB20"/>
      <c r="EC20" s="5">
        <f t="shared" si="128"/>
        <v>1744.362</v>
      </c>
      <c r="ED20" s="5">
        <f t="shared" si="89"/>
        <v>937.2230905</v>
      </c>
      <c r="EE20" s="35">
        <f t="shared" si="24"/>
        <v>2681.5850905</v>
      </c>
      <c r="EF20" s="93">
        <f t="shared" si="90"/>
        <v>0.022612100000000003</v>
      </c>
      <c r="EG20" s="117">
        <f t="shared" si="91"/>
        <v>186.2494071</v>
      </c>
      <c r="EH20"/>
      <c r="EI20" s="5">
        <f t="shared" si="129"/>
        <v>1997.298</v>
      </c>
      <c r="EJ20" s="5">
        <f t="shared" si="92"/>
        <v>1073.1223245</v>
      </c>
      <c r="EK20" s="35">
        <f t="shared" si="25"/>
        <v>3070.4203245</v>
      </c>
      <c r="EL20" s="93">
        <f t="shared" si="93"/>
        <v>0.0258909</v>
      </c>
      <c r="EM20" s="117">
        <f t="shared" si="94"/>
        <v>213.2559459</v>
      </c>
      <c r="EO20" s="5">
        <f t="shared" si="130"/>
        <v>476.388</v>
      </c>
      <c r="EP20" s="5">
        <f t="shared" si="95"/>
        <v>255.957097</v>
      </c>
      <c r="EQ20" s="35">
        <f t="shared" si="26"/>
        <v>732.345097</v>
      </c>
      <c r="ER20" s="93">
        <f t="shared" si="96"/>
        <v>0.0061754</v>
      </c>
      <c r="ES20" s="117">
        <f t="shared" si="97"/>
        <v>50.8650054</v>
      </c>
      <c r="EU20" s="5">
        <f t="shared" si="131"/>
        <v>6890.94</v>
      </c>
      <c r="EV20" s="5">
        <f t="shared" si="98"/>
        <v>3702.412735</v>
      </c>
      <c r="EW20" s="5">
        <f t="shared" si="27"/>
        <v>10593.352735</v>
      </c>
      <c r="EX20" s="93">
        <f t="shared" si="99"/>
        <v>0.089327</v>
      </c>
      <c r="EY20" s="117">
        <f t="shared" si="100"/>
        <v>735.760977</v>
      </c>
      <c r="FA20" s="5">
        <f t="shared" si="132"/>
        <v>25916.814</v>
      </c>
      <c r="FB20" s="5">
        <f t="shared" si="101"/>
        <v>13924.7682035</v>
      </c>
      <c r="FC20" s="5">
        <f t="shared" si="28"/>
        <v>39841.5822035</v>
      </c>
      <c r="FD20" s="93">
        <f t="shared" si="102"/>
        <v>0.3359587</v>
      </c>
      <c r="FE20" s="117">
        <f t="shared" si="103"/>
        <v>2767.1958237</v>
      </c>
      <c r="FG20" s="5">
        <f t="shared" si="133"/>
        <v>180.954</v>
      </c>
      <c r="FH20" s="5">
        <f t="shared" si="104"/>
        <v>97.2242385</v>
      </c>
      <c r="FI20" s="5">
        <f t="shared" si="29"/>
        <v>278.1782385</v>
      </c>
      <c r="FJ20" s="93">
        <f t="shared" si="105"/>
        <v>0.0023457</v>
      </c>
      <c r="FK20" s="117">
        <f t="shared" si="106"/>
        <v>19.3208607</v>
      </c>
      <c r="FM20" s="5">
        <f t="shared" si="134"/>
        <v>2684.016</v>
      </c>
      <c r="FN20" s="35">
        <f t="shared" si="107"/>
        <v>1442.087004</v>
      </c>
      <c r="FO20" s="35">
        <f t="shared" si="30"/>
        <v>4126.1030040000005</v>
      </c>
      <c r="FP20" s="93">
        <f t="shared" si="108"/>
        <v>0.0347928</v>
      </c>
      <c r="FQ20" s="117">
        <f t="shared" si="109"/>
        <v>286.5783528</v>
      </c>
    </row>
    <row r="21" spans="1:173" ht="12.75">
      <c r="A21" s="36">
        <v>46661</v>
      </c>
      <c r="F21" s="3">
        <v>164235</v>
      </c>
      <c r="G21" s="106">
        <v>4</v>
      </c>
      <c r="H21" s="116">
        <v>66085</v>
      </c>
      <c r="J21" s="3">
        <v>287462</v>
      </c>
      <c r="K21" s="106">
        <v>7</v>
      </c>
      <c r="L21" s="3">
        <v>57657</v>
      </c>
      <c r="N21" s="3">
        <f t="shared" si="0"/>
        <v>451697</v>
      </c>
      <c r="O21" s="34">
        <f t="shared" si="1"/>
        <v>451697</v>
      </c>
      <c r="P21" s="100">
        <f t="shared" si="32"/>
        <v>11</v>
      </c>
      <c r="Q21" s="112">
        <f t="shared" si="33"/>
        <v>123742</v>
      </c>
      <c r="S21" s="45"/>
      <c r="T21" s="35">
        <f t="shared" si="2"/>
        <v>111698.534416</v>
      </c>
      <c r="U21" s="35">
        <f t="shared" si="3"/>
        <v>111698.534416</v>
      </c>
      <c r="V21" s="104">
        <f t="shared" si="4"/>
        <v>2.719975999999999</v>
      </c>
      <c r="W21" s="35">
        <f t="shared" si="5"/>
        <v>22403.665176000002</v>
      </c>
      <c r="X21"/>
      <c r="Z21" s="5">
        <f t="shared" si="35"/>
        <v>1029.7751226</v>
      </c>
      <c r="AA21" s="5">
        <f t="shared" si="6"/>
        <v>1029.7751226</v>
      </c>
      <c r="AB21" s="93">
        <f t="shared" si="36"/>
        <v>0.0250761</v>
      </c>
      <c r="AC21" s="117">
        <f t="shared" si="37"/>
        <v>206.54467110000002</v>
      </c>
      <c r="AD21"/>
      <c r="AF21" s="5">
        <f t="shared" si="38"/>
        <v>92.9652108</v>
      </c>
      <c r="AG21" s="5">
        <f t="shared" si="7"/>
        <v>92.9652108</v>
      </c>
      <c r="AH21" s="93">
        <f t="shared" si="39"/>
        <v>0.0022638</v>
      </c>
      <c r="AI21" s="117">
        <f t="shared" si="40"/>
        <v>18.6462738</v>
      </c>
      <c r="AJ21"/>
      <c r="AL21" s="5">
        <f t="shared" si="41"/>
        <v>231.46440239999998</v>
      </c>
      <c r="AM21" s="5">
        <f t="shared" si="8"/>
        <v>231.46440239999998</v>
      </c>
      <c r="AN21" s="93">
        <f t="shared" si="42"/>
        <v>0.0056364</v>
      </c>
      <c r="AO21" s="117">
        <f t="shared" si="43"/>
        <v>46.425416399999996</v>
      </c>
      <c r="AP21"/>
      <c r="AR21" s="5">
        <f t="shared" si="44"/>
        <v>7900.2606536</v>
      </c>
      <c r="AS21" s="5">
        <f t="shared" si="9"/>
        <v>7900.2606536</v>
      </c>
      <c r="AT21" s="93">
        <f t="shared" si="45"/>
        <v>0.1923796</v>
      </c>
      <c r="AU21" s="117">
        <f t="shared" si="46"/>
        <v>1584.5757996000002</v>
      </c>
      <c r="AV21"/>
      <c r="AX21" s="5">
        <f t="shared" si="47"/>
        <v>1797.931079</v>
      </c>
      <c r="AY21" s="5">
        <f t="shared" si="10"/>
        <v>1797.931079</v>
      </c>
      <c r="AZ21" s="93">
        <f t="shared" si="48"/>
        <v>0.0437815</v>
      </c>
      <c r="BA21" s="117">
        <f t="shared" si="49"/>
        <v>360.6157065</v>
      </c>
      <c r="BB21"/>
      <c r="BD21" s="5">
        <f t="shared" si="50"/>
        <v>655.6145834</v>
      </c>
      <c r="BE21" s="5">
        <f t="shared" si="11"/>
        <v>655.6145834</v>
      </c>
      <c r="BF21" s="93">
        <f t="shared" si="51"/>
        <v>0.0159649</v>
      </c>
      <c r="BG21" s="117">
        <f t="shared" si="52"/>
        <v>131.4983199</v>
      </c>
      <c r="BH21"/>
      <c r="BJ21" s="5">
        <f t="shared" si="53"/>
        <v>1988.8920856</v>
      </c>
      <c r="BK21" s="5">
        <f t="shared" si="12"/>
        <v>1988.8920856</v>
      </c>
      <c r="BL21" s="93">
        <f t="shared" si="54"/>
        <v>0.0484316</v>
      </c>
      <c r="BM21" s="117">
        <f t="shared" si="55"/>
        <v>398.9172516</v>
      </c>
      <c r="BN21"/>
      <c r="BP21" s="5">
        <f t="shared" si="56"/>
        <v>12171.227318599998</v>
      </c>
      <c r="BQ21" s="5">
        <f t="shared" si="13"/>
        <v>12171.227318599998</v>
      </c>
      <c r="BR21" s="93">
        <f t="shared" si="57"/>
        <v>0.2963821</v>
      </c>
      <c r="BS21" s="117">
        <f t="shared" si="58"/>
        <v>2441.2146771</v>
      </c>
      <c r="BT21"/>
      <c r="BV21" s="5">
        <f t="shared" si="59"/>
        <v>663.4910422</v>
      </c>
      <c r="BW21" s="5">
        <f t="shared" si="14"/>
        <v>663.4910422</v>
      </c>
      <c r="BX21" s="93">
        <f t="shared" si="60"/>
        <v>0.0161567</v>
      </c>
      <c r="BY21" s="117">
        <f t="shared" si="61"/>
        <v>133.0781217</v>
      </c>
      <c r="BZ21"/>
      <c r="CB21" s="5">
        <f t="shared" si="62"/>
        <v>909.2997984</v>
      </c>
      <c r="CC21" s="5">
        <f t="shared" si="15"/>
        <v>909.2997984</v>
      </c>
      <c r="CD21" s="93">
        <f t="shared" si="63"/>
        <v>0.0221424</v>
      </c>
      <c r="CE21" s="117">
        <f t="shared" si="64"/>
        <v>182.38062240000002</v>
      </c>
      <c r="CF21"/>
      <c r="CH21" s="5">
        <f t="shared" si="65"/>
        <v>8422.4353766</v>
      </c>
      <c r="CI21" s="5">
        <f t="shared" si="16"/>
        <v>8422.4353766</v>
      </c>
      <c r="CJ21" s="93">
        <f t="shared" si="66"/>
        <v>0.2050951</v>
      </c>
      <c r="CK21" s="117">
        <f t="shared" si="67"/>
        <v>1689.3097401</v>
      </c>
      <c r="CL21"/>
      <c r="CN21" s="5">
        <f t="shared" si="68"/>
        <v>60.079558000000006</v>
      </c>
      <c r="CO21" s="5">
        <f t="shared" si="17"/>
        <v>60.079558000000006</v>
      </c>
      <c r="CP21" s="93">
        <f t="shared" si="69"/>
        <v>0.001463</v>
      </c>
      <c r="CQ21" s="117">
        <f t="shared" si="70"/>
        <v>12.050313000000001</v>
      </c>
      <c r="CR21"/>
      <c r="CT21" s="5">
        <f t="shared" si="71"/>
        <v>20.409802000000003</v>
      </c>
      <c r="CU21" s="5">
        <f t="shared" si="18"/>
        <v>20.409802000000003</v>
      </c>
      <c r="CV21" s="93">
        <f t="shared" si="72"/>
        <v>0.000497</v>
      </c>
      <c r="CW21" s="117">
        <f t="shared" si="73"/>
        <v>4.093647000000001</v>
      </c>
      <c r="CX21"/>
      <c r="CZ21" s="5">
        <f t="shared" si="74"/>
        <v>1137.6883573999999</v>
      </c>
      <c r="DA21" s="5">
        <f t="shared" si="19"/>
        <v>1137.6883573999999</v>
      </c>
      <c r="DB21" s="93">
        <f t="shared" si="75"/>
        <v>0.027703899999999997</v>
      </c>
      <c r="DC21" s="117">
        <f t="shared" si="76"/>
        <v>228.18910889999998</v>
      </c>
      <c r="DD21"/>
      <c r="DF21" s="5">
        <f t="shared" si="77"/>
        <v>3311.3897628000004</v>
      </c>
      <c r="DG21" s="5">
        <f t="shared" si="20"/>
        <v>3311.3897628000004</v>
      </c>
      <c r="DH21" s="93">
        <f t="shared" si="78"/>
        <v>0.08063580000000001</v>
      </c>
      <c r="DI21" s="117">
        <f t="shared" si="79"/>
        <v>664.1740458</v>
      </c>
      <c r="DJ21"/>
      <c r="DL21" s="5">
        <f t="shared" si="80"/>
        <v>168.1077776</v>
      </c>
      <c r="DM21" s="5">
        <f t="shared" si="21"/>
        <v>168.1077776</v>
      </c>
      <c r="DN21" s="93">
        <f t="shared" si="81"/>
        <v>0.0040936</v>
      </c>
      <c r="DO21" s="117">
        <f t="shared" si="82"/>
        <v>33.7178136</v>
      </c>
      <c r="DP21"/>
      <c r="DR21" s="5">
        <f t="shared" si="83"/>
        <v>2220.2989956</v>
      </c>
      <c r="DS21" s="5">
        <f t="shared" si="22"/>
        <v>2220.2989956</v>
      </c>
      <c r="DT21" s="93">
        <f t="shared" si="84"/>
        <v>0.0540666</v>
      </c>
      <c r="DU21" s="117">
        <f t="shared" si="85"/>
        <v>445.33113660000004</v>
      </c>
      <c r="DV21"/>
      <c r="DX21" s="5">
        <f t="shared" si="86"/>
        <v>47681.8681178</v>
      </c>
      <c r="DY21" s="5">
        <f t="shared" si="23"/>
        <v>47681.8681178</v>
      </c>
      <c r="DZ21" s="93">
        <f t="shared" si="87"/>
        <v>1.1611033</v>
      </c>
      <c r="EA21" s="117">
        <f t="shared" si="88"/>
        <v>9563.6761383</v>
      </c>
      <c r="EB21"/>
      <c r="ED21" s="5">
        <f t="shared" si="89"/>
        <v>928.5884986000001</v>
      </c>
      <c r="EE21" s="35">
        <f t="shared" si="24"/>
        <v>928.5884986000001</v>
      </c>
      <c r="EF21" s="93">
        <f t="shared" si="90"/>
        <v>0.022612100000000003</v>
      </c>
      <c r="EG21" s="117">
        <f t="shared" si="91"/>
        <v>186.2494071</v>
      </c>
      <c r="EH21"/>
      <c r="EJ21" s="5">
        <f t="shared" si="92"/>
        <v>1063.2356994</v>
      </c>
      <c r="EK21" s="35">
        <f t="shared" si="25"/>
        <v>1063.2356994</v>
      </c>
      <c r="EL21" s="93">
        <f t="shared" si="93"/>
        <v>0.0258909</v>
      </c>
      <c r="EM21" s="117">
        <f t="shared" si="94"/>
        <v>213.2559459</v>
      </c>
      <c r="EP21" s="5">
        <f t="shared" si="95"/>
        <v>253.5989764</v>
      </c>
      <c r="EQ21" s="35">
        <f t="shared" si="26"/>
        <v>253.5989764</v>
      </c>
      <c r="ER21" s="93">
        <f t="shared" si="96"/>
        <v>0.0061754</v>
      </c>
      <c r="ES21" s="117">
        <f t="shared" si="97"/>
        <v>50.8650054</v>
      </c>
      <c r="EV21" s="5">
        <f t="shared" si="98"/>
        <v>3668.302582</v>
      </c>
      <c r="EW21" s="5">
        <f t="shared" si="27"/>
        <v>3668.302582</v>
      </c>
      <c r="EX21" s="93">
        <f t="shared" si="99"/>
        <v>0.089327</v>
      </c>
      <c r="EY21" s="117">
        <f t="shared" si="100"/>
        <v>735.760977</v>
      </c>
      <c r="FB21" s="5">
        <f t="shared" si="101"/>
        <v>13796.4799742</v>
      </c>
      <c r="FC21" s="5">
        <f t="shared" si="28"/>
        <v>13796.4799742</v>
      </c>
      <c r="FD21" s="93">
        <f t="shared" si="102"/>
        <v>0.3359587</v>
      </c>
      <c r="FE21" s="117">
        <f t="shared" si="103"/>
        <v>2767.1958237</v>
      </c>
      <c r="FH21" s="5">
        <f t="shared" si="104"/>
        <v>96.32851620000001</v>
      </c>
      <c r="FI21" s="5">
        <f t="shared" si="29"/>
        <v>96.32851620000001</v>
      </c>
      <c r="FJ21" s="93">
        <f t="shared" si="105"/>
        <v>0.0023457</v>
      </c>
      <c r="FK21" s="117">
        <f t="shared" si="106"/>
        <v>19.3208607</v>
      </c>
      <c r="FN21" s="35">
        <f t="shared" si="107"/>
        <v>1428.8011248</v>
      </c>
      <c r="FO21" s="35">
        <f t="shared" si="30"/>
        <v>1428.8011248</v>
      </c>
      <c r="FP21" s="93">
        <f t="shared" si="108"/>
        <v>0.0347928</v>
      </c>
      <c r="FQ21" s="117">
        <f t="shared" si="109"/>
        <v>286.5783528</v>
      </c>
    </row>
    <row r="22" spans="1:173" ht="12.75">
      <c r="A22" s="36">
        <v>46844</v>
      </c>
      <c r="E22" s="3">
        <v>310000</v>
      </c>
      <c r="F22" s="3">
        <v>164235</v>
      </c>
      <c r="G22" s="106">
        <v>4</v>
      </c>
      <c r="H22" s="116">
        <v>66085</v>
      </c>
      <c r="I22" s="3">
        <v>545000</v>
      </c>
      <c r="J22" s="3">
        <v>287462</v>
      </c>
      <c r="K22" s="106">
        <v>7</v>
      </c>
      <c r="L22" s="3">
        <v>57657</v>
      </c>
      <c r="M22" s="3">
        <f t="shared" si="31"/>
        <v>855000</v>
      </c>
      <c r="N22" s="3">
        <f t="shared" si="0"/>
        <v>451697</v>
      </c>
      <c r="O22" s="34">
        <f t="shared" si="1"/>
        <v>1306697</v>
      </c>
      <c r="P22" s="100">
        <f t="shared" si="32"/>
        <v>11</v>
      </c>
      <c r="Q22" s="112">
        <f t="shared" si="33"/>
        <v>123742</v>
      </c>
      <c r="S22" s="45">
        <f t="shared" si="34"/>
        <v>211769.56</v>
      </c>
      <c r="T22" s="35">
        <f t="shared" si="2"/>
        <v>111698.534416</v>
      </c>
      <c r="U22" s="35">
        <f t="shared" si="3"/>
        <v>323468.094416</v>
      </c>
      <c r="V22" s="104">
        <f t="shared" si="4"/>
        <v>2.719975999999999</v>
      </c>
      <c r="W22" s="35">
        <f t="shared" si="5"/>
        <v>22403.665176000002</v>
      </c>
      <c r="X22"/>
      <c r="Y22" s="5">
        <f t="shared" si="110"/>
        <v>1952.3535</v>
      </c>
      <c r="Z22" s="5">
        <f t="shared" si="35"/>
        <v>1029.7751226</v>
      </c>
      <c r="AA22" s="5">
        <f t="shared" si="6"/>
        <v>2982.1286226</v>
      </c>
      <c r="AB22" s="93">
        <f t="shared" si="36"/>
        <v>0.0250761</v>
      </c>
      <c r="AC22" s="117">
        <f t="shared" si="37"/>
        <v>206.54467110000002</v>
      </c>
      <c r="AD22"/>
      <c r="AE22" s="5">
        <f t="shared" si="111"/>
        <v>176.25300000000001</v>
      </c>
      <c r="AF22" s="5">
        <f t="shared" si="38"/>
        <v>92.9652108</v>
      </c>
      <c r="AG22" s="5">
        <f t="shared" si="7"/>
        <v>269.2182108</v>
      </c>
      <c r="AH22" s="93">
        <f t="shared" si="39"/>
        <v>0.0022638</v>
      </c>
      <c r="AI22" s="117">
        <f t="shared" si="40"/>
        <v>18.6462738</v>
      </c>
      <c r="AJ22"/>
      <c r="AK22" s="5">
        <f t="shared" si="112"/>
        <v>438.83399999999995</v>
      </c>
      <c r="AL22" s="5">
        <f t="shared" si="41"/>
        <v>231.46440239999998</v>
      </c>
      <c r="AM22" s="5">
        <f t="shared" si="8"/>
        <v>670.2984024</v>
      </c>
      <c r="AN22" s="93">
        <f t="shared" si="42"/>
        <v>0.0056364</v>
      </c>
      <c r="AO22" s="117">
        <f t="shared" si="43"/>
        <v>46.425416399999996</v>
      </c>
      <c r="AP22"/>
      <c r="AQ22" s="5">
        <f t="shared" si="113"/>
        <v>14978.126</v>
      </c>
      <c r="AR22" s="5">
        <f t="shared" si="44"/>
        <v>7900.2606536</v>
      </c>
      <c r="AS22" s="5">
        <f t="shared" si="9"/>
        <v>22878.3866536</v>
      </c>
      <c r="AT22" s="93">
        <f t="shared" si="45"/>
        <v>0.1923796</v>
      </c>
      <c r="AU22" s="117">
        <f t="shared" si="46"/>
        <v>1584.5757996000002</v>
      </c>
      <c r="AV22"/>
      <c r="AW22" s="5">
        <f t="shared" si="114"/>
        <v>3408.7025</v>
      </c>
      <c r="AX22" s="5">
        <f t="shared" si="47"/>
        <v>1797.931079</v>
      </c>
      <c r="AY22" s="5">
        <f t="shared" si="10"/>
        <v>5206.633578999999</v>
      </c>
      <c r="AZ22" s="93">
        <f t="shared" si="48"/>
        <v>0.0437815</v>
      </c>
      <c r="BA22" s="117">
        <f t="shared" si="49"/>
        <v>360.6157065</v>
      </c>
      <c r="BB22"/>
      <c r="BC22" s="5">
        <f t="shared" si="115"/>
        <v>1242.9815</v>
      </c>
      <c r="BD22" s="5">
        <f t="shared" si="50"/>
        <v>655.6145834</v>
      </c>
      <c r="BE22" s="5">
        <f t="shared" si="11"/>
        <v>1898.5960834000002</v>
      </c>
      <c r="BF22" s="93">
        <f t="shared" si="51"/>
        <v>0.0159649</v>
      </c>
      <c r="BG22" s="117">
        <f t="shared" si="52"/>
        <v>131.4983199</v>
      </c>
      <c r="BH22"/>
      <c r="BI22" s="5">
        <f t="shared" si="116"/>
        <v>3770.746</v>
      </c>
      <c r="BJ22" s="5">
        <f t="shared" si="53"/>
        <v>1988.8920856</v>
      </c>
      <c r="BK22" s="5">
        <f t="shared" si="12"/>
        <v>5759.6380856</v>
      </c>
      <c r="BL22" s="93">
        <f t="shared" si="54"/>
        <v>0.0484316</v>
      </c>
      <c r="BM22" s="117">
        <f t="shared" si="55"/>
        <v>398.9172516</v>
      </c>
      <c r="BN22"/>
      <c r="BO22" s="5">
        <f t="shared" si="117"/>
        <v>23075.463499999998</v>
      </c>
      <c r="BP22" s="5">
        <f t="shared" si="56"/>
        <v>12171.227318599998</v>
      </c>
      <c r="BQ22" s="5">
        <f t="shared" si="13"/>
        <v>35246.69081859999</v>
      </c>
      <c r="BR22" s="93">
        <f t="shared" si="57"/>
        <v>0.2963821</v>
      </c>
      <c r="BS22" s="117">
        <f t="shared" si="58"/>
        <v>2441.2146771</v>
      </c>
      <c r="BT22"/>
      <c r="BU22" s="5">
        <f t="shared" si="118"/>
        <v>1257.9145</v>
      </c>
      <c r="BV22" s="5">
        <f t="shared" si="59"/>
        <v>663.4910422</v>
      </c>
      <c r="BW22" s="5">
        <f t="shared" si="14"/>
        <v>1921.4055422000001</v>
      </c>
      <c r="BX22" s="93">
        <f t="shared" si="60"/>
        <v>0.0161567</v>
      </c>
      <c r="BY22" s="117">
        <f t="shared" si="61"/>
        <v>133.0781217</v>
      </c>
      <c r="BZ22"/>
      <c r="CA22" s="5">
        <f t="shared" si="119"/>
        <v>1723.944</v>
      </c>
      <c r="CB22" s="5">
        <f t="shared" si="62"/>
        <v>909.2997984</v>
      </c>
      <c r="CC22" s="5">
        <f t="shared" si="15"/>
        <v>2633.2437984</v>
      </c>
      <c r="CD22" s="93">
        <f t="shared" si="63"/>
        <v>0.0221424</v>
      </c>
      <c r="CE22" s="117">
        <f t="shared" si="64"/>
        <v>182.38062240000002</v>
      </c>
      <c r="CF22"/>
      <c r="CG22" s="5">
        <f t="shared" si="120"/>
        <v>15968.1185</v>
      </c>
      <c r="CH22" s="5">
        <f t="shared" si="65"/>
        <v>8422.4353766</v>
      </c>
      <c r="CI22" s="5">
        <f t="shared" si="16"/>
        <v>24390.553876600003</v>
      </c>
      <c r="CJ22" s="93">
        <f t="shared" si="66"/>
        <v>0.2050951</v>
      </c>
      <c r="CK22" s="117">
        <f t="shared" si="67"/>
        <v>1689.3097401</v>
      </c>
      <c r="CL22"/>
      <c r="CM22" s="5">
        <f t="shared" si="121"/>
        <v>113.905</v>
      </c>
      <c r="CN22" s="5">
        <f t="shared" si="68"/>
        <v>60.079558000000006</v>
      </c>
      <c r="CO22" s="5">
        <f t="shared" si="17"/>
        <v>173.984558</v>
      </c>
      <c r="CP22" s="93">
        <f t="shared" si="69"/>
        <v>0.001463</v>
      </c>
      <c r="CQ22" s="117">
        <f t="shared" si="70"/>
        <v>12.050313000000001</v>
      </c>
      <c r="CR22"/>
      <c r="CS22" s="5">
        <f t="shared" si="122"/>
        <v>38.695</v>
      </c>
      <c r="CT22" s="5">
        <f t="shared" si="71"/>
        <v>20.409802000000003</v>
      </c>
      <c r="CU22" s="5">
        <f t="shared" si="18"/>
        <v>59.10480200000001</v>
      </c>
      <c r="CV22" s="93">
        <f t="shared" si="72"/>
        <v>0.000497</v>
      </c>
      <c r="CW22" s="117">
        <f t="shared" si="73"/>
        <v>4.093647000000001</v>
      </c>
      <c r="CX22"/>
      <c r="CY22" s="5">
        <f t="shared" si="123"/>
        <v>2156.9465</v>
      </c>
      <c r="CZ22" s="5">
        <f t="shared" si="74"/>
        <v>1137.6883573999999</v>
      </c>
      <c r="DA22" s="5">
        <f t="shared" si="19"/>
        <v>3294.6348574</v>
      </c>
      <c r="DB22" s="93">
        <f t="shared" si="75"/>
        <v>0.027703899999999997</v>
      </c>
      <c r="DC22" s="117">
        <f t="shared" si="76"/>
        <v>228.18910889999998</v>
      </c>
      <c r="DD22"/>
      <c r="DE22" s="5">
        <f t="shared" si="124"/>
        <v>6278.073</v>
      </c>
      <c r="DF22" s="5">
        <f t="shared" si="77"/>
        <v>3311.3897628000004</v>
      </c>
      <c r="DG22" s="5">
        <f t="shared" si="20"/>
        <v>9589.462762800002</v>
      </c>
      <c r="DH22" s="93">
        <f t="shared" si="78"/>
        <v>0.08063580000000001</v>
      </c>
      <c r="DI22" s="117">
        <f t="shared" si="79"/>
        <v>664.1740458</v>
      </c>
      <c r="DJ22"/>
      <c r="DK22" s="5">
        <f t="shared" si="125"/>
        <v>318.716</v>
      </c>
      <c r="DL22" s="5">
        <f t="shared" si="80"/>
        <v>168.1077776</v>
      </c>
      <c r="DM22" s="5">
        <f t="shared" si="21"/>
        <v>486.82377759999997</v>
      </c>
      <c r="DN22" s="93">
        <f t="shared" si="81"/>
        <v>0.0040936</v>
      </c>
      <c r="DO22" s="117">
        <f t="shared" si="82"/>
        <v>33.7178136</v>
      </c>
      <c r="DP22"/>
      <c r="DQ22" s="5">
        <f t="shared" si="126"/>
        <v>4209.4710000000005</v>
      </c>
      <c r="DR22" s="5">
        <f t="shared" si="83"/>
        <v>2220.2989956</v>
      </c>
      <c r="DS22" s="5">
        <f t="shared" si="22"/>
        <v>6429.769995600001</v>
      </c>
      <c r="DT22" s="93">
        <f t="shared" si="84"/>
        <v>0.0540666</v>
      </c>
      <c r="DU22" s="117">
        <f t="shared" si="85"/>
        <v>445.33113660000004</v>
      </c>
      <c r="DV22"/>
      <c r="DW22" s="5">
        <f t="shared" si="127"/>
        <v>90400.18549999999</v>
      </c>
      <c r="DX22" s="5">
        <f t="shared" si="86"/>
        <v>47681.8681178</v>
      </c>
      <c r="DY22" s="5">
        <f t="shared" si="23"/>
        <v>138082.0536178</v>
      </c>
      <c r="DZ22" s="93">
        <f t="shared" si="87"/>
        <v>1.1611033</v>
      </c>
      <c r="EA22" s="117">
        <f t="shared" si="88"/>
        <v>9563.6761383</v>
      </c>
      <c r="EB22"/>
      <c r="EC22" s="5">
        <f t="shared" si="128"/>
        <v>1760.5135</v>
      </c>
      <c r="ED22" s="5">
        <f t="shared" si="89"/>
        <v>928.5884986000001</v>
      </c>
      <c r="EE22" s="35">
        <f t="shared" si="24"/>
        <v>2689.1019986</v>
      </c>
      <c r="EF22" s="93">
        <f t="shared" si="90"/>
        <v>0.022612100000000003</v>
      </c>
      <c r="EG22" s="117">
        <f t="shared" si="91"/>
        <v>186.2494071</v>
      </c>
      <c r="EH22"/>
      <c r="EI22" s="5">
        <f t="shared" si="129"/>
        <v>2015.7915</v>
      </c>
      <c r="EJ22" s="5">
        <f t="shared" si="92"/>
        <v>1063.2356994</v>
      </c>
      <c r="EK22" s="35">
        <f t="shared" si="25"/>
        <v>3079.0271994</v>
      </c>
      <c r="EL22" s="93">
        <f t="shared" si="93"/>
        <v>0.0258909</v>
      </c>
      <c r="EM22" s="117">
        <f t="shared" si="94"/>
        <v>213.2559459</v>
      </c>
      <c r="EO22" s="5">
        <f t="shared" si="130"/>
        <v>480.799</v>
      </c>
      <c r="EP22" s="5">
        <f t="shared" si="95"/>
        <v>253.5989764</v>
      </c>
      <c r="EQ22" s="35">
        <f t="shared" si="26"/>
        <v>734.3979764</v>
      </c>
      <c r="ER22" s="93">
        <f t="shared" si="96"/>
        <v>0.0061754</v>
      </c>
      <c r="ES22" s="117">
        <f t="shared" si="97"/>
        <v>50.8650054</v>
      </c>
      <c r="EU22" s="5">
        <f t="shared" si="131"/>
        <v>6954.745</v>
      </c>
      <c r="EV22" s="5">
        <f t="shared" si="98"/>
        <v>3668.302582</v>
      </c>
      <c r="EW22" s="5">
        <f t="shared" si="27"/>
        <v>10623.047582</v>
      </c>
      <c r="EX22" s="93">
        <f t="shared" si="99"/>
        <v>0.089327</v>
      </c>
      <c r="EY22" s="117">
        <f t="shared" si="100"/>
        <v>735.760977</v>
      </c>
      <c r="FA22" s="5">
        <f t="shared" si="132"/>
        <v>26156.784499999998</v>
      </c>
      <c r="FB22" s="5">
        <f t="shared" si="101"/>
        <v>13796.4799742</v>
      </c>
      <c r="FC22" s="5">
        <f t="shared" si="28"/>
        <v>39953.2644742</v>
      </c>
      <c r="FD22" s="93">
        <f t="shared" si="102"/>
        <v>0.3359587</v>
      </c>
      <c r="FE22" s="117">
        <f t="shared" si="103"/>
        <v>2767.1958237</v>
      </c>
      <c r="FG22" s="5">
        <f t="shared" si="133"/>
        <v>182.6295</v>
      </c>
      <c r="FH22" s="5">
        <f t="shared" si="104"/>
        <v>96.32851620000001</v>
      </c>
      <c r="FI22" s="5">
        <f t="shared" si="29"/>
        <v>278.95801620000003</v>
      </c>
      <c r="FJ22" s="93">
        <f t="shared" si="105"/>
        <v>0.0023457</v>
      </c>
      <c r="FK22" s="117">
        <f t="shared" si="106"/>
        <v>19.3208607</v>
      </c>
      <c r="FM22" s="5">
        <f t="shared" si="134"/>
        <v>2708.868</v>
      </c>
      <c r="FN22" s="35">
        <f t="shared" si="107"/>
        <v>1428.8011248</v>
      </c>
      <c r="FO22" s="35">
        <f t="shared" si="30"/>
        <v>4137.6691248</v>
      </c>
      <c r="FP22" s="93">
        <f t="shared" si="108"/>
        <v>0.0347928</v>
      </c>
      <c r="FQ22" s="117">
        <f t="shared" si="109"/>
        <v>286.5783528</v>
      </c>
    </row>
    <row r="23" spans="1:173" ht="12.75">
      <c r="A23" s="36">
        <v>47027</v>
      </c>
      <c r="F23" s="3">
        <v>162545</v>
      </c>
      <c r="G23" s="106">
        <v>4</v>
      </c>
      <c r="H23" s="116">
        <v>66085</v>
      </c>
      <c r="J23" s="3">
        <v>284492</v>
      </c>
      <c r="K23" s="106">
        <v>7</v>
      </c>
      <c r="L23" s="3">
        <v>57657</v>
      </c>
      <c r="N23" s="3">
        <f t="shared" si="0"/>
        <v>447037</v>
      </c>
      <c r="O23" s="34">
        <f t="shared" si="1"/>
        <v>447037</v>
      </c>
      <c r="P23" s="100">
        <f t="shared" si="32"/>
        <v>11</v>
      </c>
      <c r="Q23" s="112">
        <f t="shared" si="33"/>
        <v>123742</v>
      </c>
      <c r="S23" s="45"/>
      <c r="T23" s="35">
        <f t="shared" si="2"/>
        <v>110544.48745599997</v>
      </c>
      <c r="U23" s="35">
        <f t="shared" si="3"/>
        <v>110544.48745599997</v>
      </c>
      <c r="V23" s="104">
        <f t="shared" si="4"/>
        <v>2.719975999999999</v>
      </c>
      <c r="W23" s="35">
        <f t="shared" si="5"/>
        <v>22403.665176000002</v>
      </c>
      <c r="X23"/>
      <c r="Z23" s="5">
        <f t="shared" si="35"/>
        <v>1019.1356916</v>
      </c>
      <c r="AA23" s="5">
        <f t="shared" si="6"/>
        <v>1019.1356916</v>
      </c>
      <c r="AB23" s="93">
        <f t="shared" si="36"/>
        <v>0.0250761</v>
      </c>
      <c r="AC23" s="117">
        <f t="shared" si="37"/>
        <v>206.54467110000002</v>
      </c>
      <c r="AD23"/>
      <c r="AF23" s="5">
        <f t="shared" si="38"/>
        <v>92.00471280000001</v>
      </c>
      <c r="AG23" s="5">
        <f t="shared" si="7"/>
        <v>92.00471280000001</v>
      </c>
      <c r="AH23" s="93">
        <f t="shared" si="39"/>
        <v>0.0022638</v>
      </c>
      <c r="AI23" s="117">
        <f t="shared" si="40"/>
        <v>18.6462738</v>
      </c>
      <c r="AJ23"/>
      <c r="AL23" s="5">
        <f t="shared" si="41"/>
        <v>229.07295839999998</v>
      </c>
      <c r="AM23" s="5">
        <f t="shared" si="8"/>
        <v>229.07295839999998</v>
      </c>
      <c r="AN23" s="93">
        <f t="shared" si="42"/>
        <v>0.0056364</v>
      </c>
      <c r="AO23" s="117">
        <f t="shared" si="43"/>
        <v>46.425416399999996</v>
      </c>
      <c r="AP23"/>
      <c r="AR23" s="5">
        <f t="shared" si="44"/>
        <v>7818.636737600001</v>
      </c>
      <c r="AS23" s="5">
        <f t="shared" si="9"/>
        <v>7818.636737600001</v>
      </c>
      <c r="AT23" s="93">
        <f t="shared" si="45"/>
        <v>0.1923796</v>
      </c>
      <c r="AU23" s="117">
        <f t="shared" si="46"/>
        <v>1584.5757996000002</v>
      </c>
      <c r="AV23"/>
      <c r="AX23" s="5">
        <f t="shared" si="47"/>
        <v>1779.355214</v>
      </c>
      <c r="AY23" s="5">
        <f t="shared" si="10"/>
        <v>1779.355214</v>
      </c>
      <c r="AZ23" s="93">
        <f t="shared" si="48"/>
        <v>0.0437815</v>
      </c>
      <c r="BA23" s="117">
        <f t="shared" si="49"/>
        <v>360.6157065</v>
      </c>
      <c r="BB23"/>
      <c r="BD23" s="5">
        <f t="shared" si="50"/>
        <v>648.8409044</v>
      </c>
      <c r="BE23" s="5">
        <f t="shared" si="11"/>
        <v>648.8409044</v>
      </c>
      <c r="BF23" s="93">
        <f t="shared" si="51"/>
        <v>0.0159649</v>
      </c>
      <c r="BG23" s="117">
        <f t="shared" si="52"/>
        <v>131.4983199</v>
      </c>
      <c r="BH23"/>
      <c r="BJ23" s="5">
        <f t="shared" si="53"/>
        <v>1968.3432496</v>
      </c>
      <c r="BK23" s="5">
        <f t="shared" si="12"/>
        <v>1968.3432496</v>
      </c>
      <c r="BL23" s="93">
        <f t="shared" si="54"/>
        <v>0.0484316</v>
      </c>
      <c r="BM23" s="117">
        <f t="shared" si="55"/>
        <v>398.9172516</v>
      </c>
      <c r="BN23"/>
      <c r="BP23" s="5">
        <f t="shared" si="56"/>
        <v>12045.4766276</v>
      </c>
      <c r="BQ23" s="5">
        <f t="shared" si="13"/>
        <v>12045.4766276</v>
      </c>
      <c r="BR23" s="93">
        <f t="shared" si="57"/>
        <v>0.2963821</v>
      </c>
      <c r="BS23" s="117">
        <f t="shared" si="58"/>
        <v>2441.2146771</v>
      </c>
      <c r="BT23"/>
      <c r="BV23" s="5">
        <f t="shared" si="59"/>
        <v>656.6359852</v>
      </c>
      <c r="BW23" s="5">
        <f t="shared" si="14"/>
        <v>656.6359852</v>
      </c>
      <c r="BX23" s="93">
        <f t="shared" si="60"/>
        <v>0.0161567</v>
      </c>
      <c r="BY23" s="117">
        <f t="shared" si="61"/>
        <v>133.0781217</v>
      </c>
      <c r="BZ23"/>
      <c r="CB23" s="5">
        <f t="shared" si="62"/>
        <v>899.9050944</v>
      </c>
      <c r="CC23" s="5">
        <f t="shared" si="15"/>
        <v>899.9050944</v>
      </c>
      <c r="CD23" s="93">
        <f t="shared" si="63"/>
        <v>0.0221424</v>
      </c>
      <c r="CE23" s="117">
        <f t="shared" si="64"/>
        <v>182.38062240000002</v>
      </c>
      <c r="CF23"/>
      <c r="CH23" s="5">
        <f t="shared" si="65"/>
        <v>8335.4164556</v>
      </c>
      <c r="CI23" s="5">
        <f t="shared" si="16"/>
        <v>8335.4164556</v>
      </c>
      <c r="CJ23" s="93">
        <f t="shared" si="66"/>
        <v>0.2050951</v>
      </c>
      <c r="CK23" s="117">
        <f t="shared" si="67"/>
        <v>1689.3097401</v>
      </c>
      <c r="CL23"/>
      <c r="CN23" s="5">
        <f t="shared" si="68"/>
        <v>59.458828000000004</v>
      </c>
      <c r="CO23" s="5">
        <f t="shared" si="17"/>
        <v>59.458828000000004</v>
      </c>
      <c r="CP23" s="93">
        <f t="shared" si="69"/>
        <v>0.001463</v>
      </c>
      <c r="CQ23" s="117">
        <f t="shared" si="70"/>
        <v>12.050313000000001</v>
      </c>
      <c r="CR23"/>
      <c r="CT23" s="5">
        <f t="shared" si="71"/>
        <v>20.198932000000003</v>
      </c>
      <c r="CU23" s="5">
        <f t="shared" si="18"/>
        <v>20.198932000000003</v>
      </c>
      <c r="CV23" s="93">
        <f t="shared" si="72"/>
        <v>0.000497</v>
      </c>
      <c r="CW23" s="117">
        <f t="shared" si="73"/>
        <v>4.093647000000001</v>
      </c>
      <c r="CX23"/>
      <c r="CZ23" s="5">
        <f t="shared" si="74"/>
        <v>1125.9339883999999</v>
      </c>
      <c r="DA23" s="5">
        <f t="shared" si="19"/>
        <v>1125.9339883999999</v>
      </c>
      <c r="DB23" s="93">
        <f t="shared" si="75"/>
        <v>0.027703899999999997</v>
      </c>
      <c r="DC23" s="117">
        <f t="shared" si="76"/>
        <v>228.18910889999998</v>
      </c>
      <c r="DD23"/>
      <c r="DF23" s="5">
        <f t="shared" si="77"/>
        <v>3277.1771448000004</v>
      </c>
      <c r="DG23" s="5">
        <f t="shared" si="20"/>
        <v>3277.1771448000004</v>
      </c>
      <c r="DH23" s="93">
        <f t="shared" si="78"/>
        <v>0.08063580000000001</v>
      </c>
      <c r="DI23" s="117">
        <f t="shared" si="79"/>
        <v>664.1740458</v>
      </c>
      <c r="DJ23"/>
      <c r="DL23" s="5">
        <f t="shared" si="80"/>
        <v>166.3709216</v>
      </c>
      <c r="DM23" s="5">
        <f t="shared" si="21"/>
        <v>166.3709216</v>
      </c>
      <c r="DN23" s="93">
        <f t="shared" si="81"/>
        <v>0.0040936</v>
      </c>
      <c r="DO23" s="117">
        <f t="shared" si="82"/>
        <v>33.7178136</v>
      </c>
      <c r="DP23"/>
      <c r="DR23" s="5">
        <f t="shared" si="83"/>
        <v>2197.3593096</v>
      </c>
      <c r="DS23" s="5">
        <f t="shared" si="22"/>
        <v>2197.3593096</v>
      </c>
      <c r="DT23" s="93">
        <f t="shared" si="84"/>
        <v>0.0540666</v>
      </c>
      <c r="DU23" s="117">
        <f t="shared" si="85"/>
        <v>445.33113660000004</v>
      </c>
      <c r="DV23"/>
      <c r="DX23" s="5">
        <f t="shared" si="86"/>
        <v>47189.2285748</v>
      </c>
      <c r="DY23" s="5">
        <f t="shared" si="23"/>
        <v>47189.2285748</v>
      </c>
      <c r="DZ23" s="93">
        <f t="shared" si="87"/>
        <v>1.1611033</v>
      </c>
      <c r="EA23" s="117">
        <f t="shared" si="88"/>
        <v>9563.6761383</v>
      </c>
      <c r="EB23"/>
      <c r="ED23" s="5">
        <f t="shared" si="89"/>
        <v>918.9945076</v>
      </c>
      <c r="EE23" s="35">
        <f t="shared" si="24"/>
        <v>918.9945076</v>
      </c>
      <c r="EF23" s="93">
        <f t="shared" si="90"/>
        <v>0.022612100000000003</v>
      </c>
      <c r="EG23" s="117">
        <f t="shared" si="91"/>
        <v>186.2494071</v>
      </c>
      <c r="EH23"/>
      <c r="EJ23" s="5">
        <f t="shared" si="92"/>
        <v>1052.2505604</v>
      </c>
      <c r="EK23" s="35">
        <f t="shared" si="25"/>
        <v>1052.2505604</v>
      </c>
      <c r="EL23" s="93">
        <f t="shared" si="93"/>
        <v>0.0258909</v>
      </c>
      <c r="EM23" s="117">
        <f t="shared" si="94"/>
        <v>213.2559459</v>
      </c>
      <c r="EP23" s="5">
        <f t="shared" si="95"/>
        <v>250.9788424</v>
      </c>
      <c r="EQ23" s="35">
        <f t="shared" si="26"/>
        <v>250.9788424</v>
      </c>
      <c r="ER23" s="93">
        <f t="shared" si="96"/>
        <v>0.0061754</v>
      </c>
      <c r="ES23" s="117">
        <f t="shared" si="97"/>
        <v>50.8650054</v>
      </c>
      <c r="EV23" s="5">
        <f t="shared" si="98"/>
        <v>3630.402412</v>
      </c>
      <c r="EW23" s="5">
        <f t="shared" si="27"/>
        <v>3630.402412</v>
      </c>
      <c r="EX23" s="93">
        <f t="shared" si="99"/>
        <v>0.089327</v>
      </c>
      <c r="EY23" s="117">
        <f t="shared" si="100"/>
        <v>735.760977</v>
      </c>
      <c r="FB23" s="5">
        <f t="shared" si="101"/>
        <v>13653.937497199999</v>
      </c>
      <c r="FC23" s="5">
        <f t="shared" si="28"/>
        <v>13653.937497199999</v>
      </c>
      <c r="FD23" s="93">
        <f t="shared" si="102"/>
        <v>0.3359587</v>
      </c>
      <c r="FE23" s="117">
        <f t="shared" si="103"/>
        <v>2767.1958237</v>
      </c>
      <c r="FH23" s="5">
        <f t="shared" si="104"/>
        <v>95.3332692</v>
      </c>
      <c r="FI23" s="5">
        <f t="shared" si="29"/>
        <v>95.3332692</v>
      </c>
      <c r="FJ23" s="93">
        <f t="shared" si="105"/>
        <v>0.0023457</v>
      </c>
      <c r="FK23" s="117">
        <f t="shared" si="106"/>
        <v>19.3208607</v>
      </c>
      <c r="FN23" s="35">
        <f t="shared" si="107"/>
        <v>1414.0390367999998</v>
      </c>
      <c r="FO23" s="35">
        <f t="shared" si="30"/>
        <v>1414.0390367999998</v>
      </c>
      <c r="FP23" s="93">
        <f t="shared" si="108"/>
        <v>0.0347928</v>
      </c>
      <c r="FQ23" s="117">
        <f t="shared" si="109"/>
        <v>286.5783528</v>
      </c>
    </row>
    <row r="24" spans="1:173" ht="12.75">
      <c r="A24" s="36">
        <v>47209</v>
      </c>
      <c r="E24" s="3">
        <v>3330000</v>
      </c>
      <c r="F24" s="3">
        <v>162545</v>
      </c>
      <c r="G24" s="106">
        <v>4</v>
      </c>
      <c r="H24" s="116">
        <v>66085</v>
      </c>
      <c r="I24" s="3">
        <v>5825000</v>
      </c>
      <c r="J24" s="3">
        <v>284492</v>
      </c>
      <c r="K24" s="106">
        <v>7</v>
      </c>
      <c r="L24" s="3">
        <v>57657</v>
      </c>
      <c r="M24" s="3">
        <f t="shared" si="31"/>
        <v>9155000</v>
      </c>
      <c r="N24" s="3">
        <f t="shared" si="0"/>
        <v>447037</v>
      </c>
      <c r="O24" s="34">
        <f t="shared" si="1"/>
        <v>9602037</v>
      </c>
      <c r="P24" s="100">
        <f t="shared" si="32"/>
        <v>11</v>
      </c>
      <c r="Q24" s="112">
        <f t="shared" si="33"/>
        <v>123742</v>
      </c>
      <c r="S24" s="45">
        <f t="shared" si="34"/>
        <v>2263408.5999999996</v>
      </c>
      <c r="T24" s="35">
        <f t="shared" si="2"/>
        <v>110544.48745599997</v>
      </c>
      <c r="U24" s="35">
        <f t="shared" si="3"/>
        <v>2373953.0874559996</v>
      </c>
      <c r="V24" s="104">
        <f t="shared" si="4"/>
        <v>2.719975999999999</v>
      </c>
      <c r="W24" s="35">
        <f t="shared" si="5"/>
        <v>22403.665176000002</v>
      </c>
      <c r="X24"/>
      <c r="Y24" s="5">
        <f t="shared" si="110"/>
        <v>20866.8975</v>
      </c>
      <c r="Z24" s="5">
        <f t="shared" si="35"/>
        <v>1019.1356916</v>
      </c>
      <c r="AA24" s="5">
        <f t="shared" si="6"/>
        <v>21886.0331916</v>
      </c>
      <c r="AB24" s="93">
        <f t="shared" si="36"/>
        <v>0.0250761</v>
      </c>
      <c r="AC24" s="117">
        <f t="shared" si="37"/>
        <v>206.54467110000002</v>
      </c>
      <c r="AD24"/>
      <c r="AE24" s="5">
        <f t="shared" si="111"/>
        <v>1883.805</v>
      </c>
      <c r="AF24" s="5">
        <f t="shared" si="38"/>
        <v>92.00471280000001</v>
      </c>
      <c r="AG24" s="5">
        <f t="shared" si="7"/>
        <v>1975.8097128000002</v>
      </c>
      <c r="AH24" s="93">
        <f t="shared" si="39"/>
        <v>0.0022638</v>
      </c>
      <c r="AI24" s="117">
        <f t="shared" si="40"/>
        <v>18.6462738</v>
      </c>
      <c r="AJ24"/>
      <c r="AK24" s="5">
        <f t="shared" si="112"/>
        <v>4690.29</v>
      </c>
      <c r="AL24" s="5">
        <f t="shared" si="41"/>
        <v>229.07295839999998</v>
      </c>
      <c r="AM24" s="5">
        <f t="shared" si="8"/>
        <v>4919.3629584</v>
      </c>
      <c r="AN24" s="93">
        <f t="shared" si="42"/>
        <v>0.0056364</v>
      </c>
      <c r="AO24" s="117">
        <f t="shared" si="43"/>
        <v>46.425416399999996</v>
      </c>
      <c r="AP24"/>
      <c r="AQ24" s="5">
        <f t="shared" si="113"/>
        <v>160087.31</v>
      </c>
      <c r="AR24" s="5">
        <f t="shared" si="44"/>
        <v>7818.636737600001</v>
      </c>
      <c r="AS24" s="5">
        <f t="shared" si="9"/>
        <v>167905.9467376</v>
      </c>
      <c r="AT24" s="93">
        <f t="shared" si="45"/>
        <v>0.1923796</v>
      </c>
      <c r="AU24" s="117">
        <f t="shared" si="46"/>
        <v>1584.5757996000002</v>
      </c>
      <c r="AV24"/>
      <c r="AW24" s="5">
        <f t="shared" si="114"/>
        <v>36432.4625</v>
      </c>
      <c r="AX24" s="5">
        <f t="shared" si="47"/>
        <v>1779.355214</v>
      </c>
      <c r="AY24" s="5">
        <f t="shared" si="10"/>
        <v>38211.817714000004</v>
      </c>
      <c r="AZ24" s="93">
        <f t="shared" si="48"/>
        <v>0.0437815</v>
      </c>
      <c r="BA24" s="117">
        <f t="shared" si="49"/>
        <v>360.6157065</v>
      </c>
      <c r="BB24"/>
      <c r="BC24" s="5">
        <f t="shared" si="115"/>
        <v>13285.077500000001</v>
      </c>
      <c r="BD24" s="5">
        <f t="shared" si="50"/>
        <v>648.8409044</v>
      </c>
      <c r="BE24" s="5">
        <f t="shared" si="11"/>
        <v>13933.918404400001</v>
      </c>
      <c r="BF24" s="93">
        <f t="shared" si="51"/>
        <v>0.0159649</v>
      </c>
      <c r="BG24" s="117">
        <f t="shared" si="52"/>
        <v>131.4983199</v>
      </c>
      <c r="BH24"/>
      <c r="BI24" s="5">
        <f t="shared" si="116"/>
        <v>40302.01</v>
      </c>
      <c r="BJ24" s="5">
        <f t="shared" si="53"/>
        <v>1968.3432496</v>
      </c>
      <c r="BK24" s="5">
        <f t="shared" si="12"/>
        <v>42270.353249600004</v>
      </c>
      <c r="BL24" s="93">
        <f t="shared" si="54"/>
        <v>0.0484316</v>
      </c>
      <c r="BM24" s="117">
        <f t="shared" si="55"/>
        <v>398.9172516</v>
      </c>
      <c r="BN24"/>
      <c r="BO24" s="5">
        <f t="shared" si="117"/>
        <v>246632.2475</v>
      </c>
      <c r="BP24" s="5">
        <f t="shared" si="56"/>
        <v>12045.4766276</v>
      </c>
      <c r="BQ24" s="5">
        <f t="shared" si="13"/>
        <v>258677.7241276</v>
      </c>
      <c r="BR24" s="93">
        <f t="shared" si="57"/>
        <v>0.2963821</v>
      </c>
      <c r="BS24" s="117">
        <f t="shared" si="58"/>
        <v>2441.2146771</v>
      </c>
      <c r="BT24"/>
      <c r="BU24" s="5">
        <f t="shared" si="118"/>
        <v>13444.6825</v>
      </c>
      <c r="BV24" s="5">
        <f t="shared" si="59"/>
        <v>656.6359852</v>
      </c>
      <c r="BW24" s="5">
        <f t="shared" si="14"/>
        <v>14101.318485200001</v>
      </c>
      <c r="BX24" s="93">
        <f t="shared" si="60"/>
        <v>0.0161567</v>
      </c>
      <c r="BY24" s="117">
        <f t="shared" si="61"/>
        <v>133.0781217</v>
      </c>
      <c r="BZ24"/>
      <c r="CA24" s="5">
        <f t="shared" si="119"/>
        <v>18425.64</v>
      </c>
      <c r="CB24" s="5">
        <f t="shared" si="62"/>
        <v>899.9050944</v>
      </c>
      <c r="CC24" s="5">
        <f t="shared" si="15"/>
        <v>19325.5450944</v>
      </c>
      <c r="CD24" s="93">
        <f t="shared" si="63"/>
        <v>0.0221424</v>
      </c>
      <c r="CE24" s="117">
        <f t="shared" si="64"/>
        <v>182.38062240000002</v>
      </c>
      <c r="CF24"/>
      <c r="CG24" s="5">
        <f t="shared" si="120"/>
        <v>170668.42250000002</v>
      </c>
      <c r="CH24" s="5">
        <f t="shared" si="65"/>
        <v>8335.4164556</v>
      </c>
      <c r="CI24" s="5">
        <f t="shared" si="16"/>
        <v>179003.83895560002</v>
      </c>
      <c r="CJ24" s="93">
        <f t="shared" si="66"/>
        <v>0.2050951</v>
      </c>
      <c r="CK24" s="117">
        <f t="shared" si="67"/>
        <v>1689.3097401</v>
      </c>
      <c r="CL24"/>
      <c r="CM24" s="5">
        <f t="shared" si="121"/>
        <v>1217.425</v>
      </c>
      <c r="CN24" s="5">
        <f t="shared" si="68"/>
        <v>59.458828000000004</v>
      </c>
      <c r="CO24" s="5">
        <f t="shared" si="17"/>
        <v>1276.883828</v>
      </c>
      <c r="CP24" s="93">
        <f t="shared" si="69"/>
        <v>0.001463</v>
      </c>
      <c r="CQ24" s="117">
        <f t="shared" si="70"/>
        <v>12.050313000000001</v>
      </c>
      <c r="CR24"/>
      <c r="CS24" s="5">
        <f t="shared" si="122"/>
        <v>413.57500000000005</v>
      </c>
      <c r="CT24" s="5">
        <f t="shared" si="71"/>
        <v>20.198932000000003</v>
      </c>
      <c r="CU24" s="5">
        <f t="shared" si="18"/>
        <v>433.77393200000006</v>
      </c>
      <c r="CV24" s="93">
        <f t="shared" si="72"/>
        <v>0.000497</v>
      </c>
      <c r="CW24" s="117">
        <f t="shared" si="73"/>
        <v>4.093647000000001</v>
      </c>
      <c r="CX24"/>
      <c r="CY24" s="5">
        <f t="shared" si="123"/>
        <v>23053.602499999997</v>
      </c>
      <c r="CZ24" s="5">
        <f t="shared" si="74"/>
        <v>1125.9339883999999</v>
      </c>
      <c r="DA24" s="5">
        <f t="shared" si="19"/>
        <v>24179.536488399997</v>
      </c>
      <c r="DB24" s="93">
        <f t="shared" si="75"/>
        <v>0.027703899999999997</v>
      </c>
      <c r="DC24" s="117">
        <f t="shared" si="76"/>
        <v>228.18910889999998</v>
      </c>
      <c r="DD24"/>
      <c r="DE24" s="5">
        <f t="shared" si="124"/>
        <v>67100.505</v>
      </c>
      <c r="DF24" s="5">
        <f t="shared" si="77"/>
        <v>3277.1771448000004</v>
      </c>
      <c r="DG24" s="5">
        <f t="shared" si="20"/>
        <v>70377.68214480001</v>
      </c>
      <c r="DH24" s="93">
        <f t="shared" si="78"/>
        <v>0.08063580000000001</v>
      </c>
      <c r="DI24" s="117">
        <f t="shared" si="79"/>
        <v>664.1740458</v>
      </c>
      <c r="DJ24"/>
      <c r="DK24" s="5">
        <f t="shared" si="125"/>
        <v>3406.46</v>
      </c>
      <c r="DL24" s="5">
        <f t="shared" si="80"/>
        <v>166.3709216</v>
      </c>
      <c r="DM24" s="5">
        <f t="shared" si="21"/>
        <v>3572.8309216000002</v>
      </c>
      <c r="DN24" s="93">
        <f t="shared" si="81"/>
        <v>0.0040936</v>
      </c>
      <c r="DO24" s="117">
        <f t="shared" si="82"/>
        <v>33.7178136</v>
      </c>
      <c r="DP24"/>
      <c r="DQ24" s="5">
        <f t="shared" si="126"/>
        <v>44991.135</v>
      </c>
      <c r="DR24" s="5">
        <f t="shared" si="83"/>
        <v>2197.3593096</v>
      </c>
      <c r="DS24" s="5">
        <f t="shared" si="22"/>
        <v>47188.4943096</v>
      </c>
      <c r="DT24" s="93">
        <f t="shared" si="84"/>
        <v>0.0540666</v>
      </c>
      <c r="DU24" s="117">
        <f t="shared" si="85"/>
        <v>445.33113660000004</v>
      </c>
      <c r="DV24"/>
      <c r="DW24" s="5">
        <f t="shared" si="127"/>
        <v>966203.8174999999</v>
      </c>
      <c r="DX24" s="5">
        <f t="shared" si="86"/>
        <v>47189.2285748</v>
      </c>
      <c r="DY24" s="5">
        <f t="shared" si="23"/>
        <v>1013393.0460747998</v>
      </c>
      <c r="DZ24" s="93">
        <f t="shared" si="87"/>
        <v>1.1611033</v>
      </c>
      <c r="EA24" s="117">
        <f t="shared" si="88"/>
        <v>9563.6761383</v>
      </c>
      <c r="EB24"/>
      <c r="EC24" s="5">
        <f t="shared" si="128"/>
        <v>18816.4975</v>
      </c>
      <c r="ED24" s="5">
        <f t="shared" si="89"/>
        <v>918.9945076</v>
      </c>
      <c r="EE24" s="35">
        <f t="shared" si="24"/>
        <v>19735.4920076</v>
      </c>
      <c r="EF24" s="93">
        <f t="shared" si="90"/>
        <v>0.022612100000000003</v>
      </c>
      <c r="EG24" s="117">
        <f t="shared" si="91"/>
        <v>186.2494071</v>
      </c>
      <c r="EH24"/>
      <c r="EI24" s="5">
        <f t="shared" si="129"/>
        <v>21544.9275</v>
      </c>
      <c r="EJ24" s="5">
        <f t="shared" si="92"/>
        <v>1052.2505604</v>
      </c>
      <c r="EK24" s="35">
        <f t="shared" si="25"/>
        <v>22597.1780604</v>
      </c>
      <c r="EL24" s="93">
        <f t="shared" si="93"/>
        <v>0.0258909</v>
      </c>
      <c r="EM24" s="117">
        <f t="shared" si="94"/>
        <v>213.2559459</v>
      </c>
      <c r="EO24" s="5">
        <f t="shared" si="130"/>
        <v>5138.815</v>
      </c>
      <c r="EP24" s="5">
        <f t="shared" si="95"/>
        <v>250.9788424</v>
      </c>
      <c r="EQ24" s="35">
        <f t="shared" si="26"/>
        <v>5389.793842399999</v>
      </c>
      <c r="ER24" s="93">
        <f t="shared" si="96"/>
        <v>0.0061754</v>
      </c>
      <c r="ES24" s="117">
        <f t="shared" si="97"/>
        <v>50.8650054</v>
      </c>
      <c r="EU24" s="5">
        <f t="shared" si="131"/>
        <v>74332.825</v>
      </c>
      <c r="EV24" s="5">
        <f t="shared" si="98"/>
        <v>3630.402412</v>
      </c>
      <c r="EW24" s="5">
        <f t="shared" si="27"/>
        <v>77963.227412</v>
      </c>
      <c r="EX24" s="93">
        <f t="shared" si="99"/>
        <v>0.089327</v>
      </c>
      <c r="EY24" s="117">
        <f t="shared" si="100"/>
        <v>735.760977</v>
      </c>
      <c r="FA24" s="5">
        <f t="shared" si="132"/>
        <v>279565.6325</v>
      </c>
      <c r="FB24" s="5">
        <f t="shared" si="101"/>
        <v>13653.937497199999</v>
      </c>
      <c r="FC24" s="5">
        <f t="shared" si="28"/>
        <v>293219.5699972</v>
      </c>
      <c r="FD24" s="93">
        <f t="shared" si="102"/>
        <v>0.3359587</v>
      </c>
      <c r="FE24" s="117">
        <f t="shared" si="103"/>
        <v>2767.1958237</v>
      </c>
      <c r="FG24" s="5">
        <f t="shared" si="133"/>
        <v>1951.9575</v>
      </c>
      <c r="FH24" s="5">
        <f t="shared" si="104"/>
        <v>95.3332692</v>
      </c>
      <c r="FI24" s="5">
        <f t="shared" si="29"/>
        <v>2047.2907691999999</v>
      </c>
      <c r="FJ24" s="93">
        <f t="shared" si="105"/>
        <v>0.0023457</v>
      </c>
      <c r="FK24" s="117">
        <f t="shared" si="106"/>
        <v>19.3208607</v>
      </c>
      <c r="FM24" s="5">
        <f t="shared" si="134"/>
        <v>28952.579999999998</v>
      </c>
      <c r="FN24" s="35">
        <f t="shared" si="107"/>
        <v>1414.0390367999998</v>
      </c>
      <c r="FO24" s="35">
        <f t="shared" si="30"/>
        <v>30366.6190368</v>
      </c>
      <c r="FP24" s="93">
        <f t="shared" si="108"/>
        <v>0.0347928</v>
      </c>
      <c r="FQ24" s="117">
        <f t="shared" si="109"/>
        <v>286.5783528</v>
      </c>
    </row>
    <row r="25" spans="1:173" ht="12.75">
      <c r="A25" s="36">
        <v>47392</v>
      </c>
      <c r="F25" s="3">
        <v>140234</v>
      </c>
      <c r="G25" s="106">
        <v>4</v>
      </c>
      <c r="H25" s="116">
        <v>66085</v>
      </c>
      <c r="J25" s="3">
        <v>245464</v>
      </c>
      <c r="K25" s="106">
        <v>7</v>
      </c>
      <c r="L25" s="3">
        <v>57657</v>
      </c>
      <c r="N25" s="3">
        <f t="shared" si="0"/>
        <v>385698</v>
      </c>
      <c r="O25" s="34">
        <f t="shared" si="1"/>
        <v>385698</v>
      </c>
      <c r="P25" s="100">
        <f t="shared" si="32"/>
        <v>11</v>
      </c>
      <c r="Q25" s="112">
        <f t="shared" si="33"/>
        <v>123742</v>
      </c>
      <c r="S25" s="45"/>
      <c r="T25" s="35">
        <f t="shared" si="2"/>
        <v>95379.45555200003</v>
      </c>
      <c r="U25" s="35">
        <f t="shared" si="3"/>
        <v>95379.45555200003</v>
      </c>
      <c r="V25" s="104">
        <f t="shared" si="4"/>
        <v>2.719975999999999</v>
      </c>
      <c r="W25" s="35">
        <f t="shared" si="5"/>
        <v>22403.665176000002</v>
      </c>
      <c r="X25"/>
      <c r="Z25" s="5">
        <f t="shared" si="35"/>
        <v>879.3256872000001</v>
      </c>
      <c r="AA25" s="5">
        <f t="shared" si="6"/>
        <v>879.3256872000001</v>
      </c>
      <c r="AB25" s="93">
        <f t="shared" si="36"/>
        <v>0.0250761</v>
      </c>
      <c r="AC25" s="117">
        <f t="shared" si="37"/>
        <v>206.54467110000002</v>
      </c>
      <c r="AD25"/>
      <c r="AF25" s="5">
        <f t="shared" si="38"/>
        <v>79.3830576</v>
      </c>
      <c r="AG25" s="5">
        <f t="shared" si="7"/>
        <v>79.3830576</v>
      </c>
      <c r="AH25" s="93">
        <f t="shared" si="39"/>
        <v>0.0022638</v>
      </c>
      <c r="AI25" s="117">
        <f t="shared" si="40"/>
        <v>18.6462738</v>
      </c>
      <c r="AJ25"/>
      <c r="AL25" s="5">
        <f t="shared" si="41"/>
        <v>197.6476128</v>
      </c>
      <c r="AM25" s="5">
        <f t="shared" si="8"/>
        <v>197.6476128</v>
      </c>
      <c r="AN25" s="93">
        <f t="shared" si="42"/>
        <v>0.0056364</v>
      </c>
      <c r="AO25" s="117">
        <f t="shared" si="43"/>
        <v>46.425416399999996</v>
      </c>
      <c r="AP25"/>
      <c r="AR25" s="5">
        <f t="shared" si="44"/>
        <v>6746.0380192</v>
      </c>
      <c r="AS25" s="5">
        <f t="shared" si="9"/>
        <v>6746.0380192</v>
      </c>
      <c r="AT25" s="93">
        <f t="shared" si="45"/>
        <v>0.1923796</v>
      </c>
      <c r="AU25" s="117">
        <f t="shared" si="46"/>
        <v>1584.5757996000002</v>
      </c>
      <c r="AV25"/>
      <c r="AX25" s="5">
        <f t="shared" si="47"/>
        <v>1535.254588</v>
      </c>
      <c r="AY25" s="5">
        <f t="shared" si="10"/>
        <v>1535.254588</v>
      </c>
      <c r="AZ25" s="93">
        <f t="shared" si="48"/>
        <v>0.0437815</v>
      </c>
      <c r="BA25" s="117">
        <f t="shared" si="49"/>
        <v>360.6157065</v>
      </c>
      <c r="BB25"/>
      <c r="BD25" s="5">
        <f t="shared" si="50"/>
        <v>559.8297448000001</v>
      </c>
      <c r="BE25" s="5">
        <f t="shared" si="11"/>
        <v>559.8297448000001</v>
      </c>
      <c r="BF25" s="93">
        <f t="shared" si="51"/>
        <v>0.0159649</v>
      </c>
      <c r="BG25" s="117">
        <f t="shared" si="52"/>
        <v>131.4983199</v>
      </c>
      <c r="BH25"/>
      <c r="BJ25" s="5">
        <f t="shared" si="53"/>
        <v>1698.3163232</v>
      </c>
      <c r="BK25" s="5">
        <f t="shared" si="12"/>
        <v>1698.3163232</v>
      </c>
      <c r="BL25" s="93">
        <f t="shared" si="54"/>
        <v>0.0484316</v>
      </c>
      <c r="BM25" s="117">
        <f t="shared" si="55"/>
        <v>398.9172516</v>
      </c>
      <c r="BN25"/>
      <c r="BP25" s="5">
        <f t="shared" si="56"/>
        <v>10393.019399199999</v>
      </c>
      <c r="BQ25" s="5">
        <f t="shared" si="13"/>
        <v>10393.019399199999</v>
      </c>
      <c r="BR25" s="93">
        <f t="shared" si="57"/>
        <v>0.2963821</v>
      </c>
      <c r="BS25" s="117">
        <f t="shared" si="58"/>
        <v>2441.2146771</v>
      </c>
      <c r="BT25"/>
      <c r="BV25" s="5">
        <f t="shared" si="59"/>
        <v>566.5554584</v>
      </c>
      <c r="BW25" s="5">
        <f t="shared" si="14"/>
        <v>566.5554584</v>
      </c>
      <c r="BX25" s="93">
        <f t="shared" si="60"/>
        <v>0.0161567</v>
      </c>
      <c r="BY25" s="117">
        <f t="shared" si="61"/>
        <v>133.0781217</v>
      </c>
      <c r="BZ25"/>
      <c r="CB25" s="5">
        <f t="shared" si="62"/>
        <v>776.4517248000001</v>
      </c>
      <c r="CC25" s="5">
        <f t="shared" si="15"/>
        <v>776.4517248000001</v>
      </c>
      <c r="CD25" s="93">
        <f t="shared" si="63"/>
        <v>0.0221424</v>
      </c>
      <c r="CE25" s="117">
        <f t="shared" si="64"/>
        <v>182.38062240000002</v>
      </c>
      <c r="CF25"/>
      <c r="CH25" s="5">
        <f t="shared" si="65"/>
        <v>7191.9233752</v>
      </c>
      <c r="CI25" s="5">
        <f t="shared" si="16"/>
        <v>7191.9233752</v>
      </c>
      <c r="CJ25" s="93">
        <f t="shared" si="66"/>
        <v>0.2050951</v>
      </c>
      <c r="CK25" s="117">
        <f t="shared" si="67"/>
        <v>1689.3097401</v>
      </c>
      <c r="CL25"/>
      <c r="CN25" s="5">
        <f t="shared" si="68"/>
        <v>51.301976</v>
      </c>
      <c r="CO25" s="5">
        <f t="shared" si="17"/>
        <v>51.301976</v>
      </c>
      <c r="CP25" s="93">
        <f t="shared" si="69"/>
        <v>0.001463</v>
      </c>
      <c r="CQ25" s="117">
        <f t="shared" si="70"/>
        <v>12.050313000000001</v>
      </c>
      <c r="CR25"/>
      <c r="CT25" s="5">
        <f t="shared" si="71"/>
        <v>17.427944</v>
      </c>
      <c r="CU25" s="5">
        <f t="shared" si="18"/>
        <v>17.427944</v>
      </c>
      <c r="CV25" s="93">
        <f t="shared" si="72"/>
        <v>0.000497</v>
      </c>
      <c r="CW25" s="117">
        <f t="shared" si="73"/>
        <v>4.093647000000001</v>
      </c>
      <c r="CX25"/>
      <c r="CZ25" s="5">
        <f t="shared" si="74"/>
        <v>971.4728727999999</v>
      </c>
      <c r="DA25" s="5">
        <f t="shared" si="19"/>
        <v>971.4728727999999</v>
      </c>
      <c r="DB25" s="93">
        <f t="shared" si="75"/>
        <v>0.027703899999999997</v>
      </c>
      <c r="DC25" s="117">
        <f t="shared" si="76"/>
        <v>228.18910889999998</v>
      </c>
      <c r="DD25"/>
      <c r="DF25" s="5">
        <f t="shared" si="77"/>
        <v>2827.5980016000003</v>
      </c>
      <c r="DG25" s="5">
        <f t="shared" si="20"/>
        <v>2827.5980016000003</v>
      </c>
      <c r="DH25" s="93">
        <f t="shared" si="78"/>
        <v>0.08063580000000001</v>
      </c>
      <c r="DI25" s="117">
        <f t="shared" si="79"/>
        <v>664.1740458</v>
      </c>
      <c r="DJ25"/>
      <c r="DL25" s="5">
        <f t="shared" si="80"/>
        <v>143.5473472</v>
      </c>
      <c r="DM25" s="5">
        <f t="shared" si="21"/>
        <v>143.5473472</v>
      </c>
      <c r="DN25" s="93">
        <f t="shared" si="81"/>
        <v>0.0040936</v>
      </c>
      <c r="DO25" s="117">
        <f t="shared" si="82"/>
        <v>33.7178136</v>
      </c>
      <c r="DP25"/>
      <c r="DR25" s="5">
        <f t="shared" si="83"/>
        <v>1895.9148432000002</v>
      </c>
      <c r="DS25" s="5">
        <f t="shared" si="22"/>
        <v>1895.9148432000002</v>
      </c>
      <c r="DT25" s="93">
        <f t="shared" si="84"/>
        <v>0.0540666</v>
      </c>
      <c r="DU25" s="117">
        <f t="shared" si="85"/>
        <v>445.33113660000004</v>
      </c>
      <c r="DV25"/>
      <c r="DX25" s="5">
        <f t="shared" si="86"/>
        <v>40715.5800616</v>
      </c>
      <c r="DY25" s="5">
        <f t="shared" si="23"/>
        <v>40715.5800616</v>
      </c>
      <c r="DZ25" s="93">
        <f t="shared" si="87"/>
        <v>1.1611033</v>
      </c>
      <c r="EA25" s="117">
        <f t="shared" si="88"/>
        <v>9563.6761383</v>
      </c>
      <c r="EB25"/>
      <c r="ED25" s="5">
        <f t="shared" si="89"/>
        <v>792.9223592000001</v>
      </c>
      <c r="EE25" s="35">
        <f t="shared" si="24"/>
        <v>792.9223592000001</v>
      </c>
      <c r="EF25" s="93">
        <f t="shared" si="90"/>
        <v>0.022612100000000003</v>
      </c>
      <c r="EG25" s="117">
        <f t="shared" si="91"/>
        <v>186.2494071</v>
      </c>
      <c r="EH25"/>
      <c r="EJ25" s="5">
        <f t="shared" si="92"/>
        <v>907.8976968000001</v>
      </c>
      <c r="EK25" s="35">
        <f t="shared" si="25"/>
        <v>907.8976968000001</v>
      </c>
      <c r="EL25" s="93">
        <f t="shared" si="93"/>
        <v>0.0258909</v>
      </c>
      <c r="EM25" s="117">
        <f t="shared" si="94"/>
        <v>213.2559459</v>
      </c>
      <c r="EP25" s="5">
        <f t="shared" si="95"/>
        <v>216.5483408</v>
      </c>
      <c r="EQ25" s="35">
        <f t="shared" si="26"/>
        <v>216.5483408</v>
      </c>
      <c r="ER25" s="93">
        <f t="shared" si="96"/>
        <v>0.0061754</v>
      </c>
      <c r="ES25" s="117">
        <f t="shared" si="97"/>
        <v>50.8650054</v>
      </c>
      <c r="EV25" s="5">
        <f t="shared" si="98"/>
        <v>3132.3661039999997</v>
      </c>
      <c r="EW25" s="5">
        <f t="shared" si="27"/>
        <v>3132.3661039999997</v>
      </c>
      <c r="EX25" s="93">
        <f t="shared" si="99"/>
        <v>0.089327</v>
      </c>
      <c r="EY25" s="117">
        <f t="shared" si="100"/>
        <v>735.760977</v>
      </c>
      <c r="FB25" s="5">
        <f t="shared" si="101"/>
        <v>11780.8237624</v>
      </c>
      <c r="FC25" s="5">
        <f t="shared" si="28"/>
        <v>11780.8237624</v>
      </c>
      <c r="FD25" s="93">
        <f t="shared" si="102"/>
        <v>0.3359587</v>
      </c>
      <c r="FE25" s="117">
        <f t="shared" si="103"/>
        <v>2767.1958237</v>
      </c>
      <c r="FH25" s="5">
        <f t="shared" si="104"/>
        <v>82.2549864</v>
      </c>
      <c r="FI25" s="5">
        <f t="shared" si="29"/>
        <v>82.2549864</v>
      </c>
      <c r="FJ25" s="93">
        <f t="shared" si="105"/>
        <v>0.0023457</v>
      </c>
      <c r="FK25" s="117">
        <f t="shared" si="106"/>
        <v>19.3208607</v>
      </c>
      <c r="FN25" s="35">
        <f t="shared" si="107"/>
        <v>1220.0542656</v>
      </c>
      <c r="FO25" s="35">
        <f t="shared" si="30"/>
        <v>1220.0542656</v>
      </c>
      <c r="FP25" s="93">
        <f t="shared" si="108"/>
        <v>0.0347928</v>
      </c>
      <c r="FQ25" s="117">
        <f t="shared" si="109"/>
        <v>286.5783528</v>
      </c>
    </row>
    <row r="26" spans="1:173" ht="12.75">
      <c r="A26" s="36">
        <v>11049</v>
      </c>
      <c r="E26" s="3">
        <v>3375000</v>
      </c>
      <c r="F26" s="3">
        <v>140234</v>
      </c>
      <c r="G26" s="106">
        <v>4</v>
      </c>
      <c r="H26" s="116">
        <v>66085</v>
      </c>
      <c r="I26" s="3">
        <v>5905000</v>
      </c>
      <c r="J26" s="3">
        <v>245464</v>
      </c>
      <c r="K26" s="106">
        <v>7</v>
      </c>
      <c r="L26" s="3">
        <v>57657</v>
      </c>
      <c r="M26" s="3">
        <f t="shared" si="31"/>
        <v>9280000</v>
      </c>
      <c r="N26" s="3">
        <f t="shared" si="0"/>
        <v>385698</v>
      </c>
      <c r="O26" s="34">
        <f t="shared" si="1"/>
        <v>9665698</v>
      </c>
      <c r="P26" s="100">
        <f t="shared" si="32"/>
        <v>11</v>
      </c>
      <c r="Q26" s="112">
        <f t="shared" si="33"/>
        <v>123742</v>
      </c>
      <c r="S26" s="45">
        <f t="shared" si="34"/>
        <v>2294494.04</v>
      </c>
      <c r="T26" s="35">
        <f t="shared" si="2"/>
        <v>95379.45555200003</v>
      </c>
      <c r="U26" s="35">
        <f t="shared" si="3"/>
        <v>2389873.495552</v>
      </c>
      <c r="V26" s="104">
        <f t="shared" si="4"/>
        <v>2.719975999999999</v>
      </c>
      <c r="W26" s="35">
        <f t="shared" si="5"/>
        <v>22403.665176000002</v>
      </c>
      <c r="X26"/>
      <c r="Y26" s="5">
        <f t="shared" si="110"/>
        <v>21153.4815</v>
      </c>
      <c r="Z26" s="5">
        <f t="shared" si="35"/>
        <v>879.3256872000001</v>
      </c>
      <c r="AA26" s="5">
        <f t="shared" si="6"/>
        <v>22032.8071872</v>
      </c>
      <c r="AB26" s="93">
        <f t="shared" si="36"/>
        <v>0.0250761</v>
      </c>
      <c r="AC26" s="117">
        <f t="shared" si="37"/>
        <v>206.54467110000002</v>
      </c>
      <c r="AD26"/>
      <c r="AE26" s="5">
        <f t="shared" si="111"/>
        <v>1909.677</v>
      </c>
      <c r="AF26" s="5">
        <f t="shared" si="38"/>
        <v>79.3830576</v>
      </c>
      <c r="AG26" s="5">
        <f t="shared" si="7"/>
        <v>1989.0600576</v>
      </c>
      <c r="AH26" s="93">
        <f t="shared" si="39"/>
        <v>0.0022638</v>
      </c>
      <c r="AI26" s="117">
        <f t="shared" si="40"/>
        <v>18.6462738</v>
      </c>
      <c r="AJ26"/>
      <c r="AK26" s="5">
        <f t="shared" si="112"/>
        <v>4754.706</v>
      </c>
      <c r="AL26" s="5">
        <f t="shared" si="41"/>
        <v>197.6476128</v>
      </c>
      <c r="AM26" s="5">
        <f t="shared" si="8"/>
        <v>4952.3536128000005</v>
      </c>
      <c r="AN26" s="93">
        <f t="shared" si="42"/>
        <v>0.0056364</v>
      </c>
      <c r="AO26" s="117">
        <f t="shared" si="43"/>
        <v>46.425416399999996</v>
      </c>
      <c r="AP26"/>
      <c r="AQ26" s="5">
        <f t="shared" si="113"/>
        <v>162285.934</v>
      </c>
      <c r="AR26" s="5">
        <f t="shared" si="44"/>
        <v>6746.0380192</v>
      </c>
      <c r="AS26" s="5">
        <f t="shared" si="9"/>
        <v>169031.9720192</v>
      </c>
      <c r="AT26" s="93">
        <f t="shared" si="45"/>
        <v>0.1923796</v>
      </c>
      <c r="AU26" s="117">
        <f t="shared" si="46"/>
        <v>1584.5757996000002</v>
      </c>
      <c r="AV26"/>
      <c r="AW26" s="5">
        <f t="shared" si="114"/>
        <v>36932.822499999995</v>
      </c>
      <c r="AX26" s="5">
        <f t="shared" si="47"/>
        <v>1535.254588</v>
      </c>
      <c r="AY26" s="5">
        <f t="shared" si="10"/>
        <v>38468.077088</v>
      </c>
      <c r="AZ26" s="93">
        <f t="shared" si="48"/>
        <v>0.0437815</v>
      </c>
      <c r="BA26" s="117">
        <f t="shared" si="49"/>
        <v>360.6157065</v>
      </c>
      <c r="BB26"/>
      <c r="BC26" s="5">
        <f t="shared" si="115"/>
        <v>13467.533500000001</v>
      </c>
      <c r="BD26" s="5">
        <f t="shared" si="50"/>
        <v>559.8297448000001</v>
      </c>
      <c r="BE26" s="5">
        <f t="shared" si="11"/>
        <v>14027.3632448</v>
      </c>
      <c r="BF26" s="93">
        <f t="shared" si="51"/>
        <v>0.0159649</v>
      </c>
      <c r="BG26" s="117">
        <f t="shared" si="52"/>
        <v>131.4983199</v>
      </c>
      <c r="BH26"/>
      <c r="BI26" s="5">
        <f t="shared" si="116"/>
        <v>40855.514</v>
      </c>
      <c r="BJ26" s="5">
        <f t="shared" si="53"/>
        <v>1698.3163232</v>
      </c>
      <c r="BK26" s="5">
        <f t="shared" si="12"/>
        <v>42553.8303232</v>
      </c>
      <c r="BL26" s="93">
        <f t="shared" si="54"/>
        <v>0.0484316</v>
      </c>
      <c r="BM26" s="117">
        <f t="shared" si="55"/>
        <v>398.9172516</v>
      </c>
      <c r="BN26"/>
      <c r="BO26" s="5">
        <f t="shared" si="117"/>
        <v>250019.47149999999</v>
      </c>
      <c r="BP26" s="5">
        <f t="shared" si="56"/>
        <v>10393.019399199999</v>
      </c>
      <c r="BQ26" s="5">
        <f t="shared" si="13"/>
        <v>260412.49089919997</v>
      </c>
      <c r="BR26" s="93">
        <f t="shared" si="57"/>
        <v>0.2963821</v>
      </c>
      <c r="BS26" s="117">
        <f t="shared" si="58"/>
        <v>2441.2146771</v>
      </c>
      <c r="BT26"/>
      <c r="BU26" s="5">
        <f t="shared" si="118"/>
        <v>13629.3305</v>
      </c>
      <c r="BV26" s="5">
        <f t="shared" si="59"/>
        <v>566.5554584</v>
      </c>
      <c r="BW26" s="5">
        <f t="shared" si="14"/>
        <v>14195.8859584</v>
      </c>
      <c r="BX26" s="93">
        <f t="shared" si="60"/>
        <v>0.0161567</v>
      </c>
      <c r="BY26" s="117">
        <f t="shared" si="61"/>
        <v>133.0781217</v>
      </c>
      <c r="BZ26"/>
      <c r="CA26" s="5">
        <f t="shared" si="119"/>
        <v>18678.696</v>
      </c>
      <c r="CB26" s="5">
        <f t="shared" si="62"/>
        <v>776.4517248000001</v>
      </c>
      <c r="CC26" s="5">
        <f t="shared" si="15"/>
        <v>19455.1477248</v>
      </c>
      <c r="CD26" s="93">
        <f t="shared" si="63"/>
        <v>0.0221424</v>
      </c>
      <c r="CE26" s="117">
        <f t="shared" si="64"/>
        <v>182.38062240000002</v>
      </c>
      <c r="CF26"/>
      <c r="CG26" s="5">
        <f t="shared" si="120"/>
        <v>173012.3665</v>
      </c>
      <c r="CH26" s="5">
        <f t="shared" si="65"/>
        <v>7191.9233752</v>
      </c>
      <c r="CI26" s="5">
        <f t="shared" si="16"/>
        <v>180204.28987520002</v>
      </c>
      <c r="CJ26" s="93">
        <f t="shared" si="66"/>
        <v>0.2050951</v>
      </c>
      <c r="CK26" s="117">
        <f t="shared" si="67"/>
        <v>1689.3097401</v>
      </c>
      <c r="CL26"/>
      <c r="CM26" s="5">
        <f t="shared" si="121"/>
        <v>1234.145</v>
      </c>
      <c r="CN26" s="5">
        <f t="shared" si="68"/>
        <v>51.301976</v>
      </c>
      <c r="CO26" s="5">
        <f t="shared" si="17"/>
        <v>1285.446976</v>
      </c>
      <c r="CP26" s="93">
        <f t="shared" si="69"/>
        <v>0.001463</v>
      </c>
      <c r="CQ26" s="117">
        <f t="shared" si="70"/>
        <v>12.050313000000001</v>
      </c>
      <c r="CR26"/>
      <c r="CS26" s="5">
        <f t="shared" si="122"/>
        <v>419.25500000000005</v>
      </c>
      <c r="CT26" s="5">
        <f t="shared" si="71"/>
        <v>17.427944</v>
      </c>
      <c r="CU26" s="5">
        <f t="shared" si="18"/>
        <v>436.6829440000001</v>
      </c>
      <c r="CV26" s="93">
        <f t="shared" si="72"/>
        <v>0.000497</v>
      </c>
      <c r="CW26" s="117">
        <f t="shared" si="73"/>
        <v>4.093647000000001</v>
      </c>
      <c r="CX26"/>
      <c r="CY26" s="5">
        <f t="shared" si="123"/>
        <v>23370.2185</v>
      </c>
      <c r="CZ26" s="5">
        <f t="shared" si="74"/>
        <v>971.4728727999999</v>
      </c>
      <c r="DA26" s="5">
        <f t="shared" si="19"/>
        <v>24341.6913728</v>
      </c>
      <c r="DB26" s="93">
        <f t="shared" si="75"/>
        <v>0.027703899999999997</v>
      </c>
      <c r="DC26" s="117">
        <f t="shared" si="76"/>
        <v>228.18910889999998</v>
      </c>
      <c r="DD26"/>
      <c r="DE26" s="5">
        <f t="shared" si="124"/>
        <v>68022.057</v>
      </c>
      <c r="DF26" s="5">
        <f t="shared" si="77"/>
        <v>2827.5980016000003</v>
      </c>
      <c r="DG26" s="5">
        <f t="shared" si="20"/>
        <v>70849.6550016</v>
      </c>
      <c r="DH26" s="93">
        <f t="shared" si="78"/>
        <v>0.08063580000000001</v>
      </c>
      <c r="DI26" s="117">
        <f t="shared" si="79"/>
        <v>664.1740458</v>
      </c>
      <c r="DJ26"/>
      <c r="DK26" s="5">
        <f t="shared" si="125"/>
        <v>3453.244</v>
      </c>
      <c r="DL26" s="5">
        <f t="shared" si="80"/>
        <v>143.5473472</v>
      </c>
      <c r="DM26" s="5">
        <f t="shared" si="21"/>
        <v>3596.7913472</v>
      </c>
      <c r="DN26" s="93">
        <f t="shared" si="81"/>
        <v>0.0040936</v>
      </c>
      <c r="DO26" s="117">
        <f t="shared" si="82"/>
        <v>33.7178136</v>
      </c>
      <c r="DP26"/>
      <c r="DQ26" s="5">
        <f t="shared" si="126"/>
        <v>45609.039000000004</v>
      </c>
      <c r="DR26" s="5">
        <f t="shared" si="83"/>
        <v>1895.9148432000002</v>
      </c>
      <c r="DS26" s="5">
        <f t="shared" si="22"/>
        <v>47504.953843200004</v>
      </c>
      <c r="DT26" s="93">
        <f t="shared" si="84"/>
        <v>0.0540666</v>
      </c>
      <c r="DU26" s="117">
        <f t="shared" si="85"/>
        <v>445.33113660000004</v>
      </c>
      <c r="DV26"/>
      <c r="DW26" s="5">
        <f t="shared" si="127"/>
        <v>979473.5695</v>
      </c>
      <c r="DX26" s="5">
        <f t="shared" si="86"/>
        <v>40715.5800616</v>
      </c>
      <c r="DY26" s="5">
        <f t="shared" si="23"/>
        <v>1020189.1495616</v>
      </c>
      <c r="DZ26" s="93">
        <f t="shared" si="87"/>
        <v>1.1611033</v>
      </c>
      <c r="EA26" s="117">
        <f t="shared" si="88"/>
        <v>9563.6761383</v>
      </c>
      <c r="EB26"/>
      <c r="EC26" s="5">
        <f t="shared" si="128"/>
        <v>19074.9215</v>
      </c>
      <c r="ED26" s="5">
        <f t="shared" si="89"/>
        <v>792.9223592000001</v>
      </c>
      <c r="EE26" s="35">
        <f t="shared" si="24"/>
        <v>19867.843859200002</v>
      </c>
      <c r="EF26" s="93">
        <f t="shared" si="90"/>
        <v>0.022612100000000003</v>
      </c>
      <c r="EG26" s="117">
        <f t="shared" si="91"/>
        <v>186.2494071</v>
      </c>
      <c r="EH26"/>
      <c r="EI26" s="5">
        <f t="shared" si="129"/>
        <v>21840.823500000002</v>
      </c>
      <c r="EJ26" s="5">
        <f t="shared" si="92"/>
        <v>907.8976968000001</v>
      </c>
      <c r="EK26" s="35">
        <f t="shared" si="25"/>
        <v>22748.7211968</v>
      </c>
      <c r="EL26" s="93">
        <f t="shared" si="93"/>
        <v>0.0258909</v>
      </c>
      <c r="EM26" s="117">
        <f t="shared" si="94"/>
        <v>213.2559459</v>
      </c>
      <c r="EO26" s="5">
        <f t="shared" si="130"/>
        <v>5209.391</v>
      </c>
      <c r="EP26" s="5">
        <f t="shared" si="95"/>
        <v>216.5483408</v>
      </c>
      <c r="EQ26" s="35">
        <f t="shared" si="26"/>
        <v>5425.9393408</v>
      </c>
      <c r="ER26" s="93">
        <f t="shared" si="96"/>
        <v>0.0061754</v>
      </c>
      <c r="ES26" s="117">
        <f t="shared" si="97"/>
        <v>50.8650054</v>
      </c>
      <c r="EU26" s="5">
        <f t="shared" si="131"/>
        <v>75353.705</v>
      </c>
      <c r="EV26" s="5">
        <f t="shared" si="98"/>
        <v>3132.3661039999997</v>
      </c>
      <c r="EW26" s="5">
        <f t="shared" si="27"/>
        <v>78486.071104</v>
      </c>
      <c r="EX26" s="93">
        <f t="shared" si="99"/>
        <v>0.089327</v>
      </c>
      <c r="EY26" s="117">
        <f t="shared" si="100"/>
        <v>735.760977</v>
      </c>
      <c r="FA26" s="5">
        <f t="shared" si="132"/>
        <v>283405.1605</v>
      </c>
      <c r="FB26" s="5">
        <f t="shared" si="101"/>
        <v>11780.8237624</v>
      </c>
      <c r="FC26" s="5">
        <f t="shared" si="28"/>
        <v>295185.9842624</v>
      </c>
      <c r="FD26" s="93">
        <f t="shared" si="102"/>
        <v>0.3359587</v>
      </c>
      <c r="FE26" s="117">
        <f t="shared" si="103"/>
        <v>2767.1958237</v>
      </c>
      <c r="FG26" s="5">
        <f t="shared" si="133"/>
        <v>1978.7655</v>
      </c>
      <c r="FH26" s="5">
        <f t="shared" si="104"/>
        <v>82.2549864</v>
      </c>
      <c r="FI26" s="5">
        <f t="shared" si="29"/>
        <v>2061.0204863999998</v>
      </c>
      <c r="FJ26" s="93">
        <f t="shared" si="105"/>
        <v>0.0023457</v>
      </c>
      <c r="FK26" s="117">
        <f t="shared" si="106"/>
        <v>19.3208607</v>
      </c>
      <c r="FM26" s="5">
        <f t="shared" si="134"/>
        <v>29350.212</v>
      </c>
      <c r="FN26" s="35">
        <f t="shared" si="107"/>
        <v>1220.0542656</v>
      </c>
      <c r="FO26" s="35">
        <f t="shared" si="30"/>
        <v>30570.2662656</v>
      </c>
      <c r="FP26" s="93">
        <f t="shared" si="108"/>
        <v>0.0347928</v>
      </c>
      <c r="FQ26" s="117">
        <f t="shared" si="109"/>
        <v>286.5783528</v>
      </c>
    </row>
    <row r="27" spans="1:173" ht="12.75">
      <c r="A27" s="36">
        <v>11232</v>
      </c>
      <c r="F27" s="3">
        <v>115934</v>
      </c>
      <c r="G27" s="106">
        <v>4</v>
      </c>
      <c r="H27" s="116">
        <v>66085</v>
      </c>
      <c r="J27" s="3">
        <v>202948</v>
      </c>
      <c r="K27" s="106">
        <v>7</v>
      </c>
      <c r="L27" s="3">
        <v>57657</v>
      </c>
      <c r="N27" s="3">
        <f t="shared" si="0"/>
        <v>318882</v>
      </c>
      <c r="O27" s="34">
        <f t="shared" si="1"/>
        <v>318882</v>
      </c>
      <c r="P27" s="100">
        <f t="shared" si="32"/>
        <v>11</v>
      </c>
      <c r="Q27" s="112">
        <f t="shared" si="33"/>
        <v>123742</v>
      </c>
      <c r="S27" s="45"/>
      <c r="T27" s="35">
        <f t="shared" si="2"/>
        <v>78859.098464</v>
      </c>
      <c r="U27" s="35">
        <f t="shared" si="3"/>
        <v>78859.098464</v>
      </c>
      <c r="V27" s="104">
        <f t="shared" si="4"/>
        <v>2.719975999999999</v>
      </c>
      <c r="W27" s="35">
        <f t="shared" si="5"/>
        <v>22403.665176000002</v>
      </c>
      <c r="X27"/>
      <c r="Z27" s="5">
        <f t="shared" si="35"/>
        <v>727.0206204</v>
      </c>
      <c r="AA27" s="5">
        <f t="shared" si="6"/>
        <v>727.0206204</v>
      </c>
      <c r="AB27" s="93">
        <f t="shared" si="36"/>
        <v>0.0250761</v>
      </c>
      <c r="AC27" s="117">
        <f t="shared" si="37"/>
        <v>206.54467110000002</v>
      </c>
      <c r="AD27"/>
      <c r="AF27" s="5">
        <f t="shared" si="38"/>
        <v>65.6333832</v>
      </c>
      <c r="AG27" s="5">
        <f t="shared" si="7"/>
        <v>65.6333832</v>
      </c>
      <c r="AH27" s="93">
        <f t="shared" si="39"/>
        <v>0.0022638</v>
      </c>
      <c r="AI27" s="117">
        <f t="shared" si="40"/>
        <v>18.6462738</v>
      </c>
      <c r="AJ27"/>
      <c r="AL27" s="5">
        <f t="shared" si="41"/>
        <v>163.41372959999998</v>
      </c>
      <c r="AM27" s="5">
        <f t="shared" si="8"/>
        <v>163.41372959999998</v>
      </c>
      <c r="AN27" s="93">
        <f t="shared" si="42"/>
        <v>0.0056364</v>
      </c>
      <c r="AO27" s="117">
        <f t="shared" si="43"/>
        <v>46.425416399999996</v>
      </c>
      <c r="AP27"/>
      <c r="AR27" s="5">
        <f t="shared" si="44"/>
        <v>5577.5792944</v>
      </c>
      <c r="AS27" s="5">
        <f t="shared" si="9"/>
        <v>5577.5792944</v>
      </c>
      <c r="AT27" s="93">
        <f t="shared" si="45"/>
        <v>0.1923796</v>
      </c>
      <c r="AU27" s="117">
        <f t="shared" si="46"/>
        <v>1584.5757996000002</v>
      </c>
      <c r="AV27"/>
      <c r="AX27" s="5">
        <f t="shared" si="47"/>
        <v>1269.338266</v>
      </c>
      <c r="AY27" s="5">
        <f t="shared" si="10"/>
        <v>1269.338266</v>
      </c>
      <c r="AZ27" s="93">
        <f t="shared" si="48"/>
        <v>0.0437815</v>
      </c>
      <c r="BA27" s="117">
        <f t="shared" si="49"/>
        <v>360.6157065</v>
      </c>
      <c r="BB27"/>
      <c r="BD27" s="5">
        <f t="shared" si="50"/>
        <v>462.8635036</v>
      </c>
      <c r="BE27" s="5">
        <f t="shared" si="11"/>
        <v>462.8635036</v>
      </c>
      <c r="BF27" s="93">
        <f t="shared" si="51"/>
        <v>0.0159649</v>
      </c>
      <c r="BG27" s="117">
        <f t="shared" si="52"/>
        <v>131.4983199</v>
      </c>
      <c r="BH27"/>
      <c r="BJ27" s="5">
        <f t="shared" si="53"/>
        <v>1404.1566224</v>
      </c>
      <c r="BK27" s="5">
        <f t="shared" si="12"/>
        <v>1404.1566224</v>
      </c>
      <c r="BL27" s="93">
        <f t="shared" si="54"/>
        <v>0.0484316</v>
      </c>
      <c r="BM27" s="117">
        <f t="shared" si="55"/>
        <v>398.9172516</v>
      </c>
      <c r="BN27"/>
      <c r="BP27" s="5">
        <f t="shared" si="56"/>
        <v>8592.8792044</v>
      </c>
      <c r="BQ27" s="5">
        <f t="shared" si="13"/>
        <v>8592.8792044</v>
      </c>
      <c r="BR27" s="93">
        <f t="shared" si="57"/>
        <v>0.2963821</v>
      </c>
      <c r="BS27" s="117">
        <f t="shared" si="58"/>
        <v>2441.2146771</v>
      </c>
      <c r="BT27"/>
      <c r="BV27" s="5">
        <f t="shared" si="59"/>
        <v>468.4242788</v>
      </c>
      <c r="BW27" s="5">
        <f t="shared" si="14"/>
        <v>468.4242788</v>
      </c>
      <c r="BX27" s="93">
        <f t="shared" si="60"/>
        <v>0.0161567</v>
      </c>
      <c r="BY27" s="117">
        <f t="shared" si="61"/>
        <v>133.0781217</v>
      </c>
      <c r="BZ27"/>
      <c r="CB27" s="5">
        <f t="shared" si="62"/>
        <v>641.9651136</v>
      </c>
      <c r="CC27" s="5">
        <f t="shared" si="15"/>
        <v>641.9651136</v>
      </c>
      <c r="CD27" s="93">
        <f t="shared" si="63"/>
        <v>0.0221424</v>
      </c>
      <c r="CE27" s="117">
        <f t="shared" si="64"/>
        <v>182.38062240000002</v>
      </c>
      <c r="CF27"/>
      <c r="CH27" s="5">
        <f t="shared" si="65"/>
        <v>5946.2343364</v>
      </c>
      <c r="CI27" s="5">
        <f t="shared" si="16"/>
        <v>5946.2343364</v>
      </c>
      <c r="CJ27" s="93">
        <f t="shared" si="66"/>
        <v>0.2050951</v>
      </c>
      <c r="CK27" s="117">
        <f t="shared" si="67"/>
        <v>1689.3097401</v>
      </c>
      <c r="CL27"/>
      <c r="CN27" s="5">
        <f t="shared" si="68"/>
        <v>42.416132000000005</v>
      </c>
      <c r="CO27" s="5">
        <f t="shared" si="17"/>
        <v>42.416132000000005</v>
      </c>
      <c r="CP27" s="93">
        <f t="shared" si="69"/>
        <v>0.001463</v>
      </c>
      <c r="CQ27" s="117">
        <f t="shared" si="70"/>
        <v>12.050313000000001</v>
      </c>
      <c r="CR27"/>
      <c r="CT27" s="5">
        <f t="shared" si="71"/>
        <v>14.409308000000001</v>
      </c>
      <c r="CU27" s="5">
        <f t="shared" si="18"/>
        <v>14.409308000000001</v>
      </c>
      <c r="CV27" s="93">
        <f t="shared" si="72"/>
        <v>0.000497</v>
      </c>
      <c r="CW27" s="117">
        <f t="shared" si="73"/>
        <v>4.093647000000001</v>
      </c>
      <c r="CX27"/>
      <c r="CZ27" s="5">
        <f t="shared" si="74"/>
        <v>803.2072995999999</v>
      </c>
      <c r="DA27" s="5">
        <f t="shared" si="19"/>
        <v>803.2072995999999</v>
      </c>
      <c r="DB27" s="93">
        <f t="shared" si="75"/>
        <v>0.027703899999999997</v>
      </c>
      <c r="DC27" s="117">
        <f t="shared" si="76"/>
        <v>228.18910889999998</v>
      </c>
      <c r="DD27"/>
      <c r="DF27" s="5">
        <f t="shared" si="77"/>
        <v>2337.8391912</v>
      </c>
      <c r="DG27" s="5">
        <f t="shared" si="20"/>
        <v>2337.8391912</v>
      </c>
      <c r="DH27" s="93">
        <f t="shared" si="78"/>
        <v>0.08063580000000001</v>
      </c>
      <c r="DI27" s="117">
        <f t="shared" si="79"/>
        <v>664.1740458</v>
      </c>
      <c r="DJ27"/>
      <c r="DL27" s="5">
        <f t="shared" si="80"/>
        <v>118.6839904</v>
      </c>
      <c r="DM27" s="5">
        <f t="shared" si="21"/>
        <v>118.6839904</v>
      </c>
      <c r="DN27" s="93">
        <f t="shared" si="81"/>
        <v>0.0040936</v>
      </c>
      <c r="DO27" s="117">
        <f t="shared" si="82"/>
        <v>33.7178136</v>
      </c>
      <c r="DP27"/>
      <c r="DR27" s="5">
        <f t="shared" si="83"/>
        <v>1567.5297624</v>
      </c>
      <c r="DS27" s="5">
        <f t="shared" si="22"/>
        <v>1567.5297624</v>
      </c>
      <c r="DT27" s="93">
        <f t="shared" si="84"/>
        <v>0.0540666</v>
      </c>
      <c r="DU27" s="117">
        <f t="shared" si="85"/>
        <v>445.33113660000004</v>
      </c>
      <c r="DV27"/>
      <c r="DX27" s="5">
        <f t="shared" si="86"/>
        <v>33663.370361199995</v>
      </c>
      <c r="DY27" s="5">
        <f t="shared" si="23"/>
        <v>33663.370361199995</v>
      </c>
      <c r="DZ27" s="93">
        <f t="shared" si="87"/>
        <v>1.1611033</v>
      </c>
      <c r="EA27" s="117">
        <f t="shared" si="88"/>
        <v>9563.6761383</v>
      </c>
      <c r="EB27"/>
      <c r="ED27" s="5">
        <f t="shared" si="89"/>
        <v>655.5829244</v>
      </c>
      <c r="EE27" s="35">
        <f t="shared" si="24"/>
        <v>655.5829244</v>
      </c>
      <c r="EF27" s="93">
        <f t="shared" si="90"/>
        <v>0.022612100000000003</v>
      </c>
      <c r="EG27" s="117">
        <f t="shared" si="91"/>
        <v>186.2494071</v>
      </c>
      <c r="EH27"/>
      <c r="EJ27" s="5">
        <f t="shared" si="92"/>
        <v>750.6437676</v>
      </c>
      <c r="EK27" s="35">
        <f t="shared" si="25"/>
        <v>750.6437676</v>
      </c>
      <c r="EL27" s="93">
        <f t="shared" si="93"/>
        <v>0.0258909</v>
      </c>
      <c r="EM27" s="117">
        <f t="shared" si="94"/>
        <v>213.2559459</v>
      </c>
      <c r="EP27" s="5">
        <f t="shared" si="95"/>
        <v>179.0407256</v>
      </c>
      <c r="EQ27" s="35">
        <f t="shared" si="26"/>
        <v>179.0407256</v>
      </c>
      <c r="ER27" s="93">
        <f t="shared" si="96"/>
        <v>0.0061754</v>
      </c>
      <c r="ES27" s="117">
        <f t="shared" si="97"/>
        <v>50.8650054</v>
      </c>
      <c r="EV27" s="5">
        <f t="shared" si="98"/>
        <v>2589.819428</v>
      </c>
      <c r="EW27" s="5">
        <f t="shared" si="27"/>
        <v>2589.819428</v>
      </c>
      <c r="EX27" s="93">
        <f t="shared" si="99"/>
        <v>0.089327</v>
      </c>
      <c r="EY27" s="117">
        <f t="shared" si="100"/>
        <v>735.760977</v>
      </c>
      <c r="FB27" s="5">
        <f t="shared" si="101"/>
        <v>9740.306606799999</v>
      </c>
      <c r="FC27" s="5">
        <f t="shared" si="28"/>
        <v>9740.306606799999</v>
      </c>
      <c r="FD27" s="93">
        <f t="shared" si="102"/>
        <v>0.3359587</v>
      </c>
      <c r="FE27" s="117">
        <f t="shared" si="103"/>
        <v>2767.1958237</v>
      </c>
      <c r="FH27" s="5">
        <f t="shared" si="104"/>
        <v>68.0078748</v>
      </c>
      <c r="FI27" s="5">
        <f t="shared" si="29"/>
        <v>68.0078748</v>
      </c>
      <c r="FJ27" s="93">
        <f t="shared" si="105"/>
        <v>0.0023457</v>
      </c>
      <c r="FK27" s="117">
        <f t="shared" si="106"/>
        <v>19.3208607</v>
      </c>
      <c r="FN27" s="35">
        <f t="shared" si="107"/>
        <v>1008.7327392</v>
      </c>
      <c r="FO27" s="35">
        <f t="shared" si="30"/>
        <v>1008.7327392</v>
      </c>
      <c r="FP27" s="93">
        <f t="shared" si="108"/>
        <v>0.0347928</v>
      </c>
      <c r="FQ27" s="117">
        <f t="shared" si="109"/>
        <v>286.5783528</v>
      </c>
    </row>
    <row r="28" spans="1:173" ht="12.75">
      <c r="A28" s="36">
        <v>11414</v>
      </c>
      <c r="E28" s="3">
        <v>3420000</v>
      </c>
      <c r="F28" s="3">
        <v>115934</v>
      </c>
      <c r="G28" s="106">
        <v>4</v>
      </c>
      <c r="H28" s="116">
        <v>66085</v>
      </c>
      <c r="I28" s="3">
        <v>5995000</v>
      </c>
      <c r="J28" s="3">
        <v>202948</v>
      </c>
      <c r="K28" s="106">
        <v>7</v>
      </c>
      <c r="L28" s="3">
        <v>57657</v>
      </c>
      <c r="M28" s="3">
        <f t="shared" si="31"/>
        <v>9415000</v>
      </c>
      <c r="N28" s="3">
        <f t="shared" si="0"/>
        <v>318882</v>
      </c>
      <c r="O28" s="34">
        <f t="shared" si="1"/>
        <v>9733882</v>
      </c>
      <c r="P28" s="100">
        <f t="shared" si="32"/>
        <v>11</v>
      </c>
      <c r="Q28" s="112">
        <f t="shared" si="33"/>
        <v>123742</v>
      </c>
      <c r="S28" s="45">
        <f t="shared" si="34"/>
        <v>2329465.16</v>
      </c>
      <c r="T28" s="35">
        <f t="shared" si="2"/>
        <v>78859.098464</v>
      </c>
      <c r="U28" s="35">
        <f t="shared" si="3"/>
        <v>2408324.258464</v>
      </c>
      <c r="V28" s="104">
        <f t="shared" si="4"/>
        <v>2.719975999999999</v>
      </c>
      <c r="W28" s="35">
        <f t="shared" si="5"/>
        <v>22403.665176000002</v>
      </c>
      <c r="X28"/>
      <c r="Y28" s="5">
        <f t="shared" si="110"/>
        <v>21475.8885</v>
      </c>
      <c r="Z28" s="5">
        <f t="shared" si="35"/>
        <v>727.0206204</v>
      </c>
      <c r="AA28" s="5">
        <f t="shared" si="6"/>
        <v>22202.9091204</v>
      </c>
      <c r="AB28" s="93">
        <f t="shared" si="36"/>
        <v>0.0250761</v>
      </c>
      <c r="AC28" s="117">
        <f t="shared" si="37"/>
        <v>206.54467110000002</v>
      </c>
      <c r="AD28"/>
      <c r="AE28" s="5">
        <f t="shared" si="111"/>
        <v>1938.783</v>
      </c>
      <c r="AF28" s="5">
        <f t="shared" si="38"/>
        <v>65.6333832</v>
      </c>
      <c r="AG28" s="5">
        <f t="shared" si="7"/>
        <v>2004.4163832</v>
      </c>
      <c r="AH28" s="93">
        <f t="shared" si="39"/>
        <v>0.0022638</v>
      </c>
      <c r="AI28" s="117">
        <f t="shared" si="40"/>
        <v>18.6462738</v>
      </c>
      <c r="AJ28"/>
      <c r="AK28" s="5">
        <f t="shared" si="112"/>
        <v>4827.174</v>
      </c>
      <c r="AL28" s="5">
        <f t="shared" si="41"/>
        <v>163.41372959999998</v>
      </c>
      <c r="AM28" s="5">
        <f t="shared" si="8"/>
        <v>4990.5877296</v>
      </c>
      <c r="AN28" s="93">
        <f t="shared" si="42"/>
        <v>0.0056364</v>
      </c>
      <c r="AO28" s="117">
        <f t="shared" si="43"/>
        <v>46.425416399999996</v>
      </c>
      <c r="AP28"/>
      <c r="AQ28" s="5">
        <f t="shared" si="113"/>
        <v>164759.386</v>
      </c>
      <c r="AR28" s="5">
        <f t="shared" si="44"/>
        <v>5577.5792944</v>
      </c>
      <c r="AS28" s="5">
        <f t="shared" si="9"/>
        <v>170336.9652944</v>
      </c>
      <c r="AT28" s="93">
        <f t="shared" si="45"/>
        <v>0.1923796</v>
      </c>
      <c r="AU28" s="117">
        <f t="shared" si="46"/>
        <v>1584.5757996000002</v>
      </c>
      <c r="AV28"/>
      <c r="AW28" s="5">
        <f t="shared" si="114"/>
        <v>37495.7275</v>
      </c>
      <c r="AX28" s="5">
        <f t="shared" si="47"/>
        <v>1269.338266</v>
      </c>
      <c r="AY28" s="5">
        <f t="shared" si="10"/>
        <v>38765.065766</v>
      </c>
      <c r="AZ28" s="93">
        <f t="shared" si="48"/>
        <v>0.0437815</v>
      </c>
      <c r="BA28" s="117">
        <f t="shared" si="49"/>
        <v>360.6157065</v>
      </c>
      <c r="BB28"/>
      <c r="BC28" s="5">
        <f t="shared" si="115"/>
        <v>13672.7965</v>
      </c>
      <c r="BD28" s="5">
        <f t="shared" si="50"/>
        <v>462.8635036</v>
      </c>
      <c r="BE28" s="5">
        <f t="shared" si="11"/>
        <v>14135.6600036</v>
      </c>
      <c r="BF28" s="93">
        <f t="shared" si="51"/>
        <v>0.0159649</v>
      </c>
      <c r="BG28" s="117">
        <f t="shared" si="52"/>
        <v>131.4983199</v>
      </c>
      <c r="BH28"/>
      <c r="BI28" s="5">
        <f t="shared" si="116"/>
        <v>41478.206</v>
      </c>
      <c r="BJ28" s="5">
        <f t="shared" si="53"/>
        <v>1404.1566224</v>
      </c>
      <c r="BK28" s="5">
        <f t="shared" si="12"/>
        <v>42882.362622399996</v>
      </c>
      <c r="BL28" s="93">
        <f t="shared" si="54"/>
        <v>0.0484316</v>
      </c>
      <c r="BM28" s="117">
        <f t="shared" si="55"/>
        <v>398.9172516</v>
      </c>
      <c r="BN28"/>
      <c r="BO28" s="5">
        <f t="shared" si="117"/>
        <v>253830.0985</v>
      </c>
      <c r="BP28" s="5">
        <f t="shared" si="56"/>
        <v>8592.8792044</v>
      </c>
      <c r="BQ28" s="5">
        <f t="shared" si="13"/>
        <v>262422.97770439996</v>
      </c>
      <c r="BR28" s="93">
        <f t="shared" si="57"/>
        <v>0.2963821</v>
      </c>
      <c r="BS28" s="117">
        <f t="shared" si="58"/>
        <v>2441.2146771</v>
      </c>
      <c r="BT28"/>
      <c r="BU28" s="5">
        <f t="shared" si="118"/>
        <v>13837.0595</v>
      </c>
      <c r="BV28" s="5">
        <f t="shared" si="59"/>
        <v>468.4242788</v>
      </c>
      <c r="BW28" s="5">
        <f t="shared" si="14"/>
        <v>14305.483778799999</v>
      </c>
      <c r="BX28" s="93">
        <f t="shared" si="60"/>
        <v>0.0161567</v>
      </c>
      <c r="BY28" s="117">
        <f t="shared" si="61"/>
        <v>133.0781217</v>
      </c>
      <c r="BZ28"/>
      <c r="CA28" s="5">
        <f t="shared" si="119"/>
        <v>18963.384000000002</v>
      </c>
      <c r="CB28" s="5">
        <f t="shared" si="62"/>
        <v>641.9651136</v>
      </c>
      <c r="CC28" s="5">
        <f t="shared" si="15"/>
        <v>19605.3491136</v>
      </c>
      <c r="CD28" s="93">
        <f t="shared" si="63"/>
        <v>0.0221424</v>
      </c>
      <c r="CE28" s="117">
        <f t="shared" si="64"/>
        <v>182.38062240000002</v>
      </c>
      <c r="CF28"/>
      <c r="CG28" s="5">
        <f t="shared" si="120"/>
        <v>175649.3035</v>
      </c>
      <c r="CH28" s="5">
        <f t="shared" si="65"/>
        <v>5946.2343364</v>
      </c>
      <c r="CI28" s="5">
        <f t="shared" si="16"/>
        <v>181595.5378364</v>
      </c>
      <c r="CJ28" s="93">
        <f t="shared" si="66"/>
        <v>0.2050951</v>
      </c>
      <c r="CK28" s="117">
        <f t="shared" si="67"/>
        <v>1689.3097401</v>
      </c>
      <c r="CL28"/>
      <c r="CM28" s="5">
        <f t="shared" si="121"/>
        <v>1252.9550000000002</v>
      </c>
      <c r="CN28" s="5">
        <f t="shared" si="68"/>
        <v>42.416132000000005</v>
      </c>
      <c r="CO28" s="5">
        <f t="shared" si="17"/>
        <v>1295.3711320000002</v>
      </c>
      <c r="CP28" s="93">
        <f t="shared" si="69"/>
        <v>0.001463</v>
      </c>
      <c r="CQ28" s="117">
        <f t="shared" si="70"/>
        <v>12.050313000000001</v>
      </c>
      <c r="CR28"/>
      <c r="CS28" s="5">
        <f t="shared" si="122"/>
        <v>425.64500000000004</v>
      </c>
      <c r="CT28" s="5">
        <f t="shared" si="71"/>
        <v>14.409308000000001</v>
      </c>
      <c r="CU28" s="5">
        <f t="shared" si="18"/>
        <v>440.05430800000005</v>
      </c>
      <c r="CV28" s="93">
        <f t="shared" si="72"/>
        <v>0.000497</v>
      </c>
      <c r="CW28" s="117">
        <f t="shared" si="73"/>
        <v>4.093647000000001</v>
      </c>
      <c r="CX28"/>
      <c r="CY28" s="5">
        <f t="shared" si="123"/>
        <v>23726.4115</v>
      </c>
      <c r="CZ28" s="5">
        <f t="shared" si="74"/>
        <v>803.2072995999999</v>
      </c>
      <c r="DA28" s="5">
        <f t="shared" si="19"/>
        <v>24529.618799599997</v>
      </c>
      <c r="DB28" s="93">
        <f t="shared" si="75"/>
        <v>0.027703899999999997</v>
      </c>
      <c r="DC28" s="117">
        <f t="shared" si="76"/>
        <v>228.18910889999998</v>
      </c>
      <c r="DD28"/>
      <c r="DE28" s="5">
        <f t="shared" si="124"/>
        <v>69058.803</v>
      </c>
      <c r="DF28" s="5">
        <f t="shared" si="77"/>
        <v>2337.8391912</v>
      </c>
      <c r="DG28" s="5">
        <f t="shared" si="20"/>
        <v>71396.6421912</v>
      </c>
      <c r="DH28" s="93">
        <f t="shared" si="78"/>
        <v>0.08063580000000001</v>
      </c>
      <c r="DI28" s="117">
        <f t="shared" si="79"/>
        <v>664.1740458</v>
      </c>
      <c r="DJ28"/>
      <c r="DK28" s="5">
        <f t="shared" si="125"/>
        <v>3505.876</v>
      </c>
      <c r="DL28" s="5">
        <f t="shared" si="80"/>
        <v>118.6839904</v>
      </c>
      <c r="DM28" s="5">
        <f t="shared" si="21"/>
        <v>3624.5599904</v>
      </c>
      <c r="DN28" s="93">
        <f t="shared" si="81"/>
        <v>0.0040936</v>
      </c>
      <c r="DO28" s="117">
        <f t="shared" si="82"/>
        <v>33.7178136</v>
      </c>
      <c r="DP28"/>
      <c r="DQ28" s="5">
        <f t="shared" si="126"/>
        <v>46304.181000000004</v>
      </c>
      <c r="DR28" s="5">
        <f t="shared" si="83"/>
        <v>1567.5297624</v>
      </c>
      <c r="DS28" s="5">
        <f t="shared" si="22"/>
        <v>47871.710762400005</v>
      </c>
      <c r="DT28" s="93">
        <f t="shared" si="84"/>
        <v>0.0540666</v>
      </c>
      <c r="DU28" s="117">
        <f t="shared" si="85"/>
        <v>445.33113660000004</v>
      </c>
      <c r="DV28"/>
      <c r="DW28" s="5">
        <f t="shared" si="127"/>
        <v>994402.0404999999</v>
      </c>
      <c r="DX28" s="5">
        <f t="shared" si="86"/>
        <v>33663.370361199995</v>
      </c>
      <c r="DY28" s="5">
        <f t="shared" si="23"/>
        <v>1028065.4108611998</v>
      </c>
      <c r="DZ28" s="93">
        <f t="shared" si="87"/>
        <v>1.1611033</v>
      </c>
      <c r="EA28" s="117">
        <f t="shared" si="88"/>
        <v>9563.6761383</v>
      </c>
      <c r="EB28"/>
      <c r="EC28" s="5">
        <f t="shared" si="128"/>
        <v>19365.6485</v>
      </c>
      <c r="ED28" s="5">
        <f t="shared" si="89"/>
        <v>655.5829244</v>
      </c>
      <c r="EE28" s="35">
        <f t="shared" si="24"/>
        <v>20021.2314244</v>
      </c>
      <c r="EF28" s="93">
        <f t="shared" si="90"/>
        <v>0.022612100000000003</v>
      </c>
      <c r="EG28" s="117">
        <f t="shared" si="91"/>
        <v>186.2494071</v>
      </c>
      <c r="EH28"/>
      <c r="EI28" s="5">
        <f t="shared" si="129"/>
        <v>22173.7065</v>
      </c>
      <c r="EJ28" s="5">
        <f t="shared" si="92"/>
        <v>750.6437676</v>
      </c>
      <c r="EK28" s="35">
        <f t="shared" si="25"/>
        <v>22924.3502676</v>
      </c>
      <c r="EL28" s="93">
        <f t="shared" si="93"/>
        <v>0.0258909</v>
      </c>
      <c r="EM28" s="117">
        <f t="shared" si="94"/>
        <v>213.2559459</v>
      </c>
      <c r="EO28" s="5">
        <f t="shared" si="130"/>
        <v>5288.789</v>
      </c>
      <c r="EP28" s="5">
        <f t="shared" si="95"/>
        <v>179.0407256</v>
      </c>
      <c r="EQ28" s="35">
        <f t="shared" si="26"/>
        <v>5467.8297256</v>
      </c>
      <c r="ER28" s="93">
        <f t="shared" si="96"/>
        <v>0.0061754</v>
      </c>
      <c r="ES28" s="117">
        <f t="shared" si="97"/>
        <v>50.8650054</v>
      </c>
      <c r="EU28" s="5">
        <f t="shared" si="131"/>
        <v>76502.19499999999</v>
      </c>
      <c r="EV28" s="5">
        <f t="shared" si="98"/>
        <v>2589.819428</v>
      </c>
      <c r="EW28" s="5">
        <f t="shared" si="27"/>
        <v>79092.014428</v>
      </c>
      <c r="EX28" s="93">
        <f t="shared" si="99"/>
        <v>0.089327</v>
      </c>
      <c r="EY28" s="117">
        <f t="shared" si="100"/>
        <v>735.760977</v>
      </c>
      <c r="FA28" s="5">
        <f t="shared" si="132"/>
        <v>287724.6295</v>
      </c>
      <c r="FB28" s="5">
        <f t="shared" si="101"/>
        <v>9740.306606799999</v>
      </c>
      <c r="FC28" s="5">
        <f t="shared" si="28"/>
        <v>297464.9361068</v>
      </c>
      <c r="FD28" s="93">
        <f t="shared" si="102"/>
        <v>0.3359587</v>
      </c>
      <c r="FE28" s="117">
        <f t="shared" si="103"/>
        <v>2767.1958237</v>
      </c>
      <c r="FG28" s="5">
        <f t="shared" si="133"/>
        <v>2008.9245</v>
      </c>
      <c r="FH28" s="5">
        <f t="shared" si="104"/>
        <v>68.0078748</v>
      </c>
      <c r="FI28" s="5">
        <f t="shared" si="29"/>
        <v>2076.9323748</v>
      </c>
      <c r="FJ28" s="93">
        <f t="shared" si="105"/>
        <v>0.0023457</v>
      </c>
      <c r="FK28" s="117">
        <f t="shared" si="106"/>
        <v>19.3208607</v>
      </c>
      <c r="FM28" s="5">
        <f t="shared" si="134"/>
        <v>29797.548</v>
      </c>
      <c r="FN28" s="35">
        <f t="shared" si="107"/>
        <v>1008.7327392</v>
      </c>
      <c r="FO28" s="35">
        <f t="shared" si="30"/>
        <v>30806.2807392</v>
      </c>
      <c r="FP28" s="93">
        <f t="shared" si="108"/>
        <v>0.0347928</v>
      </c>
      <c r="FQ28" s="117">
        <f t="shared" si="109"/>
        <v>286.5783528</v>
      </c>
    </row>
    <row r="29" spans="1:173" ht="12.75">
      <c r="A29" s="36">
        <v>11597</v>
      </c>
      <c r="F29" s="3">
        <v>90455</v>
      </c>
      <c r="G29" s="106">
        <v>4</v>
      </c>
      <c r="H29" s="116">
        <v>66085</v>
      </c>
      <c r="J29" s="3">
        <v>158286</v>
      </c>
      <c r="K29" s="106">
        <v>7</v>
      </c>
      <c r="L29" s="3">
        <v>57657</v>
      </c>
      <c r="N29" s="3">
        <f t="shared" si="0"/>
        <v>248741</v>
      </c>
      <c r="O29" s="34">
        <f t="shared" si="1"/>
        <v>248741</v>
      </c>
      <c r="P29" s="100">
        <f t="shared" si="32"/>
        <v>11</v>
      </c>
      <c r="Q29" s="112">
        <f t="shared" si="33"/>
        <v>123742</v>
      </c>
      <c r="S29" s="45"/>
      <c r="T29" s="35">
        <f t="shared" si="2"/>
        <v>61504.874448</v>
      </c>
      <c r="U29" s="35">
        <f t="shared" si="3"/>
        <v>61504.874448</v>
      </c>
      <c r="V29" s="104">
        <f t="shared" si="4"/>
        <v>2.719975999999999</v>
      </c>
      <c r="W29" s="35">
        <f t="shared" si="5"/>
        <v>22403.665176000002</v>
      </c>
      <c r="X29"/>
      <c r="Z29" s="5">
        <f t="shared" si="35"/>
        <v>567.0279378</v>
      </c>
      <c r="AA29" s="5">
        <f t="shared" si="6"/>
        <v>567.0279378</v>
      </c>
      <c r="AB29" s="93">
        <f t="shared" si="36"/>
        <v>0.0250761</v>
      </c>
      <c r="AC29" s="117">
        <f t="shared" si="37"/>
        <v>206.54467110000002</v>
      </c>
      <c r="AD29"/>
      <c r="AF29" s="5">
        <f t="shared" si="38"/>
        <v>51.1896924</v>
      </c>
      <c r="AG29" s="5">
        <f t="shared" si="7"/>
        <v>51.1896924</v>
      </c>
      <c r="AH29" s="93">
        <f t="shared" si="39"/>
        <v>0.0022638</v>
      </c>
      <c r="AI29" s="117">
        <f t="shared" si="40"/>
        <v>18.6462738</v>
      </c>
      <c r="AJ29"/>
      <c r="AL29" s="5">
        <f t="shared" si="41"/>
        <v>127.45188719999999</v>
      </c>
      <c r="AM29" s="5">
        <f t="shared" si="8"/>
        <v>127.45188719999999</v>
      </c>
      <c r="AN29" s="93">
        <f t="shared" si="42"/>
        <v>0.0056364</v>
      </c>
      <c r="AO29" s="117">
        <f t="shared" si="43"/>
        <v>46.425416399999996</v>
      </c>
      <c r="AP29"/>
      <c r="AR29" s="5">
        <f t="shared" si="44"/>
        <v>4350.1424808</v>
      </c>
      <c r="AS29" s="5">
        <f t="shared" si="9"/>
        <v>4350.1424808</v>
      </c>
      <c r="AT29" s="93">
        <f t="shared" si="45"/>
        <v>0.1923796</v>
      </c>
      <c r="AU29" s="117">
        <f t="shared" si="46"/>
        <v>1584.5757996000002</v>
      </c>
      <c r="AV29"/>
      <c r="AX29" s="5">
        <f t="shared" si="47"/>
        <v>989.999787</v>
      </c>
      <c r="AY29" s="5">
        <f t="shared" si="10"/>
        <v>989.999787</v>
      </c>
      <c r="AZ29" s="93">
        <f t="shared" si="48"/>
        <v>0.0437815</v>
      </c>
      <c r="BA29" s="117">
        <f t="shared" si="49"/>
        <v>360.6157065</v>
      </c>
      <c r="BB29"/>
      <c r="BD29" s="5">
        <f t="shared" si="50"/>
        <v>361.0028802</v>
      </c>
      <c r="BE29" s="5">
        <f t="shared" si="11"/>
        <v>361.0028802</v>
      </c>
      <c r="BF29" s="93">
        <f t="shared" si="51"/>
        <v>0.0159649</v>
      </c>
      <c r="BG29" s="117">
        <f t="shared" si="52"/>
        <v>131.4983199</v>
      </c>
      <c r="BH29"/>
      <c r="BJ29" s="5">
        <f t="shared" si="53"/>
        <v>1095.1491768</v>
      </c>
      <c r="BK29" s="5">
        <f t="shared" si="12"/>
        <v>1095.1491768</v>
      </c>
      <c r="BL29" s="93">
        <f t="shared" si="54"/>
        <v>0.0484316</v>
      </c>
      <c r="BM29" s="117">
        <f t="shared" si="55"/>
        <v>398.9172516</v>
      </c>
      <c r="BN29"/>
      <c r="BP29" s="5">
        <f t="shared" si="56"/>
        <v>6701.8767258</v>
      </c>
      <c r="BQ29" s="5">
        <f t="shared" si="13"/>
        <v>6701.8767258</v>
      </c>
      <c r="BR29" s="93">
        <f t="shared" si="57"/>
        <v>0.2963821</v>
      </c>
      <c r="BS29" s="117">
        <f t="shared" si="58"/>
        <v>2441.2146771</v>
      </c>
      <c r="BT29"/>
      <c r="BV29" s="5">
        <f t="shared" si="59"/>
        <v>365.3399166</v>
      </c>
      <c r="BW29" s="5">
        <f t="shared" si="14"/>
        <v>365.3399166</v>
      </c>
      <c r="BX29" s="93">
        <f t="shared" si="60"/>
        <v>0.0161567</v>
      </c>
      <c r="BY29" s="117">
        <f t="shared" si="61"/>
        <v>133.0781217</v>
      </c>
      <c r="BZ29"/>
      <c r="CB29" s="5">
        <f t="shared" si="62"/>
        <v>500.69027520000003</v>
      </c>
      <c r="CC29" s="5">
        <f t="shared" si="15"/>
        <v>500.69027520000003</v>
      </c>
      <c r="CD29" s="93">
        <f t="shared" si="63"/>
        <v>0.0221424</v>
      </c>
      <c r="CE29" s="117">
        <f t="shared" si="64"/>
        <v>182.38062240000002</v>
      </c>
      <c r="CF29"/>
      <c r="CH29" s="5">
        <f t="shared" si="65"/>
        <v>4637.6689998</v>
      </c>
      <c r="CI29" s="5">
        <f t="shared" si="16"/>
        <v>4637.6689998</v>
      </c>
      <c r="CJ29" s="93">
        <f t="shared" si="66"/>
        <v>0.2050951</v>
      </c>
      <c r="CK29" s="117">
        <f t="shared" si="67"/>
        <v>1689.3097401</v>
      </c>
      <c r="CL29"/>
      <c r="CN29" s="5">
        <f t="shared" si="68"/>
        <v>33.081774</v>
      </c>
      <c r="CO29" s="5">
        <f t="shared" si="17"/>
        <v>33.081774</v>
      </c>
      <c r="CP29" s="93">
        <f t="shared" si="69"/>
        <v>0.001463</v>
      </c>
      <c r="CQ29" s="117">
        <f t="shared" si="70"/>
        <v>12.050313000000001</v>
      </c>
      <c r="CR29"/>
      <c r="CT29" s="5">
        <f t="shared" si="71"/>
        <v>11.238306000000001</v>
      </c>
      <c r="CU29" s="5">
        <f t="shared" si="18"/>
        <v>11.238306000000001</v>
      </c>
      <c r="CV29" s="93">
        <f t="shared" si="72"/>
        <v>0.000497</v>
      </c>
      <c r="CW29" s="117">
        <f t="shared" si="73"/>
        <v>4.093647000000001</v>
      </c>
      <c r="CX29"/>
      <c r="CZ29" s="5">
        <f t="shared" si="74"/>
        <v>626.4485022</v>
      </c>
      <c r="DA29" s="5">
        <f t="shared" si="19"/>
        <v>626.4485022</v>
      </c>
      <c r="DB29" s="93">
        <f t="shared" si="75"/>
        <v>0.027703899999999997</v>
      </c>
      <c r="DC29" s="117">
        <f t="shared" si="76"/>
        <v>228.18910889999998</v>
      </c>
      <c r="DD29"/>
      <c r="DF29" s="5">
        <f t="shared" si="77"/>
        <v>1823.3597484000002</v>
      </c>
      <c r="DG29" s="5">
        <f t="shared" si="20"/>
        <v>1823.3597484000002</v>
      </c>
      <c r="DH29" s="93">
        <f t="shared" si="78"/>
        <v>0.08063580000000001</v>
      </c>
      <c r="DI29" s="117">
        <f t="shared" si="79"/>
        <v>664.1740458</v>
      </c>
      <c r="DJ29"/>
      <c r="DL29" s="5">
        <f t="shared" si="80"/>
        <v>92.5656528</v>
      </c>
      <c r="DM29" s="5">
        <f t="shared" si="21"/>
        <v>92.5656528</v>
      </c>
      <c r="DN29" s="93">
        <f t="shared" si="81"/>
        <v>0.0040936</v>
      </c>
      <c r="DO29" s="117">
        <f t="shared" si="82"/>
        <v>33.7178136</v>
      </c>
      <c r="DP29"/>
      <c r="DR29" s="5">
        <f t="shared" si="83"/>
        <v>1222.5694068</v>
      </c>
      <c r="DS29" s="5">
        <f t="shared" si="22"/>
        <v>1222.5694068</v>
      </c>
      <c r="DT29" s="93">
        <f t="shared" si="84"/>
        <v>0.0540666</v>
      </c>
      <c r="DU29" s="117">
        <f t="shared" si="85"/>
        <v>445.33113660000004</v>
      </c>
      <c r="DV29"/>
      <c r="DX29" s="5">
        <f t="shared" si="86"/>
        <v>26255.199563399998</v>
      </c>
      <c r="DY29" s="5">
        <f t="shared" si="23"/>
        <v>26255.199563399998</v>
      </c>
      <c r="DZ29" s="93">
        <f t="shared" si="87"/>
        <v>1.1611033</v>
      </c>
      <c r="EA29" s="117">
        <f t="shared" si="88"/>
        <v>9563.6761383</v>
      </c>
      <c r="EB29"/>
      <c r="ED29" s="5">
        <f t="shared" si="89"/>
        <v>511.3112658</v>
      </c>
      <c r="EE29" s="35">
        <f t="shared" si="24"/>
        <v>511.3112658</v>
      </c>
      <c r="EF29" s="93">
        <f t="shared" si="90"/>
        <v>0.022612100000000003</v>
      </c>
      <c r="EG29" s="117">
        <f t="shared" si="91"/>
        <v>186.2494071</v>
      </c>
      <c r="EH29"/>
      <c r="EJ29" s="5">
        <f t="shared" si="92"/>
        <v>585.4524282</v>
      </c>
      <c r="EK29" s="35">
        <f t="shared" si="25"/>
        <v>585.4524282</v>
      </c>
      <c r="EL29" s="93">
        <f t="shared" si="93"/>
        <v>0.0258909</v>
      </c>
      <c r="EM29" s="117">
        <f t="shared" si="94"/>
        <v>213.2559459</v>
      </c>
      <c r="EP29" s="5">
        <f t="shared" si="95"/>
        <v>139.6399092</v>
      </c>
      <c r="EQ29" s="35">
        <f t="shared" si="26"/>
        <v>139.6399092</v>
      </c>
      <c r="ER29" s="93">
        <f t="shared" si="96"/>
        <v>0.0061754</v>
      </c>
      <c r="ES29" s="117">
        <f t="shared" si="97"/>
        <v>50.8650054</v>
      </c>
      <c r="EV29" s="5">
        <f t="shared" si="98"/>
        <v>2019.887646</v>
      </c>
      <c r="EW29" s="5">
        <f t="shared" si="27"/>
        <v>2019.887646</v>
      </c>
      <c r="EX29" s="93">
        <f t="shared" si="99"/>
        <v>0.089327</v>
      </c>
      <c r="EY29" s="117">
        <f t="shared" si="100"/>
        <v>735.760977</v>
      </c>
      <c r="FB29" s="5">
        <f t="shared" si="101"/>
        <v>7596.7941126</v>
      </c>
      <c r="FC29" s="5">
        <f t="shared" si="28"/>
        <v>7596.7941126</v>
      </c>
      <c r="FD29" s="93">
        <f t="shared" si="102"/>
        <v>0.3359587</v>
      </c>
      <c r="FE29" s="117">
        <f t="shared" si="103"/>
        <v>2767.1958237</v>
      </c>
      <c r="FH29" s="5">
        <f t="shared" si="104"/>
        <v>53.0416386</v>
      </c>
      <c r="FI29" s="5">
        <f t="shared" si="29"/>
        <v>53.0416386</v>
      </c>
      <c r="FJ29" s="93">
        <f t="shared" si="105"/>
        <v>0.0023457</v>
      </c>
      <c r="FK29" s="117">
        <f t="shared" si="106"/>
        <v>19.3208607</v>
      </c>
      <c r="FN29" s="35">
        <f t="shared" si="107"/>
        <v>786.7447344</v>
      </c>
      <c r="FO29" s="35">
        <f t="shared" si="30"/>
        <v>786.7447344</v>
      </c>
      <c r="FP29" s="93">
        <f t="shared" si="108"/>
        <v>0.0347928</v>
      </c>
      <c r="FQ29" s="117">
        <f t="shared" si="109"/>
        <v>286.5783528</v>
      </c>
    </row>
    <row r="30" spans="1:173" ht="12.75">
      <c r="A30" s="36">
        <v>11780</v>
      </c>
      <c r="E30" s="3">
        <v>3470000</v>
      </c>
      <c r="F30" s="3">
        <v>90455</v>
      </c>
      <c r="G30" s="106">
        <v>4</v>
      </c>
      <c r="H30" s="116">
        <v>66085</v>
      </c>
      <c r="I30" s="3">
        <v>6080000</v>
      </c>
      <c r="J30" s="3">
        <v>158286</v>
      </c>
      <c r="K30" s="106">
        <v>7</v>
      </c>
      <c r="L30" s="3">
        <v>57657</v>
      </c>
      <c r="M30" s="3">
        <f t="shared" si="31"/>
        <v>9550000</v>
      </c>
      <c r="N30" s="3">
        <f t="shared" si="0"/>
        <v>248741</v>
      </c>
      <c r="O30" s="34">
        <f t="shared" si="1"/>
        <v>9798741</v>
      </c>
      <c r="P30" s="100">
        <f t="shared" si="32"/>
        <v>11</v>
      </c>
      <c r="Q30" s="112">
        <f t="shared" si="33"/>
        <v>123742</v>
      </c>
      <c r="S30" s="45">
        <f t="shared" si="34"/>
        <v>2362493.44</v>
      </c>
      <c r="T30" s="35">
        <f t="shared" si="2"/>
        <v>61504.874448</v>
      </c>
      <c r="U30" s="35">
        <f t="shared" si="3"/>
        <v>2423998.314448</v>
      </c>
      <c r="V30" s="104">
        <f t="shared" si="4"/>
        <v>2.719975999999999</v>
      </c>
      <c r="W30" s="35">
        <f t="shared" si="5"/>
        <v>22403.665176000002</v>
      </c>
      <c r="X30"/>
      <c r="Y30" s="5">
        <f t="shared" si="110"/>
        <v>21780.384000000002</v>
      </c>
      <c r="Z30" s="5">
        <f t="shared" si="35"/>
        <v>567.0279378</v>
      </c>
      <c r="AA30" s="5">
        <f t="shared" si="6"/>
        <v>22347.411937800003</v>
      </c>
      <c r="AB30" s="93">
        <f t="shared" si="36"/>
        <v>0.0250761</v>
      </c>
      <c r="AC30" s="117">
        <f t="shared" si="37"/>
        <v>206.54467110000002</v>
      </c>
      <c r="AD30"/>
      <c r="AE30" s="5">
        <f t="shared" si="111"/>
        <v>1966.272</v>
      </c>
      <c r="AF30" s="5">
        <f t="shared" si="38"/>
        <v>51.1896924</v>
      </c>
      <c r="AG30" s="5">
        <f t="shared" si="7"/>
        <v>2017.4616924</v>
      </c>
      <c r="AH30" s="93">
        <f t="shared" si="39"/>
        <v>0.0022638</v>
      </c>
      <c r="AI30" s="117">
        <f t="shared" si="40"/>
        <v>18.6462738</v>
      </c>
      <c r="AJ30"/>
      <c r="AK30" s="5">
        <f t="shared" si="112"/>
        <v>4895.616</v>
      </c>
      <c r="AL30" s="5">
        <f t="shared" si="41"/>
        <v>127.45188719999999</v>
      </c>
      <c r="AM30" s="5">
        <f t="shared" si="8"/>
        <v>5023.0678872</v>
      </c>
      <c r="AN30" s="93">
        <f t="shared" si="42"/>
        <v>0.0056364</v>
      </c>
      <c r="AO30" s="117">
        <f t="shared" si="43"/>
        <v>46.425416399999996</v>
      </c>
      <c r="AP30"/>
      <c r="AQ30" s="5">
        <f t="shared" si="113"/>
        <v>167095.424</v>
      </c>
      <c r="AR30" s="5">
        <f t="shared" si="44"/>
        <v>4350.1424808</v>
      </c>
      <c r="AS30" s="5">
        <f t="shared" si="9"/>
        <v>171445.5664808</v>
      </c>
      <c r="AT30" s="93">
        <f t="shared" si="45"/>
        <v>0.1923796</v>
      </c>
      <c r="AU30" s="117">
        <f t="shared" si="46"/>
        <v>1584.5757996000002</v>
      </c>
      <c r="AV30"/>
      <c r="AW30" s="5">
        <f t="shared" si="114"/>
        <v>38027.36</v>
      </c>
      <c r="AX30" s="5">
        <f t="shared" si="47"/>
        <v>989.999787</v>
      </c>
      <c r="AY30" s="5">
        <f t="shared" si="10"/>
        <v>39017.359787</v>
      </c>
      <c r="AZ30" s="93">
        <f t="shared" si="48"/>
        <v>0.0437815</v>
      </c>
      <c r="BA30" s="117">
        <f t="shared" si="49"/>
        <v>360.6157065</v>
      </c>
      <c r="BB30"/>
      <c r="BC30" s="5">
        <f t="shared" si="115"/>
        <v>13866.656</v>
      </c>
      <c r="BD30" s="5">
        <f t="shared" si="50"/>
        <v>361.0028802</v>
      </c>
      <c r="BE30" s="5">
        <f t="shared" si="11"/>
        <v>14227.6588802</v>
      </c>
      <c r="BF30" s="93">
        <f t="shared" si="51"/>
        <v>0.0159649</v>
      </c>
      <c r="BG30" s="117">
        <f t="shared" si="52"/>
        <v>131.4983199</v>
      </c>
      <c r="BH30"/>
      <c r="BI30" s="5">
        <f t="shared" si="116"/>
        <v>42066.304000000004</v>
      </c>
      <c r="BJ30" s="5">
        <f t="shared" si="53"/>
        <v>1095.1491768</v>
      </c>
      <c r="BK30" s="5">
        <f t="shared" si="12"/>
        <v>43161.4531768</v>
      </c>
      <c r="BL30" s="93">
        <f t="shared" si="54"/>
        <v>0.0484316</v>
      </c>
      <c r="BM30" s="117">
        <f t="shared" si="55"/>
        <v>398.9172516</v>
      </c>
      <c r="BN30"/>
      <c r="BO30" s="5">
        <f t="shared" si="117"/>
        <v>257429.02399999998</v>
      </c>
      <c r="BP30" s="5">
        <f t="shared" si="56"/>
        <v>6701.8767258</v>
      </c>
      <c r="BQ30" s="5">
        <f t="shared" si="13"/>
        <v>264130.90072579996</v>
      </c>
      <c r="BR30" s="93">
        <f t="shared" si="57"/>
        <v>0.2963821</v>
      </c>
      <c r="BS30" s="117">
        <f t="shared" si="58"/>
        <v>2441.2146771</v>
      </c>
      <c r="BT30"/>
      <c r="BU30" s="5">
        <f t="shared" si="118"/>
        <v>14033.248</v>
      </c>
      <c r="BV30" s="5">
        <f t="shared" si="59"/>
        <v>365.3399166</v>
      </c>
      <c r="BW30" s="5">
        <f t="shared" si="14"/>
        <v>14398.5879166</v>
      </c>
      <c r="BX30" s="93">
        <f t="shared" si="60"/>
        <v>0.0161567</v>
      </c>
      <c r="BY30" s="117">
        <f t="shared" si="61"/>
        <v>133.0781217</v>
      </c>
      <c r="BZ30"/>
      <c r="CA30" s="5">
        <f t="shared" si="119"/>
        <v>19232.256</v>
      </c>
      <c r="CB30" s="5">
        <f t="shared" si="62"/>
        <v>500.69027520000003</v>
      </c>
      <c r="CC30" s="5">
        <f t="shared" si="15"/>
        <v>19732.9462752</v>
      </c>
      <c r="CD30" s="93">
        <f t="shared" si="63"/>
        <v>0.0221424</v>
      </c>
      <c r="CE30" s="117">
        <f t="shared" si="64"/>
        <v>182.38062240000002</v>
      </c>
      <c r="CF30"/>
      <c r="CG30" s="5">
        <f t="shared" si="120"/>
        <v>178139.744</v>
      </c>
      <c r="CH30" s="5">
        <f t="shared" si="65"/>
        <v>4637.6689998</v>
      </c>
      <c r="CI30" s="5">
        <f t="shared" si="16"/>
        <v>182777.4129998</v>
      </c>
      <c r="CJ30" s="93">
        <f t="shared" si="66"/>
        <v>0.2050951</v>
      </c>
      <c r="CK30" s="117">
        <f t="shared" si="67"/>
        <v>1689.3097401</v>
      </c>
      <c r="CL30"/>
      <c r="CM30" s="5">
        <f t="shared" si="121"/>
        <v>1270.72</v>
      </c>
      <c r="CN30" s="5">
        <f t="shared" si="68"/>
        <v>33.081774</v>
      </c>
      <c r="CO30" s="5">
        <f t="shared" si="17"/>
        <v>1303.801774</v>
      </c>
      <c r="CP30" s="93">
        <f t="shared" si="69"/>
        <v>0.001463</v>
      </c>
      <c r="CQ30" s="117">
        <f t="shared" si="70"/>
        <v>12.050313000000001</v>
      </c>
      <c r="CR30"/>
      <c r="CS30" s="5">
        <f t="shared" si="122"/>
        <v>431.68</v>
      </c>
      <c r="CT30" s="5">
        <f t="shared" si="71"/>
        <v>11.238306000000001</v>
      </c>
      <c r="CU30" s="5">
        <f t="shared" si="18"/>
        <v>442.91830600000003</v>
      </c>
      <c r="CV30" s="93">
        <f t="shared" si="72"/>
        <v>0.000497</v>
      </c>
      <c r="CW30" s="117">
        <f t="shared" si="73"/>
        <v>4.093647000000001</v>
      </c>
      <c r="CX30"/>
      <c r="CY30" s="5">
        <f t="shared" si="123"/>
        <v>24062.816</v>
      </c>
      <c r="CZ30" s="5">
        <f t="shared" si="74"/>
        <v>626.4485022</v>
      </c>
      <c r="DA30" s="5">
        <f t="shared" si="19"/>
        <v>24689.2645022</v>
      </c>
      <c r="DB30" s="93">
        <f t="shared" si="75"/>
        <v>0.027703899999999997</v>
      </c>
      <c r="DC30" s="117">
        <f t="shared" si="76"/>
        <v>228.18910889999998</v>
      </c>
      <c r="DD30"/>
      <c r="DE30" s="5">
        <f t="shared" si="124"/>
        <v>70037.952</v>
      </c>
      <c r="DF30" s="5">
        <f t="shared" si="77"/>
        <v>1823.3597484000002</v>
      </c>
      <c r="DG30" s="5">
        <f t="shared" si="20"/>
        <v>71861.31174840001</v>
      </c>
      <c r="DH30" s="93">
        <f t="shared" si="78"/>
        <v>0.08063580000000001</v>
      </c>
      <c r="DI30" s="117">
        <f t="shared" si="79"/>
        <v>664.1740458</v>
      </c>
      <c r="DJ30"/>
      <c r="DK30" s="5">
        <f t="shared" si="125"/>
        <v>3555.5840000000003</v>
      </c>
      <c r="DL30" s="5">
        <f t="shared" si="80"/>
        <v>92.5656528</v>
      </c>
      <c r="DM30" s="5">
        <f t="shared" si="21"/>
        <v>3648.1496528000002</v>
      </c>
      <c r="DN30" s="93">
        <f t="shared" si="81"/>
        <v>0.0040936</v>
      </c>
      <c r="DO30" s="117">
        <f t="shared" si="82"/>
        <v>33.7178136</v>
      </c>
      <c r="DP30"/>
      <c r="DQ30" s="5">
        <f t="shared" si="126"/>
        <v>46960.704000000005</v>
      </c>
      <c r="DR30" s="5">
        <f t="shared" si="83"/>
        <v>1222.5694068</v>
      </c>
      <c r="DS30" s="5">
        <f t="shared" si="22"/>
        <v>48183.273406800006</v>
      </c>
      <c r="DT30" s="93">
        <f t="shared" si="84"/>
        <v>0.0540666</v>
      </c>
      <c r="DU30" s="117">
        <f t="shared" si="85"/>
        <v>445.33113660000004</v>
      </c>
      <c r="DV30"/>
      <c r="DW30" s="5">
        <f t="shared" si="127"/>
        <v>1008501.1519999999</v>
      </c>
      <c r="DX30" s="5">
        <f t="shared" si="86"/>
        <v>26255.199563399998</v>
      </c>
      <c r="DY30" s="5">
        <f t="shared" si="23"/>
        <v>1034756.3515633999</v>
      </c>
      <c r="DZ30" s="93">
        <f t="shared" si="87"/>
        <v>1.1611033</v>
      </c>
      <c r="EA30" s="117">
        <f t="shared" si="88"/>
        <v>9563.6761383</v>
      </c>
      <c r="EB30"/>
      <c r="EC30" s="5">
        <f t="shared" si="128"/>
        <v>19640.224000000002</v>
      </c>
      <c r="ED30" s="5">
        <f t="shared" si="89"/>
        <v>511.3112658</v>
      </c>
      <c r="EE30" s="35">
        <f t="shared" si="24"/>
        <v>20151.5352658</v>
      </c>
      <c r="EF30" s="93">
        <f t="shared" si="90"/>
        <v>0.022612100000000003</v>
      </c>
      <c r="EG30" s="117">
        <f t="shared" si="91"/>
        <v>186.2494071</v>
      </c>
      <c r="EH30"/>
      <c r="EI30" s="5">
        <f t="shared" si="129"/>
        <v>22488.096</v>
      </c>
      <c r="EJ30" s="5">
        <f t="shared" si="92"/>
        <v>585.4524282</v>
      </c>
      <c r="EK30" s="35">
        <f t="shared" si="25"/>
        <v>23073.5484282</v>
      </c>
      <c r="EL30" s="93">
        <f t="shared" si="93"/>
        <v>0.0258909</v>
      </c>
      <c r="EM30" s="117">
        <f t="shared" si="94"/>
        <v>213.2559459</v>
      </c>
      <c r="EO30" s="5">
        <f t="shared" si="130"/>
        <v>5363.776</v>
      </c>
      <c r="EP30" s="5">
        <f t="shared" si="95"/>
        <v>139.6399092</v>
      </c>
      <c r="EQ30" s="35">
        <f t="shared" si="26"/>
        <v>5503.4159092</v>
      </c>
      <c r="ER30" s="93">
        <f t="shared" si="96"/>
        <v>0.0061754</v>
      </c>
      <c r="ES30" s="117">
        <f t="shared" si="97"/>
        <v>50.8650054</v>
      </c>
      <c r="EU30" s="5">
        <f t="shared" si="131"/>
        <v>77586.88</v>
      </c>
      <c r="EV30" s="5">
        <f t="shared" si="98"/>
        <v>2019.887646</v>
      </c>
      <c r="EW30" s="5">
        <f t="shared" si="27"/>
        <v>79606.76764600001</v>
      </c>
      <c r="EX30" s="93">
        <f t="shared" si="99"/>
        <v>0.089327</v>
      </c>
      <c r="EY30" s="117">
        <f t="shared" si="100"/>
        <v>735.760977</v>
      </c>
      <c r="FA30" s="5">
        <f t="shared" si="132"/>
        <v>291804.12799999997</v>
      </c>
      <c r="FB30" s="5">
        <f t="shared" si="101"/>
        <v>7596.7941126</v>
      </c>
      <c r="FC30" s="5">
        <f t="shared" si="28"/>
        <v>299400.92211259995</v>
      </c>
      <c r="FD30" s="93">
        <f t="shared" si="102"/>
        <v>0.3359587</v>
      </c>
      <c r="FE30" s="117">
        <f t="shared" si="103"/>
        <v>2767.1958237</v>
      </c>
      <c r="FG30" s="5">
        <f t="shared" si="133"/>
        <v>2037.4080000000001</v>
      </c>
      <c r="FH30" s="5">
        <f t="shared" si="104"/>
        <v>53.0416386</v>
      </c>
      <c r="FI30" s="5">
        <f t="shared" si="29"/>
        <v>2090.4496386</v>
      </c>
      <c r="FJ30" s="93">
        <f t="shared" si="105"/>
        <v>0.0023457</v>
      </c>
      <c r="FK30" s="117">
        <f t="shared" si="106"/>
        <v>19.3208607</v>
      </c>
      <c r="FM30" s="5">
        <f t="shared" si="134"/>
        <v>30220.032</v>
      </c>
      <c r="FN30" s="35">
        <f t="shared" si="107"/>
        <v>786.7447344</v>
      </c>
      <c r="FO30" s="35">
        <f t="shared" si="30"/>
        <v>31006.7767344</v>
      </c>
      <c r="FP30" s="93">
        <f t="shared" si="108"/>
        <v>0.0347928</v>
      </c>
      <c r="FQ30" s="117">
        <f t="shared" si="109"/>
        <v>286.5783528</v>
      </c>
    </row>
    <row r="31" spans="1:173" ht="12.75">
      <c r="A31" s="36">
        <v>11963</v>
      </c>
      <c r="F31" s="3">
        <v>62001</v>
      </c>
      <c r="G31" s="106">
        <v>4</v>
      </c>
      <c r="H31" s="116">
        <v>66085</v>
      </c>
      <c r="J31" s="3">
        <v>108430</v>
      </c>
      <c r="K31" s="106">
        <v>7</v>
      </c>
      <c r="L31" s="3">
        <v>57657</v>
      </c>
      <c r="N31" s="3">
        <f t="shared" si="0"/>
        <v>170431</v>
      </c>
      <c r="O31" s="34">
        <f t="shared" si="1"/>
        <v>170431</v>
      </c>
      <c r="P31" s="100">
        <f t="shared" si="32"/>
        <v>11</v>
      </c>
      <c r="Q31" s="112">
        <f t="shared" si="33"/>
        <v>123742</v>
      </c>
      <c r="S31" s="45"/>
      <c r="T31" s="35">
        <f t="shared" si="2"/>
        <v>42132.42824</v>
      </c>
      <c r="U31" s="35">
        <f t="shared" si="3"/>
        <v>42132.42824</v>
      </c>
      <c r="V31" s="104">
        <f t="shared" si="4"/>
        <v>2.719975999999999</v>
      </c>
      <c r="W31" s="35">
        <f t="shared" si="5"/>
        <v>22403.665176000002</v>
      </c>
      <c r="X31"/>
      <c r="Z31" s="5">
        <f t="shared" si="35"/>
        <v>388.428789</v>
      </c>
      <c r="AA31" s="5">
        <f t="shared" si="6"/>
        <v>388.428789</v>
      </c>
      <c r="AB31" s="93">
        <f t="shared" si="36"/>
        <v>0.0250761</v>
      </c>
      <c r="AC31" s="117">
        <f t="shared" si="37"/>
        <v>206.54467110000002</v>
      </c>
      <c r="AD31"/>
      <c r="AF31" s="5">
        <f t="shared" si="38"/>
        <v>35.066262</v>
      </c>
      <c r="AG31" s="5">
        <f t="shared" si="7"/>
        <v>35.066262</v>
      </c>
      <c r="AH31" s="93">
        <f t="shared" si="39"/>
        <v>0.0022638</v>
      </c>
      <c r="AI31" s="117">
        <f t="shared" si="40"/>
        <v>18.6462738</v>
      </c>
      <c r="AJ31"/>
      <c r="AL31" s="5">
        <f t="shared" si="41"/>
        <v>87.307836</v>
      </c>
      <c r="AM31" s="5">
        <f t="shared" si="8"/>
        <v>87.307836</v>
      </c>
      <c r="AN31" s="93">
        <f t="shared" si="42"/>
        <v>0.0056364</v>
      </c>
      <c r="AO31" s="117">
        <f t="shared" si="43"/>
        <v>46.425416399999996</v>
      </c>
      <c r="AP31"/>
      <c r="AR31" s="5">
        <f t="shared" si="44"/>
        <v>2979.960004</v>
      </c>
      <c r="AS31" s="5">
        <f t="shared" si="9"/>
        <v>2979.960004</v>
      </c>
      <c r="AT31" s="93">
        <f t="shared" si="45"/>
        <v>0.1923796</v>
      </c>
      <c r="AU31" s="117">
        <f t="shared" si="46"/>
        <v>1584.5757996000002</v>
      </c>
      <c r="AV31"/>
      <c r="AX31" s="5">
        <f t="shared" si="47"/>
        <v>678.175435</v>
      </c>
      <c r="AY31" s="5">
        <f t="shared" si="10"/>
        <v>678.175435</v>
      </c>
      <c r="AZ31" s="93">
        <f t="shared" si="48"/>
        <v>0.0437815</v>
      </c>
      <c r="BA31" s="117">
        <f t="shared" si="49"/>
        <v>360.6157065</v>
      </c>
      <c r="BB31"/>
      <c r="BD31" s="5">
        <f t="shared" si="50"/>
        <v>247.296301</v>
      </c>
      <c r="BE31" s="5">
        <f t="shared" si="11"/>
        <v>247.296301</v>
      </c>
      <c r="BF31" s="93">
        <f t="shared" si="51"/>
        <v>0.0159649</v>
      </c>
      <c r="BG31" s="117">
        <f t="shared" si="52"/>
        <v>131.4983199</v>
      </c>
      <c r="BH31"/>
      <c r="BJ31" s="5">
        <f t="shared" si="53"/>
        <v>750.2054840000001</v>
      </c>
      <c r="BK31" s="5">
        <f t="shared" si="12"/>
        <v>750.2054840000001</v>
      </c>
      <c r="BL31" s="93">
        <f t="shared" si="54"/>
        <v>0.0484316</v>
      </c>
      <c r="BM31" s="117">
        <f t="shared" si="55"/>
        <v>398.9172516</v>
      </c>
      <c r="BN31"/>
      <c r="BP31" s="5">
        <f t="shared" si="56"/>
        <v>4590.958729</v>
      </c>
      <c r="BQ31" s="5">
        <f t="shared" si="13"/>
        <v>4590.958729</v>
      </c>
      <c r="BR31" s="93">
        <f t="shared" si="57"/>
        <v>0.2963821</v>
      </c>
      <c r="BS31" s="117">
        <f t="shared" si="58"/>
        <v>2441.2146771</v>
      </c>
      <c r="BT31"/>
      <c r="BV31" s="5">
        <f t="shared" si="59"/>
        <v>250.267283</v>
      </c>
      <c r="BW31" s="5">
        <f t="shared" si="14"/>
        <v>250.267283</v>
      </c>
      <c r="BX31" s="93">
        <f t="shared" si="60"/>
        <v>0.0161567</v>
      </c>
      <c r="BY31" s="117">
        <f t="shared" si="61"/>
        <v>133.0781217</v>
      </c>
      <c r="BZ31"/>
      <c r="CB31" s="5">
        <f t="shared" si="62"/>
        <v>342.985776</v>
      </c>
      <c r="CC31" s="5">
        <f t="shared" si="15"/>
        <v>342.985776</v>
      </c>
      <c r="CD31" s="93">
        <f t="shared" si="63"/>
        <v>0.0221424</v>
      </c>
      <c r="CE31" s="117">
        <f t="shared" si="64"/>
        <v>182.38062240000002</v>
      </c>
      <c r="CF31"/>
      <c r="CH31" s="5">
        <f t="shared" si="65"/>
        <v>3176.923099</v>
      </c>
      <c r="CI31" s="5">
        <f t="shared" si="16"/>
        <v>3176.923099</v>
      </c>
      <c r="CJ31" s="93">
        <f t="shared" si="66"/>
        <v>0.2050951</v>
      </c>
      <c r="CK31" s="117">
        <f t="shared" si="67"/>
        <v>1689.3097401</v>
      </c>
      <c r="CL31"/>
      <c r="CN31" s="5">
        <f t="shared" si="68"/>
        <v>22.66187</v>
      </c>
      <c r="CO31" s="5">
        <f t="shared" si="17"/>
        <v>22.66187</v>
      </c>
      <c r="CP31" s="93">
        <f t="shared" si="69"/>
        <v>0.001463</v>
      </c>
      <c r="CQ31" s="117">
        <f t="shared" si="70"/>
        <v>12.050313000000001</v>
      </c>
      <c r="CR31"/>
      <c r="CT31" s="5">
        <f t="shared" si="71"/>
        <v>7.698530000000001</v>
      </c>
      <c r="CU31" s="5">
        <f t="shared" si="18"/>
        <v>7.698530000000001</v>
      </c>
      <c r="CV31" s="93">
        <f t="shared" si="72"/>
        <v>0.000497</v>
      </c>
      <c r="CW31" s="117">
        <f t="shared" si="73"/>
        <v>4.093647000000001</v>
      </c>
      <c r="CX31"/>
      <c r="CZ31" s="5">
        <f t="shared" si="74"/>
        <v>429.13341099999997</v>
      </c>
      <c r="DA31" s="5">
        <f t="shared" si="19"/>
        <v>429.13341099999997</v>
      </c>
      <c r="DB31" s="93">
        <f t="shared" si="75"/>
        <v>0.027703899999999997</v>
      </c>
      <c r="DC31" s="117">
        <f t="shared" si="76"/>
        <v>228.18910889999998</v>
      </c>
      <c r="DD31"/>
      <c r="DF31" s="5">
        <f t="shared" si="77"/>
        <v>1249.048542</v>
      </c>
      <c r="DG31" s="5">
        <f t="shared" si="20"/>
        <v>1249.048542</v>
      </c>
      <c r="DH31" s="93">
        <f t="shared" si="78"/>
        <v>0.08063580000000001</v>
      </c>
      <c r="DI31" s="117">
        <f t="shared" si="79"/>
        <v>664.1740458</v>
      </c>
      <c r="DJ31"/>
      <c r="DL31" s="5">
        <f t="shared" si="80"/>
        <v>63.409864</v>
      </c>
      <c r="DM31" s="5">
        <f t="shared" si="21"/>
        <v>63.409864</v>
      </c>
      <c r="DN31" s="93">
        <f t="shared" si="81"/>
        <v>0.0040936</v>
      </c>
      <c r="DO31" s="117">
        <f t="shared" si="82"/>
        <v>33.7178136</v>
      </c>
      <c r="DP31"/>
      <c r="DR31" s="5">
        <f t="shared" si="83"/>
        <v>837.491634</v>
      </c>
      <c r="DS31" s="5">
        <f t="shared" si="22"/>
        <v>837.491634</v>
      </c>
      <c r="DT31" s="93">
        <f t="shared" si="84"/>
        <v>0.0540666</v>
      </c>
      <c r="DU31" s="117">
        <f t="shared" si="85"/>
        <v>445.33113660000004</v>
      </c>
      <c r="DV31"/>
      <c r="DX31" s="5">
        <f t="shared" si="86"/>
        <v>17985.490116999998</v>
      </c>
      <c r="DY31" s="5">
        <f t="shared" si="23"/>
        <v>17985.490116999998</v>
      </c>
      <c r="DZ31" s="93">
        <f t="shared" si="87"/>
        <v>1.1611033</v>
      </c>
      <c r="EA31" s="117">
        <f t="shared" si="88"/>
        <v>9563.6761383</v>
      </c>
      <c r="EB31"/>
      <c r="ED31" s="5">
        <f t="shared" si="89"/>
        <v>350.261429</v>
      </c>
      <c r="EE31" s="35">
        <f t="shared" si="24"/>
        <v>350.261429</v>
      </c>
      <c r="EF31" s="93">
        <f t="shared" si="90"/>
        <v>0.022612100000000003</v>
      </c>
      <c r="EG31" s="117">
        <f t="shared" si="91"/>
        <v>186.2494071</v>
      </c>
      <c r="EH31"/>
      <c r="EJ31" s="5">
        <f t="shared" si="92"/>
        <v>401.050041</v>
      </c>
      <c r="EK31" s="35">
        <f t="shared" si="25"/>
        <v>401.050041</v>
      </c>
      <c r="EL31" s="93">
        <f t="shared" si="93"/>
        <v>0.0258909</v>
      </c>
      <c r="EM31" s="117">
        <f t="shared" si="94"/>
        <v>213.2559459</v>
      </c>
      <c r="EP31" s="5">
        <f t="shared" si="95"/>
        <v>95.65694599999999</v>
      </c>
      <c r="EQ31" s="35">
        <f t="shared" si="26"/>
        <v>95.65694599999999</v>
      </c>
      <c r="ER31" s="93">
        <f t="shared" si="96"/>
        <v>0.0061754</v>
      </c>
      <c r="ES31" s="117">
        <f t="shared" si="97"/>
        <v>50.8650054</v>
      </c>
      <c r="EV31" s="5">
        <f t="shared" si="98"/>
        <v>1383.67523</v>
      </c>
      <c r="EW31" s="5">
        <f t="shared" si="27"/>
        <v>1383.67523</v>
      </c>
      <c r="EX31" s="93">
        <f t="shared" si="99"/>
        <v>0.089327</v>
      </c>
      <c r="EY31" s="117">
        <f t="shared" si="100"/>
        <v>735.760977</v>
      </c>
      <c r="FB31" s="5">
        <f t="shared" si="101"/>
        <v>5204.000263</v>
      </c>
      <c r="FC31" s="5">
        <f t="shared" si="28"/>
        <v>5204.000263</v>
      </c>
      <c r="FD31" s="93">
        <f t="shared" si="102"/>
        <v>0.3359587</v>
      </c>
      <c r="FE31" s="117">
        <f t="shared" si="103"/>
        <v>2767.1958237</v>
      </c>
      <c r="FH31" s="5">
        <f t="shared" si="104"/>
        <v>36.334893</v>
      </c>
      <c r="FI31" s="5">
        <f t="shared" si="29"/>
        <v>36.334893</v>
      </c>
      <c r="FJ31" s="93">
        <f t="shared" si="105"/>
        <v>0.0023457</v>
      </c>
      <c r="FK31" s="117">
        <f t="shared" si="106"/>
        <v>19.3208607</v>
      </c>
      <c r="FN31" s="35">
        <f t="shared" si="107"/>
        <v>538.940472</v>
      </c>
      <c r="FO31" s="35">
        <f t="shared" si="30"/>
        <v>538.940472</v>
      </c>
      <c r="FP31" s="93">
        <f t="shared" si="108"/>
        <v>0.0347928</v>
      </c>
      <c r="FQ31" s="117">
        <f t="shared" si="109"/>
        <v>286.5783528</v>
      </c>
    </row>
    <row r="32" spans="1:173" ht="12.75">
      <c r="A32" s="36">
        <v>12145</v>
      </c>
      <c r="E32" s="3">
        <v>3535000</v>
      </c>
      <c r="F32" s="3">
        <v>62001</v>
      </c>
      <c r="G32" s="106">
        <v>4</v>
      </c>
      <c r="H32" s="116">
        <v>66085</v>
      </c>
      <c r="I32" s="3">
        <v>6175000</v>
      </c>
      <c r="J32" s="3">
        <v>108430</v>
      </c>
      <c r="K32" s="106">
        <v>7</v>
      </c>
      <c r="L32" s="3">
        <v>57657</v>
      </c>
      <c r="M32" s="3">
        <f t="shared" si="31"/>
        <v>9710000</v>
      </c>
      <c r="N32" s="3">
        <f t="shared" si="0"/>
        <v>170431</v>
      </c>
      <c r="O32" s="34">
        <f t="shared" si="1"/>
        <v>9880431</v>
      </c>
      <c r="P32" s="100">
        <f t="shared" si="32"/>
        <v>11</v>
      </c>
      <c r="Q32" s="112">
        <f t="shared" si="33"/>
        <v>123742</v>
      </c>
      <c r="S32" s="45">
        <f t="shared" si="34"/>
        <v>2399407.4000000004</v>
      </c>
      <c r="T32" s="35">
        <f t="shared" si="2"/>
        <v>42132.42824</v>
      </c>
      <c r="U32" s="35">
        <f t="shared" si="3"/>
        <v>2441539.82824</v>
      </c>
      <c r="V32" s="104">
        <f t="shared" si="4"/>
        <v>2.719975999999999</v>
      </c>
      <c r="W32" s="35">
        <f t="shared" si="5"/>
        <v>22403.665176000002</v>
      </c>
      <c r="X32"/>
      <c r="Y32" s="5">
        <f t="shared" si="110"/>
        <v>22120.7025</v>
      </c>
      <c r="Z32" s="5">
        <f t="shared" si="35"/>
        <v>388.428789</v>
      </c>
      <c r="AA32" s="5">
        <f t="shared" si="6"/>
        <v>22509.131289</v>
      </c>
      <c r="AB32" s="93">
        <f t="shared" si="36"/>
        <v>0.0250761</v>
      </c>
      <c r="AC32" s="117">
        <f t="shared" si="37"/>
        <v>206.54467110000002</v>
      </c>
      <c r="AD32"/>
      <c r="AE32" s="5">
        <f t="shared" si="111"/>
        <v>1996.995</v>
      </c>
      <c r="AF32" s="5">
        <f t="shared" si="38"/>
        <v>35.066262</v>
      </c>
      <c r="AG32" s="5">
        <f t="shared" si="7"/>
        <v>2032.061262</v>
      </c>
      <c r="AH32" s="93">
        <f t="shared" si="39"/>
        <v>0.0022638</v>
      </c>
      <c r="AI32" s="117">
        <f t="shared" si="40"/>
        <v>18.6462738</v>
      </c>
      <c r="AJ32"/>
      <c r="AK32" s="5">
        <f t="shared" si="112"/>
        <v>4972.11</v>
      </c>
      <c r="AL32" s="5">
        <f t="shared" si="41"/>
        <v>87.307836</v>
      </c>
      <c r="AM32" s="5">
        <f t="shared" si="8"/>
        <v>5059.417836</v>
      </c>
      <c r="AN32" s="93">
        <f t="shared" si="42"/>
        <v>0.0056364</v>
      </c>
      <c r="AO32" s="117">
        <f t="shared" si="43"/>
        <v>46.425416399999996</v>
      </c>
      <c r="AP32"/>
      <c r="AQ32" s="5">
        <f t="shared" si="113"/>
        <v>169706.29</v>
      </c>
      <c r="AR32" s="5">
        <f t="shared" si="44"/>
        <v>2979.960004</v>
      </c>
      <c r="AS32" s="5">
        <f t="shared" si="9"/>
        <v>172686.250004</v>
      </c>
      <c r="AT32" s="93">
        <f t="shared" si="45"/>
        <v>0.1923796</v>
      </c>
      <c r="AU32" s="117">
        <f t="shared" si="46"/>
        <v>1584.5757996000002</v>
      </c>
      <c r="AV32"/>
      <c r="AW32" s="5">
        <f t="shared" si="114"/>
        <v>38621.5375</v>
      </c>
      <c r="AX32" s="5">
        <f t="shared" si="47"/>
        <v>678.175435</v>
      </c>
      <c r="AY32" s="5">
        <f t="shared" si="10"/>
        <v>39299.712934999996</v>
      </c>
      <c r="AZ32" s="93">
        <f t="shared" si="48"/>
        <v>0.0437815</v>
      </c>
      <c r="BA32" s="117">
        <f t="shared" si="49"/>
        <v>360.6157065</v>
      </c>
      <c r="BB32"/>
      <c r="BC32" s="5">
        <f t="shared" si="115"/>
        <v>14083.3225</v>
      </c>
      <c r="BD32" s="5">
        <f t="shared" si="50"/>
        <v>247.296301</v>
      </c>
      <c r="BE32" s="5">
        <f t="shared" si="11"/>
        <v>14330.618801</v>
      </c>
      <c r="BF32" s="93">
        <f t="shared" si="51"/>
        <v>0.0159649</v>
      </c>
      <c r="BG32" s="117">
        <f t="shared" si="52"/>
        <v>131.4983199</v>
      </c>
      <c r="BH32"/>
      <c r="BI32" s="5">
        <f t="shared" si="116"/>
        <v>42723.590000000004</v>
      </c>
      <c r="BJ32" s="5">
        <f t="shared" si="53"/>
        <v>750.2054840000001</v>
      </c>
      <c r="BK32" s="5">
        <f t="shared" si="12"/>
        <v>43473.795484</v>
      </c>
      <c r="BL32" s="93">
        <f t="shared" si="54"/>
        <v>0.0484316</v>
      </c>
      <c r="BM32" s="117">
        <f t="shared" si="55"/>
        <v>398.9172516</v>
      </c>
      <c r="BN32"/>
      <c r="BO32" s="5">
        <f t="shared" si="117"/>
        <v>261451.35249999998</v>
      </c>
      <c r="BP32" s="5">
        <f t="shared" si="56"/>
        <v>4590.958729</v>
      </c>
      <c r="BQ32" s="5">
        <f t="shared" si="13"/>
        <v>266042.311229</v>
      </c>
      <c r="BR32" s="93">
        <f t="shared" si="57"/>
        <v>0.2963821</v>
      </c>
      <c r="BS32" s="117">
        <f t="shared" si="58"/>
        <v>2441.2146771</v>
      </c>
      <c r="BT32"/>
      <c r="BU32" s="5">
        <f t="shared" si="118"/>
        <v>14252.5175</v>
      </c>
      <c r="BV32" s="5">
        <f t="shared" si="59"/>
        <v>250.267283</v>
      </c>
      <c r="BW32" s="5">
        <f t="shared" si="14"/>
        <v>14502.784783</v>
      </c>
      <c r="BX32" s="93">
        <f t="shared" si="60"/>
        <v>0.0161567</v>
      </c>
      <c r="BY32" s="117">
        <f t="shared" si="61"/>
        <v>133.0781217</v>
      </c>
      <c r="BZ32"/>
      <c r="CA32" s="5">
        <f t="shared" si="119"/>
        <v>19532.760000000002</v>
      </c>
      <c r="CB32" s="5">
        <f t="shared" si="62"/>
        <v>342.985776</v>
      </c>
      <c r="CC32" s="5">
        <f t="shared" si="15"/>
        <v>19875.745776000003</v>
      </c>
      <c r="CD32" s="93">
        <f t="shared" si="63"/>
        <v>0.0221424</v>
      </c>
      <c r="CE32" s="117">
        <f t="shared" si="64"/>
        <v>182.38062240000002</v>
      </c>
      <c r="CF32"/>
      <c r="CG32" s="5">
        <f t="shared" si="120"/>
        <v>180923.1775</v>
      </c>
      <c r="CH32" s="5">
        <f t="shared" si="65"/>
        <v>3176.923099</v>
      </c>
      <c r="CI32" s="5">
        <f t="shared" si="16"/>
        <v>184100.100599</v>
      </c>
      <c r="CJ32" s="93">
        <f t="shared" si="66"/>
        <v>0.2050951</v>
      </c>
      <c r="CK32" s="117">
        <f t="shared" si="67"/>
        <v>1689.3097401</v>
      </c>
      <c r="CL32"/>
      <c r="CM32" s="5">
        <f t="shared" si="121"/>
        <v>1290.575</v>
      </c>
      <c r="CN32" s="5">
        <f t="shared" si="68"/>
        <v>22.66187</v>
      </c>
      <c r="CO32" s="5">
        <f t="shared" si="17"/>
        <v>1313.23687</v>
      </c>
      <c r="CP32" s="93">
        <f t="shared" si="69"/>
        <v>0.001463</v>
      </c>
      <c r="CQ32" s="117">
        <f t="shared" si="70"/>
        <v>12.050313000000001</v>
      </c>
      <c r="CR32"/>
      <c r="CS32" s="5">
        <f t="shared" si="122"/>
        <v>438.425</v>
      </c>
      <c r="CT32" s="5">
        <f t="shared" si="71"/>
        <v>7.698530000000001</v>
      </c>
      <c r="CU32" s="5">
        <f t="shared" si="18"/>
        <v>446.12353</v>
      </c>
      <c r="CV32" s="93">
        <f t="shared" si="72"/>
        <v>0.000497</v>
      </c>
      <c r="CW32" s="117">
        <f t="shared" si="73"/>
        <v>4.093647000000001</v>
      </c>
      <c r="CX32"/>
      <c r="CY32" s="5">
        <f t="shared" si="123"/>
        <v>24438.797499999997</v>
      </c>
      <c r="CZ32" s="5">
        <f t="shared" si="74"/>
        <v>429.13341099999997</v>
      </c>
      <c r="DA32" s="5">
        <f t="shared" si="19"/>
        <v>24867.930910999996</v>
      </c>
      <c r="DB32" s="93">
        <f t="shared" si="75"/>
        <v>0.027703899999999997</v>
      </c>
      <c r="DC32" s="117">
        <f t="shared" si="76"/>
        <v>228.18910889999998</v>
      </c>
      <c r="DD32"/>
      <c r="DE32" s="5">
        <f t="shared" si="124"/>
        <v>71132.295</v>
      </c>
      <c r="DF32" s="5">
        <f t="shared" si="77"/>
        <v>1249.048542</v>
      </c>
      <c r="DG32" s="5">
        <f t="shared" si="20"/>
        <v>72381.343542</v>
      </c>
      <c r="DH32" s="93">
        <f t="shared" si="78"/>
        <v>0.08063580000000001</v>
      </c>
      <c r="DI32" s="117">
        <f t="shared" si="79"/>
        <v>664.1740458</v>
      </c>
      <c r="DJ32"/>
      <c r="DK32" s="5">
        <f t="shared" si="125"/>
        <v>3611.14</v>
      </c>
      <c r="DL32" s="5">
        <f t="shared" si="80"/>
        <v>63.409864</v>
      </c>
      <c r="DM32" s="5">
        <f t="shared" si="21"/>
        <v>3674.549864</v>
      </c>
      <c r="DN32" s="93">
        <f t="shared" si="81"/>
        <v>0.0040936</v>
      </c>
      <c r="DO32" s="117">
        <f t="shared" si="82"/>
        <v>33.7178136</v>
      </c>
      <c r="DP32"/>
      <c r="DQ32" s="5">
        <f t="shared" si="126"/>
        <v>47694.465000000004</v>
      </c>
      <c r="DR32" s="5">
        <f t="shared" si="83"/>
        <v>837.491634</v>
      </c>
      <c r="DS32" s="5">
        <f t="shared" si="22"/>
        <v>48531.956634</v>
      </c>
      <c r="DT32" s="93">
        <f t="shared" si="84"/>
        <v>0.0540666</v>
      </c>
      <c r="DU32" s="117">
        <f t="shared" si="85"/>
        <v>445.33113660000004</v>
      </c>
      <c r="DV32"/>
      <c r="DW32" s="5">
        <f t="shared" si="127"/>
        <v>1024258.9824999999</v>
      </c>
      <c r="DX32" s="5">
        <f t="shared" si="86"/>
        <v>17985.490116999998</v>
      </c>
      <c r="DY32" s="5">
        <f t="shared" si="23"/>
        <v>1042244.4726169999</v>
      </c>
      <c r="DZ32" s="93">
        <f t="shared" si="87"/>
        <v>1.1611033</v>
      </c>
      <c r="EA32" s="117">
        <f t="shared" si="88"/>
        <v>9563.6761383</v>
      </c>
      <c r="EB32"/>
      <c r="EC32" s="5">
        <f t="shared" si="128"/>
        <v>19947.1025</v>
      </c>
      <c r="ED32" s="5">
        <f t="shared" si="89"/>
        <v>350.261429</v>
      </c>
      <c r="EE32" s="35">
        <f t="shared" si="24"/>
        <v>20297.363929</v>
      </c>
      <c r="EF32" s="93">
        <f t="shared" si="90"/>
        <v>0.022612100000000003</v>
      </c>
      <c r="EG32" s="117">
        <f t="shared" si="91"/>
        <v>186.2494071</v>
      </c>
      <c r="EH32"/>
      <c r="EI32" s="5">
        <f t="shared" si="129"/>
        <v>22839.4725</v>
      </c>
      <c r="EJ32" s="5">
        <f t="shared" si="92"/>
        <v>401.050041</v>
      </c>
      <c r="EK32" s="35">
        <f t="shared" si="25"/>
        <v>23240.522541</v>
      </c>
      <c r="EL32" s="93">
        <f t="shared" si="93"/>
        <v>0.0258909</v>
      </c>
      <c r="EM32" s="117">
        <f t="shared" si="94"/>
        <v>213.2559459</v>
      </c>
      <c r="EO32" s="5">
        <f t="shared" si="130"/>
        <v>5447.585</v>
      </c>
      <c r="EP32" s="5">
        <f t="shared" si="95"/>
        <v>95.65694599999999</v>
      </c>
      <c r="EQ32" s="35">
        <f t="shared" si="26"/>
        <v>5543.241946</v>
      </c>
      <c r="ER32" s="93">
        <f t="shared" si="96"/>
        <v>0.0061754</v>
      </c>
      <c r="ES32" s="117">
        <f t="shared" si="97"/>
        <v>50.8650054</v>
      </c>
      <c r="EU32" s="5">
        <f t="shared" si="131"/>
        <v>78799.175</v>
      </c>
      <c r="EV32" s="5">
        <f t="shared" si="98"/>
        <v>1383.67523</v>
      </c>
      <c r="EW32" s="5">
        <f t="shared" si="27"/>
        <v>80182.85023</v>
      </c>
      <c r="EX32" s="93">
        <f t="shared" si="99"/>
        <v>0.089327</v>
      </c>
      <c r="EY32" s="117">
        <f t="shared" si="100"/>
        <v>735.760977</v>
      </c>
      <c r="FA32" s="5">
        <f t="shared" si="132"/>
        <v>296363.5675</v>
      </c>
      <c r="FB32" s="5">
        <f t="shared" si="101"/>
        <v>5204.000263</v>
      </c>
      <c r="FC32" s="5">
        <f t="shared" si="28"/>
        <v>301567.567763</v>
      </c>
      <c r="FD32" s="93">
        <f t="shared" si="102"/>
        <v>0.3359587</v>
      </c>
      <c r="FE32" s="117">
        <f t="shared" si="103"/>
        <v>2767.1958237</v>
      </c>
      <c r="FG32" s="5">
        <f t="shared" si="133"/>
        <v>2069.2425000000003</v>
      </c>
      <c r="FH32" s="5">
        <f t="shared" si="104"/>
        <v>36.334893</v>
      </c>
      <c r="FI32" s="5">
        <f t="shared" si="29"/>
        <v>2105.5773930000005</v>
      </c>
      <c r="FJ32" s="93">
        <f t="shared" si="105"/>
        <v>0.0023457</v>
      </c>
      <c r="FK32" s="117">
        <f t="shared" si="106"/>
        <v>19.3208607</v>
      </c>
      <c r="FM32" s="5">
        <f t="shared" si="134"/>
        <v>30692.219999999998</v>
      </c>
      <c r="FN32" s="35">
        <f t="shared" si="107"/>
        <v>538.940472</v>
      </c>
      <c r="FO32" s="35">
        <f t="shared" si="30"/>
        <v>31231.160471999996</v>
      </c>
      <c r="FP32" s="93">
        <f t="shared" si="108"/>
        <v>0.0347928</v>
      </c>
      <c r="FQ32" s="117">
        <f t="shared" si="109"/>
        <v>286.5783528</v>
      </c>
    </row>
    <row r="33" spans="1:173" ht="12.75">
      <c r="A33" s="36">
        <v>12328</v>
      </c>
      <c r="F33" s="3">
        <v>32131</v>
      </c>
      <c r="G33" s="106">
        <v>4</v>
      </c>
      <c r="H33" s="116">
        <v>66085</v>
      </c>
      <c r="J33" s="3">
        <v>56251</v>
      </c>
      <c r="K33" s="106">
        <v>7</v>
      </c>
      <c r="L33" s="3">
        <v>57657</v>
      </c>
      <c r="N33" s="3">
        <f t="shared" si="0"/>
        <v>88382</v>
      </c>
      <c r="O33" s="34">
        <f t="shared" si="1"/>
        <v>88382</v>
      </c>
      <c r="P33" s="100">
        <f t="shared" si="32"/>
        <v>11</v>
      </c>
      <c r="Q33" s="112">
        <f t="shared" si="33"/>
        <v>123742</v>
      </c>
      <c r="S33" s="45"/>
      <c r="T33" s="35">
        <f t="shared" si="2"/>
        <v>21857.338568</v>
      </c>
      <c r="U33" s="35">
        <f t="shared" si="3"/>
        <v>21857.338568</v>
      </c>
      <c r="V33" s="104">
        <f t="shared" si="4"/>
        <v>2.719975999999999</v>
      </c>
      <c r="W33" s="35">
        <f t="shared" si="5"/>
        <v>22403.665176000002</v>
      </c>
      <c r="X33"/>
      <c r="Z33" s="5">
        <f t="shared" si="35"/>
        <v>201.50795730000002</v>
      </c>
      <c r="AA33" s="5">
        <f t="shared" si="6"/>
        <v>201.50795730000002</v>
      </c>
      <c r="AB33" s="93">
        <f t="shared" si="36"/>
        <v>0.0250761</v>
      </c>
      <c r="AC33" s="117">
        <f t="shared" si="37"/>
        <v>206.54467110000002</v>
      </c>
      <c r="AD33"/>
      <c r="AF33" s="5">
        <f t="shared" si="38"/>
        <v>18.1915734</v>
      </c>
      <c r="AG33" s="5">
        <f t="shared" si="7"/>
        <v>18.1915734</v>
      </c>
      <c r="AH33" s="93">
        <f t="shared" si="39"/>
        <v>0.0022638</v>
      </c>
      <c r="AI33" s="117">
        <f t="shared" si="40"/>
        <v>18.6462738</v>
      </c>
      <c r="AJ33"/>
      <c r="AL33" s="5">
        <f t="shared" si="41"/>
        <v>45.2933052</v>
      </c>
      <c r="AM33" s="5">
        <f t="shared" si="8"/>
        <v>45.2933052</v>
      </c>
      <c r="AN33" s="93">
        <f t="shared" si="42"/>
        <v>0.0056364</v>
      </c>
      <c r="AO33" s="117">
        <f t="shared" si="43"/>
        <v>46.425416399999996</v>
      </c>
      <c r="AP33"/>
      <c r="AR33" s="5">
        <f t="shared" si="44"/>
        <v>1545.9349828000002</v>
      </c>
      <c r="AS33" s="5">
        <f t="shared" si="9"/>
        <v>1545.9349828000002</v>
      </c>
      <c r="AT33" s="93">
        <f t="shared" si="45"/>
        <v>0.1923796</v>
      </c>
      <c r="AU33" s="117">
        <f t="shared" si="46"/>
        <v>1584.5757996000002</v>
      </c>
      <c r="AV33"/>
      <c r="AX33" s="5">
        <f t="shared" si="47"/>
        <v>351.82187949999997</v>
      </c>
      <c r="AY33" s="5">
        <f t="shared" si="10"/>
        <v>351.82187949999997</v>
      </c>
      <c r="AZ33" s="93">
        <f t="shared" si="48"/>
        <v>0.0437815</v>
      </c>
      <c r="BA33" s="117">
        <f t="shared" si="49"/>
        <v>360.6157065</v>
      </c>
      <c r="BB33"/>
      <c r="BD33" s="5">
        <f t="shared" si="50"/>
        <v>128.2916557</v>
      </c>
      <c r="BE33" s="5">
        <f t="shared" si="11"/>
        <v>128.2916557</v>
      </c>
      <c r="BF33" s="93">
        <f t="shared" si="51"/>
        <v>0.0159649</v>
      </c>
      <c r="BG33" s="117">
        <f t="shared" si="52"/>
        <v>131.4983199</v>
      </c>
      <c r="BH33"/>
      <c r="BJ33" s="5">
        <f t="shared" si="53"/>
        <v>389.1894188</v>
      </c>
      <c r="BK33" s="5">
        <f t="shared" si="12"/>
        <v>389.1894188</v>
      </c>
      <c r="BL33" s="93">
        <f t="shared" si="54"/>
        <v>0.0484316</v>
      </c>
      <c r="BM33" s="117">
        <f t="shared" si="55"/>
        <v>398.9172516</v>
      </c>
      <c r="BN33"/>
      <c r="BP33" s="5">
        <f t="shared" si="56"/>
        <v>2381.6842153</v>
      </c>
      <c r="BQ33" s="5">
        <f t="shared" si="13"/>
        <v>2381.6842153</v>
      </c>
      <c r="BR33" s="93">
        <f t="shared" si="57"/>
        <v>0.2963821</v>
      </c>
      <c r="BS33" s="117">
        <f t="shared" si="58"/>
        <v>2441.2146771</v>
      </c>
      <c r="BT33"/>
      <c r="BV33" s="5">
        <f t="shared" si="59"/>
        <v>129.8329331</v>
      </c>
      <c r="BW33" s="5">
        <f t="shared" si="14"/>
        <v>129.8329331</v>
      </c>
      <c r="BX33" s="93">
        <f t="shared" si="60"/>
        <v>0.0161567</v>
      </c>
      <c r="BY33" s="117">
        <f t="shared" si="61"/>
        <v>133.0781217</v>
      </c>
      <c r="BZ33"/>
      <c r="CB33" s="5">
        <f t="shared" si="62"/>
        <v>177.9331632</v>
      </c>
      <c r="CC33" s="5">
        <f t="shared" si="15"/>
        <v>177.9331632</v>
      </c>
      <c r="CD33" s="93">
        <f t="shared" si="63"/>
        <v>0.0221424</v>
      </c>
      <c r="CE33" s="117">
        <f t="shared" si="64"/>
        <v>182.38062240000002</v>
      </c>
      <c r="CF33"/>
      <c r="CH33" s="5">
        <f t="shared" si="65"/>
        <v>1648.1149243</v>
      </c>
      <c r="CI33" s="5">
        <f t="shared" si="16"/>
        <v>1648.1149243</v>
      </c>
      <c r="CJ33" s="93">
        <f t="shared" si="66"/>
        <v>0.2050951</v>
      </c>
      <c r="CK33" s="117">
        <f t="shared" si="67"/>
        <v>1689.3097401</v>
      </c>
      <c r="CL33"/>
      <c r="CN33" s="5">
        <f t="shared" si="68"/>
        <v>11.756459000000001</v>
      </c>
      <c r="CO33" s="5">
        <f t="shared" si="17"/>
        <v>11.756459000000001</v>
      </c>
      <c r="CP33" s="93">
        <f t="shared" si="69"/>
        <v>0.001463</v>
      </c>
      <c r="CQ33" s="117">
        <f t="shared" si="70"/>
        <v>12.050313000000001</v>
      </c>
      <c r="CR33"/>
      <c r="CT33" s="5">
        <f t="shared" si="71"/>
        <v>3.993821</v>
      </c>
      <c r="CU33" s="5">
        <f t="shared" si="18"/>
        <v>3.993821</v>
      </c>
      <c r="CV33" s="93">
        <f t="shared" si="72"/>
        <v>0.000497</v>
      </c>
      <c r="CW33" s="117">
        <f t="shared" si="73"/>
        <v>4.093647000000001</v>
      </c>
      <c r="CX33"/>
      <c r="CZ33" s="5">
        <f t="shared" si="74"/>
        <v>222.6245827</v>
      </c>
      <c r="DA33" s="5">
        <f t="shared" si="19"/>
        <v>222.6245827</v>
      </c>
      <c r="DB33" s="93">
        <f t="shared" si="75"/>
        <v>0.027703899999999997</v>
      </c>
      <c r="DC33" s="117">
        <f t="shared" si="76"/>
        <v>228.18910889999998</v>
      </c>
      <c r="DD33"/>
      <c r="DF33" s="5">
        <f t="shared" si="77"/>
        <v>647.9777694</v>
      </c>
      <c r="DG33" s="5">
        <f t="shared" si="20"/>
        <v>647.9777694</v>
      </c>
      <c r="DH33" s="93">
        <f t="shared" si="78"/>
        <v>0.08063580000000001</v>
      </c>
      <c r="DI33" s="117">
        <f t="shared" si="79"/>
        <v>664.1740458</v>
      </c>
      <c r="DJ33"/>
      <c r="DL33" s="5">
        <f t="shared" si="80"/>
        <v>32.8955848</v>
      </c>
      <c r="DM33" s="5">
        <f t="shared" si="21"/>
        <v>32.8955848</v>
      </c>
      <c r="DN33" s="93">
        <f t="shared" si="81"/>
        <v>0.0040936</v>
      </c>
      <c r="DO33" s="117">
        <f t="shared" si="82"/>
        <v>33.7178136</v>
      </c>
      <c r="DP33"/>
      <c r="DR33" s="5">
        <f t="shared" si="83"/>
        <v>434.4714738</v>
      </c>
      <c r="DS33" s="5">
        <f t="shared" si="22"/>
        <v>434.4714738</v>
      </c>
      <c r="DT33" s="93">
        <f t="shared" si="84"/>
        <v>0.0540666</v>
      </c>
      <c r="DU33" s="117">
        <f t="shared" si="85"/>
        <v>445.33113660000004</v>
      </c>
      <c r="DV33"/>
      <c r="DX33" s="5">
        <f t="shared" si="86"/>
        <v>9330.4602469</v>
      </c>
      <c r="DY33" s="5">
        <f t="shared" si="23"/>
        <v>9330.4602469</v>
      </c>
      <c r="DZ33" s="93">
        <f t="shared" si="87"/>
        <v>1.1611033</v>
      </c>
      <c r="EA33" s="117">
        <f t="shared" si="88"/>
        <v>9563.6761383</v>
      </c>
      <c r="EB33"/>
      <c r="ED33" s="5">
        <f t="shared" si="89"/>
        <v>181.7076053</v>
      </c>
      <c r="EE33" s="35">
        <f t="shared" si="24"/>
        <v>181.7076053</v>
      </c>
      <c r="EF33" s="93">
        <f t="shared" si="90"/>
        <v>0.022612100000000003</v>
      </c>
      <c r="EG33" s="117">
        <f t="shared" si="91"/>
        <v>186.2494071</v>
      </c>
      <c r="EH33"/>
      <c r="EJ33" s="5">
        <f t="shared" si="92"/>
        <v>208.0555737</v>
      </c>
      <c r="EK33" s="35">
        <f t="shared" si="25"/>
        <v>208.0555737</v>
      </c>
      <c r="EL33" s="93">
        <f t="shared" si="93"/>
        <v>0.0258909</v>
      </c>
      <c r="EM33" s="117">
        <f t="shared" si="94"/>
        <v>213.2559459</v>
      </c>
      <c r="EP33" s="5">
        <f t="shared" si="95"/>
        <v>49.6246322</v>
      </c>
      <c r="EQ33" s="35">
        <f t="shared" si="26"/>
        <v>49.6246322</v>
      </c>
      <c r="ER33" s="93">
        <f t="shared" si="96"/>
        <v>0.0061754</v>
      </c>
      <c r="ES33" s="117">
        <f t="shared" si="97"/>
        <v>50.8650054</v>
      </c>
      <c r="EV33" s="5">
        <f t="shared" si="98"/>
        <v>717.8190109999999</v>
      </c>
      <c r="EW33" s="5">
        <f t="shared" si="27"/>
        <v>717.8190109999999</v>
      </c>
      <c r="EX33" s="93">
        <f t="shared" si="99"/>
        <v>0.089327</v>
      </c>
      <c r="EY33" s="117">
        <f t="shared" si="100"/>
        <v>735.760977</v>
      </c>
      <c r="FB33" s="5">
        <f t="shared" si="101"/>
        <v>2699.7161191</v>
      </c>
      <c r="FC33" s="5">
        <f t="shared" si="28"/>
        <v>2699.7161191</v>
      </c>
      <c r="FD33" s="93">
        <f t="shared" si="102"/>
        <v>0.3359587</v>
      </c>
      <c r="FE33" s="117">
        <f t="shared" si="103"/>
        <v>2767.1958237</v>
      </c>
      <c r="FH33" s="5">
        <f t="shared" si="104"/>
        <v>18.8497101</v>
      </c>
      <c r="FI33" s="5">
        <f t="shared" si="29"/>
        <v>18.8497101</v>
      </c>
      <c r="FJ33" s="93">
        <f t="shared" si="105"/>
        <v>0.0023457</v>
      </c>
      <c r="FK33" s="117">
        <f t="shared" si="106"/>
        <v>19.3208607</v>
      </c>
      <c r="FN33" s="35">
        <f t="shared" si="107"/>
        <v>279.58997039999997</v>
      </c>
      <c r="FO33" s="35">
        <f t="shared" si="30"/>
        <v>279.58997039999997</v>
      </c>
      <c r="FP33" s="93">
        <f t="shared" si="108"/>
        <v>0.0347928</v>
      </c>
      <c r="FQ33" s="117">
        <f t="shared" si="109"/>
        <v>286.5783528</v>
      </c>
    </row>
    <row r="34" spans="1:173" ht="12.75">
      <c r="A34" s="36">
        <v>12510</v>
      </c>
      <c r="E34" s="3">
        <v>3590000</v>
      </c>
      <c r="F34" s="3">
        <v>32131</v>
      </c>
      <c r="G34" s="106">
        <v>4</v>
      </c>
      <c r="H34" s="116">
        <v>66085</v>
      </c>
      <c r="I34" s="3">
        <v>6285000</v>
      </c>
      <c r="J34" s="3">
        <v>56251</v>
      </c>
      <c r="K34" s="106">
        <v>7</v>
      </c>
      <c r="L34" s="3">
        <v>57657</v>
      </c>
      <c r="M34" s="3">
        <f t="shared" si="31"/>
        <v>9875000</v>
      </c>
      <c r="N34" s="3">
        <f t="shared" si="0"/>
        <v>88382</v>
      </c>
      <c r="O34" s="34">
        <f t="shared" si="1"/>
        <v>9963382</v>
      </c>
      <c r="P34" s="100">
        <f t="shared" si="32"/>
        <v>11</v>
      </c>
      <c r="Q34" s="112">
        <f t="shared" si="33"/>
        <v>123742</v>
      </c>
      <c r="S34" s="45">
        <f t="shared" si="34"/>
        <v>2442149.8800000004</v>
      </c>
      <c r="T34" s="35">
        <f t="shared" si="2"/>
        <v>21857.338568</v>
      </c>
      <c r="U34" s="35">
        <f t="shared" si="3"/>
        <v>2464007.2185680005</v>
      </c>
      <c r="V34" s="104">
        <f t="shared" si="4"/>
        <v>2.719975999999999</v>
      </c>
      <c r="W34" s="35">
        <f t="shared" si="5"/>
        <v>22403.665176000002</v>
      </c>
      <c r="X34"/>
      <c r="Y34" s="5">
        <f t="shared" si="110"/>
        <v>22514.7555</v>
      </c>
      <c r="Z34" s="5">
        <f t="shared" si="35"/>
        <v>201.50795730000002</v>
      </c>
      <c r="AA34" s="5">
        <f t="shared" si="6"/>
        <v>22716.2634573</v>
      </c>
      <c r="AB34" s="93">
        <f t="shared" si="36"/>
        <v>0.0250761</v>
      </c>
      <c r="AC34" s="117">
        <f t="shared" si="37"/>
        <v>206.54467110000002</v>
      </c>
      <c r="AD34"/>
      <c r="AE34" s="5">
        <f t="shared" si="111"/>
        <v>2032.569</v>
      </c>
      <c r="AF34" s="5">
        <f t="shared" si="38"/>
        <v>18.1915734</v>
      </c>
      <c r="AG34" s="5">
        <f t="shared" si="7"/>
        <v>2050.7605734</v>
      </c>
      <c r="AH34" s="93">
        <f t="shared" si="39"/>
        <v>0.0022638</v>
      </c>
      <c r="AI34" s="117">
        <f t="shared" si="40"/>
        <v>18.6462738</v>
      </c>
      <c r="AJ34"/>
      <c r="AK34" s="5">
        <f t="shared" si="112"/>
        <v>5060.682</v>
      </c>
      <c r="AL34" s="5">
        <f t="shared" si="41"/>
        <v>45.2933052</v>
      </c>
      <c r="AM34" s="5">
        <f t="shared" si="8"/>
        <v>5105.9753052</v>
      </c>
      <c r="AN34" s="93">
        <f t="shared" si="42"/>
        <v>0.0056364</v>
      </c>
      <c r="AO34" s="117">
        <f t="shared" si="43"/>
        <v>46.425416399999996</v>
      </c>
      <c r="AP34"/>
      <c r="AQ34" s="5">
        <f t="shared" si="113"/>
        <v>172729.39800000002</v>
      </c>
      <c r="AR34" s="5">
        <f t="shared" si="44"/>
        <v>1545.9349828000002</v>
      </c>
      <c r="AS34" s="5">
        <f t="shared" si="9"/>
        <v>174275.33298280003</v>
      </c>
      <c r="AT34" s="93">
        <f t="shared" si="45"/>
        <v>0.1923796</v>
      </c>
      <c r="AU34" s="117">
        <f t="shared" si="46"/>
        <v>1584.5757996000002</v>
      </c>
      <c r="AV34"/>
      <c r="AW34" s="5">
        <f t="shared" si="114"/>
        <v>39309.5325</v>
      </c>
      <c r="AX34" s="5">
        <f t="shared" si="47"/>
        <v>351.82187949999997</v>
      </c>
      <c r="AY34" s="5">
        <f t="shared" si="10"/>
        <v>39661.3543795</v>
      </c>
      <c r="AZ34" s="93">
        <f t="shared" si="48"/>
        <v>0.0437815</v>
      </c>
      <c r="BA34" s="117">
        <f t="shared" si="49"/>
        <v>360.6157065</v>
      </c>
      <c r="BB34"/>
      <c r="BC34" s="5">
        <f t="shared" si="115"/>
        <v>14334.1995</v>
      </c>
      <c r="BD34" s="5">
        <f t="shared" si="50"/>
        <v>128.2916557</v>
      </c>
      <c r="BE34" s="5">
        <f t="shared" si="11"/>
        <v>14462.491155700001</v>
      </c>
      <c r="BF34" s="93">
        <f t="shared" si="51"/>
        <v>0.0159649</v>
      </c>
      <c r="BG34" s="117">
        <f t="shared" si="52"/>
        <v>131.4983199</v>
      </c>
      <c r="BH34"/>
      <c r="BI34" s="5">
        <f t="shared" si="116"/>
        <v>43484.658</v>
      </c>
      <c r="BJ34" s="5">
        <f t="shared" si="53"/>
        <v>389.1894188</v>
      </c>
      <c r="BK34" s="5">
        <f t="shared" si="12"/>
        <v>43873.847418800004</v>
      </c>
      <c r="BL34" s="93">
        <f t="shared" si="54"/>
        <v>0.0484316</v>
      </c>
      <c r="BM34" s="117">
        <f t="shared" si="55"/>
        <v>398.9172516</v>
      </c>
      <c r="BN34"/>
      <c r="BO34" s="5">
        <f t="shared" si="117"/>
        <v>266108.7855</v>
      </c>
      <c r="BP34" s="5">
        <f t="shared" si="56"/>
        <v>2381.6842153</v>
      </c>
      <c r="BQ34" s="5">
        <f t="shared" si="13"/>
        <v>268490.4697153</v>
      </c>
      <c r="BR34" s="93">
        <f t="shared" si="57"/>
        <v>0.2963821</v>
      </c>
      <c r="BS34" s="117">
        <f t="shared" si="58"/>
        <v>2441.2146771</v>
      </c>
      <c r="BT34"/>
      <c r="BU34" s="5">
        <f t="shared" si="118"/>
        <v>14506.4085</v>
      </c>
      <c r="BV34" s="5">
        <f t="shared" si="59"/>
        <v>129.8329331</v>
      </c>
      <c r="BW34" s="5">
        <f t="shared" si="14"/>
        <v>14636.2414331</v>
      </c>
      <c r="BX34" s="93">
        <f t="shared" si="60"/>
        <v>0.0161567</v>
      </c>
      <c r="BY34" s="117">
        <f t="shared" si="61"/>
        <v>133.0781217</v>
      </c>
      <c r="BZ34"/>
      <c r="CA34" s="5">
        <f t="shared" si="119"/>
        <v>19880.712</v>
      </c>
      <c r="CB34" s="5">
        <f t="shared" si="62"/>
        <v>177.9331632</v>
      </c>
      <c r="CC34" s="5">
        <f t="shared" si="15"/>
        <v>20058.6451632</v>
      </c>
      <c r="CD34" s="93">
        <f t="shared" si="63"/>
        <v>0.0221424</v>
      </c>
      <c r="CE34" s="117">
        <f t="shared" si="64"/>
        <v>182.38062240000002</v>
      </c>
      <c r="CF34"/>
      <c r="CG34" s="5">
        <f t="shared" si="120"/>
        <v>184146.1005</v>
      </c>
      <c r="CH34" s="5">
        <f t="shared" si="65"/>
        <v>1648.1149243</v>
      </c>
      <c r="CI34" s="5">
        <f t="shared" si="16"/>
        <v>185794.2154243</v>
      </c>
      <c r="CJ34" s="93">
        <f t="shared" si="66"/>
        <v>0.2050951</v>
      </c>
      <c r="CK34" s="117">
        <f t="shared" si="67"/>
        <v>1689.3097401</v>
      </c>
      <c r="CL34"/>
      <c r="CM34" s="5">
        <f t="shared" si="121"/>
        <v>1313.565</v>
      </c>
      <c r="CN34" s="5">
        <f t="shared" si="68"/>
        <v>11.756459000000001</v>
      </c>
      <c r="CO34" s="5">
        <f t="shared" si="17"/>
        <v>1325.321459</v>
      </c>
      <c r="CP34" s="93">
        <f t="shared" si="69"/>
        <v>0.001463</v>
      </c>
      <c r="CQ34" s="117">
        <f t="shared" si="70"/>
        <v>12.050313000000001</v>
      </c>
      <c r="CR34"/>
      <c r="CS34" s="5">
        <f t="shared" si="122"/>
        <v>446.235</v>
      </c>
      <c r="CT34" s="5">
        <f t="shared" si="71"/>
        <v>3.993821</v>
      </c>
      <c r="CU34" s="5">
        <f t="shared" si="18"/>
        <v>450.22882100000004</v>
      </c>
      <c r="CV34" s="93">
        <f t="shared" si="72"/>
        <v>0.000497</v>
      </c>
      <c r="CW34" s="117">
        <f t="shared" si="73"/>
        <v>4.093647000000001</v>
      </c>
      <c r="CX34"/>
      <c r="CY34" s="5">
        <f t="shared" si="123"/>
        <v>24874.1445</v>
      </c>
      <c r="CZ34" s="5">
        <f t="shared" si="74"/>
        <v>222.6245827</v>
      </c>
      <c r="DA34" s="5">
        <f t="shared" si="19"/>
        <v>25096.769082699997</v>
      </c>
      <c r="DB34" s="93">
        <f t="shared" si="75"/>
        <v>0.027703899999999997</v>
      </c>
      <c r="DC34" s="117">
        <f t="shared" si="76"/>
        <v>228.18910889999998</v>
      </c>
      <c r="DD34"/>
      <c r="DE34" s="5">
        <f t="shared" si="124"/>
        <v>72399.429</v>
      </c>
      <c r="DF34" s="5">
        <f t="shared" si="77"/>
        <v>647.9777694</v>
      </c>
      <c r="DG34" s="5">
        <f t="shared" si="20"/>
        <v>73047.4067694</v>
      </c>
      <c r="DH34" s="93">
        <f t="shared" si="78"/>
        <v>0.08063580000000001</v>
      </c>
      <c r="DI34" s="117">
        <f t="shared" si="79"/>
        <v>664.1740458</v>
      </c>
      <c r="DJ34"/>
      <c r="DK34" s="5">
        <f t="shared" si="125"/>
        <v>3675.468</v>
      </c>
      <c r="DL34" s="5">
        <f t="shared" si="80"/>
        <v>32.8955848</v>
      </c>
      <c r="DM34" s="5">
        <f t="shared" si="21"/>
        <v>3708.3635848</v>
      </c>
      <c r="DN34" s="93">
        <f t="shared" si="81"/>
        <v>0.0040936</v>
      </c>
      <c r="DO34" s="117">
        <f t="shared" si="82"/>
        <v>33.7178136</v>
      </c>
      <c r="DP34"/>
      <c r="DQ34" s="5">
        <f t="shared" si="126"/>
        <v>48544.083</v>
      </c>
      <c r="DR34" s="5">
        <f t="shared" si="83"/>
        <v>434.4714738</v>
      </c>
      <c r="DS34" s="5">
        <f t="shared" si="22"/>
        <v>48978.554473799995</v>
      </c>
      <c r="DT34" s="93">
        <f t="shared" si="84"/>
        <v>0.0540666</v>
      </c>
      <c r="DU34" s="117">
        <f t="shared" si="85"/>
        <v>445.33113660000004</v>
      </c>
      <c r="DV34"/>
      <c r="DW34" s="5">
        <f t="shared" si="127"/>
        <v>1042504.8914999999</v>
      </c>
      <c r="DX34" s="5">
        <f t="shared" si="86"/>
        <v>9330.4602469</v>
      </c>
      <c r="DY34" s="5">
        <f t="shared" si="23"/>
        <v>1051835.3517469</v>
      </c>
      <c r="DZ34" s="93">
        <f t="shared" si="87"/>
        <v>1.1611033</v>
      </c>
      <c r="EA34" s="117">
        <f t="shared" si="88"/>
        <v>9563.6761383</v>
      </c>
      <c r="EB34"/>
      <c r="EC34" s="5">
        <f t="shared" si="128"/>
        <v>20302.4355</v>
      </c>
      <c r="ED34" s="5">
        <f t="shared" si="89"/>
        <v>181.7076053</v>
      </c>
      <c r="EE34" s="35">
        <f t="shared" si="24"/>
        <v>20484.143105299998</v>
      </c>
      <c r="EF34" s="93">
        <f t="shared" si="90"/>
        <v>0.022612100000000003</v>
      </c>
      <c r="EG34" s="117">
        <f t="shared" si="91"/>
        <v>186.2494071</v>
      </c>
      <c r="EH34"/>
      <c r="EI34" s="5">
        <f t="shared" si="129"/>
        <v>23246.3295</v>
      </c>
      <c r="EJ34" s="5">
        <f t="shared" si="92"/>
        <v>208.0555737</v>
      </c>
      <c r="EK34" s="35">
        <f t="shared" si="25"/>
        <v>23454.3850737</v>
      </c>
      <c r="EL34" s="93">
        <f t="shared" si="93"/>
        <v>0.0258909</v>
      </c>
      <c r="EM34" s="117">
        <f t="shared" si="94"/>
        <v>213.2559459</v>
      </c>
      <c r="EO34" s="5">
        <f t="shared" si="130"/>
        <v>5544.6269999999995</v>
      </c>
      <c r="EP34" s="5">
        <f t="shared" si="95"/>
        <v>49.6246322</v>
      </c>
      <c r="EQ34" s="35">
        <f t="shared" si="26"/>
        <v>5594.251632199999</v>
      </c>
      <c r="ER34" s="93">
        <f t="shared" si="96"/>
        <v>0.0061754</v>
      </c>
      <c r="ES34" s="117">
        <f t="shared" si="97"/>
        <v>50.8650054</v>
      </c>
      <c r="EU34" s="5">
        <f t="shared" si="131"/>
        <v>80202.885</v>
      </c>
      <c r="EV34" s="5">
        <f t="shared" si="98"/>
        <v>717.8190109999999</v>
      </c>
      <c r="EW34" s="5">
        <f t="shared" si="27"/>
        <v>80920.704011</v>
      </c>
      <c r="EX34" s="93">
        <f t="shared" si="99"/>
        <v>0.089327</v>
      </c>
      <c r="EY34" s="117">
        <f t="shared" si="100"/>
        <v>735.760977</v>
      </c>
      <c r="FA34" s="5">
        <f t="shared" si="132"/>
        <v>301642.91849999997</v>
      </c>
      <c r="FB34" s="5">
        <f t="shared" si="101"/>
        <v>2699.7161191</v>
      </c>
      <c r="FC34" s="5">
        <f t="shared" si="28"/>
        <v>304342.63461909996</v>
      </c>
      <c r="FD34" s="93">
        <f t="shared" si="102"/>
        <v>0.3359587</v>
      </c>
      <c r="FE34" s="117">
        <f t="shared" si="103"/>
        <v>2767.1958237</v>
      </c>
      <c r="FG34" s="5">
        <f t="shared" si="133"/>
        <v>2106.1035</v>
      </c>
      <c r="FH34" s="5">
        <f t="shared" si="104"/>
        <v>18.8497101</v>
      </c>
      <c r="FI34" s="5">
        <f t="shared" si="29"/>
        <v>2124.9532101</v>
      </c>
      <c r="FJ34" s="93">
        <f t="shared" si="105"/>
        <v>0.0023457</v>
      </c>
      <c r="FK34" s="117">
        <f t="shared" si="106"/>
        <v>19.3208607</v>
      </c>
      <c r="FM34" s="5">
        <f t="shared" si="134"/>
        <v>31238.964</v>
      </c>
      <c r="FN34" s="35">
        <f t="shared" si="107"/>
        <v>279.58997039999997</v>
      </c>
      <c r="FO34" s="35">
        <f t="shared" si="30"/>
        <v>31518.5539704</v>
      </c>
      <c r="FP34" s="93">
        <f t="shared" si="108"/>
        <v>0.0347928</v>
      </c>
      <c r="FQ34" s="117">
        <f t="shared" si="109"/>
        <v>286.5783528</v>
      </c>
    </row>
    <row r="35" spans="2:173" ht="12.75">
      <c r="B35" s="33"/>
      <c r="C35" s="34"/>
      <c r="D35" s="34"/>
      <c r="E35" s="34"/>
      <c r="F35" s="34"/>
      <c r="G35" s="100"/>
      <c r="H35" s="34"/>
      <c r="I35" s="34"/>
      <c r="J35" s="34"/>
      <c r="K35" s="100"/>
      <c r="L35" s="34"/>
      <c r="M35" s="34"/>
      <c r="N35" s="34"/>
      <c r="O35" s="34"/>
      <c r="P35" s="100"/>
      <c r="Q35" s="112"/>
      <c r="S35"/>
      <c r="T35"/>
      <c r="U35"/>
      <c r="V35" s="92"/>
      <c r="W35"/>
      <c r="X35"/>
      <c r="Y35"/>
      <c r="Z35"/>
      <c r="AA35"/>
      <c r="AB35" s="92"/>
      <c r="AC35" s="114"/>
      <c r="AD35"/>
      <c r="AE35"/>
      <c r="AF35"/>
      <c r="AG35"/>
      <c r="AH35" s="92"/>
      <c r="AI35" s="114"/>
      <c r="AJ35"/>
      <c r="AK35"/>
      <c r="AL35"/>
      <c r="AM35"/>
      <c r="AN35" s="92"/>
      <c r="AO35" s="114"/>
      <c r="AP35"/>
      <c r="AQ35"/>
      <c r="AR35"/>
      <c r="AS35"/>
      <c r="AT35" s="92"/>
      <c r="AU35" s="114"/>
      <c r="AV35"/>
      <c r="AW35"/>
      <c r="AX35"/>
      <c r="AZ35" s="92"/>
      <c r="BA35" s="114"/>
      <c r="BB35"/>
      <c r="BC35"/>
      <c r="BD35"/>
      <c r="BE35"/>
      <c r="BF35" s="92"/>
      <c r="BG35" s="114"/>
      <c r="BH35"/>
      <c r="BI35"/>
      <c r="BJ35"/>
      <c r="BK35"/>
      <c r="BL35" s="92"/>
      <c r="BM35" s="114"/>
      <c r="BN35"/>
      <c r="BO35"/>
      <c r="BP35"/>
      <c r="BQ35"/>
      <c r="BR35" s="92"/>
      <c r="BS35" s="114"/>
      <c r="BT35"/>
      <c r="BU35"/>
      <c r="BV35"/>
      <c r="BW35"/>
      <c r="BX35" s="92"/>
      <c r="BY35" s="114"/>
      <c r="BZ35"/>
      <c r="CA35"/>
      <c r="CB35"/>
      <c r="CC35"/>
      <c r="CD35" s="92"/>
      <c r="CE35" s="114"/>
      <c r="CF35"/>
      <c r="CG35"/>
      <c r="CH35"/>
      <c r="CI35"/>
      <c r="CJ35" s="92"/>
      <c r="CK35" s="114"/>
      <c r="CL35"/>
      <c r="CM35"/>
      <c r="CN35"/>
      <c r="CO35"/>
      <c r="CP35" s="92"/>
      <c r="CQ35" s="114"/>
      <c r="CR35"/>
      <c r="CS35"/>
      <c r="CT35"/>
      <c r="CU35"/>
      <c r="CV35" s="92"/>
      <c r="CW35" s="114"/>
      <c r="CX35"/>
      <c r="CY35"/>
      <c r="CZ35"/>
      <c r="DA35"/>
      <c r="DB35" s="92"/>
      <c r="DC35" s="114"/>
      <c r="DD35"/>
      <c r="DE35"/>
      <c r="DF35"/>
      <c r="DG35"/>
      <c r="DH35" s="92"/>
      <c r="DI35" s="114"/>
      <c r="DJ35"/>
      <c r="DK35"/>
      <c r="DL35"/>
      <c r="DM35"/>
      <c r="DN35" s="92"/>
      <c r="DO35" s="114"/>
      <c r="DP35"/>
      <c r="DQ35"/>
      <c r="DR35"/>
      <c r="DS35"/>
      <c r="DT35" s="92"/>
      <c r="DU35" s="114"/>
      <c r="DV35"/>
      <c r="DW35"/>
      <c r="DX35"/>
      <c r="DY35"/>
      <c r="DZ35" s="92"/>
      <c r="EA35" s="114"/>
      <c r="EB35"/>
      <c r="EC35"/>
      <c r="ED35"/>
      <c r="EF35" s="92"/>
      <c r="EG35" s="114"/>
      <c r="EH35"/>
      <c r="EI35"/>
      <c r="EJ35"/>
      <c r="EL35" s="92"/>
      <c r="EM35" s="114"/>
      <c r="EO35"/>
      <c r="EP35"/>
      <c r="ER35" s="92"/>
      <c r="ES35" s="114"/>
      <c r="EX35" s="92"/>
      <c r="EY35" s="114"/>
      <c r="FD35" s="92"/>
      <c r="FE35" s="114"/>
      <c r="FJ35" s="92"/>
      <c r="FK35" s="114"/>
      <c r="FP35" s="92"/>
      <c r="FQ35" s="114"/>
    </row>
    <row r="36" spans="1:173" ht="13.5" thickBot="1">
      <c r="A36" s="37" t="s">
        <v>11</v>
      </c>
      <c r="C36" s="38">
        <f aca="true" t="shared" si="135" ref="C36:Q36">SUM(C9:C35)</f>
        <v>0</v>
      </c>
      <c r="D36" s="38">
        <f t="shared" si="135"/>
        <v>0</v>
      </c>
      <c r="E36" s="38">
        <f t="shared" si="135"/>
        <v>22825000</v>
      </c>
      <c r="F36" s="38">
        <f t="shared" si="135"/>
        <v>3581623</v>
      </c>
      <c r="G36" s="101">
        <f t="shared" si="135"/>
        <v>111</v>
      </c>
      <c r="H36" s="38">
        <f t="shared" si="135"/>
        <v>1718211</v>
      </c>
      <c r="I36" s="38">
        <f t="shared" si="135"/>
        <v>39945000</v>
      </c>
      <c r="J36" s="38">
        <f t="shared" si="135"/>
        <v>6268517</v>
      </c>
      <c r="K36" s="101">
        <f t="shared" si="135"/>
        <v>194</v>
      </c>
      <c r="L36" s="38">
        <f t="shared" si="135"/>
        <v>1499071</v>
      </c>
      <c r="M36" s="38">
        <f t="shared" si="135"/>
        <v>62770000</v>
      </c>
      <c r="N36" s="38">
        <f t="shared" si="135"/>
        <v>9850140</v>
      </c>
      <c r="O36" s="38">
        <f t="shared" si="135"/>
        <v>72620140</v>
      </c>
      <c r="P36" s="101">
        <f t="shared" si="135"/>
        <v>305</v>
      </c>
      <c r="Q36" s="113">
        <f t="shared" si="135"/>
        <v>3217282</v>
      </c>
      <c r="S36" s="38">
        <f>SUM(S9:S35)</f>
        <v>15521348.760000002</v>
      </c>
      <c r="T36" s="38">
        <f>SUM(T9:T35)</f>
        <v>2435745.113656</v>
      </c>
      <c r="U36" s="38">
        <f>SUM(U9:U35)</f>
        <v>17957093.873656</v>
      </c>
      <c r="V36" s="101">
        <f>SUM(V9:V35)</f>
        <v>75.38219200000003</v>
      </c>
      <c r="W36" s="38">
        <f>SUM(W9:W35)</f>
        <v>582491.0203279998</v>
      </c>
      <c r="Y36" s="38">
        <f>SUM(Y9:Y35)</f>
        <v>143094.97350000002</v>
      </c>
      <c r="Z36" s="38">
        <f>SUM(Z9:Z35)</f>
        <v>22455.708449100002</v>
      </c>
      <c r="AA36" s="38">
        <f>SUM(AA9:AA35)</f>
        <v>165550.6819491</v>
      </c>
      <c r="AB36" s="101">
        <f>SUM(AB9:AB35)</f>
        <v>0.6949662000000002</v>
      </c>
      <c r="AC36" s="113">
        <f>SUM(AC9:AC35)</f>
        <v>5370.122043300003</v>
      </c>
      <c r="AE36" s="38">
        <f>SUM(AE9:AE35)</f>
        <v>12918.213</v>
      </c>
      <c r="AF36" s="38">
        <f>SUM(AF9:AF35)</f>
        <v>2027.2383978000005</v>
      </c>
      <c r="AG36" s="38">
        <f>SUM(AG9:AG35)</f>
        <v>14945.4513978</v>
      </c>
      <c r="AH36" s="101">
        <f>SUM(AH9:AH35)</f>
        <v>0.06273959999999995</v>
      </c>
      <c r="AI36" s="113">
        <f>SUM(AI9:AI35)</f>
        <v>484.79956140000013</v>
      </c>
      <c r="AK36" s="38">
        <f>SUM(AK9:AK35)</f>
        <v>32163.714</v>
      </c>
      <c r="AL36" s="38">
        <f>SUM(AL9:AL35)</f>
        <v>5047.409888399999</v>
      </c>
      <c r="AM36" s="38">
        <f>SUM(AM9:AM35)</f>
        <v>37211.123888400005</v>
      </c>
      <c r="AN36" s="101">
        <f>SUM(AN9:AN35)</f>
        <v>0.15620879999999993</v>
      </c>
      <c r="AO36" s="113">
        <f>SUM(AO9:AO35)</f>
        <v>1207.0519691999998</v>
      </c>
      <c r="AQ36" s="38">
        <f>SUM(AQ9:AQ35)</f>
        <v>1097800.446</v>
      </c>
      <c r="AR36" s="38">
        <f>SUM(AR9:AR35)</f>
        <v>172276.39900759998</v>
      </c>
      <c r="AS36" s="38">
        <f>SUM(AS9:AS35)</f>
        <v>1270076.8450076</v>
      </c>
      <c r="AT36" s="101">
        <f>SUM(AT9:AT35)</f>
        <v>5.3316632</v>
      </c>
      <c r="AU36" s="113">
        <f>SUM(AU9:AU35)</f>
        <v>41198.668478800006</v>
      </c>
      <c r="AW36" s="38">
        <f>SUM(AW9:AW35)</f>
        <v>249836.0025</v>
      </c>
      <c r="AX36" s="38">
        <f>SUM(AX9:AX35)</f>
        <v>39206.439576499986</v>
      </c>
      <c r="AY36" s="38">
        <f>SUM(AY9:AY35)</f>
        <v>289042.44207650004</v>
      </c>
      <c r="AZ36" s="101">
        <f>SUM(AZ9:AZ35)</f>
        <v>1.213373</v>
      </c>
      <c r="BA36" s="113">
        <f>SUM(BA9:BA35)</f>
        <v>9375.939569499998</v>
      </c>
      <c r="BC36" s="38">
        <f>SUM(BC9:BC35)</f>
        <v>91102.5615</v>
      </c>
      <c r="BD36" s="38">
        <f>SUM(BD9:BD35)</f>
        <v>14296.6067219</v>
      </c>
      <c r="BE36" s="38">
        <f>SUM(BE9:BE35)</f>
        <v>105399.1682219</v>
      </c>
      <c r="BF36" s="101">
        <f>SUM(BF9:BF35)</f>
        <v>0.44245580000000007</v>
      </c>
      <c r="BG36" s="113">
        <f>SUM(BG9:BG35)</f>
        <v>3418.931229699999</v>
      </c>
      <c r="BI36" s="38">
        <f>SUM(BI9:BI35)</f>
        <v>276371.466</v>
      </c>
      <c r="BJ36" s="38">
        <f>SUM(BJ9:BJ35)</f>
        <v>43370.61541959999</v>
      </c>
      <c r="BK36" s="38">
        <f>SUM(BK9:BK35)</f>
        <v>319742.0814196</v>
      </c>
      <c r="BL36" s="101">
        <f>SUM(BL9:BL35)</f>
        <v>1.3422472000000003</v>
      </c>
      <c r="BM36" s="113">
        <f>SUM(BM9:BM35)</f>
        <v>10371.772434799997</v>
      </c>
      <c r="BO36" s="38">
        <f>SUM(BO9:BO35)</f>
        <v>1691283.2835000001</v>
      </c>
      <c r="BP36" s="38">
        <f>SUM(BP9:BP35)</f>
        <v>265410.8903351</v>
      </c>
      <c r="BQ36" s="38">
        <f>SUM(BQ9:BQ35)</f>
        <v>1956694.1738351</v>
      </c>
      <c r="BR36" s="101">
        <f>SUM(BR9:BR35)</f>
        <v>8.214018199999996</v>
      </c>
      <c r="BS36" s="113">
        <f>SUM(BS9:BS35)</f>
        <v>63471.11586129997</v>
      </c>
      <c r="BU36" s="38">
        <f>SUM(BU9:BU35)</f>
        <v>92197.0545</v>
      </c>
      <c r="BV36" s="38">
        <f>SUM(BV9:BV35)</f>
        <v>14468.364087699998</v>
      </c>
      <c r="BW36" s="38">
        <f>SUM(BW9:BW35)</f>
        <v>106665.41858769998</v>
      </c>
      <c r="BX36" s="101">
        <f>SUM(BX9:BX35)</f>
        <v>0.44777140000000026</v>
      </c>
      <c r="BY36" s="113">
        <f>SUM(BY9:BY35)</f>
        <v>3460.005775099998</v>
      </c>
      <c r="CA36" s="38">
        <f>SUM(CA9:CA35)</f>
        <v>126354.024</v>
      </c>
      <c r="CB36" s="38">
        <f>SUM(CB9:CB35)</f>
        <v>19828.5729744</v>
      </c>
      <c r="CC36" s="38">
        <f>SUM(CC9:CC35)</f>
        <v>146182.5969744</v>
      </c>
      <c r="CD36" s="101">
        <f>SUM(CD9:CD35)</f>
        <v>0.6136608000000001</v>
      </c>
      <c r="CE36" s="113">
        <f>SUM(CE9:CE35)</f>
        <v>4741.8613872000005</v>
      </c>
      <c r="CG36" s="38">
        <f>SUM(CG9:CG35)</f>
        <v>1170360.5385</v>
      </c>
      <c r="CH36" s="38">
        <f>SUM(CH9:CH35)</f>
        <v>183663.16013809998</v>
      </c>
      <c r="CI36" s="38">
        <f>SUM(CI9:CI35)</f>
        <v>1354023.6986381</v>
      </c>
      <c r="CJ36" s="101">
        <f>SUM(CJ9:CJ35)</f>
        <v>5.684064200000002</v>
      </c>
      <c r="CK36" s="113">
        <f>SUM(CK9:CK35)</f>
        <v>43921.73095029999</v>
      </c>
      <c r="CM36" s="38">
        <f>SUM(CM9:CM35)</f>
        <v>8348.505000000001</v>
      </c>
      <c r="CN36" s="38">
        <f>SUM(CN9:CN35)</f>
        <v>1310.1200529999999</v>
      </c>
      <c r="CO36" s="38">
        <f>SUM(CO9:CO35)</f>
        <v>9658.625053000002</v>
      </c>
      <c r="CP36" s="101">
        <f>SUM(CP9:CP35)</f>
        <v>0.04054599999999999</v>
      </c>
      <c r="CQ36" s="113">
        <f>SUM(CQ9:CQ35)</f>
        <v>313.305839</v>
      </c>
      <c r="CS36" s="38">
        <f>SUM(CS9:CS35)</f>
        <v>2836.0950000000003</v>
      </c>
      <c r="CT36" s="38">
        <f>SUM(CT9:CT35)</f>
        <v>445.0647070000002</v>
      </c>
      <c r="CU36" s="38">
        <f>SUM(CU9:CU35)</f>
        <v>3281.1597070000007</v>
      </c>
      <c r="CV36" s="101">
        <f>SUM(CV9:CV35)</f>
        <v>0.013774000000000012</v>
      </c>
      <c r="CW36" s="113">
        <f>SUM(CW9:CW35)</f>
        <v>106.43404100000008</v>
      </c>
      <c r="CY36" s="38">
        <f>SUM(CY9:CY35)</f>
        <v>158090.32649999997</v>
      </c>
      <c r="CZ36" s="38">
        <f>SUM(CZ9:CZ35)</f>
        <v>24808.909730899995</v>
      </c>
      <c r="DA36" s="38">
        <f>SUM(DA9:DA35)</f>
        <v>182899.23623089996</v>
      </c>
      <c r="DB36" s="101">
        <f>SUM(DB9:DB35)</f>
        <v>0.7677938000000001</v>
      </c>
      <c r="DC36" s="113">
        <f>SUM(DC9:DC35)</f>
        <v>5932.8732967000005</v>
      </c>
      <c r="DE36" s="38">
        <f>SUM(DE9:DE35)</f>
        <v>460142.433</v>
      </c>
      <c r="DF36" s="38">
        <f>SUM(DF9:DF35)</f>
        <v>72209.5547298</v>
      </c>
      <c r="DG36" s="38">
        <f>SUM(DG9:DG35)</f>
        <v>532351.9877297999</v>
      </c>
      <c r="DH36" s="101">
        <f>SUM(DH9:DH35)</f>
        <v>2.234763600000001</v>
      </c>
      <c r="DI36" s="113">
        <f>SUM(DI9:DI35)</f>
        <v>17268.398477400006</v>
      </c>
      <c r="DK36" s="38">
        <f>SUM(DK9:DK35)</f>
        <v>23359.836000000003</v>
      </c>
      <c r="DL36" s="38">
        <f>SUM(DL9:DL35)</f>
        <v>3665.8287416000003</v>
      </c>
      <c r="DM36" s="38">
        <f>SUM(DM9:DM35)</f>
        <v>27025.6647416</v>
      </c>
      <c r="DN36" s="101">
        <f>SUM(DN9:DN35)</f>
        <v>0.11345120000000006</v>
      </c>
      <c r="DO36" s="113">
        <f>SUM(DO9:DO35)</f>
        <v>876.6567208</v>
      </c>
      <c r="DQ36" s="38">
        <f>SUM(DQ9:DQ35)</f>
        <v>308527.191</v>
      </c>
      <c r="DR36" s="38">
        <f>SUM(DR9:DR35)</f>
        <v>48416.77160459999</v>
      </c>
      <c r="DS36" s="38">
        <f>SUM(DS9:DS35)</f>
        <v>356943.9626046</v>
      </c>
      <c r="DT36" s="101">
        <f>SUM(DT9:DT35)</f>
        <v>1.4984172000000004</v>
      </c>
      <c r="DU36" s="113">
        <f>SUM(DU9:DU35)</f>
        <v>11578.524589799998</v>
      </c>
      <c r="DW36" s="38">
        <f>SUM(DW9:DW35)</f>
        <v>6625753.045499999</v>
      </c>
      <c r="DX36" s="38">
        <f>SUM(DX9:DX35)</f>
        <v>1039770.8249722995</v>
      </c>
      <c r="DY36" s="38">
        <f>SUM(DY9:DY35)</f>
        <v>7665523.870472299</v>
      </c>
      <c r="DZ36" s="101">
        <f>SUM(DZ9:DZ35)</f>
        <v>32.17914860000001</v>
      </c>
      <c r="EA36" s="113">
        <f>SUM(EA9:EA35)</f>
        <v>248653.75500490013</v>
      </c>
      <c r="EC36" s="38">
        <f>SUM(EC9:EC35)</f>
        <v>129034.33350000001</v>
      </c>
      <c r="ED36" s="38">
        <f>SUM(ED9:ED35)</f>
        <v>20249.190465099997</v>
      </c>
      <c r="EE36" s="38">
        <f>SUM(EE9:EE35)</f>
        <v>149283.52396510003</v>
      </c>
      <c r="EF36" s="101">
        <f>SUM(EF9:EF35)</f>
        <v>0.6266782000000003</v>
      </c>
      <c r="EG36" s="113">
        <f>SUM(EG9:EG35)</f>
        <v>4842.449051300002</v>
      </c>
      <c r="EI36" s="38">
        <f>SUM(EI9:EI35)</f>
        <v>147744.57150000002</v>
      </c>
      <c r="EJ36" s="38">
        <f>SUM(EJ9:EJ35)</f>
        <v>23185.36382789999</v>
      </c>
      <c r="EK36" s="38">
        <f>SUM(EK9:EK35)</f>
        <v>170929.9353279</v>
      </c>
      <c r="EL36" s="101">
        <f>SUM(EL9:EL35)</f>
        <v>0.7175478000000004</v>
      </c>
      <c r="EM36" s="113">
        <f>SUM(EM9:EM35)</f>
        <v>5544.613907700002</v>
      </c>
      <c r="EO36" s="38">
        <f>SUM(EO9:EO35)</f>
        <v>35239.479</v>
      </c>
      <c r="EP36" s="38">
        <f>SUM(EP9:EP35)</f>
        <v>5530.0856974</v>
      </c>
      <c r="EQ36" s="38">
        <f>SUM(EQ9:EQ35)</f>
        <v>40769.5646974</v>
      </c>
      <c r="ER36" s="101">
        <f>SUM(ER9:ER35)</f>
        <v>0.17114679999999996</v>
      </c>
      <c r="ES36" s="113">
        <f>SUM(ES9:ES35)</f>
        <v>1322.4804361999995</v>
      </c>
      <c r="EU36" s="38">
        <f>SUM(EU9:EU35)</f>
        <v>509738.145</v>
      </c>
      <c r="EV36" s="38">
        <f>SUM(EV9:EV35)</f>
        <v>79992.545437</v>
      </c>
      <c r="EW36" s="38">
        <f>SUM(EW9:EW35)</f>
        <v>589730.690437</v>
      </c>
      <c r="EX36" s="101">
        <f>SUM(EX9:EX35)</f>
        <v>2.4756339999999994</v>
      </c>
      <c r="EY36" s="113">
        <f>SUM(EY9:EY35)</f>
        <v>19129.645031000004</v>
      </c>
      <c r="FA36" s="38">
        <f>SUM(FA9:FA35)</f>
        <v>1917124.3244999999</v>
      </c>
      <c r="FB36" s="38">
        <f>SUM(FB9:FB35)</f>
        <v>300851.83174969995</v>
      </c>
      <c r="FC36" s="38">
        <f>SUM(FC9:FC35)</f>
        <v>2217976.1562496996</v>
      </c>
      <c r="FD36" s="101">
        <f>SUM(FD9:FD35)</f>
        <v>9.310855400000001</v>
      </c>
      <c r="FE36" s="113">
        <f>SUM(FE9:FE35)</f>
        <v>71946.56348109999</v>
      </c>
      <c r="FG36" s="38">
        <f>SUM(FG9:FG35)</f>
        <v>13385.569500000001</v>
      </c>
      <c r="FH36" s="38">
        <f>SUM(FH9:FH35)</f>
        <v>2100.5800466999995</v>
      </c>
      <c r="FI36" s="38">
        <f>SUM(FI9:FI35)</f>
        <v>15486.149546699999</v>
      </c>
      <c r="FJ36" s="101">
        <f>SUM(FJ9:FJ35)</f>
        <v>0.0650094</v>
      </c>
      <c r="FK36" s="113">
        <f>SUM(FK9:FK35)</f>
        <v>502.3386921000003</v>
      </c>
      <c r="FM36" s="38">
        <f>SUM(FM9:FM35)</f>
        <v>198542.628</v>
      </c>
      <c r="FN36" s="38">
        <f>SUM(FN9:FN35)</f>
        <v>31157.0368968</v>
      </c>
      <c r="FO36" s="38">
        <f>SUM(FO9:FO35)</f>
        <v>229699.6648968</v>
      </c>
      <c r="FP36" s="101">
        <f>SUM(FP9:FP35)</f>
        <v>0.9642575999999995</v>
      </c>
      <c r="FQ36" s="113">
        <f>SUM(FQ9:FQ35)</f>
        <v>7450.982498400002</v>
      </c>
    </row>
    <row r="37" spans="19:146" ht="13.5" thickTop="1">
      <c r="S37"/>
      <c r="T37"/>
      <c r="U37"/>
      <c r="V37" s="92"/>
      <c r="W37" s="92"/>
      <c r="X37"/>
      <c r="Y37"/>
      <c r="Z37"/>
      <c r="AA37"/>
      <c r="AB37" s="92"/>
      <c r="AC37" s="114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H37"/>
      <c r="EI37"/>
      <c r="EJ37"/>
      <c r="EO37"/>
      <c r="EP37"/>
    </row>
    <row r="38" spans="19:146" ht="12.75">
      <c r="S38"/>
      <c r="T38"/>
      <c r="U38"/>
      <c r="V38" s="92"/>
      <c r="W38" s="92"/>
      <c r="X38"/>
      <c r="Y38"/>
      <c r="Z38"/>
      <c r="AA38"/>
      <c r="AB38" s="92"/>
      <c r="AC38" s="114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H38"/>
      <c r="EI38"/>
      <c r="EJ38"/>
      <c r="EO38"/>
      <c r="EP38"/>
    </row>
    <row r="39" spans="19:146" ht="12.75">
      <c r="S39"/>
      <c r="T39"/>
      <c r="U39"/>
      <c r="V39" s="92"/>
      <c r="W39" s="92"/>
      <c r="X39"/>
      <c r="Y39"/>
      <c r="Z39"/>
      <c r="AA39"/>
      <c r="AB39" s="92"/>
      <c r="AC39" s="114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H39"/>
      <c r="EI39"/>
      <c r="EJ39"/>
      <c r="EO39"/>
      <c r="EP39"/>
    </row>
    <row r="40" spans="19:146" ht="12.75">
      <c r="S40"/>
      <c r="T40"/>
      <c r="U40"/>
      <c r="V40" s="92"/>
      <c r="W40" s="92"/>
      <c r="X40"/>
      <c r="Y40"/>
      <c r="Z40"/>
      <c r="AA40"/>
      <c r="AB40" s="92"/>
      <c r="AC40" s="114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H40"/>
      <c r="EI40"/>
      <c r="EJ40"/>
      <c r="EO40"/>
      <c r="EP40"/>
    </row>
    <row r="41" spans="19:146" ht="12.75">
      <c r="S41"/>
      <c r="T41"/>
      <c r="U41"/>
      <c r="V41" s="92"/>
      <c r="W41" s="92"/>
      <c r="X41"/>
      <c r="Y41"/>
      <c r="Z41"/>
      <c r="AA41"/>
      <c r="AB41" s="92"/>
      <c r="AC41" s="114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H41"/>
      <c r="EI41"/>
      <c r="EJ41"/>
      <c r="EO41"/>
      <c r="EP41"/>
    </row>
    <row r="42" spans="19:146" ht="12.75">
      <c r="S42"/>
      <c r="T42"/>
      <c r="U42"/>
      <c r="V42" s="92"/>
      <c r="W42" s="92"/>
      <c r="X42"/>
      <c r="Y42"/>
      <c r="Z42"/>
      <c r="AA42"/>
      <c r="AB42" s="92"/>
      <c r="AC42" s="114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H42"/>
      <c r="EI42"/>
      <c r="EJ42"/>
      <c r="EO42"/>
      <c r="EP42"/>
    </row>
    <row r="43" spans="19:146" ht="12.75">
      <c r="S43"/>
      <c r="T43"/>
      <c r="U43"/>
      <c r="V43" s="92"/>
      <c r="W43" s="92"/>
      <c r="X43"/>
      <c r="Y43"/>
      <c r="Z43"/>
      <c r="AA43"/>
      <c r="AB43" s="92"/>
      <c r="AC43" s="114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H43"/>
      <c r="EI43"/>
      <c r="EJ43"/>
      <c r="EO43"/>
      <c r="EP43"/>
    </row>
    <row r="44" spans="1:146" ht="12.75">
      <c r="A44"/>
      <c r="S44"/>
      <c r="T44"/>
      <c r="U44"/>
      <c r="V44" s="92"/>
      <c r="W44" s="92"/>
      <c r="X44"/>
      <c r="Y44"/>
      <c r="Z44"/>
      <c r="AA44"/>
      <c r="AB44" s="92"/>
      <c r="AC44" s="11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H44"/>
      <c r="EI44"/>
      <c r="EJ44"/>
      <c r="EO44"/>
      <c r="EP44"/>
    </row>
    <row r="45" spans="1:146" ht="12.75">
      <c r="A45"/>
      <c r="S45"/>
      <c r="T45"/>
      <c r="U45"/>
      <c r="V45" s="92"/>
      <c r="W45" s="92"/>
      <c r="X45"/>
      <c r="Y45"/>
      <c r="Z45"/>
      <c r="AA45"/>
      <c r="AB45" s="92"/>
      <c r="AC45" s="114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H45"/>
      <c r="EI45"/>
      <c r="EJ45"/>
      <c r="EO45"/>
      <c r="EP45"/>
    </row>
    <row r="46" spans="1:146" ht="12.75">
      <c r="A46"/>
      <c r="S46"/>
      <c r="T46"/>
      <c r="U46"/>
      <c r="V46" s="92"/>
      <c r="W46" s="92"/>
      <c r="X46"/>
      <c r="Y46"/>
      <c r="Z46"/>
      <c r="AA46"/>
      <c r="AB46" s="92"/>
      <c r="AC46" s="114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H46"/>
      <c r="EI46"/>
      <c r="EJ46"/>
      <c r="EO46"/>
      <c r="EP46"/>
    </row>
    <row r="47" spans="1:146" ht="12.75">
      <c r="A47"/>
      <c r="S47"/>
      <c r="T47"/>
      <c r="U47"/>
      <c r="V47" s="92"/>
      <c r="W47" s="92"/>
      <c r="X47"/>
      <c r="Y47"/>
      <c r="Z47"/>
      <c r="AA47"/>
      <c r="AB47" s="92"/>
      <c r="AC47" s="114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H47"/>
      <c r="EI47"/>
      <c r="EJ47"/>
      <c r="EO47"/>
      <c r="EP47"/>
    </row>
    <row r="48" spans="1:146" ht="12.75">
      <c r="A48"/>
      <c r="S48"/>
      <c r="T48"/>
      <c r="U48"/>
      <c r="V48" s="92"/>
      <c r="W48" s="92"/>
      <c r="X48"/>
      <c r="Y48"/>
      <c r="Z48"/>
      <c r="AA48"/>
      <c r="AB48" s="92"/>
      <c r="AC48" s="114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H48"/>
      <c r="EI48"/>
      <c r="EJ48"/>
      <c r="EO48"/>
      <c r="EP48"/>
    </row>
    <row r="49" spans="1:146" ht="12.75">
      <c r="A49"/>
      <c r="S49"/>
      <c r="T49"/>
      <c r="U49"/>
      <c r="V49" s="92"/>
      <c r="W49" s="92"/>
      <c r="X49"/>
      <c r="Y49"/>
      <c r="Z49"/>
      <c r="AA49"/>
      <c r="AB49" s="92"/>
      <c r="AC49" s="114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H49"/>
      <c r="EI49"/>
      <c r="EJ49"/>
      <c r="EO49"/>
      <c r="EP49"/>
    </row>
    <row r="50" spans="1:17" ht="12.75">
      <c r="A50"/>
      <c r="C50"/>
      <c r="D50"/>
      <c r="E50"/>
      <c r="F50"/>
      <c r="G50"/>
      <c r="H50"/>
      <c r="I50"/>
      <c r="J50"/>
      <c r="K50"/>
      <c r="L50"/>
      <c r="M50"/>
      <c r="N50"/>
      <c r="O50"/>
      <c r="P50" s="92"/>
      <c r="Q50" s="114"/>
    </row>
    <row r="51" spans="1:17" ht="12.75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 s="92"/>
      <c r="Q51" s="114"/>
    </row>
    <row r="52" spans="1:17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 s="92"/>
      <c r="Q52" s="114"/>
    </row>
    <row r="53" spans="1:17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 s="92"/>
      <c r="Q53" s="114"/>
    </row>
    <row r="54" spans="1:17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 s="92"/>
      <c r="Q54" s="114"/>
    </row>
    <row r="55" spans="1:17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 s="92"/>
      <c r="Q55" s="114"/>
    </row>
    <row r="56" spans="1:17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 s="92"/>
      <c r="Q56" s="114"/>
    </row>
    <row r="57" spans="1:17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 s="92"/>
      <c r="Q57" s="114"/>
    </row>
    <row r="58" spans="1:17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 s="92"/>
      <c r="Q58" s="114"/>
    </row>
    <row r="59" spans="1:17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 s="92"/>
      <c r="Q59" s="114"/>
    </row>
    <row r="60" spans="1:17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 s="92"/>
      <c r="Q60" s="114"/>
    </row>
    <row r="61" spans="1:17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 s="92"/>
      <c r="Q61" s="114"/>
    </row>
    <row r="62" spans="1:17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 s="92"/>
      <c r="Q62" s="114"/>
    </row>
    <row r="63" spans="1:17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 s="92"/>
      <c r="Q63" s="114"/>
    </row>
    <row r="64" spans="1:17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 s="92"/>
      <c r="Q64" s="114"/>
    </row>
    <row r="65" spans="1:17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 s="92"/>
      <c r="Q65" s="114"/>
    </row>
    <row r="66" spans="1:17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 s="92"/>
      <c r="Q66" s="114"/>
    </row>
    <row r="67" spans="1:17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 s="92"/>
      <c r="Q67" s="114"/>
    </row>
    <row r="68" spans="1:17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 s="92"/>
      <c r="Q68" s="114"/>
    </row>
    <row r="69" spans="1:17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 s="92"/>
      <c r="Q69" s="114"/>
    </row>
    <row r="70" spans="1:17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 s="92"/>
      <c r="Q70" s="114"/>
    </row>
    <row r="71" spans="3:17" ht="12.75">
      <c r="C71"/>
      <c r="D71"/>
      <c r="E71"/>
      <c r="F71"/>
      <c r="G71"/>
      <c r="H71"/>
      <c r="I71"/>
      <c r="J71"/>
      <c r="K71"/>
      <c r="L71"/>
      <c r="M71"/>
      <c r="N71"/>
      <c r="O71"/>
      <c r="P71" s="92"/>
      <c r="Q71" s="114"/>
    </row>
    <row r="72" spans="3:17" ht="12.75">
      <c r="C72"/>
      <c r="D72"/>
      <c r="E72"/>
      <c r="F72"/>
      <c r="G72"/>
      <c r="H72"/>
      <c r="I72"/>
      <c r="J72"/>
      <c r="K72"/>
      <c r="L72"/>
      <c r="M72"/>
      <c r="N72"/>
      <c r="O72"/>
      <c r="P72" s="92"/>
      <c r="Q72" s="114"/>
    </row>
    <row r="73" spans="3:17" ht="12.75">
      <c r="C73"/>
      <c r="D73"/>
      <c r="E73"/>
      <c r="F73"/>
      <c r="G73"/>
      <c r="H73"/>
      <c r="I73"/>
      <c r="J73"/>
      <c r="K73"/>
      <c r="L73"/>
      <c r="M73"/>
      <c r="N73"/>
      <c r="O73"/>
      <c r="P73" s="92"/>
      <c r="Q73" s="114"/>
    </row>
    <row r="74" spans="3:17" ht="12.75">
      <c r="C74"/>
      <c r="D74"/>
      <c r="E74"/>
      <c r="F74"/>
      <c r="G74"/>
      <c r="H74"/>
      <c r="I74"/>
      <c r="J74"/>
      <c r="K74"/>
      <c r="L74"/>
      <c r="M74"/>
      <c r="N74"/>
      <c r="O74"/>
      <c r="P74" s="92"/>
      <c r="Q74" s="114"/>
    </row>
    <row r="75" spans="3:17" ht="12.75">
      <c r="C75"/>
      <c r="D75"/>
      <c r="E75"/>
      <c r="F75"/>
      <c r="G75"/>
      <c r="H75"/>
      <c r="I75"/>
      <c r="J75"/>
      <c r="K75"/>
      <c r="L75"/>
      <c r="M75"/>
      <c r="N75"/>
      <c r="O75"/>
      <c r="P75" s="92"/>
      <c r="Q75" s="114"/>
    </row>
    <row r="76" spans="3:17" ht="12.75">
      <c r="C76"/>
      <c r="D76"/>
      <c r="E76"/>
      <c r="F76"/>
      <c r="G76"/>
      <c r="H76"/>
      <c r="I76"/>
      <c r="J76"/>
      <c r="K76"/>
      <c r="L76"/>
      <c r="M76"/>
      <c r="N76"/>
      <c r="O76"/>
      <c r="P76" s="92"/>
      <c r="Q76" s="114"/>
    </row>
  </sheetData>
  <sheetProtection/>
  <printOptions/>
  <pageMargins left="0.7" right="0.7" top="0.75" bottom="0.75" header="0.3" footer="0.3"/>
  <pageSetup horizontalDpi="600" verticalDpi="600" orientation="landscape" scale="80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57"/>
  <sheetViews>
    <sheetView zoomScalePageLayoutView="0" workbookViewId="0" topLeftCell="A31">
      <selection activeCell="F48" sqref="F48"/>
    </sheetView>
  </sheetViews>
  <sheetFormatPr defaultColWidth="9.140625" defaultRowHeight="12.75"/>
  <cols>
    <col min="2" max="2" width="15.7109375" style="0" customWidth="1"/>
    <col min="3" max="3" width="36.7109375" style="0" customWidth="1"/>
    <col min="4" max="4" width="16.8515625" style="47" customWidth="1"/>
    <col min="5" max="5" width="15.28125" style="47" customWidth="1"/>
    <col min="6" max="6" width="14.140625" style="47" customWidth="1"/>
    <col min="7" max="7" width="11.7109375" style="47" customWidth="1"/>
    <col min="8" max="8" width="12.28125" style="47" customWidth="1"/>
    <col min="9" max="9" width="14.421875" style="47" customWidth="1"/>
    <col min="10" max="10" width="11.8515625" style="47" customWidth="1"/>
    <col min="11" max="11" width="14.57421875" style="47" customWidth="1"/>
    <col min="12" max="12" width="15.421875" style="47" customWidth="1"/>
    <col min="13" max="13" width="12.7109375" style="47" customWidth="1"/>
    <col min="14" max="14" width="12.57421875" style="47" customWidth="1"/>
    <col min="15" max="15" width="14.140625" style="47" customWidth="1"/>
    <col min="16" max="16" width="11.57421875" style="47" customWidth="1"/>
    <col min="17" max="17" width="12.7109375" style="8" customWidth="1"/>
    <col min="18" max="18" width="13.00390625" style="0" customWidth="1"/>
  </cols>
  <sheetData>
    <row r="1" ht="12.75">
      <c r="A1" s="46" t="s">
        <v>81</v>
      </c>
    </row>
    <row r="3" spans="1:17" ht="12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 t="s">
        <v>23</v>
      </c>
    </row>
    <row r="4" spans="1:17" ht="12.75">
      <c r="A4" s="51" t="s">
        <v>24</v>
      </c>
      <c r="B4" s="51" t="s">
        <v>25</v>
      </c>
      <c r="C4" s="51" t="s">
        <v>26</v>
      </c>
      <c r="D4" s="52" t="s">
        <v>11</v>
      </c>
      <c r="E4" s="52" t="s">
        <v>27</v>
      </c>
      <c r="F4" s="52" t="s">
        <v>28</v>
      </c>
      <c r="G4" s="52" t="s">
        <v>29</v>
      </c>
      <c r="H4" s="52" t="s">
        <v>30</v>
      </c>
      <c r="I4" s="52" t="s">
        <v>31</v>
      </c>
      <c r="J4" s="52" t="s">
        <v>32</v>
      </c>
      <c r="K4" s="52" t="s">
        <v>33</v>
      </c>
      <c r="L4" s="52" t="s">
        <v>34</v>
      </c>
      <c r="M4" s="52" t="s">
        <v>35</v>
      </c>
      <c r="N4" s="52" t="s">
        <v>36</v>
      </c>
      <c r="O4" s="52" t="s">
        <v>37</v>
      </c>
      <c r="P4" s="52" t="s">
        <v>38</v>
      </c>
      <c r="Q4" s="53" t="s">
        <v>39</v>
      </c>
    </row>
    <row r="5" spans="1:17" s="57" customFormat="1" ht="13.5" thickBot="1">
      <c r="A5" s="54"/>
      <c r="B5" s="54"/>
      <c r="C5" s="54" t="s">
        <v>40</v>
      </c>
      <c r="D5" s="55">
        <f>SUM(E5:P5)</f>
        <v>119547163.29</v>
      </c>
      <c r="E5" s="55">
        <f aca="true" t="shared" si="0" ref="E5:P5">SUM(E6:E55)</f>
        <v>45074139.629999995</v>
      </c>
      <c r="F5" s="55">
        <f t="shared" si="0"/>
        <v>4796343.399999999</v>
      </c>
      <c r="G5" s="55">
        <f t="shared" si="0"/>
        <v>548582.49</v>
      </c>
      <c r="H5" s="55">
        <f t="shared" si="0"/>
        <v>827125.53</v>
      </c>
      <c r="I5" s="55">
        <f t="shared" si="0"/>
        <v>19451435.36</v>
      </c>
      <c r="J5" s="55">
        <f t="shared" si="0"/>
        <v>481619.82</v>
      </c>
      <c r="K5" s="55">
        <f t="shared" si="0"/>
        <v>2691730.65</v>
      </c>
      <c r="L5" s="55">
        <f t="shared" si="0"/>
        <v>21139038.310000002</v>
      </c>
      <c r="M5" s="55">
        <f t="shared" si="0"/>
        <v>547634.31</v>
      </c>
      <c r="N5" s="55">
        <f t="shared" si="0"/>
        <v>1815107.8099999998</v>
      </c>
      <c r="O5" s="55">
        <f t="shared" si="0"/>
        <v>21580213.930000003</v>
      </c>
      <c r="P5" s="55">
        <f t="shared" si="0"/>
        <v>594192.05</v>
      </c>
      <c r="Q5" s="56"/>
    </row>
    <row r="6" spans="1:16" ht="13.5" thickTop="1">
      <c r="A6" s="58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7" ht="12.75">
      <c r="A7" s="59" t="s">
        <v>27</v>
      </c>
      <c r="B7" s="72" t="s">
        <v>88</v>
      </c>
      <c r="C7" s="59" t="s">
        <v>42</v>
      </c>
      <c r="D7" s="47">
        <f aca="true" t="shared" si="1" ref="D7:D54">SUM(E7:P7)</f>
        <v>428252.37</v>
      </c>
      <c r="E7" s="61">
        <f>428252.37</f>
        <v>428252.37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8">
        <f aca="true" t="shared" si="2" ref="Q7:Q54">D7/$D$5</f>
        <v>0.0035822880126493376</v>
      </c>
    </row>
    <row r="8" spans="1:17" ht="12.75">
      <c r="A8" s="72" t="s">
        <v>27</v>
      </c>
      <c r="B8" s="72" t="s">
        <v>125</v>
      </c>
      <c r="C8" s="72" t="s">
        <v>43</v>
      </c>
      <c r="D8" s="47">
        <f t="shared" si="1"/>
        <v>38658.06</v>
      </c>
      <c r="E8" s="61">
        <f>13285.2+25372.86</f>
        <v>38658.06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8">
        <f t="shared" si="2"/>
        <v>0.00032337078468539204</v>
      </c>
    </row>
    <row r="9" spans="1:17" ht="12.75">
      <c r="A9" s="72" t="s">
        <v>27</v>
      </c>
      <c r="B9" s="72" t="s">
        <v>83</v>
      </c>
      <c r="C9" s="72" t="s">
        <v>82</v>
      </c>
      <c r="D9" s="47">
        <f t="shared" si="1"/>
        <v>96258.25</v>
      </c>
      <c r="E9" s="61">
        <f>3529+92729.25</f>
        <v>96258.25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8">
        <f t="shared" si="2"/>
        <v>0.0008051905821177431</v>
      </c>
    </row>
    <row r="10" spans="1:17" ht="12.75">
      <c r="A10" s="59" t="s">
        <v>28</v>
      </c>
      <c r="B10" s="59" t="s">
        <v>124</v>
      </c>
      <c r="C10" s="59" t="s">
        <v>42</v>
      </c>
      <c r="D10" s="47">
        <f t="shared" si="1"/>
        <v>3285488.409999999</v>
      </c>
      <c r="E10" s="61"/>
      <c r="F10" s="61">
        <f>229661+248653.58+238254.32+1530284.28+467252.3+313263.98+255150.28+2968.67</f>
        <v>3285488.409999999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8">
        <f t="shared" si="2"/>
        <v>0.027482780181324693</v>
      </c>
    </row>
    <row r="11" spans="1:17" ht="12.75">
      <c r="A11" s="59" t="s">
        <v>28</v>
      </c>
      <c r="B11" s="72" t="s">
        <v>89</v>
      </c>
      <c r="C11" s="59" t="s">
        <v>43</v>
      </c>
      <c r="D11" s="47">
        <f t="shared" si="1"/>
        <v>747722.78</v>
      </c>
      <c r="E11" s="61"/>
      <c r="F11" s="61">
        <f>76878.36+108205.87+562063.66+574.89</f>
        <v>747722.78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8">
        <f t="shared" si="2"/>
        <v>0.00625462586833749</v>
      </c>
    </row>
    <row r="12" spans="1:17" ht="12.75">
      <c r="A12" s="59" t="s">
        <v>29</v>
      </c>
      <c r="B12" s="72" t="s">
        <v>134</v>
      </c>
      <c r="C12" s="59" t="s">
        <v>135</v>
      </c>
      <c r="D12" s="47">
        <f t="shared" si="1"/>
        <v>272654.79</v>
      </c>
      <c r="E12" s="61"/>
      <c r="F12" s="61"/>
      <c r="G12" s="61">
        <v>272654.79</v>
      </c>
      <c r="H12" s="60"/>
      <c r="I12" s="60"/>
      <c r="J12" s="60"/>
      <c r="K12" s="60"/>
      <c r="L12" s="60"/>
      <c r="M12" s="60"/>
      <c r="N12" s="60"/>
      <c r="O12" s="60"/>
      <c r="P12" s="60"/>
      <c r="Q12" s="8">
        <f t="shared" si="2"/>
        <v>0.002280729901876369</v>
      </c>
    </row>
    <row r="13" spans="1:17" ht="12.75">
      <c r="A13" s="59" t="s">
        <v>74</v>
      </c>
      <c r="B13" s="72" t="s">
        <v>69</v>
      </c>
      <c r="C13" s="72" t="s">
        <v>43</v>
      </c>
      <c r="D13" s="47">
        <f t="shared" si="1"/>
        <v>275927.7</v>
      </c>
      <c r="E13" s="61"/>
      <c r="F13" s="61"/>
      <c r="G13" s="61">
        <v>275927.7</v>
      </c>
      <c r="H13" s="60"/>
      <c r="I13" s="60"/>
      <c r="J13" s="60"/>
      <c r="K13" s="60"/>
      <c r="L13" s="60"/>
      <c r="M13" s="60"/>
      <c r="N13" s="60"/>
      <c r="O13" s="60"/>
      <c r="P13" s="60"/>
      <c r="Q13" s="8">
        <f t="shared" si="2"/>
        <v>0.002308107464922851</v>
      </c>
    </row>
    <row r="14" spans="1:17" ht="12.75">
      <c r="A14" s="59" t="s">
        <v>30</v>
      </c>
      <c r="B14" s="72" t="s">
        <v>132</v>
      </c>
      <c r="C14" s="59" t="s">
        <v>42</v>
      </c>
      <c r="D14" s="47">
        <f t="shared" si="1"/>
        <v>827125.53</v>
      </c>
      <c r="E14" s="61"/>
      <c r="F14" s="61"/>
      <c r="G14" s="60"/>
      <c r="H14" s="61">
        <f>552010.38+8045+3291.25+263778.9</f>
        <v>827125.53</v>
      </c>
      <c r="I14" s="60"/>
      <c r="J14" s="60"/>
      <c r="K14" s="60"/>
      <c r="L14" s="60"/>
      <c r="M14" s="60"/>
      <c r="N14" s="60"/>
      <c r="O14" s="60"/>
      <c r="P14" s="60"/>
      <c r="Q14" s="8">
        <f t="shared" si="2"/>
        <v>0.006918821887839711</v>
      </c>
    </row>
    <row r="15" spans="1:17" ht="12.75">
      <c r="A15" s="59" t="s">
        <v>31</v>
      </c>
      <c r="B15" s="72" t="s">
        <v>128</v>
      </c>
      <c r="C15" s="59" t="s">
        <v>42</v>
      </c>
      <c r="D15" s="47">
        <f t="shared" si="1"/>
        <v>5061657.590000001</v>
      </c>
      <c r="E15" s="61"/>
      <c r="F15" s="61"/>
      <c r="G15" s="60"/>
      <c r="H15" s="61"/>
      <c r="I15" s="61">
        <f>853408.33+1352000+1319734.01+1162738.9+333834.19+27678.28+10239.46+2024.42</f>
        <v>5061657.590000001</v>
      </c>
      <c r="J15" s="60"/>
      <c r="K15" s="60"/>
      <c r="L15" s="60"/>
      <c r="M15" s="60"/>
      <c r="N15" s="60"/>
      <c r="O15" s="60"/>
      <c r="P15" s="60"/>
      <c r="Q15" s="8">
        <f t="shared" si="2"/>
        <v>0.042340256771474585</v>
      </c>
    </row>
    <row r="16" spans="1:17" ht="12.75">
      <c r="A16" s="59" t="s">
        <v>31</v>
      </c>
      <c r="B16" s="72" t="s">
        <v>84</v>
      </c>
      <c r="C16" s="59" t="s">
        <v>112</v>
      </c>
      <c r="D16" s="47">
        <f t="shared" si="1"/>
        <v>378155.03</v>
      </c>
      <c r="E16" s="61"/>
      <c r="F16" s="61"/>
      <c r="G16" s="60"/>
      <c r="H16" s="61"/>
      <c r="I16" s="61">
        <f>378155.03</f>
        <v>378155.03</v>
      </c>
      <c r="J16" s="60"/>
      <c r="K16" s="60"/>
      <c r="L16" s="60"/>
      <c r="M16" s="60"/>
      <c r="N16" s="60"/>
      <c r="O16" s="60"/>
      <c r="P16" s="60"/>
      <c r="Q16" s="8">
        <f t="shared" si="2"/>
        <v>0.0031632288010269524</v>
      </c>
    </row>
    <row r="17" spans="1:17" ht="12.75">
      <c r="A17" s="72" t="s">
        <v>31</v>
      </c>
      <c r="B17" s="72" t="s">
        <v>86</v>
      </c>
      <c r="C17" s="72" t="s">
        <v>87</v>
      </c>
      <c r="D17" s="47">
        <f t="shared" si="1"/>
        <v>3502647.59</v>
      </c>
      <c r="E17" s="61"/>
      <c r="F17" s="61"/>
      <c r="G17" s="60"/>
      <c r="H17" s="61"/>
      <c r="I17" s="61">
        <f>3502647.59</f>
        <v>3502647.59</v>
      </c>
      <c r="J17" s="60"/>
      <c r="K17" s="60"/>
      <c r="L17" s="60"/>
      <c r="M17" s="60"/>
      <c r="N17" s="60"/>
      <c r="O17" s="60"/>
      <c r="P17" s="60"/>
      <c r="Q17" s="8">
        <f t="shared" si="2"/>
        <v>0.029299294885845213</v>
      </c>
    </row>
    <row r="18" spans="1:17" ht="12.75">
      <c r="A18" s="72" t="s">
        <v>31</v>
      </c>
      <c r="B18" s="72" t="s">
        <v>86</v>
      </c>
      <c r="C18" s="72" t="s">
        <v>43</v>
      </c>
      <c r="D18" s="47">
        <f t="shared" si="1"/>
        <v>24985</v>
      </c>
      <c r="E18" s="61"/>
      <c r="F18" s="61"/>
      <c r="G18" s="60"/>
      <c r="H18" s="61"/>
      <c r="I18" s="61">
        <f>24985</f>
        <v>24985</v>
      </c>
      <c r="J18" s="60"/>
      <c r="K18" s="60"/>
      <c r="L18" s="60"/>
      <c r="M18" s="60"/>
      <c r="N18" s="60"/>
      <c r="O18" s="60"/>
      <c r="P18" s="60"/>
      <c r="Q18" s="8">
        <f t="shared" si="2"/>
        <v>0.00020899701266345288</v>
      </c>
    </row>
    <row r="19" spans="1:17" ht="12.75">
      <c r="A19" s="59" t="s">
        <v>32</v>
      </c>
      <c r="B19" s="72" t="s">
        <v>90</v>
      </c>
      <c r="C19" s="59" t="s">
        <v>42</v>
      </c>
      <c r="D19" s="47">
        <f t="shared" si="1"/>
        <v>8493.73</v>
      </c>
      <c r="E19" s="61"/>
      <c r="F19" s="61"/>
      <c r="G19" s="60"/>
      <c r="H19" s="61"/>
      <c r="I19" s="60"/>
      <c r="J19" s="61">
        <f>4252.73+4241</f>
        <v>8493.73</v>
      </c>
      <c r="K19" s="60"/>
      <c r="L19" s="60"/>
      <c r="M19" s="60"/>
      <c r="N19" s="60"/>
      <c r="O19" s="60"/>
      <c r="P19" s="60"/>
      <c r="Q19" s="8">
        <f t="shared" si="2"/>
        <v>7.104919737322191E-05</v>
      </c>
    </row>
    <row r="20" spans="1:17" ht="12.75">
      <c r="A20" s="59" t="s">
        <v>32</v>
      </c>
      <c r="B20" s="72" t="s">
        <v>133</v>
      </c>
      <c r="C20" s="59" t="s">
        <v>43</v>
      </c>
      <c r="D20" s="47">
        <f t="shared" si="1"/>
        <v>473126.09</v>
      </c>
      <c r="E20" s="61"/>
      <c r="F20" s="61"/>
      <c r="G20" s="60"/>
      <c r="H20" s="61"/>
      <c r="I20" s="60"/>
      <c r="J20" s="61">
        <f>401330.82+71795.27</f>
        <v>473126.09</v>
      </c>
      <c r="K20" s="60"/>
      <c r="L20" s="60"/>
      <c r="M20" s="60"/>
      <c r="N20" s="60"/>
      <c r="O20" s="60"/>
      <c r="P20" s="60"/>
      <c r="Q20" s="8">
        <f t="shared" si="2"/>
        <v>0.003957652168226534</v>
      </c>
    </row>
    <row r="21" spans="1:17" ht="12.75">
      <c r="A21" s="59" t="s">
        <v>33</v>
      </c>
      <c r="B21" s="72" t="s">
        <v>129</v>
      </c>
      <c r="C21" s="59" t="s">
        <v>42</v>
      </c>
      <c r="D21" s="47">
        <f t="shared" si="1"/>
        <v>1377112.38</v>
      </c>
      <c r="E21" s="61"/>
      <c r="F21" s="61"/>
      <c r="G21" s="60"/>
      <c r="H21" s="61"/>
      <c r="I21" s="60"/>
      <c r="J21" s="61"/>
      <c r="K21" s="61">
        <f>182583.42+494268.28+9101+1432.44+61664+82343.07+388320.75+157399.42</f>
        <v>1377112.38</v>
      </c>
      <c r="L21" s="60"/>
      <c r="M21" s="60"/>
      <c r="N21" s="60"/>
      <c r="O21" s="60"/>
      <c r="P21" s="60"/>
      <c r="Q21" s="8">
        <f t="shared" si="2"/>
        <v>0.011519406584825203</v>
      </c>
    </row>
    <row r="22" spans="1:17" ht="12.75">
      <c r="A22" s="59" t="s">
        <v>33</v>
      </c>
      <c r="B22" s="59" t="s">
        <v>41</v>
      </c>
      <c r="C22" s="59" t="s">
        <v>44</v>
      </c>
      <c r="D22" s="47">
        <f t="shared" si="1"/>
        <v>69907.85</v>
      </c>
      <c r="E22" s="61"/>
      <c r="F22" s="60"/>
      <c r="G22" s="60"/>
      <c r="H22" s="60"/>
      <c r="I22" s="60"/>
      <c r="J22" s="60"/>
      <c r="K22" s="61">
        <f>69907.85</f>
        <v>69907.85</v>
      </c>
      <c r="L22" s="60"/>
      <c r="M22" s="60"/>
      <c r="N22" s="60"/>
      <c r="O22" s="60"/>
      <c r="P22" s="60"/>
      <c r="Q22" s="8">
        <f t="shared" si="2"/>
        <v>0.0005847721357504408</v>
      </c>
    </row>
    <row r="23" spans="1:17" ht="12.75">
      <c r="A23" s="59" t="s">
        <v>34</v>
      </c>
      <c r="B23" s="59" t="s">
        <v>109</v>
      </c>
      <c r="C23" s="59" t="s">
        <v>42</v>
      </c>
      <c r="D23" s="47">
        <f t="shared" si="1"/>
        <v>923357.93</v>
      </c>
      <c r="E23" s="61"/>
      <c r="F23" s="60"/>
      <c r="G23" s="60"/>
      <c r="H23" s="60"/>
      <c r="I23" s="60"/>
      <c r="J23" s="60"/>
      <c r="K23" s="61"/>
      <c r="L23" s="61">
        <f>333494.01+400342.82+169331.1+20190</f>
        <v>923357.93</v>
      </c>
      <c r="M23" s="60"/>
      <c r="N23" s="60"/>
      <c r="O23" s="60"/>
      <c r="P23" s="60"/>
      <c r="Q23" s="8">
        <f t="shared" si="2"/>
        <v>0.0077237962373067695</v>
      </c>
    </row>
    <row r="24" spans="1:17" ht="12.75">
      <c r="A24" s="59" t="s">
        <v>34</v>
      </c>
      <c r="B24" s="59" t="s">
        <v>111</v>
      </c>
      <c r="C24" s="59" t="s">
        <v>85</v>
      </c>
      <c r="D24" s="47">
        <f t="shared" si="1"/>
        <v>19829511.880000003</v>
      </c>
      <c r="E24" s="61"/>
      <c r="F24" s="60"/>
      <c r="G24" s="60"/>
      <c r="H24" s="60"/>
      <c r="I24" s="60"/>
      <c r="J24" s="60"/>
      <c r="K24" s="61"/>
      <c r="L24" s="61">
        <f>9969803.99+9859707.89</f>
        <v>19829511.880000003</v>
      </c>
      <c r="M24" s="60"/>
      <c r="N24" s="60"/>
      <c r="O24" s="60"/>
      <c r="P24" s="60"/>
      <c r="Q24" s="8">
        <f t="shared" si="2"/>
        <v>0.1658718729435441</v>
      </c>
    </row>
    <row r="25" spans="1:17" ht="12.75">
      <c r="A25" s="59" t="s">
        <v>34</v>
      </c>
      <c r="B25" s="72" t="s">
        <v>113</v>
      </c>
      <c r="C25" s="59" t="s">
        <v>43</v>
      </c>
      <c r="D25" s="47">
        <f t="shared" si="1"/>
        <v>386168.5</v>
      </c>
      <c r="E25" s="61"/>
      <c r="F25" s="60"/>
      <c r="G25" s="60"/>
      <c r="H25" s="60"/>
      <c r="I25" s="60"/>
      <c r="J25" s="60"/>
      <c r="K25" s="61"/>
      <c r="L25" s="61">
        <f>63198.5+250000+72970</f>
        <v>386168.5</v>
      </c>
      <c r="M25" s="60"/>
      <c r="N25" s="60"/>
      <c r="O25" s="60"/>
      <c r="P25" s="60"/>
      <c r="Q25" s="8">
        <f t="shared" si="2"/>
        <v>0.0032302606717921393</v>
      </c>
    </row>
    <row r="26" spans="1:17" ht="12.75">
      <c r="A26" s="59" t="s">
        <v>35</v>
      </c>
      <c r="B26" s="72" t="s">
        <v>123</v>
      </c>
      <c r="C26" s="59" t="s">
        <v>42</v>
      </c>
      <c r="D26" s="47">
        <f t="shared" si="1"/>
        <v>442169.67000000004</v>
      </c>
      <c r="E26" s="61"/>
      <c r="F26" s="60"/>
      <c r="G26" s="60"/>
      <c r="H26" s="60"/>
      <c r="I26" s="60"/>
      <c r="J26" s="60"/>
      <c r="K26" s="61"/>
      <c r="L26" s="61"/>
      <c r="M26" s="61">
        <f>34127.16+119529.13+38529.4+236648.98+13335</f>
        <v>442169.67000000004</v>
      </c>
      <c r="N26" s="60"/>
      <c r="O26" s="60"/>
      <c r="P26" s="60"/>
      <c r="Q26" s="8">
        <f t="shared" si="2"/>
        <v>0.003698704827712019</v>
      </c>
    </row>
    <row r="27" spans="1:17" ht="12.75">
      <c r="A27" s="59" t="s">
        <v>35</v>
      </c>
      <c r="B27" s="72" t="s">
        <v>41</v>
      </c>
      <c r="C27" s="59" t="s">
        <v>43</v>
      </c>
      <c r="D27" s="47">
        <f t="shared" si="1"/>
        <v>105464.64</v>
      </c>
      <c r="E27" s="61"/>
      <c r="F27" s="60"/>
      <c r="G27" s="60"/>
      <c r="H27" s="60"/>
      <c r="I27" s="60"/>
      <c r="J27" s="60"/>
      <c r="K27" s="61"/>
      <c r="L27" s="61"/>
      <c r="M27" s="61">
        <f>105464.64</f>
        <v>105464.64</v>
      </c>
      <c r="N27" s="60"/>
      <c r="O27" s="60"/>
      <c r="P27" s="60"/>
      <c r="Q27" s="8">
        <f t="shared" si="2"/>
        <v>0.0008822011087302981</v>
      </c>
    </row>
    <row r="28" spans="1:17" ht="12.75">
      <c r="A28" s="59" t="s">
        <v>36</v>
      </c>
      <c r="B28" s="59" t="s">
        <v>130</v>
      </c>
      <c r="C28" s="59" t="s">
        <v>42</v>
      </c>
      <c r="D28" s="47">
        <f t="shared" si="1"/>
        <v>1525544.8299999998</v>
      </c>
      <c r="E28" s="61"/>
      <c r="F28" s="60"/>
      <c r="G28" s="60"/>
      <c r="H28" s="60"/>
      <c r="I28" s="60"/>
      <c r="J28" s="60"/>
      <c r="K28" s="61"/>
      <c r="L28" s="61"/>
      <c r="M28" s="61"/>
      <c r="N28" s="61">
        <f>51450.65+201126.68+459882.47+422889+390196.03</f>
        <v>1525544.8299999998</v>
      </c>
      <c r="O28" s="60"/>
      <c r="P28" s="60"/>
      <c r="Q28" s="8">
        <f t="shared" si="2"/>
        <v>0.012761029103629178</v>
      </c>
    </row>
    <row r="29" spans="1:17" ht="12.75">
      <c r="A29" s="59" t="s">
        <v>37</v>
      </c>
      <c r="B29" s="59" t="s">
        <v>110</v>
      </c>
      <c r="C29" s="59" t="s">
        <v>42</v>
      </c>
      <c r="D29" s="47">
        <f t="shared" si="1"/>
        <v>5737555.83</v>
      </c>
      <c r="E29" s="61"/>
      <c r="F29" s="60"/>
      <c r="G29" s="60"/>
      <c r="H29" s="60"/>
      <c r="I29" s="60"/>
      <c r="J29" s="60"/>
      <c r="K29" s="61"/>
      <c r="L29" s="61"/>
      <c r="M29" s="61"/>
      <c r="N29" s="60"/>
      <c r="O29" s="61">
        <f>84859.81+1316998.43+1577326.79+1548496.5+650035.62+465269.68+94569</f>
        <v>5737555.83</v>
      </c>
      <c r="P29" s="60"/>
      <c r="Q29" s="8">
        <f t="shared" si="2"/>
        <v>0.047994077584942084</v>
      </c>
    </row>
    <row r="30" spans="1:17" ht="12.75">
      <c r="A30" s="59" t="s">
        <v>37</v>
      </c>
      <c r="B30" s="72" t="s">
        <v>69</v>
      </c>
      <c r="C30" s="59" t="s">
        <v>55</v>
      </c>
      <c r="D30" s="47">
        <f t="shared" si="1"/>
        <v>40055.42</v>
      </c>
      <c r="E30" s="61"/>
      <c r="F30" s="60"/>
      <c r="G30" s="60"/>
      <c r="H30" s="60"/>
      <c r="I30" s="60"/>
      <c r="J30" s="60"/>
      <c r="K30" s="61"/>
      <c r="L30" s="61"/>
      <c r="M30" s="61"/>
      <c r="N30" s="60"/>
      <c r="O30" s="61">
        <f>40055.42</f>
        <v>40055.42</v>
      </c>
      <c r="P30" s="60"/>
      <c r="Q30" s="8">
        <f t="shared" si="2"/>
        <v>0.0003350595605755423</v>
      </c>
    </row>
    <row r="31" spans="1:18" ht="12.75">
      <c r="A31" s="59" t="s">
        <v>38</v>
      </c>
      <c r="B31" s="59" t="s">
        <v>131</v>
      </c>
      <c r="C31" s="59" t="s">
        <v>42</v>
      </c>
      <c r="D31" s="47">
        <f t="shared" si="1"/>
        <v>594192.05</v>
      </c>
      <c r="E31" s="61"/>
      <c r="F31" s="60"/>
      <c r="G31" s="60"/>
      <c r="H31" s="60"/>
      <c r="I31" s="60"/>
      <c r="J31" s="60"/>
      <c r="K31" s="61"/>
      <c r="L31" s="61"/>
      <c r="M31" s="61"/>
      <c r="N31" s="60"/>
      <c r="O31" s="61"/>
      <c r="P31" s="61">
        <f>17749.93+290213.4+186228.72+100000</f>
        <v>594192.05</v>
      </c>
      <c r="Q31" s="8">
        <f t="shared" si="2"/>
        <v>0.004970356749984912</v>
      </c>
      <c r="R31" s="8">
        <f>SUM(Q7:Q31)</f>
        <v>0.38856793102915627</v>
      </c>
    </row>
    <row r="32" spans="1:18" ht="12.75">
      <c r="A32" s="59" t="s">
        <v>27</v>
      </c>
      <c r="B32" s="72" t="s">
        <v>93</v>
      </c>
      <c r="C32" s="59" t="s">
        <v>60</v>
      </c>
      <c r="D32" s="47">
        <f t="shared" si="1"/>
        <v>35967613.91</v>
      </c>
      <c r="E32" s="61">
        <f>35967613.91</f>
        <v>35967613.91</v>
      </c>
      <c r="F32" s="60"/>
      <c r="G32" s="60"/>
      <c r="H32" s="60"/>
      <c r="I32" s="60"/>
      <c r="J32" s="60"/>
      <c r="K32" s="61"/>
      <c r="L32" s="61"/>
      <c r="M32" s="61"/>
      <c r="N32" s="60"/>
      <c r="O32" s="61"/>
      <c r="P32" s="61"/>
      <c r="Q32" s="8">
        <f t="shared" si="2"/>
        <v>0.30086547367710437</v>
      </c>
      <c r="R32" s="8"/>
    </row>
    <row r="33" spans="1:17" ht="12.75">
      <c r="A33" s="2" t="s">
        <v>27</v>
      </c>
      <c r="B33" s="73" t="s">
        <v>97</v>
      </c>
      <c r="C33" t="s">
        <v>45</v>
      </c>
      <c r="D33" s="47">
        <f t="shared" si="1"/>
        <v>836889.99</v>
      </c>
      <c r="E33" s="47">
        <f>836889.99</f>
        <v>836889.99</v>
      </c>
      <c r="Q33" s="8">
        <f t="shared" si="2"/>
        <v>0.00700050061388621</v>
      </c>
    </row>
    <row r="34" spans="1:17" ht="12.75">
      <c r="A34" s="2" t="s">
        <v>27</v>
      </c>
      <c r="B34" s="73" t="s">
        <v>114</v>
      </c>
      <c r="C34" s="62" t="s">
        <v>47</v>
      </c>
      <c r="D34" s="47">
        <f t="shared" si="1"/>
        <v>111396.18</v>
      </c>
      <c r="E34" s="47">
        <v>111396.18</v>
      </c>
      <c r="Q34" s="8">
        <f t="shared" si="2"/>
        <v>0.0009318178443914458</v>
      </c>
    </row>
    <row r="35" spans="1:17" ht="12.75">
      <c r="A35" s="2" t="s">
        <v>27</v>
      </c>
      <c r="B35" s="73" t="s">
        <v>76</v>
      </c>
      <c r="C35" s="62" t="s">
        <v>47</v>
      </c>
      <c r="D35" s="47">
        <f t="shared" si="1"/>
        <v>2948316.87</v>
      </c>
      <c r="E35" s="47">
        <v>2948316.87</v>
      </c>
      <c r="Q35" s="8">
        <f t="shared" si="2"/>
        <v>0.024662374153102334</v>
      </c>
    </row>
    <row r="36" spans="1:17" ht="12.75">
      <c r="A36" s="2" t="s">
        <v>27</v>
      </c>
      <c r="B36" s="73" t="s">
        <v>93</v>
      </c>
      <c r="C36" s="62" t="s">
        <v>47</v>
      </c>
      <c r="D36" s="47">
        <f t="shared" si="1"/>
        <v>1159886.16</v>
      </c>
      <c r="E36" s="47">
        <f>1159886.16</f>
        <v>1159886.16</v>
      </c>
      <c r="Q36" s="8">
        <f t="shared" si="2"/>
        <v>0.009702331097445815</v>
      </c>
    </row>
    <row r="37" spans="1:17" ht="12.75">
      <c r="A37" s="2" t="s">
        <v>27</v>
      </c>
      <c r="B37" s="73" t="s">
        <v>59</v>
      </c>
      <c r="C37" s="62" t="s">
        <v>47</v>
      </c>
      <c r="D37" s="47">
        <f t="shared" si="1"/>
        <v>421751.71</v>
      </c>
      <c r="E37" s="47">
        <f>421751.71</f>
        <v>421751.71</v>
      </c>
      <c r="Q37" s="8">
        <f t="shared" si="2"/>
        <v>0.0035279106454153657</v>
      </c>
    </row>
    <row r="38" spans="1:17" ht="12.75">
      <c r="A38" s="73" t="s">
        <v>27</v>
      </c>
      <c r="B38" s="73" t="s">
        <v>59</v>
      </c>
      <c r="C38" s="74" t="s">
        <v>71</v>
      </c>
      <c r="D38" s="47">
        <f t="shared" si="1"/>
        <v>3065116.13</v>
      </c>
      <c r="E38" s="47">
        <f>3065116.13</f>
        <v>3065116.13</v>
      </c>
      <c r="Q38" s="8">
        <f t="shared" si="2"/>
        <v>0.025639388218393584</v>
      </c>
    </row>
    <row r="39" spans="1:17" ht="12.75">
      <c r="A39" s="2" t="s">
        <v>28</v>
      </c>
      <c r="B39" s="2" t="s">
        <v>59</v>
      </c>
      <c r="C39" s="62" t="s">
        <v>63</v>
      </c>
      <c r="D39" s="47">
        <f t="shared" si="1"/>
        <v>339732.76</v>
      </c>
      <c r="F39" s="47">
        <f>339732.76</f>
        <v>339732.76</v>
      </c>
      <c r="Q39" s="8">
        <f t="shared" si="2"/>
        <v>0.0028418303759819813</v>
      </c>
    </row>
    <row r="40" spans="1:17" ht="12.75">
      <c r="A40" s="73" t="s">
        <v>28</v>
      </c>
      <c r="B40" s="73" t="s">
        <v>76</v>
      </c>
      <c r="C40" s="74" t="s">
        <v>91</v>
      </c>
      <c r="D40" s="47">
        <f t="shared" si="1"/>
        <v>423399.45</v>
      </c>
      <c r="F40" s="47">
        <f>423399.45</f>
        <v>423399.45</v>
      </c>
      <c r="Q40" s="8">
        <f t="shared" si="2"/>
        <v>0.0035416938248288565</v>
      </c>
    </row>
    <row r="41" spans="1:17" ht="12.75">
      <c r="A41" s="73" t="s">
        <v>31</v>
      </c>
      <c r="B41" s="73" t="s">
        <v>114</v>
      </c>
      <c r="C41" s="74" t="s">
        <v>115</v>
      </c>
      <c r="D41" s="47">
        <f t="shared" si="1"/>
        <v>200000</v>
      </c>
      <c r="I41" s="47">
        <f>200000</f>
        <v>200000</v>
      </c>
      <c r="Q41" s="8">
        <f t="shared" si="2"/>
        <v>0.0016729798892411677</v>
      </c>
    </row>
    <row r="42" spans="1:17" ht="12.75">
      <c r="A42" s="2" t="s">
        <v>31</v>
      </c>
      <c r="B42" s="73" t="s">
        <v>116</v>
      </c>
      <c r="C42" t="s">
        <v>48</v>
      </c>
      <c r="D42" s="47">
        <f t="shared" si="1"/>
        <v>9861925.07</v>
      </c>
      <c r="I42" s="47">
        <f>9325751.99+535908.39+264.69</f>
        <v>9861925.07</v>
      </c>
      <c r="Q42" s="8">
        <f t="shared" si="2"/>
        <v>0.08249401155656648</v>
      </c>
    </row>
    <row r="43" spans="1:17" ht="12.75">
      <c r="A43" s="73" t="s">
        <v>31</v>
      </c>
      <c r="B43" s="73" t="s">
        <v>95</v>
      </c>
      <c r="C43" s="74" t="s">
        <v>77</v>
      </c>
      <c r="D43" s="47">
        <f t="shared" si="1"/>
        <v>104294.08</v>
      </c>
      <c r="I43" s="47">
        <f>104294.08</f>
        <v>104294.08</v>
      </c>
      <c r="Q43" s="8">
        <f t="shared" si="2"/>
        <v>0.0008724094920345474</v>
      </c>
    </row>
    <row r="44" spans="1:17" ht="12.75">
      <c r="A44" s="73" t="s">
        <v>31</v>
      </c>
      <c r="B44" s="73" t="s">
        <v>117</v>
      </c>
      <c r="C44" s="74" t="s">
        <v>118</v>
      </c>
      <c r="D44" s="47">
        <f t="shared" si="1"/>
        <v>216284.15</v>
      </c>
      <c r="I44" s="47">
        <f>216284.15</f>
        <v>216284.15</v>
      </c>
      <c r="Q44" s="8">
        <f t="shared" si="2"/>
        <v>0.0018091951665581004</v>
      </c>
    </row>
    <row r="45" spans="1:17" ht="12.75">
      <c r="A45" s="73" t="s">
        <v>31</v>
      </c>
      <c r="B45" s="73" t="s">
        <v>99</v>
      </c>
      <c r="C45" s="74" t="s">
        <v>78</v>
      </c>
      <c r="D45" s="47">
        <f t="shared" si="1"/>
        <v>101486.85</v>
      </c>
      <c r="I45" s="47">
        <f>101486.85</f>
        <v>101486.85</v>
      </c>
      <c r="Q45" s="8">
        <f t="shared" si="2"/>
        <v>0.000848927295362175</v>
      </c>
    </row>
    <row r="46" spans="1:17" ht="12.75">
      <c r="A46" s="2" t="s">
        <v>33</v>
      </c>
      <c r="B46" s="73" t="s">
        <v>96</v>
      </c>
      <c r="C46" t="s">
        <v>50</v>
      </c>
      <c r="D46" s="47">
        <f t="shared" si="1"/>
        <v>1244710.42</v>
      </c>
      <c r="K46" s="47">
        <f>1244710.42</f>
        <v>1244710.42</v>
      </c>
      <c r="Q46" s="8">
        <f t="shared" si="2"/>
        <v>0.010411877502944636</v>
      </c>
    </row>
    <row r="47" spans="1:17" ht="12.75">
      <c r="A47" s="2" t="s">
        <v>36</v>
      </c>
      <c r="B47" s="73" t="s">
        <v>94</v>
      </c>
      <c r="C47" t="s">
        <v>51</v>
      </c>
      <c r="D47" s="47">
        <f t="shared" si="1"/>
        <v>289562.98</v>
      </c>
      <c r="N47" s="47">
        <f>84627.44+85961.3+118974.24</f>
        <v>289562.98</v>
      </c>
      <c r="Q47" s="8">
        <f t="shared" si="2"/>
        <v>0.002422165211043712</v>
      </c>
    </row>
    <row r="48" spans="1:17" ht="12.75">
      <c r="A48" s="2" t="s">
        <v>37</v>
      </c>
      <c r="B48" s="73" t="s">
        <v>70</v>
      </c>
      <c r="C48" t="s">
        <v>67</v>
      </c>
      <c r="D48" s="47">
        <f t="shared" si="1"/>
        <v>12572443.63</v>
      </c>
      <c r="O48" s="47">
        <f>12041806.4+530637.23</f>
        <v>12572443.63</v>
      </c>
      <c r="Q48" s="8">
        <f t="shared" si="2"/>
        <v>0.10516722675804113</v>
      </c>
    </row>
    <row r="49" spans="1:17" ht="12.75">
      <c r="A49" s="2" t="s">
        <v>37</v>
      </c>
      <c r="B49" s="73" t="s">
        <v>97</v>
      </c>
      <c r="C49" t="s">
        <v>48</v>
      </c>
      <c r="D49" s="47">
        <f t="shared" si="1"/>
        <v>2995.57</v>
      </c>
      <c r="O49" s="47">
        <f>2995.57</f>
        <v>2995.57</v>
      </c>
      <c r="Q49" s="8">
        <f t="shared" si="2"/>
        <v>2.5057641834070823E-05</v>
      </c>
    </row>
    <row r="50" spans="1:17" ht="12.75">
      <c r="A50" s="73" t="s">
        <v>37</v>
      </c>
      <c r="B50" s="73" t="s">
        <v>136</v>
      </c>
      <c r="C50" s="75" t="s">
        <v>137</v>
      </c>
      <c r="D50" s="47">
        <f t="shared" si="1"/>
        <v>21596</v>
      </c>
      <c r="O50" s="47">
        <f>21596</f>
        <v>21596</v>
      </c>
      <c r="Q50" s="8">
        <f t="shared" si="2"/>
        <v>0.0001806483684402613</v>
      </c>
    </row>
    <row r="51" spans="1:17" ht="12.75">
      <c r="A51" s="73" t="s">
        <v>37</v>
      </c>
      <c r="B51" s="73" t="s">
        <v>126</v>
      </c>
      <c r="C51" s="75" t="s">
        <v>92</v>
      </c>
      <c r="D51" s="47">
        <f t="shared" si="1"/>
        <v>2999150.8899999997</v>
      </c>
      <c r="O51" s="47">
        <f>157787.09+2841363.8</f>
        <v>2999150.8899999997</v>
      </c>
      <c r="Q51" s="8">
        <f t="shared" si="2"/>
        <v>0.025087595618848744</v>
      </c>
    </row>
    <row r="52" spans="1:17" ht="12.75">
      <c r="A52" s="2" t="s">
        <v>37</v>
      </c>
      <c r="B52" s="73" t="s">
        <v>46</v>
      </c>
      <c r="C52" t="s">
        <v>52</v>
      </c>
      <c r="D52" s="47">
        <f t="shared" si="1"/>
        <v>5874</v>
      </c>
      <c r="O52" s="47">
        <f>5874</f>
        <v>5874</v>
      </c>
      <c r="Q52" s="8">
        <f t="shared" si="2"/>
        <v>4.91354193470131E-05</v>
      </c>
    </row>
    <row r="53" spans="1:17" ht="12.75">
      <c r="A53" s="73" t="s">
        <v>37</v>
      </c>
      <c r="B53" s="73" t="s">
        <v>138</v>
      </c>
      <c r="C53" s="75" t="s">
        <v>98</v>
      </c>
      <c r="D53" s="47">
        <f t="shared" si="1"/>
        <v>0</v>
      </c>
      <c r="Q53" s="8">
        <f t="shared" si="2"/>
        <v>0</v>
      </c>
    </row>
    <row r="54" spans="1:18" ht="12.75">
      <c r="A54" s="2" t="s">
        <v>37</v>
      </c>
      <c r="B54" s="2" t="s">
        <v>49</v>
      </c>
      <c r="C54" t="s">
        <v>53</v>
      </c>
      <c r="D54" s="47">
        <f t="shared" si="1"/>
        <v>200542.59</v>
      </c>
      <c r="O54" s="47">
        <f>200542.59</f>
        <v>200542.59</v>
      </c>
      <c r="Q54" s="8">
        <f t="shared" si="2"/>
        <v>0.0016775186000316845</v>
      </c>
      <c r="R54" s="8">
        <f>SUM(Q32:Q54)</f>
        <v>0.6114320689708437</v>
      </c>
    </row>
    <row r="55" spans="5:17" ht="12.75"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4"/>
    </row>
    <row r="56" spans="2:17" s="8" customFormat="1" ht="13.5" thickBot="1">
      <c r="B56" s="65"/>
      <c r="C56" s="66" t="s">
        <v>54</v>
      </c>
      <c r="D56" s="67">
        <f>SUM(E56:P56)</f>
        <v>0.9999999999999999</v>
      </c>
      <c r="E56" s="68">
        <f>E5/D5</f>
        <v>0.3770406456291916</v>
      </c>
      <c r="F56" s="68">
        <f>F5/D5</f>
        <v>0.04012093025047302</v>
      </c>
      <c r="G56" s="68">
        <f>G5/D5</f>
        <v>0.00458883736679922</v>
      </c>
      <c r="H56" s="68">
        <f>H5/D5</f>
        <v>0.006918821887839711</v>
      </c>
      <c r="I56" s="68">
        <f>I5/D5</f>
        <v>0.16270930087077265</v>
      </c>
      <c r="J56" s="68">
        <f>J5/D5</f>
        <v>0.004028701365599755</v>
      </c>
      <c r="K56" s="68">
        <f>K5/D5</f>
        <v>0.02251605622352028</v>
      </c>
      <c r="L56" s="68">
        <f>L5/D5</f>
        <v>0.17682592985264303</v>
      </c>
      <c r="M56" s="68">
        <f>M5/D5</f>
        <v>0.004580905936442317</v>
      </c>
      <c r="N56" s="68">
        <f>N5/D5</f>
        <v>0.01518319431467289</v>
      </c>
      <c r="O56" s="68">
        <f>O5/D5</f>
        <v>0.18051631955206054</v>
      </c>
      <c r="P56" s="68">
        <f>P5/D5</f>
        <v>0.004970356749984912</v>
      </c>
      <c r="Q56" s="68">
        <f>SUM(Q6:Q55)</f>
        <v>0.9999999999999999</v>
      </c>
    </row>
    <row r="57" spans="1:17" s="8" customFormat="1" ht="13.5" thickTop="1">
      <c r="A57" s="69"/>
      <c r="C57" s="66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</sheetData>
  <sheetProtection/>
  <printOptions/>
  <pageMargins left="0" right="0" top="0.75" bottom="0.75" header="0.3" footer="0.3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2022-04-28T14:45:34Z</cp:lastPrinted>
  <dcterms:created xsi:type="dcterms:W3CDTF">2011-02-21T16:49:07Z</dcterms:created>
  <dcterms:modified xsi:type="dcterms:W3CDTF">2022-04-28T14:45:47Z</dcterms:modified>
  <cp:category/>
  <cp:version/>
  <cp:contentType/>
  <cp:contentStatus/>
</cp:coreProperties>
</file>