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56" windowWidth="28800" windowHeight="17544" tabRatio="894" activeTab="0"/>
  </bookViews>
  <sheets>
    <sheet name="2012B" sheetId="1" r:id="rId1"/>
  </sheets>
  <definedNames>
    <definedName name="_xlnm.Print_Titles" localSheetId="0">'2012B'!$A:$A</definedName>
  </definedNames>
  <calcPr fullCalcOnLoad="1"/>
</workbook>
</file>

<file path=xl/sharedStrings.xml><?xml version="1.0" encoding="utf-8"?>
<sst xmlns="http://schemas.openxmlformats.org/spreadsheetml/2006/main" count="31" uniqueCount="15">
  <si>
    <t>Total</t>
  </si>
  <si>
    <t>Payment</t>
  </si>
  <si>
    <t>Date</t>
  </si>
  <si>
    <t>Principal</t>
  </si>
  <si>
    <t>Interest</t>
  </si>
  <si>
    <t xml:space="preserve">       Distribution of Debt Services</t>
  </si>
  <si>
    <t xml:space="preserve">    University System of Maryland</t>
  </si>
  <si>
    <t xml:space="preserve">          UMCP Avanti Property (Auxiliary)</t>
  </si>
  <si>
    <t>Amort of</t>
  </si>
  <si>
    <t>Premium</t>
  </si>
  <si>
    <t xml:space="preserve">          USM (Paid off by UMUC) (Auxiliary)</t>
  </si>
  <si>
    <t>2004 Series B Bond Funded Projects after 2012B</t>
  </si>
  <si>
    <t xml:space="preserve">      Total Debt Services - 2004 Series B after 2012B</t>
  </si>
  <si>
    <t>Refinanced on 2012B</t>
  </si>
  <si>
    <t>Loss on Refunding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</si>
</sst>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%"/>
    <numFmt numFmtId="173" formatCode="mm/dd/yy"/>
    <numFmt numFmtId="174" formatCode="0_);[Red]\(0\)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17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17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0" fillId="0" borderId="0" xfId="0" applyAlignment="1">
      <alignment horizontal="left"/>
    </xf>
    <xf numFmtId="173" fontId="0" fillId="0" borderId="0" xfId="0" applyNumberFormat="1" applyAlignment="1">
      <alignment horizontal="center"/>
    </xf>
    <xf numFmtId="172" fontId="0" fillId="0" borderId="11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38" fontId="0" fillId="0" borderId="12" xfId="0" applyNumberFormat="1" applyBorder="1" applyAlignment="1">
      <alignment horizontal="right"/>
    </xf>
    <xf numFmtId="38" fontId="0" fillId="0" borderId="14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72" fontId="0" fillId="0" borderId="15" xfId="0" applyNumberFormat="1" applyBorder="1" applyAlignment="1">
      <alignment horizontal="center"/>
    </xf>
    <xf numFmtId="172" fontId="0" fillId="0" borderId="16" xfId="0" applyNumberFormat="1" applyBorder="1" applyAlignment="1" quotePrefix="1">
      <alignment horizontal="left"/>
    </xf>
    <xf numFmtId="172" fontId="0" fillId="0" borderId="12" xfId="0" applyNumberFormat="1" applyBorder="1" applyAlignment="1">
      <alignment/>
    </xf>
    <xf numFmtId="38" fontId="0" fillId="33" borderId="16" xfId="0" applyNumberFormat="1" applyFill="1" applyBorder="1" applyAlignment="1" quotePrefix="1">
      <alignment horizontal="left"/>
    </xf>
    <xf numFmtId="38" fontId="0" fillId="33" borderId="11" xfId="0" applyNumberFormat="1" applyFill="1" applyBorder="1" applyAlignment="1">
      <alignment horizontal="right"/>
    </xf>
    <xf numFmtId="38" fontId="0" fillId="33" borderId="12" xfId="0" applyNumberFormat="1" applyFill="1" applyBorder="1" applyAlignment="1">
      <alignment horizontal="right"/>
    </xf>
    <xf numFmtId="38" fontId="0" fillId="0" borderId="11" xfId="0" applyNumberFormat="1" applyBorder="1" applyAlignment="1">
      <alignment horizontal="center"/>
    </xf>
    <xf numFmtId="38" fontId="0" fillId="0" borderId="17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16" xfId="0" applyNumberFormat="1" applyBorder="1" applyAlignment="1">
      <alignment horizontal="left"/>
    </xf>
    <xf numFmtId="3" fontId="1" fillId="0" borderId="16" xfId="0" applyNumberFormat="1" applyFont="1" applyBorder="1" applyAlignment="1" quotePrefix="1">
      <alignment horizontal="left"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8" fontId="1" fillId="0" borderId="14" xfId="0" applyNumberFormat="1" applyFont="1" applyBorder="1" applyAlignment="1">
      <alignment horizontal="center"/>
    </xf>
    <xf numFmtId="172" fontId="1" fillId="0" borderId="16" xfId="0" applyNumberFormat="1" applyFont="1" applyBorder="1" applyAlignment="1" quotePrefix="1">
      <alignment horizontal="left"/>
    </xf>
    <xf numFmtId="172" fontId="1" fillId="0" borderId="11" xfId="0" applyNumberFormat="1" applyFont="1" applyBorder="1" applyAlignment="1">
      <alignment/>
    </xf>
    <xf numFmtId="172" fontId="1" fillId="0" borderId="12" xfId="0" applyNumberFormat="1" applyFont="1" applyBorder="1" applyAlignment="1">
      <alignment/>
    </xf>
    <xf numFmtId="3" fontId="1" fillId="0" borderId="14" xfId="0" applyNumberFormat="1" applyFont="1" applyBorder="1" applyAlignment="1">
      <alignment horizontal="center"/>
    </xf>
    <xf numFmtId="38" fontId="1" fillId="0" borderId="0" xfId="0" applyNumberFormat="1" applyFont="1" applyAlignment="1">
      <alignment/>
    </xf>
    <xf numFmtId="38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38" fontId="1" fillId="0" borderId="17" xfId="0" applyNumberFormat="1" applyFont="1" applyBorder="1" applyAlignment="1">
      <alignment horizontal="right"/>
    </xf>
    <xf numFmtId="38" fontId="0" fillId="0" borderId="16" xfId="0" applyNumberFormat="1" applyBorder="1" applyAlignment="1" quotePrefix="1">
      <alignment horizontal="left"/>
    </xf>
    <xf numFmtId="38" fontId="1" fillId="0" borderId="0" xfId="0" applyNumberFormat="1" applyFont="1" applyAlignment="1">
      <alignment/>
    </xf>
    <xf numFmtId="38" fontId="1" fillId="0" borderId="0" xfId="0" applyNumberFormat="1" applyFont="1" applyAlignment="1">
      <alignment horizontal="right"/>
    </xf>
    <xf numFmtId="38" fontId="1" fillId="0" borderId="17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5"/>
  <sheetViews>
    <sheetView tabSelected="1" zoomScalePageLayoutView="0" workbookViewId="0" topLeftCell="A1">
      <selection activeCell="D10" sqref="D10"/>
    </sheetView>
  </sheetViews>
  <sheetFormatPr defaultColWidth="11.7109375" defaultRowHeight="12.75"/>
  <cols>
    <col min="1" max="1" width="12.7109375" style="2" customWidth="1"/>
    <col min="2" max="2" width="4.7109375" style="0" customWidth="1"/>
    <col min="3" max="6" width="18.140625" style="14" customWidth="1"/>
    <col min="7" max="7" width="20.421875" style="14" customWidth="1"/>
    <col min="8" max="8" width="4.7109375" style="13" customWidth="1"/>
    <col min="9" max="12" width="18.140625" style="3" customWidth="1"/>
    <col min="13" max="13" width="20.421875" style="3" customWidth="1"/>
    <col min="14" max="14" width="4.7109375" style="13" customWidth="1"/>
    <col min="15" max="18" width="18.140625" style="0" customWidth="1"/>
    <col min="19" max="19" width="20.421875" style="0" customWidth="1"/>
    <col min="20" max="20" width="4.7109375" style="0" customWidth="1"/>
    <col min="21" max="23" width="11.7109375" style="0" customWidth="1"/>
    <col min="24" max="24" width="4.7109375" style="0" customWidth="1"/>
  </cols>
  <sheetData>
    <row r="1" spans="1:9" ht="12.75">
      <c r="A1" s="19"/>
      <c r="B1" s="10"/>
      <c r="C1" s="18"/>
      <c r="D1" s="20"/>
      <c r="I1" s="20" t="s">
        <v>6</v>
      </c>
    </row>
    <row r="2" spans="1:9" ht="12.75">
      <c r="A2" s="19"/>
      <c r="B2" s="10"/>
      <c r="C2" s="18"/>
      <c r="D2" s="20"/>
      <c r="I2" s="20" t="s">
        <v>5</v>
      </c>
    </row>
    <row r="3" spans="1:9" ht="12.75">
      <c r="A3" s="19"/>
      <c r="B3" s="10"/>
      <c r="C3" s="18"/>
      <c r="D3" s="18"/>
      <c r="I3" s="20" t="s">
        <v>11</v>
      </c>
    </row>
    <row r="4" spans="1:9" ht="12.75">
      <c r="A4" s="19"/>
      <c r="B4" s="10"/>
      <c r="C4" s="18"/>
      <c r="D4" s="20"/>
      <c r="I4" s="4"/>
    </row>
    <row r="5" spans="1:19" ht="12.75">
      <c r="A5" s="5" t="s">
        <v>1</v>
      </c>
      <c r="C5" s="24" t="s">
        <v>12</v>
      </c>
      <c r="D5" s="25"/>
      <c r="E5" s="26"/>
      <c r="F5" s="16"/>
      <c r="G5" s="16"/>
      <c r="I5" s="32" t="s">
        <v>7</v>
      </c>
      <c r="J5" s="6"/>
      <c r="K5" s="7"/>
      <c r="L5" s="16"/>
      <c r="M5" s="16"/>
      <c r="O5" s="33" t="s">
        <v>10</v>
      </c>
      <c r="P5" s="34"/>
      <c r="Q5" s="35"/>
      <c r="R5" s="36"/>
      <c r="S5" s="16"/>
    </row>
    <row r="6" spans="1:19" s="1" customFormat="1" ht="12.75">
      <c r="A6" s="21" t="s">
        <v>2</v>
      </c>
      <c r="C6" s="45" t="s">
        <v>13</v>
      </c>
      <c r="D6" s="27"/>
      <c r="E6" s="15"/>
      <c r="F6" s="16" t="s">
        <v>8</v>
      </c>
      <c r="G6" s="16" t="s">
        <v>8</v>
      </c>
      <c r="H6" s="13"/>
      <c r="I6" s="22"/>
      <c r="J6" s="12">
        <v>0.6423531</v>
      </c>
      <c r="K6" s="23"/>
      <c r="L6" s="16" t="s">
        <v>8</v>
      </c>
      <c r="M6" s="16" t="s">
        <v>8</v>
      </c>
      <c r="N6" s="13"/>
      <c r="O6" s="37"/>
      <c r="P6" s="38">
        <v>0.3576469</v>
      </c>
      <c r="Q6" s="39"/>
      <c r="R6" s="36" t="s">
        <v>8</v>
      </c>
      <c r="S6" s="16" t="s">
        <v>8</v>
      </c>
    </row>
    <row r="7" spans="1:19" ht="12.75">
      <c r="A7" s="8"/>
      <c r="C7" s="16" t="s">
        <v>3</v>
      </c>
      <c r="D7" s="16" t="s">
        <v>4</v>
      </c>
      <c r="E7" s="16" t="s">
        <v>0</v>
      </c>
      <c r="F7" s="16" t="s">
        <v>9</v>
      </c>
      <c r="G7" s="16" t="s">
        <v>14</v>
      </c>
      <c r="I7" s="9" t="s">
        <v>3</v>
      </c>
      <c r="J7" s="9" t="s">
        <v>4</v>
      </c>
      <c r="K7" s="9" t="s">
        <v>0</v>
      </c>
      <c r="L7" s="16" t="s">
        <v>9</v>
      </c>
      <c r="M7" s="16" t="s">
        <v>14</v>
      </c>
      <c r="O7" s="40" t="s">
        <v>3</v>
      </c>
      <c r="P7" s="40" t="s">
        <v>4</v>
      </c>
      <c r="Q7" s="40" t="s">
        <v>0</v>
      </c>
      <c r="R7" s="36" t="s">
        <v>9</v>
      </c>
      <c r="S7" s="16" t="s">
        <v>14</v>
      </c>
    </row>
    <row r="8" spans="1:37" s="31" customFormat="1" ht="12.75">
      <c r="A8" s="30">
        <v>44835</v>
      </c>
      <c r="C8" s="17"/>
      <c r="D8" s="17">
        <v>67700</v>
      </c>
      <c r="E8" s="14">
        <f>C8+D8</f>
        <v>67700</v>
      </c>
      <c r="F8" s="14">
        <v>7285</v>
      </c>
      <c r="G8" s="14">
        <v>105081</v>
      </c>
      <c r="H8" s="29"/>
      <c r="I8" s="17">
        <f>C8*64.23531/100</f>
        <v>0</v>
      </c>
      <c r="J8" s="13">
        <f>D8*64.23531/100</f>
        <v>43487.30487</v>
      </c>
      <c r="K8" s="13">
        <f>I8+J8</f>
        <v>43487.30487</v>
      </c>
      <c r="L8" s="13">
        <f>J$6*$F8</f>
        <v>4679.5423335000005</v>
      </c>
      <c r="M8" s="14">
        <f>J$6*$G8</f>
        <v>67499.1061011</v>
      </c>
      <c r="N8" s="29"/>
      <c r="O8" s="41"/>
      <c r="P8" s="42">
        <f>D8*35.76469/100</f>
        <v>24212.695130000004</v>
      </c>
      <c r="Q8" s="41">
        <f>O8+P8</f>
        <v>24212.695130000004</v>
      </c>
      <c r="R8" s="46">
        <f>P$6*$F8</f>
        <v>2605.4576665</v>
      </c>
      <c r="S8" s="47">
        <f>P$6*$G8</f>
        <v>37581.8938989</v>
      </c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</row>
    <row r="9" spans="1:37" s="31" customFormat="1" ht="12.75">
      <c r="A9" s="30">
        <v>45017</v>
      </c>
      <c r="C9" s="17">
        <v>2130000</v>
      </c>
      <c r="D9" s="17">
        <v>67700</v>
      </c>
      <c r="E9" s="14">
        <f>C9+D9</f>
        <v>2197700</v>
      </c>
      <c r="F9" s="14">
        <v>7285</v>
      </c>
      <c r="G9" s="14">
        <v>105081</v>
      </c>
      <c r="H9" s="29"/>
      <c r="I9" s="17">
        <f>C9*64.23531/100</f>
        <v>1368212.103</v>
      </c>
      <c r="J9" s="13">
        <f>D9*64.23531/100</f>
        <v>43487.30487</v>
      </c>
      <c r="K9" s="13">
        <f>I9+J9</f>
        <v>1411699.40787</v>
      </c>
      <c r="L9" s="13">
        <f>J$6*$F9</f>
        <v>4679.5423335000005</v>
      </c>
      <c r="M9" s="14">
        <f>J$6*$G9</f>
        <v>67499.1061011</v>
      </c>
      <c r="N9" s="29"/>
      <c r="O9" s="41">
        <f>C9*35.76469/100</f>
        <v>761787.897</v>
      </c>
      <c r="P9" s="42">
        <f>D9*35.76469/100</f>
        <v>24212.695130000004</v>
      </c>
      <c r="Q9" s="41">
        <f>O9+P9</f>
        <v>786000.59213</v>
      </c>
      <c r="R9" s="46">
        <f>P$6*$F9</f>
        <v>2605.4576665</v>
      </c>
      <c r="S9" s="47">
        <f>P$6*$G9</f>
        <v>37581.8938989</v>
      </c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</row>
    <row r="10" spans="1:37" s="31" customFormat="1" ht="12.75">
      <c r="A10" s="30">
        <v>45200</v>
      </c>
      <c r="C10" s="17"/>
      <c r="D10" s="17">
        <v>35750</v>
      </c>
      <c r="E10" s="14">
        <f>C10+D10</f>
        <v>35750</v>
      </c>
      <c r="F10" s="14">
        <v>7285</v>
      </c>
      <c r="G10" s="14">
        <v>105081</v>
      </c>
      <c r="H10" s="29"/>
      <c r="I10" s="17">
        <f>C10*64.23531/100</f>
        <v>0</v>
      </c>
      <c r="J10" s="13">
        <f>D10*64.23531/100</f>
        <v>22964.123325</v>
      </c>
      <c r="K10" s="13">
        <f>I10+J10</f>
        <v>22964.123325</v>
      </c>
      <c r="L10" s="13">
        <f>J$6*$F10</f>
        <v>4679.5423335000005</v>
      </c>
      <c r="M10" s="14">
        <f>J$6*$G10</f>
        <v>67499.1061011</v>
      </c>
      <c r="N10" s="29"/>
      <c r="O10" s="41"/>
      <c r="P10" s="42">
        <f>D10*35.76469/100</f>
        <v>12785.876675</v>
      </c>
      <c r="Q10" s="41">
        <f>O10+P10</f>
        <v>12785.876675</v>
      </c>
      <c r="R10" s="46">
        <f>P$6*$F10</f>
        <v>2605.4576665</v>
      </c>
      <c r="S10" s="47">
        <f>P$6*$G10</f>
        <v>37581.8938989</v>
      </c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</row>
    <row r="11" spans="1:37" s="31" customFormat="1" ht="12.75">
      <c r="A11" s="30">
        <v>45383</v>
      </c>
      <c r="C11" s="17">
        <v>2200000</v>
      </c>
      <c r="D11" s="17">
        <v>35750</v>
      </c>
      <c r="E11" s="14">
        <f>C11+D11</f>
        <v>2235750</v>
      </c>
      <c r="F11" s="14">
        <f>7285+5</f>
        <v>7290</v>
      </c>
      <c r="G11" s="14">
        <f>105081+6</f>
        <v>105087</v>
      </c>
      <c r="H11" s="29"/>
      <c r="I11" s="17">
        <f>C11*64.23531/100</f>
        <v>1413176.82</v>
      </c>
      <c r="J11" s="13">
        <f>D11*64.23531/100</f>
        <v>22964.123325</v>
      </c>
      <c r="K11" s="13">
        <f>I11+J11</f>
        <v>1436140.9433250001</v>
      </c>
      <c r="L11" s="13">
        <f>J$6*$F11</f>
        <v>4682.754099</v>
      </c>
      <c r="M11" s="14">
        <f>J$6*$G11</f>
        <v>67502.9602197</v>
      </c>
      <c r="N11" s="29"/>
      <c r="O11" s="41">
        <f>C11*35.76469/100</f>
        <v>786823.18</v>
      </c>
      <c r="P11" s="42">
        <f>D11*35.76469/100</f>
        <v>12785.876675</v>
      </c>
      <c r="Q11" s="41">
        <f>O11+P11</f>
        <v>799609.056675</v>
      </c>
      <c r="R11" s="46">
        <f>P$6*$F11</f>
        <v>2607.245901</v>
      </c>
      <c r="S11" s="47">
        <f>P$6*$G11</f>
        <v>37584.0397803</v>
      </c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</row>
    <row r="12" spans="3:37" ht="12.75">
      <c r="C12" s="17"/>
      <c r="D12" s="17"/>
      <c r="E12" s="17"/>
      <c r="F12" s="17"/>
      <c r="G12" s="17"/>
      <c r="I12" s="29"/>
      <c r="J12" s="29"/>
      <c r="K12" s="29"/>
      <c r="L12" s="29"/>
      <c r="M12" s="17"/>
      <c r="O12" s="43"/>
      <c r="P12" s="43"/>
      <c r="Q12" s="43"/>
      <c r="R12" s="43"/>
      <c r="S12" s="17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</row>
    <row r="13" spans="1:37" ht="13.5" thickBot="1">
      <c r="A13" s="11" t="s">
        <v>0</v>
      </c>
      <c r="C13" s="28">
        <f>SUM(C8:C12)</f>
        <v>4330000</v>
      </c>
      <c r="D13" s="28">
        <f>SUM(D8:D12)</f>
        <v>206900</v>
      </c>
      <c r="E13" s="28">
        <f>SUM(E8:E12)</f>
        <v>4536900</v>
      </c>
      <c r="F13" s="28">
        <f>SUM(F8:F12)</f>
        <v>29145</v>
      </c>
      <c r="G13" s="28">
        <f>SUM(G8:G12)</f>
        <v>420330</v>
      </c>
      <c r="I13" s="28">
        <f>SUM(I8:I12)</f>
        <v>2781388.923</v>
      </c>
      <c r="J13" s="28">
        <f>SUM(J8:J12)</f>
        <v>132902.85639</v>
      </c>
      <c r="K13" s="28">
        <f>SUM(K8:K12)</f>
        <v>2914291.7793900003</v>
      </c>
      <c r="L13" s="28">
        <f>SUM(L8:L12)</f>
        <v>18721.381099500002</v>
      </c>
      <c r="M13" s="28">
        <f>SUM(M8:M12)</f>
        <v>270000.278523</v>
      </c>
      <c r="O13" s="44">
        <f>SUM(O8:O12)</f>
        <v>1548611.077</v>
      </c>
      <c r="P13" s="44">
        <f>SUM(P8:P12)</f>
        <v>73997.14361</v>
      </c>
      <c r="Q13" s="44">
        <f>SUM(Q8:Q12)</f>
        <v>1622608.22061</v>
      </c>
      <c r="R13" s="44">
        <f>SUM(R8:R12)</f>
        <v>10423.6189005</v>
      </c>
      <c r="S13" s="48">
        <f>SUM(S8:S12)</f>
        <v>150329.721477</v>
      </c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</row>
    <row r="14" spans="15:19" ht="13.5" thickTop="1">
      <c r="O14" s="43"/>
      <c r="P14" s="43"/>
      <c r="Q14" s="43"/>
      <c r="R14" s="43"/>
      <c r="S14" s="43"/>
    </row>
    <row r="15" spans="3:15" ht="12.75">
      <c r="C15" s="14">
        <f>I13+O13</f>
        <v>4330000</v>
      </c>
      <c r="D15" s="14">
        <f>J13+P13</f>
        <v>206900</v>
      </c>
      <c r="F15" s="14">
        <f>L13+R13</f>
        <v>29145</v>
      </c>
      <c r="G15" s="14">
        <f>M13+S13</f>
        <v>420330</v>
      </c>
      <c r="O15" s="13"/>
    </row>
  </sheetData>
  <sheetProtection/>
  <printOptions/>
  <pageMargins left="0.75" right="0.75" top="1" bottom="1" header="0.5" footer="0.5"/>
  <pageSetup orientation="landscape" scale="72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2022-01-24T15:40:11Z</cp:lastPrinted>
  <dcterms:created xsi:type="dcterms:W3CDTF">1998-02-23T20:58:01Z</dcterms:created>
  <dcterms:modified xsi:type="dcterms:W3CDTF">2023-01-18T16:56:08Z</dcterms:modified>
  <cp:category/>
  <cp:version/>
  <cp:contentType/>
  <cp:contentStatus/>
</cp:coreProperties>
</file>