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6300" windowHeight="3210" tabRatio="910" activeTab="0"/>
  </bookViews>
  <sheets>
    <sheet name="2001B" sheetId="1" r:id="rId1"/>
    <sheet name="2002A" sheetId="2" r:id="rId2"/>
  </sheets>
  <definedNames>
    <definedName name="_xlnm.Print_Titles" localSheetId="0">'2001B'!$A:$A</definedName>
    <definedName name="_xlnm.Print_Titles" localSheetId="1">'2002A'!$A:$A</definedName>
  </definedNames>
  <calcPr fullCalcOnLoad="1"/>
</workbook>
</file>

<file path=xl/sharedStrings.xml><?xml version="1.0" encoding="utf-8"?>
<sst xmlns="http://schemas.openxmlformats.org/spreadsheetml/2006/main" count="436" uniqueCount="43">
  <si>
    <t>Total</t>
  </si>
  <si>
    <t>Payment</t>
  </si>
  <si>
    <t xml:space="preserve">            UMCP Byrd Stadium (Auxiliary)</t>
  </si>
  <si>
    <t xml:space="preserve"> UMCP Health &amp; Human Performance (Auxiliary)</t>
  </si>
  <si>
    <t xml:space="preserve">         UMCP Recreation Fields (Auxiliary)</t>
  </si>
  <si>
    <t xml:space="preserve">         UMCP Ritchie Coliseum (Auxiliary)</t>
  </si>
  <si>
    <t xml:space="preserve">           UMBC Field House (Auxiliary)</t>
  </si>
  <si>
    <t xml:space="preserve">              SSU Holloway Hall (Academic)</t>
  </si>
  <si>
    <t>Date</t>
  </si>
  <si>
    <t>Principal</t>
  </si>
  <si>
    <t>Interest</t>
  </si>
  <si>
    <t xml:space="preserve">          SSU Facilities Renewal (Academic)</t>
  </si>
  <si>
    <t xml:space="preserve">          FSU Facilities Renewal (Academic)</t>
  </si>
  <si>
    <t xml:space="preserve">            UB Facilities Renewal (Academic)</t>
  </si>
  <si>
    <t xml:space="preserve">          CEES Facilities Renewal (Academic)</t>
  </si>
  <si>
    <t xml:space="preserve"> UMB Hlth Science Lib-Construction (Academic)</t>
  </si>
  <si>
    <t xml:space="preserve">  UMB Hlth Science Lib-Equipment (Academic)</t>
  </si>
  <si>
    <t xml:space="preserve">           UMB Facilities Renewal (Academic)</t>
  </si>
  <si>
    <t xml:space="preserve">          BSU Facilities Renewal (Academic)</t>
  </si>
  <si>
    <t xml:space="preserve">            TU Facilities Renewal (Academic)</t>
  </si>
  <si>
    <t xml:space="preserve">            UMCP Golf Course (Auxiliary)</t>
  </si>
  <si>
    <t xml:space="preserve">  TU Richmond Hall &amp; Newell Dining (Auxiliary)</t>
  </si>
  <si>
    <t xml:space="preserve">       UMCP Facilities Renewal (Academic)</t>
  </si>
  <si>
    <t xml:space="preserve">     UMCP Performing Arts Center (Academic)</t>
  </si>
  <si>
    <t xml:space="preserve">           UMCP Track &amp; Field (Auxiliary)</t>
  </si>
  <si>
    <t xml:space="preserve">            UMCP Parking Garage (Auxiliary)</t>
  </si>
  <si>
    <t xml:space="preserve">           UMCP Stamp Union (Auxiliary)</t>
  </si>
  <si>
    <t xml:space="preserve">           SSU Dining Facility (Auxiliary)</t>
  </si>
  <si>
    <t xml:space="preserve">   TU Minnegan Stadium Restroom (Auxiliary)</t>
  </si>
  <si>
    <t xml:space="preserve">   USM Debt Service from Earnings (Auxiliary)</t>
  </si>
  <si>
    <t xml:space="preserve">           Total Auxiliary Projects - 1996 A</t>
  </si>
  <si>
    <t xml:space="preserve">           Total Academic Projects - 1996 A</t>
  </si>
  <si>
    <t>1996 Series A Bond Funded Projects</t>
  </si>
  <si>
    <t xml:space="preserve">    University System of Maryland</t>
  </si>
  <si>
    <t xml:space="preserve">           Distribution of Debt Service after 2005 A Bond Issue</t>
  </si>
  <si>
    <t>Revised 96A after 2005A</t>
  </si>
  <si>
    <t>96A Refinanced on 2001B</t>
  </si>
  <si>
    <t>96A Refinanced on 2002A</t>
  </si>
  <si>
    <t>Amort of</t>
  </si>
  <si>
    <t>Premium</t>
  </si>
  <si>
    <t>Loss on Refunding</t>
  </si>
  <si>
    <t>1996 Series A Bond Funded Projects 2002A</t>
  </si>
  <si>
    <t>1996 Series A Bond Funded Projects 2001B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</si>
</sst>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17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8" fontId="0" fillId="0" borderId="0" xfId="0" applyNumberFormat="1" applyAlignment="1" quotePrefix="1">
      <alignment horizontal="left"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1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19" xfId="0" applyNumberFormat="1" applyBorder="1" applyAlignment="1">
      <alignment horizontal="center"/>
    </xf>
    <xf numFmtId="38" fontId="0" fillId="0" borderId="20" xfId="0" applyNumberFormat="1" applyFill="1" applyBorder="1" applyAlignment="1">
      <alignment horizontal="centerContinuous"/>
    </xf>
    <xf numFmtId="38" fontId="0" fillId="0" borderId="19" xfId="0" applyNumberFormat="1" applyFill="1" applyBorder="1" applyAlignment="1">
      <alignment horizontal="centerContinuous"/>
    </xf>
    <xf numFmtId="38" fontId="0" fillId="33" borderId="21" xfId="0" applyNumberFormat="1" applyFill="1" applyBorder="1" applyAlignment="1">
      <alignment horizontal="centerContinuous"/>
    </xf>
    <xf numFmtId="38" fontId="0" fillId="33" borderId="20" xfId="0" applyNumberFormat="1" applyFill="1" applyBorder="1" applyAlignment="1">
      <alignment horizontal="centerContinuous"/>
    </xf>
    <xf numFmtId="38" fontId="0" fillId="33" borderId="19" xfId="0" applyNumberForma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86"/>
  <sheetViews>
    <sheetView showZero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4" sqref="E14"/>
    </sheetView>
  </sheetViews>
  <sheetFormatPr defaultColWidth="9.140625" defaultRowHeight="12.75"/>
  <cols>
    <col min="1" max="1" width="9.7109375" style="1" customWidth="1"/>
    <col min="2" max="2" width="3.7109375" style="0" customWidth="1"/>
    <col min="3" max="6" width="13.7109375" style="16" customWidth="1"/>
    <col min="7" max="7" width="3.7109375" style="2" customWidth="1"/>
    <col min="8" max="11" width="13.7109375" style="16" customWidth="1"/>
    <col min="12" max="12" width="3.7109375" style="0" customWidth="1"/>
    <col min="13" max="16" width="13.7109375" style="0" customWidth="1"/>
    <col min="17" max="17" width="3.7109375" style="0" customWidth="1"/>
    <col min="18" max="21" width="13.7109375" style="2" customWidth="1"/>
    <col min="22" max="22" width="3.7109375" style="2" customWidth="1"/>
    <col min="23" max="26" width="13.7109375" style="2" customWidth="1"/>
    <col min="27" max="27" width="3.7109375" style="2" customWidth="1"/>
    <col min="28" max="31" width="13.7109375" style="2" customWidth="1"/>
    <col min="32" max="32" width="3.7109375" style="2" customWidth="1"/>
    <col min="33" max="36" width="13.7109375" style="2" customWidth="1"/>
    <col min="37" max="37" width="3.7109375" style="2" customWidth="1"/>
    <col min="38" max="41" width="13.7109375" style="2" customWidth="1"/>
    <col min="42" max="42" width="3.7109375" style="2" customWidth="1"/>
    <col min="43" max="46" width="13.7109375" style="2" customWidth="1"/>
    <col min="47" max="47" width="3.7109375" style="2" customWidth="1"/>
    <col min="48" max="51" width="13.7109375" style="2" customWidth="1"/>
    <col min="52" max="52" width="3.7109375" style="2" customWidth="1"/>
    <col min="53" max="56" width="13.7109375" style="2" customWidth="1"/>
    <col min="57" max="57" width="3.7109375" style="2" customWidth="1"/>
    <col min="58" max="61" width="13.7109375" style="2" customWidth="1"/>
    <col min="62" max="62" width="3.7109375" style="0" customWidth="1"/>
    <col min="63" max="66" width="13.7109375" style="0" customWidth="1"/>
    <col min="67" max="67" width="3.7109375" style="0" customWidth="1"/>
    <col min="68" max="71" width="13.7109375" style="0" customWidth="1"/>
    <col min="72" max="72" width="3.7109375" style="0" customWidth="1"/>
    <col min="73" max="76" width="13.7109375" style="2" customWidth="1"/>
    <col min="77" max="77" width="3.7109375" style="0" customWidth="1"/>
    <col min="78" max="78" width="13.7109375" style="2" customWidth="1"/>
    <col min="79" max="81" width="13.7109375" style="0" customWidth="1"/>
    <col min="82" max="82" width="3.7109375" style="0" customWidth="1"/>
    <col min="83" max="86" width="14.7109375" style="0" customWidth="1"/>
    <col min="87" max="87" width="3.7109375" style="0" customWidth="1"/>
    <col min="88" max="91" width="14.7109375" style="0" customWidth="1"/>
    <col min="92" max="92" width="3.7109375" style="0" customWidth="1"/>
    <col min="93" max="96" width="14.7109375" style="0" customWidth="1"/>
    <col min="97" max="97" width="3.7109375" style="0" customWidth="1"/>
    <col min="98" max="101" width="14.7109375" style="0" customWidth="1"/>
    <col min="102" max="102" width="3.7109375" style="0" customWidth="1"/>
    <col min="103" max="106" width="14.7109375" style="0" customWidth="1"/>
    <col min="107" max="107" width="3.7109375" style="0" customWidth="1"/>
    <col min="108" max="111" width="14.7109375" style="0" customWidth="1"/>
    <col min="112" max="112" width="3.7109375" style="0" customWidth="1"/>
    <col min="113" max="116" width="14.7109375" style="0" customWidth="1"/>
    <col min="117" max="117" width="3.7109375" style="0" customWidth="1"/>
    <col min="118" max="121" width="14.7109375" style="0" customWidth="1"/>
    <col min="122" max="122" width="3.7109375" style="0" customWidth="1"/>
    <col min="123" max="126" width="14.7109375" style="0" customWidth="1"/>
    <col min="127" max="127" width="3.7109375" style="0" customWidth="1"/>
    <col min="128" max="131" width="14.7109375" style="0" customWidth="1"/>
    <col min="132" max="132" width="3.7109375" style="0" customWidth="1"/>
    <col min="133" max="136" width="14.7109375" style="0" customWidth="1"/>
    <col min="137" max="137" width="3.7109375" style="0" customWidth="1"/>
    <col min="138" max="141" width="14.7109375" style="0" customWidth="1"/>
  </cols>
  <sheetData>
    <row r="1" spans="4:82" ht="12.75">
      <c r="D1" s="19" t="s">
        <v>33</v>
      </c>
      <c r="E1"/>
      <c r="F1"/>
      <c r="H1" s="19"/>
      <c r="M1" s="16"/>
      <c r="N1" s="19" t="s">
        <v>33</v>
      </c>
      <c r="S1" s="3"/>
      <c r="W1" s="19"/>
      <c r="AB1" s="16"/>
      <c r="AC1" s="19" t="s">
        <v>33</v>
      </c>
      <c r="AL1" s="19"/>
      <c r="AM1" s="3"/>
      <c r="AQ1" s="16"/>
      <c r="AR1" s="19" t="s">
        <v>33</v>
      </c>
      <c r="AW1" s="3"/>
      <c r="BA1" s="19"/>
      <c r="BF1" s="16"/>
      <c r="BG1" s="19" t="s">
        <v>33</v>
      </c>
      <c r="BJ1" s="2"/>
      <c r="BK1" s="2"/>
      <c r="BM1" s="2"/>
      <c r="BN1" s="2"/>
      <c r="BO1" s="2"/>
      <c r="BP1" s="19"/>
      <c r="BQ1" s="3"/>
      <c r="BR1" s="2"/>
      <c r="BS1" s="2"/>
      <c r="BT1" s="2"/>
      <c r="BU1" s="16"/>
      <c r="BV1" s="19" t="s">
        <v>33</v>
      </c>
      <c r="CA1" s="3"/>
      <c r="CB1" s="2"/>
      <c r="CC1" s="2"/>
      <c r="CD1" s="2"/>
    </row>
    <row r="2" spans="3:82" ht="12.75">
      <c r="C2" s="19" t="s">
        <v>34</v>
      </c>
      <c r="D2" s="19"/>
      <c r="E2"/>
      <c r="F2"/>
      <c r="H2" s="19"/>
      <c r="M2" s="19" t="s">
        <v>34</v>
      </c>
      <c r="N2" s="19"/>
      <c r="S2" s="3"/>
      <c r="W2" s="19"/>
      <c r="AB2" s="19" t="s">
        <v>34</v>
      </c>
      <c r="AC2" s="19"/>
      <c r="AL2" s="19"/>
      <c r="AM2" s="3"/>
      <c r="AQ2" s="19" t="s">
        <v>34</v>
      </c>
      <c r="AR2" s="19"/>
      <c r="AW2" s="3"/>
      <c r="BA2" s="19"/>
      <c r="BF2" s="19" t="s">
        <v>34</v>
      </c>
      <c r="BG2" s="19"/>
      <c r="BJ2" s="2"/>
      <c r="BK2" s="2"/>
      <c r="BM2" s="2"/>
      <c r="BN2" s="2"/>
      <c r="BO2" s="2"/>
      <c r="BP2" s="19"/>
      <c r="BQ2" s="3"/>
      <c r="BR2" s="2"/>
      <c r="BS2" s="2"/>
      <c r="BT2" s="2"/>
      <c r="BU2" s="19" t="s">
        <v>34</v>
      </c>
      <c r="BV2" s="19"/>
      <c r="CA2" s="3"/>
      <c r="CB2" s="2"/>
      <c r="CC2" s="2"/>
      <c r="CD2" s="2"/>
    </row>
    <row r="3" spans="4:82" ht="12.75">
      <c r="D3" s="16" t="s">
        <v>42</v>
      </c>
      <c r="E3"/>
      <c r="F3"/>
      <c r="M3" s="16"/>
      <c r="N3" s="16" t="s">
        <v>42</v>
      </c>
      <c r="W3" s="16"/>
      <c r="AB3" s="16"/>
      <c r="AC3" s="16" t="s">
        <v>32</v>
      </c>
      <c r="AL3" s="16"/>
      <c r="AQ3" s="16"/>
      <c r="AR3" s="16" t="s">
        <v>32</v>
      </c>
      <c r="BA3" s="16"/>
      <c r="BF3" s="16"/>
      <c r="BG3" s="16" t="s">
        <v>32</v>
      </c>
      <c r="BJ3" s="2"/>
      <c r="BK3" s="2"/>
      <c r="BM3" s="2"/>
      <c r="BN3" s="2"/>
      <c r="BO3" s="2"/>
      <c r="BP3" s="16"/>
      <c r="BQ3" s="2"/>
      <c r="BR3" s="2"/>
      <c r="BS3" s="2"/>
      <c r="BT3" s="2"/>
      <c r="BU3" s="16"/>
      <c r="BV3" s="16" t="s">
        <v>32</v>
      </c>
      <c r="CA3" s="2"/>
      <c r="CB3" s="2"/>
      <c r="CC3" s="2"/>
      <c r="CD3" s="2"/>
    </row>
    <row r="4" spans="62:82" ht="12.75"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CA4" s="2"/>
      <c r="CB4" s="2"/>
      <c r="CC4" s="2"/>
      <c r="CD4" s="2"/>
    </row>
    <row r="5" spans="1:141" ht="12.75">
      <c r="A5" s="4" t="s">
        <v>1</v>
      </c>
      <c r="C5" s="27" t="s">
        <v>35</v>
      </c>
      <c r="D5" s="27"/>
      <c r="E5" s="28"/>
      <c r="F5" s="26"/>
      <c r="H5" s="22" t="s">
        <v>31</v>
      </c>
      <c r="I5" s="20"/>
      <c r="J5" s="21"/>
      <c r="K5" s="26"/>
      <c r="M5" s="22" t="s">
        <v>30</v>
      </c>
      <c r="N5" s="20"/>
      <c r="O5" s="21"/>
      <c r="P5" s="26"/>
      <c r="R5" s="5" t="s">
        <v>2</v>
      </c>
      <c r="S5" s="6"/>
      <c r="T5" s="7"/>
      <c r="U5" s="26"/>
      <c r="W5" s="5" t="s">
        <v>24</v>
      </c>
      <c r="X5" s="6"/>
      <c r="Y5" s="7"/>
      <c r="Z5" s="26"/>
      <c r="AB5" s="5" t="s">
        <v>3</v>
      </c>
      <c r="AC5" s="6"/>
      <c r="AD5" s="7"/>
      <c r="AE5" s="26"/>
      <c r="AG5" s="5" t="s">
        <v>25</v>
      </c>
      <c r="AH5" s="6"/>
      <c r="AI5" s="7"/>
      <c r="AJ5" s="26"/>
      <c r="AL5" s="5" t="s">
        <v>4</v>
      </c>
      <c r="AM5" s="6"/>
      <c r="AN5" s="7"/>
      <c r="AO5" s="26"/>
      <c r="AP5" s="12"/>
      <c r="AQ5" s="5" t="s">
        <v>5</v>
      </c>
      <c r="AR5" s="6"/>
      <c r="AS5" s="7"/>
      <c r="AT5" s="26"/>
      <c r="AU5" s="12"/>
      <c r="AV5" s="5" t="s">
        <v>20</v>
      </c>
      <c r="AW5" s="6"/>
      <c r="AX5" s="7"/>
      <c r="AY5" s="26"/>
      <c r="BA5" s="5" t="s">
        <v>26</v>
      </c>
      <c r="BB5" s="6"/>
      <c r="BC5" s="7"/>
      <c r="BD5" s="26"/>
      <c r="BF5" s="5" t="s">
        <v>6</v>
      </c>
      <c r="BG5" s="6"/>
      <c r="BH5" s="7"/>
      <c r="BI5" s="26"/>
      <c r="BJ5" s="2"/>
      <c r="BK5" s="5" t="s">
        <v>27</v>
      </c>
      <c r="BL5" s="6"/>
      <c r="BM5" s="7"/>
      <c r="BN5" s="26"/>
      <c r="BO5" s="2"/>
      <c r="BP5" s="5" t="s">
        <v>28</v>
      </c>
      <c r="BQ5" s="6"/>
      <c r="BR5" s="7"/>
      <c r="BS5" s="26"/>
      <c r="BT5" s="2"/>
      <c r="BU5" s="5" t="s">
        <v>21</v>
      </c>
      <c r="BV5" s="6"/>
      <c r="BW5" s="7"/>
      <c r="BX5" s="26"/>
      <c r="BZ5" s="5" t="s">
        <v>29</v>
      </c>
      <c r="CA5" s="6"/>
      <c r="CB5" s="7"/>
      <c r="CC5" s="26"/>
      <c r="CD5" s="2"/>
      <c r="CE5" s="5" t="s">
        <v>22</v>
      </c>
      <c r="CF5" s="6"/>
      <c r="CG5" s="7"/>
      <c r="CH5" s="26"/>
      <c r="CI5" s="2"/>
      <c r="CJ5" s="18" t="s">
        <v>23</v>
      </c>
      <c r="CK5" s="6"/>
      <c r="CL5" s="7"/>
      <c r="CM5" s="26"/>
      <c r="CO5" s="5" t="s">
        <v>15</v>
      </c>
      <c r="CP5" s="6"/>
      <c r="CQ5" s="7"/>
      <c r="CR5" s="26"/>
      <c r="CT5" s="5" t="s">
        <v>16</v>
      </c>
      <c r="CU5" s="6"/>
      <c r="CV5" s="7"/>
      <c r="CW5" s="26"/>
      <c r="CY5" s="5" t="s">
        <v>17</v>
      </c>
      <c r="CZ5" s="6"/>
      <c r="DA5" s="7"/>
      <c r="DB5" s="26"/>
      <c r="DD5" s="5" t="s">
        <v>14</v>
      </c>
      <c r="DE5" s="6"/>
      <c r="DF5" s="7"/>
      <c r="DG5" s="26"/>
      <c r="DH5" s="12"/>
      <c r="DI5" s="5" t="s">
        <v>18</v>
      </c>
      <c r="DJ5" s="6"/>
      <c r="DK5" s="7"/>
      <c r="DL5" s="26"/>
      <c r="DM5" s="12"/>
      <c r="DN5" s="5" t="s">
        <v>12</v>
      </c>
      <c r="DO5" s="6"/>
      <c r="DP5" s="7"/>
      <c r="DQ5" s="26"/>
      <c r="DS5" s="5" t="s">
        <v>7</v>
      </c>
      <c r="DT5" s="6"/>
      <c r="DU5" s="7"/>
      <c r="DV5" s="26"/>
      <c r="DX5" s="5" t="s">
        <v>11</v>
      </c>
      <c r="DY5" s="6"/>
      <c r="DZ5" s="7"/>
      <c r="EA5" s="26"/>
      <c r="EC5" s="5" t="s">
        <v>19</v>
      </c>
      <c r="ED5" s="6"/>
      <c r="EE5" s="7"/>
      <c r="EF5" s="26"/>
      <c r="EH5" s="5" t="s">
        <v>13</v>
      </c>
      <c r="EI5" s="6"/>
      <c r="EJ5" s="7"/>
      <c r="EK5" s="26"/>
    </row>
    <row r="6" spans="1:141" ht="12.75">
      <c r="A6" s="14" t="s">
        <v>8</v>
      </c>
      <c r="C6" s="29" t="s">
        <v>36</v>
      </c>
      <c r="D6" s="30"/>
      <c r="E6" s="31"/>
      <c r="F6" s="26" t="s">
        <v>38</v>
      </c>
      <c r="H6" s="22"/>
      <c r="I6" s="15">
        <v>0.4681078</v>
      </c>
      <c r="J6" s="21"/>
      <c r="K6" s="26" t="s">
        <v>38</v>
      </c>
      <c r="M6" s="22"/>
      <c r="N6" s="15">
        <f>S6+X6+AC6+AH6+AM6+AR6+AW6+BB6+BG6+BL6+BQ6+BV6</f>
        <v>0.5318922</v>
      </c>
      <c r="O6" s="21"/>
      <c r="P6" s="26" t="s">
        <v>38</v>
      </c>
      <c r="R6" s="5"/>
      <c r="S6" s="15">
        <v>0.0087825</v>
      </c>
      <c r="T6" s="7"/>
      <c r="U6" s="26" t="s">
        <v>38</v>
      </c>
      <c r="W6" s="5"/>
      <c r="X6" s="15">
        <v>0.0115039</v>
      </c>
      <c r="Y6" s="7"/>
      <c r="Z6" s="26" t="s">
        <v>38</v>
      </c>
      <c r="AB6" s="5"/>
      <c r="AC6" s="15">
        <v>0.2801561</v>
      </c>
      <c r="AD6" s="7"/>
      <c r="AE6" s="26" t="s">
        <v>38</v>
      </c>
      <c r="AG6" s="5"/>
      <c r="AH6" s="15">
        <v>0.0025114</v>
      </c>
      <c r="AI6" s="7"/>
      <c r="AJ6" s="26" t="s">
        <v>38</v>
      </c>
      <c r="AL6" s="5"/>
      <c r="AM6" s="15">
        <v>0.0023697</v>
      </c>
      <c r="AN6" s="7"/>
      <c r="AO6" s="26" t="s">
        <v>38</v>
      </c>
      <c r="AP6" s="12"/>
      <c r="AQ6" s="5"/>
      <c r="AR6" s="15">
        <v>0.0759463</v>
      </c>
      <c r="AS6" s="7"/>
      <c r="AT6" s="26" t="s">
        <v>38</v>
      </c>
      <c r="AU6" s="12"/>
      <c r="AV6" s="5"/>
      <c r="AW6" s="15">
        <v>0.0029077</v>
      </c>
      <c r="AX6" s="7"/>
      <c r="AY6" s="26" t="s">
        <v>38</v>
      </c>
      <c r="BA6" s="5"/>
      <c r="BB6" s="15">
        <v>0.0012509</v>
      </c>
      <c r="BC6" s="7"/>
      <c r="BD6" s="26" t="s">
        <v>38</v>
      </c>
      <c r="BF6" s="5"/>
      <c r="BG6" s="15">
        <v>0.0198899</v>
      </c>
      <c r="BH6" s="7"/>
      <c r="BI6" s="26" t="s">
        <v>38</v>
      </c>
      <c r="BJ6" s="2"/>
      <c r="BK6" s="5"/>
      <c r="BL6" s="15">
        <v>0.1162619</v>
      </c>
      <c r="BM6" s="7"/>
      <c r="BN6" s="26" t="s">
        <v>38</v>
      </c>
      <c r="BO6" s="2"/>
      <c r="BP6" s="5"/>
      <c r="BQ6" s="15">
        <v>0.000127</v>
      </c>
      <c r="BR6" s="7"/>
      <c r="BS6" s="26" t="s">
        <v>38</v>
      </c>
      <c r="BT6" s="2"/>
      <c r="BU6" s="5"/>
      <c r="BV6" s="15">
        <v>0.0101849</v>
      </c>
      <c r="BW6" s="7"/>
      <c r="BX6" s="26" t="s">
        <v>38</v>
      </c>
      <c r="BZ6" s="5"/>
      <c r="CA6" s="6"/>
      <c r="CB6" s="7"/>
      <c r="CC6" s="26" t="s">
        <v>38</v>
      </c>
      <c r="CD6" s="2"/>
      <c r="CE6" s="5"/>
      <c r="CF6" s="15">
        <v>0.0385633</v>
      </c>
      <c r="CG6" s="7"/>
      <c r="CH6" s="26" t="s">
        <v>38</v>
      </c>
      <c r="CI6" s="2"/>
      <c r="CJ6" s="5"/>
      <c r="CK6" s="15">
        <v>0.0952473</v>
      </c>
      <c r="CL6" s="7"/>
      <c r="CM6" s="26" t="s">
        <v>38</v>
      </c>
      <c r="CO6" s="5"/>
      <c r="CP6" s="15">
        <v>0.236984</v>
      </c>
      <c r="CQ6" s="7"/>
      <c r="CR6" s="26" t="s">
        <v>38</v>
      </c>
      <c r="CT6" s="5"/>
      <c r="CU6" s="15">
        <v>0.0145714</v>
      </c>
      <c r="CV6" s="7"/>
      <c r="CW6" s="26" t="s">
        <v>38</v>
      </c>
      <c r="CY6" s="5"/>
      <c r="CZ6" s="15">
        <v>0.0002241</v>
      </c>
      <c r="DA6" s="7"/>
      <c r="DB6" s="26" t="s">
        <v>38</v>
      </c>
      <c r="DD6" s="5"/>
      <c r="DE6" s="15">
        <v>0.0051366</v>
      </c>
      <c r="DF6" s="7"/>
      <c r="DG6" s="26" t="s">
        <v>38</v>
      </c>
      <c r="DH6" s="12"/>
      <c r="DI6" s="5"/>
      <c r="DJ6" s="15">
        <v>0.0004142</v>
      </c>
      <c r="DK6" s="7"/>
      <c r="DL6" s="26" t="s">
        <v>38</v>
      </c>
      <c r="DM6" s="12"/>
      <c r="DN6" s="5"/>
      <c r="DO6" s="15">
        <v>0.0015892</v>
      </c>
      <c r="DP6" s="7"/>
      <c r="DQ6" s="26" t="s">
        <v>38</v>
      </c>
      <c r="DS6" s="5"/>
      <c r="DT6" s="15">
        <v>0.0468262</v>
      </c>
      <c r="DU6" s="7"/>
      <c r="DV6" s="26" t="s">
        <v>38</v>
      </c>
      <c r="DX6" s="5"/>
      <c r="DY6" s="15">
        <v>0.0086221</v>
      </c>
      <c r="DZ6" s="7"/>
      <c r="EA6" s="26" t="s">
        <v>38</v>
      </c>
      <c r="EC6" s="5"/>
      <c r="ED6" s="15">
        <v>0.0125588</v>
      </c>
      <c r="EE6" s="7"/>
      <c r="EF6" s="26" t="s">
        <v>38</v>
      </c>
      <c r="EH6" s="5"/>
      <c r="EI6" s="15">
        <v>0.0073706</v>
      </c>
      <c r="EJ6" s="7"/>
      <c r="EK6" s="26" t="s">
        <v>38</v>
      </c>
    </row>
    <row r="7" spans="1:141" ht="12.75">
      <c r="A7" s="8"/>
      <c r="C7" s="23" t="s">
        <v>9</v>
      </c>
      <c r="D7" s="23" t="s">
        <v>10</v>
      </c>
      <c r="E7" s="26" t="s">
        <v>0</v>
      </c>
      <c r="F7" s="26" t="s">
        <v>39</v>
      </c>
      <c r="H7" s="23" t="s">
        <v>9</v>
      </c>
      <c r="I7" s="23" t="s">
        <v>10</v>
      </c>
      <c r="J7" s="23" t="s">
        <v>0</v>
      </c>
      <c r="K7" s="26" t="s">
        <v>39</v>
      </c>
      <c r="M7" s="23" t="s">
        <v>9</v>
      </c>
      <c r="N7" s="23" t="s">
        <v>10</v>
      </c>
      <c r="O7" s="23" t="s">
        <v>0</v>
      </c>
      <c r="P7" s="26" t="s">
        <v>39</v>
      </c>
      <c r="R7" s="9" t="s">
        <v>9</v>
      </c>
      <c r="S7" s="9" t="s">
        <v>10</v>
      </c>
      <c r="T7" s="9" t="s">
        <v>0</v>
      </c>
      <c r="U7" s="26" t="s">
        <v>39</v>
      </c>
      <c r="W7" s="9" t="s">
        <v>9</v>
      </c>
      <c r="X7" s="9" t="s">
        <v>10</v>
      </c>
      <c r="Y7" s="9" t="s">
        <v>0</v>
      </c>
      <c r="Z7" s="26" t="s">
        <v>39</v>
      </c>
      <c r="AB7" s="9" t="s">
        <v>9</v>
      </c>
      <c r="AC7" s="9" t="s">
        <v>10</v>
      </c>
      <c r="AD7" s="9" t="s">
        <v>0</v>
      </c>
      <c r="AE7" s="26" t="s">
        <v>39</v>
      </c>
      <c r="AG7" s="9" t="s">
        <v>9</v>
      </c>
      <c r="AH7" s="9" t="s">
        <v>10</v>
      </c>
      <c r="AI7" s="9" t="s">
        <v>0</v>
      </c>
      <c r="AJ7" s="26" t="s">
        <v>39</v>
      </c>
      <c r="AL7" s="9" t="s">
        <v>9</v>
      </c>
      <c r="AM7" s="9" t="s">
        <v>10</v>
      </c>
      <c r="AN7" s="9" t="s">
        <v>0</v>
      </c>
      <c r="AO7" s="26" t="s">
        <v>39</v>
      </c>
      <c r="AP7" s="13"/>
      <c r="AQ7" s="9" t="s">
        <v>9</v>
      </c>
      <c r="AR7" s="9" t="s">
        <v>10</v>
      </c>
      <c r="AS7" s="9" t="s">
        <v>0</v>
      </c>
      <c r="AT7" s="26" t="s">
        <v>39</v>
      </c>
      <c r="AU7" s="13"/>
      <c r="AV7" s="9" t="s">
        <v>9</v>
      </c>
      <c r="AW7" s="9" t="s">
        <v>10</v>
      </c>
      <c r="AX7" s="9" t="s">
        <v>0</v>
      </c>
      <c r="AY7" s="26" t="s">
        <v>39</v>
      </c>
      <c r="BA7" s="9" t="s">
        <v>9</v>
      </c>
      <c r="BB7" s="9" t="s">
        <v>10</v>
      </c>
      <c r="BC7" s="9" t="s">
        <v>0</v>
      </c>
      <c r="BD7" s="26" t="s">
        <v>39</v>
      </c>
      <c r="BF7" s="9" t="s">
        <v>9</v>
      </c>
      <c r="BG7" s="9" t="s">
        <v>10</v>
      </c>
      <c r="BH7" s="9" t="s">
        <v>0</v>
      </c>
      <c r="BI7" s="26" t="s">
        <v>39</v>
      </c>
      <c r="BJ7" s="2"/>
      <c r="BK7" s="9" t="s">
        <v>9</v>
      </c>
      <c r="BL7" s="9" t="s">
        <v>10</v>
      </c>
      <c r="BM7" s="9" t="s">
        <v>0</v>
      </c>
      <c r="BN7" s="26" t="s">
        <v>39</v>
      </c>
      <c r="BO7" s="2"/>
      <c r="BP7" s="9" t="s">
        <v>9</v>
      </c>
      <c r="BQ7" s="9" t="s">
        <v>10</v>
      </c>
      <c r="BR7" s="9" t="s">
        <v>0</v>
      </c>
      <c r="BS7" s="26" t="s">
        <v>39</v>
      </c>
      <c r="BT7" s="2"/>
      <c r="BU7" s="9" t="s">
        <v>9</v>
      </c>
      <c r="BV7" s="9" t="s">
        <v>10</v>
      </c>
      <c r="BW7" s="9" t="s">
        <v>0</v>
      </c>
      <c r="BX7" s="26" t="s">
        <v>39</v>
      </c>
      <c r="BZ7" s="9" t="s">
        <v>9</v>
      </c>
      <c r="CA7" s="9" t="s">
        <v>10</v>
      </c>
      <c r="CB7" s="9" t="s">
        <v>0</v>
      </c>
      <c r="CC7" s="26" t="s">
        <v>39</v>
      </c>
      <c r="CD7" s="2"/>
      <c r="CE7" s="9" t="s">
        <v>9</v>
      </c>
      <c r="CF7" s="9" t="s">
        <v>10</v>
      </c>
      <c r="CG7" s="9" t="s">
        <v>0</v>
      </c>
      <c r="CH7" s="26" t="s">
        <v>39</v>
      </c>
      <c r="CI7" s="2"/>
      <c r="CJ7" s="9" t="s">
        <v>9</v>
      </c>
      <c r="CK7" s="9" t="s">
        <v>10</v>
      </c>
      <c r="CL7" s="9" t="s">
        <v>0</v>
      </c>
      <c r="CM7" s="26" t="s">
        <v>39</v>
      </c>
      <c r="CO7" s="9" t="s">
        <v>9</v>
      </c>
      <c r="CP7" s="9" t="s">
        <v>10</v>
      </c>
      <c r="CQ7" s="9" t="s">
        <v>0</v>
      </c>
      <c r="CR7" s="26" t="s">
        <v>39</v>
      </c>
      <c r="CT7" s="9" t="s">
        <v>9</v>
      </c>
      <c r="CU7" s="9" t="s">
        <v>10</v>
      </c>
      <c r="CV7" s="9" t="s">
        <v>0</v>
      </c>
      <c r="CW7" s="26" t="s">
        <v>39</v>
      </c>
      <c r="CY7" s="9" t="s">
        <v>9</v>
      </c>
      <c r="CZ7" s="9" t="s">
        <v>10</v>
      </c>
      <c r="DA7" s="9" t="s">
        <v>0</v>
      </c>
      <c r="DB7" s="26" t="s">
        <v>39</v>
      </c>
      <c r="DD7" s="9" t="s">
        <v>9</v>
      </c>
      <c r="DE7" s="9" t="s">
        <v>10</v>
      </c>
      <c r="DF7" s="9" t="s">
        <v>0</v>
      </c>
      <c r="DG7" s="26" t="s">
        <v>39</v>
      </c>
      <c r="DH7" s="13"/>
      <c r="DI7" s="9" t="s">
        <v>9</v>
      </c>
      <c r="DJ7" s="9" t="s">
        <v>10</v>
      </c>
      <c r="DK7" s="9" t="s">
        <v>0</v>
      </c>
      <c r="DL7" s="26" t="s">
        <v>39</v>
      </c>
      <c r="DM7" s="13"/>
      <c r="DN7" s="9" t="s">
        <v>9</v>
      </c>
      <c r="DO7" s="9" t="s">
        <v>10</v>
      </c>
      <c r="DP7" s="9" t="s">
        <v>0</v>
      </c>
      <c r="DQ7" s="26" t="s">
        <v>39</v>
      </c>
      <c r="DS7" s="9" t="s">
        <v>9</v>
      </c>
      <c r="DT7" s="9" t="s">
        <v>10</v>
      </c>
      <c r="DU7" s="9" t="s">
        <v>0</v>
      </c>
      <c r="DV7" s="26" t="s">
        <v>39</v>
      </c>
      <c r="DX7" s="9" t="s">
        <v>9</v>
      </c>
      <c r="DY7" s="9" t="s">
        <v>10</v>
      </c>
      <c r="DZ7" s="9" t="s">
        <v>0</v>
      </c>
      <c r="EA7" s="26" t="s">
        <v>39</v>
      </c>
      <c r="EC7" s="9" t="s">
        <v>9</v>
      </c>
      <c r="ED7" s="9" t="s">
        <v>10</v>
      </c>
      <c r="EE7" s="9" t="s">
        <v>0</v>
      </c>
      <c r="EF7" s="26" t="s">
        <v>39</v>
      </c>
      <c r="EH7" s="9" t="s">
        <v>9</v>
      </c>
      <c r="EI7" s="9" t="s">
        <v>10</v>
      </c>
      <c r="EJ7" s="9" t="s">
        <v>0</v>
      </c>
      <c r="EK7" s="26" t="s">
        <v>39</v>
      </c>
    </row>
    <row r="8" spans="1:141" ht="12.75">
      <c r="A8" s="1">
        <v>39722</v>
      </c>
      <c r="D8" s="16">
        <v>73300</v>
      </c>
      <c r="E8" s="16">
        <f aca="true" t="shared" si="0" ref="E8:E15">C8+D8</f>
        <v>73300</v>
      </c>
      <c r="F8" s="16">
        <f>K8+P8</f>
        <v>1061</v>
      </c>
      <c r="H8" s="16">
        <f aca="true" t="shared" si="1" ref="H8:H15">CE8+CJ8+CO8+CT8+CY8+DD8+DI8+DN8+DS8+DX8+EC8+EH8</f>
        <v>0</v>
      </c>
      <c r="I8" s="16">
        <f aca="true" t="shared" si="2" ref="I8:I15">CF8+CK8+CP8+CU8+CZ8+DE8+DJ8+DO8+DT8+DY8+ED8+EI8</f>
        <v>34312.301739999995</v>
      </c>
      <c r="J8" s="16">
        <f aca="true" t="shared" si="3" ref="J8:J15">H8+I8</f>
        <v>34312.301739999995</v>
      </c>
      <c r="K8" s="16">
        <f>CH8+CM8+CR8+CW8+DB8+DG8+DL8+DQ8+DV8+EA8+EF8+EK8</f>
        <v>499</v>
      </c>
      <c r="M8" s="16"/>
      <c r="N8" s="16">
        <f aca="true" t="shared" si="4" ref="N8:N15">S8+X8+AC8+AH8+AM8+AR8+AW8+BB8+BG8+BL8+BQ8+BV8+CA8</f>
        <v>38987.69826</v>
      </c>
      <c r="O8" s="16">
        <f aca="true" t="shared" si="5" ref="O8:O15">M8+N8</f>
        <v>38987.69826</v>
      </c>
      <c r="P8" s="16">
        <f>U8+Z8+AE8+AJ8+AO8+AT8+AY8+BD8+BI8+BN8+BS8+BX8+CC8</f>
        <v>562</v>
      </c>
      <c r="R8" s="16"/>
      <c r="S8" s="16">
        <f aca="true" t="shared" si="6" ref="S8:S15">D8*0.87825/100</f>
        <v>643.75725</v>
      </c>
      <c r="T8" s="16">
        <f aca="true" t="shared" si="7" ref="T8:T15">R8+S8</f>
        <v>643.75725</v>
      </c>
      <c r="U8" s="16">
        <v>9</v>
      </c>
      <c r="V8" s="16"/>
      <c r="W8" s="16"/>
      <c r="X8" s="16">
        <f aca="true" t="shared" si="8" ref="X8:X15">D8*1.15039/100</f>
        <v>843.23587</v>
      </c>
      <c r="Y8" s="16">
        <f aca="true" t="shared" si="9" ref="Y8:Y15">W8+X8</f>
        <v>843.23587</v>
      </c>
      <c r="Z8" s="16">
        <v>12</v>
      </c>
      <c r="AA8" s="16"/>
      <c r="AB8" s="16"/>
      <c r="AC8" s="16">
        <f aca="true" t="shared" si="10" ref="AC8:AC15">D8*28.01561/100</f>
        <v>20535.44213</v>
      </c>
      <c r="AD8" s="16">
        <f aca="true" t="shared" si="11" ref="AD8:AD15">AB8+AC8</f>
        <v>20535.44213</v>
      </c>
      <c r="AE8" s="16">
        <v>290</v>
      </c>
      <c r="AF8" s="16"/>
      <c r="AG8" s="16"/>
      <c r="AH8" s="16">
        <f aca="true" t="shared" si="12" ref="AH8:AH15">D8*0.25114/100</f>
        <v>184.08561999999998</v>
      </c>
      <c r="AI8" s="16">
        <f aca="true" t="shared" si="13" ref="AI8:AI15">AG8+AH8</f>
        <v>184.08561999999998</v>
      </c>
      <c r="AJ8" s="16">
        <v>3</v>
      </c>
      <c r="AK8" s="16"/>
      <c r="AL8" s="16"/>
      <c r="AM8" s="16">
        <f aca="true" t="shared" si="14" ref="AM8:AM15">D8*0.23697/100</f>
        <v>173.69901</v>
      </c>
      <c r="AN8" s="16">
        <f aca="true" t="shared" si="15" ref="AN8:AN15">AL8+AM8</f>
        <v>173.69901</v>
      </c>
      <c r="AO8" s="16">
        <v>3</v>
      </c>
      <c r="AP8" s="16"/>
      <c r="AQ8" s="16"/>
      <c r="AR8" s="16">
        <f aca="true" t="shared" si="16" ref="AR8:AR15">D8*7.59463/100</f>
        <v>5566.86379</v>
      </c>
      <c r="AS8" s="16">
        <f aca="true" t="shared" si="17" ref="AS8:AS15">AQ8+AR8</f>
        <v>5566.86379</v>
      </c>
      <c r="AT8" s="16">
        <v>79</v>
      </c>
      <c r="AU8" s="16"/>
      <c r="AV8" s="16"/>
      <c r="AW8" s="16">
        <f aca="true" t="shared" si="18" ref="AW8:AW15">D8*0.29077/100</f>
        <v>213.13441</v>
      </c>
      <c r="AX8" s="16">
        <f aca="true" t="shared" si="19" ref="AX8:AX15">AV8+AW8</f>
        <v>213.13441</v>
      </c>
      <c r="AY8" s="16">
        <v>3</v>
      </c>
      <c r="AZ8" s="16"/>
      <c r="BA8" s="16"/>
      <c r="BB8" s="16">
        <f aca="true" t="shared" si="20" ref="BB8:BB15">D8*0.12509/100</f>
        <v>91.69097</v>
      </c>
      <c r="BC8" s="16">
        <f aca="true" t="shared" si="21" ref="BC8:BC15">BA8+BB8</f>
        <v>91.69097</v>
      </c>
      <c r="BD8" s="16">
        <v>10</v>
      </c>
      <c r="BE8" s="16"/>
      <c r="BF8" s="16"/>
      <c r="BG8" s="16">
        <f aca="true" t="shared" si="22" ref="BG8:BG15">D8*1.98899/100</f>
        <v>1457.92967</v>
      </c>
      <c r="BH8" s="16">
        <f aca="true" t="shared" si="23" ref="BH8:BH15">BF8+BG8</f>
        <v>1457.92967</v>
      </c>
      <c r="BI8" s="16">
        <v>21</v>
      </c>
      <c r="BJ8" s="16"/>
      <c r="BK8" s="16"/>
      <c r="BL8" s="16">
        <f aca="true" t="shared" si="24" ref="BL8:BL15">D8*11.62619/100</f>
        <v>8521.99727</v>
      </c>
      <c r="BM8" s="16">
        <f aca="true" t="shared" si="25" ref="BM8:BM15">BK8+BL8</f>
        <v>8521.99727</v>
      </c>
      <c r="BN8" s="16">
        <v>120</v>
      </c>
      <c r="BO8" s="16"/>
      <c r="BP8" s="16"/>
      <c r="BQ8" s="16">
        <f aca="true" t="shared" si="26" ref="BQ8:BQ15">D8*0.0127/100</f>
        <v>9.309099999999999</v>
      </c>
      <c r="BR8" s="16">
        <f aca="true" t="shared" si="27" ref="BR8:BR15">BP8+BQ8</f>
        <v>9.309099999999999</v>
      </c>
      <c r="BS8" s="16">
        <v>1</v>
      </c>
      <c r="BT8" s="16"/>
      <c r="BU8" s="16"/>
      <c r="BV8" s="16">
        <f aca="true" t="shared" si="28" ref="BV8:BV15">D8*1.01849/100</f>
        <v>746.5531699999999</v>
      </c>
      <c r="BW8" s="16">
        <f aca="true" t="shared" si="29" ref="BW8:BW15">BU8+BV8</f>
        <v>746.5531699999999</v>
      </c>
      <c r="BX8" s="16">
        <v>11</v>
      </c>
      <c r="BY8" s="16"/>
      <c r="BZ8" s="16"/>
      <c r="CA8" s="16"/>
      <c r="CB8" s="16"/>
      <c r="CC8" s="16"/>
      <c r="CD8" s="16"/>
      <c r="CE8" s="16">
        <f aca="true" t="shared" si="30" ref="CE8:CE15">$C8*CF$6</f>
        <v>0</v>
      </c>
      <c r="CF8" s="16">
        <f aca="true" t="shared" si="31" ref="CF8:CF15">$D8*CF$6</f>
        <v>2826.68989</v>
      </c>
      <c r="CG8" s="16">
        <f aca="true" t="shared" si="32" ref="CG8:CG15">CE8+CF8</f>
        <v>2826.68989</v>
      </c>
      <c r="CH8" s="16">
        <v>40</v>
      </c>
      <c r="CI8" s="16"/>
      <c r="CJ8" s="16">
        <f aca="true" t="shared" si="33" ref="CJ8:CJ15">$C8*CK$6</f>
        <v>0</v>
      </c>
      <c r="CK8" s="16">
        <f aca="true" t="shared" si="34" ref="CK8:CK15">$D8*CK$6</f>
        <v>6981.627089999999</v>
      </c>
      <c r="CL8" s="16">
        <f aca="true" t="shared" si="35" ref="CL8:CL15">CJ8+CK8</f>
        <v>6981.627089999999</v>
      </c>
      <c r="CM8" s="16">
        <v>98</v>
      </c>
      <c r="CN8" s="16"/>
      <c r="CO8" s="16">
        <f aca="true" t="shared" si="36" ref="CO8:CO15">$C8*CP$6</f>
        <v>0</v>
      </c>
      <c r="CP8" s="16">
        <f aca="true" t="shared" si="37" ref="CP8:CP15">$D8*CP$6</f>
        <v>17370.9272</v>
      </c>
      <c r="CQ8" s="16">
        <f aca="true" t="shared" si="38" ref="CQ8:CQ15">CO8+CP8</f>
        <v>17370.9272</v>
      </c>
      <c r="CR8" s="16">
        <v>245</v>
      </c>
      <c r="CS8" s="16"/>
      <c r="CT8" s="16">
        <f aca="true" t="shared" si="39" ref="CT8:CT15">$C8*CU$6</f>
        <v>0</v>
      </c>
      <c r="CU8" s="16">
        <f aca="true" t="shared" si="40" ref="CU8:CU15">$D8*CU$6</f>
        <v>1068.08362</v>
      </c>
      <c r="CV8" s="16">
        <f aca="true" t="shared" si="41" ref="CV8:CV15">CT8+CU8</f>
        <v>1068.08362</v>
      </c>
      <c r="CW8" s="16">
        <v>15</v>
      </c>
      <c r="CX8" s="16"/>
      <c r="CY8" s="16">
        <f aca="true" t="shared" si="42" ref="CY8:CY15">$C8*CZ$6</f>
        <v>0</v>
      </c>
      <c r="CZ8" s="16">
        <f aca="true" t="shared" si="43" ref="CZ8:CZ15">$D8*CZ$6</f>
        <v>16.42653</v>
      </c>
      <c r="DA8" s="16">
        <f aca="true" t="shared" si="44" ref="DA8:DA15">CY8+CZ8</f>
        <v>16.42653</v>
      </c>
      <c r="DB8" s="16">
        <v>2</v>
      </c>
      <c r="DC8" s="16"/>
      <c r="DD8" s="16">
        <f aca="true" t="shared" si="45" ref="DD8:DD15">$C8*DE$6</f>
        <v>0</v>
      </c>
      <c r="DE8" s="16">
        <f aca="true" t="shared" si="46" ref="DE8:DE15">$D8*DE$6</f>
        <v>376.51277999999996</v>
      </c>
      <c r="DF8" s="16">
        <f aca="true" t="shared" si="47" ref="DF8:DF15">DD8+DE8</f>
        <v>376.51277999999996</v>
      </c>
      <c r="DG8" s="16">
        <v>5</v>
      </c>
      <c r="DH8" s="16"/>
      <c r="DI8" s="16">
        <f aca="true" t="shared" si="48" ref="DI8:DI15">$C8*DJ$6</f>
        <v>0</v>
      </c>
      <c r="DJ8" s="16">
        <f aca="true" t="shared" si="49" ref="DJ8:DJ15">$D8*DJ$6</f>
        <v>30.36086</v>
      </c>
      <c r="DK8" s="16">
        <f aca="true" t="shared" si="50" ref="DK8:DK15">DI8+DJ8</f>
        <v>30.36086</v>
      </c>
      <c r="DL8" s="16">
        <v>3</v>
      </c>
      <c r="DM8" s="16"/>
      <c r="DN8" s="16">
        <f aca="true" t="shared" si="51" ref="DN8:DN15">$C8*DO$6</f>
        <v>0</v>
      </c>
      <c r="DO8" s="16">
        <f aca="true" t="shared" si="52" ref="DO8:DO15">$D8*DO$6</f>
        <v>116.48836</v>
      </c>
      <c r="DP8" s="16">
        <f aca="true" t="shared" si="53" ref="DP8:DP15">DN8+DO8</f>
        <v>116.48836</v>
      </c>
      <c r="DQ8" s="16">
        <v>13</v>
      </c>
      <c r="DR8" s="16"/>
      <c r="DS8" s="16">
        <f aca="true" t="shared" si="54" ref="DS8:DS15">$C8*DT$6</f>
        <v>0</v>
      </c>
      <c r="DT8" s="16">
        <f aca="true" t="shared" si="55" ref="DT8:DT15">$D8*DT$6</f>
        <v>3432.36046</v>
      </c>
      <c r="DU8" s="16">
        <f aca="true" t="shared" si="56" ref="DU8:DU15">DS8+DT8</f>
        <v>3432.36046</v>
      </c>
      <c r="DV8" s="16">
        <v>48</v>
      </c>
      <c r="DW8" s="16"/>
      <c r="DX8" s="16">
        <f aca="true" t="shared" si="57" ref="DX8:DX15">$C8*DY$6</f>
        <v>0</v>
      </c>
      <c r="DY8" s="16">
        <f aca="true" t="shared" si="58" ref="DY8:DY15">$D8*DY$6</f>
        <v>631.9999300000001</v>
      </c>
      <c r="DZ8" s="16">
        <f aca="true" t="shared" si="59" ref="DZ8:DZ15">DX8+DY8</f>
        <v>631.9999300000001</v>
      </c>
      <c r="EA8" s="16">
        <v>9</v>
      </c>
      <c r="EB8" s="16"/>
      <c r="EC8" s="16">
        <f aca="true" t="shared" si="60" ref="EC8:EC15">$C8*ED$6</f>
        <v>0</v>
      </c>
      <c r="ED8" s="16">
        <f aca="true" t="shared" si="61" ref="ED8:ED15">$D8*ED$6</f>
        <v>920.56004</v>
      </c>
      <c r="EE8" s="16">
        <f aca="true" t="shared" si="62" ref="EE8:EE15">EC8+ED8</f>
        <v>920.56004</v>
      </c>
      <c r="EF8" s="16">
        <v>13</v>
      </c>
      <c r="EG8" s="16"/>
      <c r="EH8" s="16">
        <f aca="true" t="shared" si="63" ref="EH8:EH15">$C8*EI$6</f>
        <v>0</v>
      </c>
      <c r="EI8" s="16">
        <f aca="true" t="shared" si="64" ref="EI8:EI15">$D8*EI$6</f>
        <v>540.2649799999999</v>
      </c>
      <c r="EJ8" s="16">
        <f aca="true" t="shared" si="65" ref="EJ8:EJ15">EH8+EI8</f>
        <v>540.2649799999999</v>
      </c>
      <c r="EK8" s="16">
        <v>8</v>
      </c>
    </row>
    <row r="9" spans="1:141" ht="12.75">
      <c r="A9" s="1">
        <v>39904</v>
      </c>
      <c r="D9" s="16">
        <v>73300</v>
      </c>
      <c r="E9" s="16">
        <f t="shared" si="0"/>
        <v>73300</v>
      </c>
      <c r="F9" s="16">
        <f aca="true" t="shared" si="66" ref="F9:F15">K9+P9</f>
        <v>1032</v>
      </c>
      <c r="H9" s="16">
        <f t="shared" si="1"/>
        <v>0</v>
      </c>
      <c r="I9" s="16">
        <f t="shared" si="2"/>
        <v>34312.301739999995</v>
      </c>
      <c r="J9" s="16">
        <f t="shared" si="3"/>
        <v>34312.301739999995</v>
      </c>
      <c r="K9" s="16">
        <f aca="true" t="shared" si="67" ref="K9:K15">CH9+CM9+CR9+CW9+DB9+DG9+DL9+DQ9+DV9+EA9+EF9+EK9</f>
        <v>481</v>
      </c>
      <c r="M9" s="16">
        <f aca="true" t="shared" si="68" ref="M9:M15">R9+W9+AB9+AG9+AL9+AQ9+AV9+BA9+BF9+BK9+BP9+BU9+BZ9</f>
        <v>0</v>
      </c>
      <c r="N9" s="16">
        <f t="shared" si="4"/>
        <v>38987.69826</v>
      </c>
      <c r="O9" s="16">
        <f t="shared" si="5"/>
        <v>38987.69826</v>
      </c>
      <c r="P9" s="16">
        <f aca="true" t="shared" si="69" ref="P9:P15">U9+Z9+AE9+AJ9+AO9+AT9+AY9+BD9+BI9+BN9+BS9+BX9+CC9</f>
        <v>551</v>
      </c>
      <c r="R9" s="16">
        <f aca="true" t="shared" si="70" ref="R9:R15">C9*0.87825/100</f>
        <v>0</v>
      </c>
      <c r="S9" s="16">
        <f t="shared" si="6"/>
        <v>643.75725</v>
      </c>
      <c r="T9" s="16">
        <f t="shared" si="7"/>
        <v>643.75725</v>
      </c>
      <c r="U9" s="16">
        <v>9</v>
      </c>
      <c r="V9" s="16"/>
      <c r="W9" s="16">
        <f aca="true" t="shared" si="71" ref="W9:W15">C9*1.15039/100</f>
        <v>0</v>
      </c>
      <c r="X9" s="16">
        <f t="shared" si="8"/>
        <v>843.23587</v>
      </c>
      <c r="Y9" s="16">
        <f t="shared" si="9"/>
        <v>843.23587</v>
      </c>
      <c r="Z9" s="16">
        <v>12</v>
      </c>
      <c r="AA9" s="16"/>
      <c r="AB9" s="16">
        <f aca="true" t="shared" si="72" ref="AB9:AB15">C9*28.01561/100</f>
        <v>0</v>
      </c>
      <c r="AC9" s="16">
        <f t="shared" si="10"/>
        <v>20535.44213</v>
      </c>
      <c r="AD9" s="16">
        <f t="shared" si="11"/>
        <v>20535.44213</v>
      </c>
      <c r="AE9" s="16">
        <v>290</v>
      </c>
      <c r="AF9" s="16"/>
      <c r="AG9" s="16">
        <f aca="true" t="shared" si="73" ref="AG9:AG15">C9*0.25114/100</f>
        <v>0</v>
      </c>
      <c r="AH9" s="16">
        <f t="shared" si="12"/>
        <v>184.08561999999998</v>
      </c>
      <c r="AI9" s="16">
        <f t="shared" si="13"/>
        <v>184.08561999999998</v>
      </c>
      <c r="AJ9" s="16">
        <v>3</v>
      </c>
      <c r="AK9" s="16"/>
      <c r="AL9" s="16">
        <f aca="true" t="shared" si="74" ref="AL9:AL15">C9*0.23697/100</f>
        <v>0</v>
      </c>
      <c r="AM9" s="16">
        <f t="shared" si="14"/>
        <v>173.69901</v>
      </c>
      <c r="AN9" s="16">
        <f t="shared" si="15"/>
        <v>173.69901</v>
      </c>
      <c r="AO9" s="16">
        <v>3</v>
      </c>
      <c r="AP9" s="16"/>
      <c r="AQ9" s="16">
        <f aca="true" t="shared" si="75" ref="AQ9:AQ15">C9*7.59463/100</f>
        <v>0</v>
      </c>
      <c r="AR9" s="16">
        <f t="shared" si="16"/>
        <v>5566.86379</v>
      </c>
      <c r="AS9" s="16">
        <f t="shared" si="17"/>
        <v>5566.86379</v>
      </c>
      <c r="AT9" s="16">
        <v>79</v>
      </c>
      <c r="AU9" s="16"/>
      <c r="AV9" s="16">
        <f aca="true" t="shared" si="76" ref="AV9:AV15">C9*0.29077/100</f>
        <v>0</v>
      </c>
      <c r="AW9" s="16">
        <f t="shared" si="18"/>
        <v>213.13441</v>
      </c>
      <c r="AX9" s="16">
        <f t="shared" si="19"/>
        <v>213.13441</v>
      </c>
      <c r="AY9" s="16">
        <v>3</v>
      </c>
      <c r="AZ9" s="16"/>
      <c r="BA9" s="16">
        <f aca="true" t="shared" si="77" ref="BA9:BA15">C9*0.12509/100</f>
        <v>0</v>
      </c>
      <c r="BB9" s="16">
        <f t="shared" si="20"/>
        <v>91.69097</v>
      </c>
      <c r="BC9" s="16">
        <f t="shared" si="21"/>
        <v>91.69097</v>
      </c>
      <c r="BD9" s="16"/>
      <c r="BE9" s="16"/>
      <c r="BF9" s="16">
        <f aca="true" t="shared" si="78" ref="BF9:BF15">C9*1.98899/100</f>
        <v>0</v>
      </c>
      <c r="BG9" s="16">
        <f t="shared" si="22"/>
        <v>1457.92967</v>
      </c>
      <c r="BH9" s="16">
        <f t="shared" si="23"/>
        <v>1457.92967</v>
      </c>
      <c r="BI9" s="16">
        <v>21</v>
      </c>
      <c r="BJ9" s="16"/>
      <c r="BK9" s="16">
        <f aca="true" t="shared" si="79" ref="BK9:BK15">C9*11.62619/100</f>
        <v>0</v>
      </c>
      <c r="BL9" s="16">
        <f t="shared" si="24"/>
        <v>8521.99727</v>
      </c>
      <c r="BM9" s="16">
        <f t="shared" si="25"/>
        <v>8521.99727</v>
      </c>
      <c r="BN9" s="16">
        <v>120</v>
      </c>
      <c r="BO9" s="16"/>
      <c r="BP9" s="16">
        <f aca="true" t="shared" si="80" ref="BP9:BP15">C9*0.0127/100</f>
        <v>0</v>
      </c>
      <c r="BQ9" s="16">
        <f t="shared" si="26"/>
        <v>9.309099999999999</v>
      </c>
      <c r="BR9" s="16">
        <f t="shared" si="27"/>
        <v>9.309099999999999</v>
      </c>
      <c r="BS9" s="16"/>
      <c r="BT9" s="16"/>
      <c r="BU9" s="16">
        <f aca="true" t="shared" si="81" ref="BU9:BU15">C9*1.01849/100</f>
        <v>0</v>
      </c>
      <c r="BV9" s="16">
        <f t="shared" si="28"/>
        <v>746.5531699999999</v>
      </c>
      <c r="BW9" s="16">
        <f t="shared" si="29"/>
        <v>746.5531699999999</v>
      </c>
      <c r="BX9" s="16">
        <v>11</v>
      </c>
      <c r="BY9" s="16"/>
      <c r="BZ9" s="16"/>
      <c r="CA9" s="16"/>
      <c r="CB9" s="16"/>
      <c r="CC9" s="16"/>
      <c r="CD9" s="16"/>
      <c r="CE9" s="16">
        <f t="shared" si="30"/>
        <v>0</v>
      </c>
      <c r="CF9" s="16">
        <f t="shared" si="31"/>
        <v>2826.68989</v>
      </c>
      <c r="CG9" s="16">
        <f t="shared" si="32"/>
        <v>2826.68989</v>
      </c>
      <c r="CH9" s="16">
        <v>40</v>
      </c>
      <c r="CI9" s="16"/>
      <c r="CJ9" s="16">
        <f t="shared" si="33"/>
        <v>0</v>
      </c>
      <c r="CK9" s="16">
        <f t="shared" si="34"/>
        <v>6981.627089999999</v>
      </c>
      <c r="CL9" s="16">
        <f t="shared" si="35"/>
        <v>6981.627089999999</v>
      </c>
      <c r="CM9" s="16">
        <v>98</v>
      </c>
      <c r="CN9" s="16"/>
      <c r="CO9" s="16">
        <f t="shared" si="36"/>
        <v>0</v>
      </c>
      <c r="CP9" s="16">
        <f t="shared" si="37"/>
        <v>17370.9272</v>
      </c>
      <c r="CQ9" s="16">
        <f t="shared" si="38"/>
        <v>17370.9272</v>
      </c>
      <c r="CR9" s="16">
        <v>245</v>
      </c>
      <c r="CS9" s="16"/>
      <c r="CT9" s="16">
        <f t="shared" si="39"/>
        <v>0</v>
      </c>
      <c r="CU9" s="16">
        <f t="shared" si="40"/>
        <v>1068.08362</v>
      </c>
      <c r="CV9" s="16">
        <f t="shared" si="41"/>
        <v>1068.08362</v>
      </c>
      <c r="CW9" s="16">
        <v>15</v>
      </c>
      <c r="CX9" s="16"/>
      <c r="CY9" s="16">
        <f t="shared" si="42"/>
        <v>0</v>
      </c>
      <c r="CZ9" s="16">
        <f t="shared" si="43"/>
        <v>16.42653</v>
      </c>
      <c r="DA9" s="16">
        <f t="shared" si="44"/>
        <v>16.42653</v>
      </c>
      <c r="DB9" s="16"/>
      <c r="DC9" s="16"/>
      <c r="DD9" s="16">
        <f t="shared" si="45"/>
        <v>0</v>
      </c>
      <c r="DE9" s="16">
        <f t="shared" si="46"/>
        <v>376.51277999999996</v>
      </c>
      <c r="DF9" s="16">
        <f t="shared" si="47"/>
        <v>376.51277999999996</v>
      </c>
      <c r="DG9" s="16">
        <v>5</v>
      </c>
      <c r="DH9" s="16"/>
      <c r="DI9" s="16">
        <f t="shared" si="48"/>
        <v>0</v>
      </c>
      <c r="DJ9" s="16">
        <f t="shared" si="49"/>
        <v>30.36086</v>
      </c>
      <c r="DK9" s="16">
        <f t="shared" si="50"/>
        <v>30.36086</v>
      </c>
      <c r="DL9" s="16"/>
      <c r="DM9" s="16"/>
      <c r="DN9" s="16">
        <f t="shared" si="51"/>
        <v>0</v>
      </c>
      <c r="DO9" s="16">
        <f t="shared" si="52"/>
        <v>116.48836</v>
      </c>
      <c r="DP9" s="16">
        <f t="shared" si="53"/>
        <v>116.48836</v>
      </c>
      <c r="DQ9" s="16"/>
      <c r="DR9" s="16"/>
      <c r="DS9" s="16">
        <f t="shared" si="54"/>
        <v>0</v>
      </c>
      <c r="DT9" s="16">
        <f t="shared" si="55"/>
        <v>3432.36046</v>
      </c>
      <c r="DU9" s="16">
        <f t="shared" si="56"/>
        <v>3432.36046</v>
      </c>
      <c r="DV9" s="16">
        <v>48</v>
      </c>
      <c r="DW9" s="16"/>
      <c r="DX9" s="16">
        <f t="shared" si="57"/>
        <v>0</v>
      </c>
      <c r="DY9" s="16">
        <f t="shared" si="58"/>
        <v>631.9999300000001</v>
      </c>
      <c r="DZ9" s="16">
        <f t="shared" si="59"/>
        <v>631.9999300000001</v>
      </c>
      <c r="EA9" s="16">
        <v>9</v>
      </c>
      <c r="EB9" s="16"/>
      <c r="EC9" s="16">
        <f t="shared" si="60"/>
        <v>0</v>
      </c>
      <c r="ED9" s="16">
        <f t="shared" si="61"/>
        <v>920.56004</v>
      </c>
      <c r="EE9" s="16">
        <f t="shared" si="62"/>
        <v>920.56004</v>
      </c>
      <c r="EF9" s="16">
        <v>13</v>
      </c>
      <c r="EG9" s="16"/>
      <c r="EH9" s="16">
        <f t="shared" si="63"/>
        <v>0</v>
      </c>
      <c r="EI9" s="16">
        <f t="shared" si="64"/>
        <v>540.2649799999999</v>
      </c>
      <c r="EJ9" s="16">
        <f t="shared" si="65"/>
        <v>540.2649799999999</v>
      </c>
      <c r="EK9" s="16">
        <v>8</v>
      </c>
    </row>
    <row r="10" spans="1:141" ht="12.75">
      <c r="A10" s="1">
        <v>40087</v>
      </c>
      <c r="D10" s="16">
        <v>73300</v>
      </c>
      <c r="E10" s="16">
        <f t="shared" si="0"/>
        <v>73300</v>
      </c>
      <c r="F10" s="16">
        <f t="shared" si="66"/>
        <v>1032</v>
      </c>
      <c r="H10" s="16">
        <f t="shared" si="1"/>
        <v>0</v>
      </c>
      <c r="I10" s="16">
        <f t="shared" si="2"/>
        <v>34312.301739999995</v>
      </c>
      <c r="J10" s="16">
        <f t="shared" si="3"/>
        <v>34312.301739999995</v>
      </c>
      <c r="K10" s="16">
        <f t="shared" si="67"/>
        <v>481</v>
      </c>
      <c r="M10" s="16"/>
      <c r="N10" s="16">
        <f t="shared" si="4"/>
        <v>38987.69826</v>
      </c>
      <c r="O10" s="16">
        <f t="shared" si="5"/>
        <v>38987.69826</v>
      </c>
      <c r="P10" s="16">
        <f t="shared" si="69"/>
        <v>551</v>
      </c>
      <c r="R10" s="16"/>
      <c r="S10" s="16">
        <f t="shared" si="6"/>
        <v>643.75725</v>
      </c>
      <c r="T10" s="16">
        <f t="shared" si="7"/>
        <v>643.75725</v>
      </c>
      <c r="U10" s="16">
        <v>9</v>
      </c>
      <c r="V10" s="16"/>
      <c r="W10" s="16"/>
      <c r="X10" s="16">
        <f t="shared" si="8"/>
        <v>843.23587</v>
      </c>
      <c r="Y10" s="16">
        <f t="shared" si="9"/>
        <v>843.23587</v>
      </c>
      <c r="Z10" s="16">
        <v>12</v>
      </c>
      <c r="AA10" s="16"/>
      <c r="AB10" s="16"/>
      <c r="AC10" s="16">
        <f t="shared" si="10"/>
        <v>20535.44213</v>
      </c>
      <c r="AD10" s="16">
        <f t="shared" si="11"/>
        <v>20535.44213</v>
      </c>
      <c r="AE10" s="16">
        <v>290</v>
      </c>
      <c r="AF10" s="16"/>
      <c r="AG10" s="16"/>
      <c r="AH10" s="16">
        <f t="shared" si="12"/>
        <v>184.08561999999998</v>
      </c>
      <c r="AI10" s="16">
        <f t="shared" si="13"/>
        <v>184.08561999999998</v>
      </c>
      <c r="AJ10" s="16">
        <v>3</v>
      </c>
      <c r="AK10" s="16"/>
      <c r="AL10" s="16"/>
      <c r="AM10" s="16">
        <f t="shared" si="14"/>
        <v>173.69901</v>
      </c>
      <c r="AN10" s="16">
        <f t="shared" si="15"/>
        <v>173.69901</v>
      </c>
      <c r="AO10" s="16">
        <v>3</v>
      </c>
      <c r="AP10" s="16"/>
      <c r="AQ10" s="16"/>
      <c r="AR10" s="16">
        <f t="shared" si="16"/>
        <v>5566.86379</v>
      </c>
      <c r="AS10" s="16">
        <f t="shared" si="17"/>
        <v>5566.86379</v>
      </c>
      <c r="AT10" s="16">
        <v>79</v>
      </c>
      <c r="AU10" s="16"/>
      <c r="AV10" s="16"/>
      <c r="AW10" s="16">
        <f t="shared" si="18"/>
        <v>213.13441</v>
      </c>
      <c r="AX10" s="16">
        <f t="shared" si="19"/>
        <v>213.13441</v>
      </c>
      <c r="AY10" s="16">
        <v>3</v>
      </c>
      <c r="AZ10" s="16"/>
      <c r="BA10" s="16"/>
      <c r="BB10" s="16">
        <f t="shared" si="20"/>
        <v>91.69097</v>
      </c>
      <c r="BC10" s="16">
        <f t="shared" si="21"/>
        <v>91.69097</v>
      </c>
      <c r="BD10" s="16"/>
      <c r="BE10" s="16"/>
      <c r="BF10" s="16"/>
      <c r="BG10" s="16">
        <f t="shared" si="22"/>
        <v>1457.92967</v>
      </c>
      <c r="BH10" s="16">
        <f t="shared" si="23"/>
        <v>1457.92967</v>
      </c>
      <c r="BI10" s="16">
        <v>21</v>
      </c>
      <c r="BJ10" s="16"/>
      <c r="BK10" s="16"/>
      <c r="BL10" s="16">
        <f t="shared" si="24"/>
        <v>8521.99727</v>
      </c>
      <c r="BM10" s="16">
        <f t="shared" si="25"/>
        <v>8521.99727</v>
      </c>
      <c r="BN10" s="16">
        <v>120</v>
      </c>
      <c r="BO10" s="16"/>
      <c r="BP10" s="16"/>
      <c r="BQ10" s="16">
        <f t="shared" si="26"/>
        <v>9.309099999999999</v>
      </c>
      <c r="BR10" s="16">
        <f t="shared" si="27"/>
        <v>9.309099999999999</v>
      </c>
      <c r="BS10" s="16"/>
      <c r="BT10" s="16"/>
      <c r="BU10" s="16"/>
      <c r="BV10" s="16">
        <f t="shared" si="28"/>
        <v>746.5531699999999</v>
      </c>
      <c r="BW10" s="16">
        <f t="shared" si="29"/>
        <v>746.5531699999999</v>
      </c>
      <c r="BX10" s="16">
        <v>11</v>
      </c>
      <c r="BY10" s="16"/>
      <c r="BZ10" s="16"/>
      <c r="CA10" s="16"/>
      <c r="CB10" s="16"/>
      <c r="CC10" s="16"/>
      <c r="CD10" s="16"/>
      <c r="CE10" s="16">
        <f t="shared" si="30"/>
        <v>0</v>
      </c>
      <c r="CF10" s="16">
        <f t="shared" si="31"/>
        <v>2826.68989</v>
      </c>
      <c r="CG10" s="16">
        <f t="shared" si="32"/>
        <v>2826.68989</v>
      </c>
      <c r="CH10" s="16">
        <v>40</v>
      </c>
      <c r="CI10" s="16"/>
      <c r="CJ10" s="16">
        <f t="shared" si="33"/>
        <v>0</v>
      </c>
      <c r="CK10" s="16">
        <f t="shared" si="34"/>
        <v>6981.627089999999</v>
      </c>
      <c r="CL10" s="16">
        <f t="shared" si="35"/>
        <v>6981.627089999999</v>
      </c>
      <c r="CM10" s="16">
        <v>98</v>
      </c>
      <c r="CN10" s="16"/>
      <c r="CO10" s="16">
        <f t="shared" si="36"/>
        <v>0</v>
      </c>
      <c r="CP10" s="16">
        <f t="shared" si="37"/>
        <v>17370.9272</v>
      </c>
      <c r="CQ10" s="16">
        <f t="shared" si="38"/>
        <v>17370.9272</v>
      </c>
      <c r="CR10" s="16">
        <v>245</v>
      </c>
      <c r="CS10" s="16"/>
      <c r="CT10" s="16">
        <f t="shared" si="39"/>
        <v>0</v>
      </c>
      <c r="CU10" s="16">
        <f t="shared" si="40"/>
        <v>1068.08362</v>
      </c>
      <c r="CV10" s="16">
        <f t="shared" si="41"/>
        <v>1068.08362</v>
      </c>
      <c r="CW10" s="16">
        <v>15</v>
      </c>
      <c r="CX10" s="16"/>
      <c r="CY10" s="16">
        <f t="shared" si="42"/>
        <v>0</v>
      </c>
      <c r="CZ10" s="16">
        <f t="shared" si="43"/>
        <v>16.42653</v>
      </c>
      <c r="DA10" s="16">
        <f t="shared" si="44"/>
        <v>16.42653</v>
      </c>
      <c r="DB10" s="16"/>
      <c r="DC10" s="16"/>
      <c r="DD10" s="16">
        <f t="shared" si="45"/>
        <v>0</v>
      </c>
      <c r="DE10" s="16">
        <f t="shared" si="46"/>
        <v>376.51277999999996</v>
      </c>
      <c r="DF10" s="16">
        <f t="shared" si="47"/>
        <v>376.51277999999996</v>
      </c>
      <c r="DG10" s="16">
        <v>5</v>
      </c>
      <c r="DH10" s="16"/>
      <c r="DI10" s="16">
        <f t="shared" si="48"/>
        <v>0</v>
      </c>
      <c r="DJ10" s="16">
        <f t="shared" si="49"/>
        <v>30.36086</v>
      </c>
      <c r="DK10" s="16">
        <f t="shared" si="50"/>
        <v>30.36086</v>
      </c>
      <c r="DL10" s="16"/>
      <c r="DM10" s="16"/>
      <c r="DN10" s="16">
        <f t="shared" si="51"/>
        <v>0</v>
      </c>
      <c r="DO10" s="16">
        <f t="shared" si="52"/>
        <v>116.48836</v>
      </c>
      <c r="DP10" s="16">
        <f t="shared" si="53"/>
        <v>116.48836</v>
      </c>
      <c r="DQ10" s="16"/>
      <c r="DR10" s="16"/>
      <c r="DS10" s="16">
        <f t="shared" si="54"/>
        <v>0</v>
      </c>
      <c r="DT10" s="16">
        <f t="shared" si="55"/>
        <v>3432.36046</v>
      </c>
      <c r="DU10" s="16">
        <f t="shared" si="56"/>
        <v>3432.36046</v>
      </c>
      <c r="DV10" s="16">
        <v>48</v>
      </c>
      <c r="DW10" s="16"/>
      <c r="DX10" s="16">
        <f t="shared" si="57"/>
        <v>0</v>
      </c>
      <c r="DY10" s="16">
        <f t="shared" si="58"/>
        <v>631.9999300000001</v>
      </c>
      <c r="DZ10" s="16">
        <f t="shared" si="59"/>
        <v>631.9999300000001</v>
      </c>
      <c r="EA10" s="16">
        <v>9</v>
      </c>
      <c r="EB10" s="16"/>
      <c r="EC10" s="16">
        <f t="shared" si="60"/>
        <v>0</v>
      </c>
      <c r="ED10" s="16">
        <f t="shared" si="61"/>
        <v>920.56004</v>
      </c>
      <c r="EE10" s="16">
        <f t="shared" si="62"/>
        <v>920.56004</v>
      </c>
      <c r="EF10" s="16">
        <v>13</v>
      </c>
      <c r="EG10" s="16"/>
      <c r="EH10" s="16">
        <f t="shared" si="63"/>
        <v>0</v>
      </c>
      <c r="EI10" s="16">
        <f t="shared" si="64"/>
        <v>540.2649799999999</v>
      </c>
      <c r="EJ10" s="16">
        <f t="shared" si="65"/>
        <v>540.2649799999999</v>
      </c>
      <c r="EK10" s="16">
        <v>8</v>
      </c>
    </row>
    <row r="11" spans="1:141" ht="12.75">
      <c r="A11" s="1">
        <v>40269</v>
      </c>
      <c r="D11" s="16">
        <v>73300</v>
      </c>
      <c r="E11" s="16">
        <f t="shared" si="0"/>
        <v>73300</v>
      </c>
      <c r="F11" s="16">
        <f t="shared" si="66"/>
        <v>1032</v>
      </c>
      <c r="H11" s="16">
        <f t="shared" si="1"/>
        <v>0</v>
      </c>
      <c r="I11" s="16">
        <f t="shared" si="2"/>
        <v>34312.301739999995</v>
      </c>
      <c r="J11" s="16">
        <f t="shared" si="3"/>
        <v>34312.301739999995</v>
      </c>
      <c r="K11" s="16">
        <f t="shared" si="67"/>
        <v>481</v>
      </c>
      <c r="M11" s="16">
        <f t="shared" si="68"/>
        <v>0</v>
      </c>
      <c r="N11" s="16">
        <f t="shared" si="4"/>
        <v>38987.69826</v>
      </c>
      <c r="O11" s="16">
        <f t="shared" si="5"/>
        <v>38987.69826</v>
      </c>
      <c r="P11" s="16">
        <f t="shared" si="69"/>
        <v>551</v>
      </c>
      <c r="R11" s="16">
        <f t="shared" si="70"/>
        <v>0</v>
      </c>
      <c r="S11" s="16">
        <f t="shared" si="6"/>
        <v>643.75725</v>
      </c>
      <c r="T11" s="16">
        <f t="shared" si="7"/>
        <v>643.75725</v>
      </c>
      <c r="U11" s="16">
        <v>9</v>
      </c>
      <c r="V11" s="16"/>
      <c r="W11" s="16">
        <f t="shared" si="71"/>
        <v>0</v>
      </c>
      <c r="X11" s="16">
        <f t="shared" si="8"/>
        <v>843.23587</v>
      </c>
      <c r="Y11" s="16">
        <f t="shared" si="9"/>
        <v>843.23587</v>
      </c>
      <c r="Z11" s="16">
        <v>12</v>
      </c>
      <c r="AA11" s="16"/>
      <c r="AB11" s="16">
        <f t="shared" si="72"/>
        <v>0</v>
      </c>
      <c r="AC11" s="16">
        <f t="shared" si="10"/>
        <v>20535.44213</v>
      </c>
      <c r="AD11" s="16">
        <f t="shared" si="11"/>
        <v>20535.44213</v>
      </c>
      <c r="AE11" s="16">
        <v>290</v>
      </c>
      <c r="AF11" s="16"/>
      <c r="AG11" s="16">
        <f t="shared" si="73"/>
        <v>0</v>
      </c>
      <c r="AH11" s="16">
        <f t="shared" si="12"/>
        <v>184.08561999999998</v>
      </c>
      <c r="AI11" s="16">
        <f t="shared" si="13"/>
        <v>184.08561999999998</v>
      </c>
      <c r="AJ11" s="16">
        <v>3</v>
      </c>
      <c r="AK11" s="16"/>
      <c r="AL11" s="16">
        <f t="shared" si="74"/>
        <v>0</v>
      </c>
      <c r="AM11" s="16">
        <f t="shared" si="14"/>
        <v>173.69901</v>
      </c>
      <c r="AN11" s="16">
        <f t="shared" si="15"/>
        <v>173.69901</v>
      </c>
      <c r="AO11" s="16">
        <v>3</v>
      </c>
      <c r="AP11" s="16"/>
      <c r="AQ11" s="16">
        <f t="shared" si="75"/>
        <v>0</v>
      </c>
      <c r="AR11" s="16">
        <f t="shared" si="16"/>
        <v>5566.86379</v>
      </c>
      <c r="AS11" s="16">
        <f t="shared" si="17"/>
        <v>5566.86379</v>
      </c>
      <c r="AT11" s="16">
        <v>79</v>
      </c>
      <c r="AU11" s="16"/>
      <c r="AV11" s="16">
        <f t="shared" si="76"/>
        <v>0</v>
      </c>
      <c r="AW11" s="16">
        <f t="shared" si="18"/>
        <v>213.13441</v>
      </c>
      <c r="AX11" s="16">
        <f t="shared" si="19"/>
        <v>213.13441</v>
      </c>
      <c r="AY11" s="16">
        <v>3</v>
      </c>
      <c r="AZ11" s="16"/>
      <c r="BA11" s="16">
        <f t="shared" si="77"/>
        <v>0</v>
      </c>
      <c r="BB11" s="16">
        <f t="shared" si="20"/>
        <v>91.69097</v>
      </c>
      <c r="BC11" s="16">
        <f t="shared" si="21"/>
        <v>91.69097</v>
      </c>
      <c r="BD11" s="16"/>
      <c r="BE11" s="16"/>
      <c r="BF11" s="16">
        <f t="shared" si="78"/>
        <v>0</v>
      </c>
      <c r="BG11" s="16">
        <f t="shared" si="22"/>
        <v>1457.92967</v>
      </c>
      <c r="BH11" s="16">
        <f t="shared" si="23"/>
        <v>1457.92967</v>
      </c>
      <c r="BI11" s="16">
        <v>21</v>
      </c>
      <c r="BJ11" s="16"/>
      <c r="BK11" s="16">
        <f t="shared" si="79"/>
        <v>0</v>
      </c>
      <c r="BL11" s="16">
        <f t="shared" si="24"/>
        <v>8521.99727</v>
      </c>
      <c r="BM11" s="16">
        <f t="shared" si="25"/>
        <v>8521.99727</v>
      </c>
      <c r="BN11" s="16">
        <v>120</v>
      </c>
      <c r="BO11" s="16"/>
      <c r="BP11" s="16">
        <f t="shared" si="80"/>
        <v>0</v>
      </c>
      <c r="BQ11" s="16">
        <f t="shared" si="26"/>
        <v>9.309099999999999</v>
      </c>
      <c r="BR11" s="16">
        <f t="shared" si="27"/>
        <v>9.309099999999999</v>
      </c>
      <c r="BS11" s="16"/>
      <c r="BT11" s="16"/>
      <c r="BU11" s="16">
        <f t="shared" si="81"/>
        <v>0</v>
      </c>
      <c r="BV11" s="16">
        <f t="shared" si="28"/>
        <v>746.5531699999999</v>
      </c>
      <c r="BW11" s="16">
        <f t="shared" si="29"/>
        <v>746.5531699999999</v>
      </c>
      <c r="BX11" s="16">
        <v>11</v>
      </c>
      <c r="BY11" s="16"/>
      <c r="BZ11" s="16"/>
      <c r="CA11" s="16"/>
      <c r="CB11" s="16"/>
      <c r="CC11" s="16"/>
      <c r="CD11" s="16"/>
      <c r="CE11" s="16">
        <f t="shared" si="30"/>
        <v>0</v>
      </c>
      <c r="CF11" s="16">
        <f t="shared" si="31"/>
        <v>2826.68989</v>
      </c>
      <c r="CG11" s="16">
        <f t="shared" si="32"/>
        <v>2826.68989</v>
      </c>
      <c r="CH11" s="16">
        <v>40</v>
      </c>
      <c r="CI11" s="16"/>
      <c r="CJ11" s="16">
        <f t="shared" si="33"/>
        <v>0</v>
      </c>
      <c r="CK11" s="16">
        <f t="shared" si="34"/>
        <v>6981.627089999999</v>
      </c>
      <c r="CL11" s="16">
        <f t="shared" si="35"/>
        <v>6981.627089999999</v>
      </c>
      <c r="CM11" s="16">
        <v>98</v>
      </c>
      <c r="CN11" s="16"/>
      <c r="CO11" s="16">
        <f t="shared" si="36"/>
        <v>0</v>
      </c>
      <c r="CP11" s="16">
        <f t="shared" si="37"/>
        <v>17370.9272</v>
      </c>
      <c r="CQ11" s="16">
        <f t="shared" si="38"/>
        <v>17370.9272</v>
      </c>
      <c r="CR11" s="16">
        <v>245</v>
      </c>
      <c r="CS11" s="16"/>
      <c r="CT11" s="16">
        <f t="shared" si="39"/>
        <v>0</v>
      </c>
      <c r="CU11" s="16">
        <f t="shared" si="40"/>
        <v>1068.08362</v>
      </c>
      <c r="CV11" s="16">
        <f t="shared" si="41"/>
        <v>1068.08362</v>
      </c>
      <c r="CW11" s="16">
        <v>15</v>
      </c>
      <c r="CX11" s="16"/>
      <c r="CY11" s="16">
        <f t="shared" si="42"/>
        <v>0</v>
      </c>
      <c r="CZ11" s="16">
        <f t="shared" si="43"/>
        <v>16.42653</v>
      </c>
      <c r="DA11" s="16">
        <f t="shared" si="44"/>
        <v>16.42653</v>
      </c>
      <c r="DB11" s="16"/>
      <c r="DC11" s="16"/>
      <c r="DD11" s="16">
        <f t="shared" si="45"/>
        <v>0</v>
      </c>
      <c r="DE11" s="16">
        <f t="shared" si="46"/>
        <v>376.51277999999996</v>
      </c>
      <c r="DF11" s="16">
        <f t="shared" si="47"/>
        <v>376.51277999999996</v>
      </c>
      <c r="DG11" s="16">
        <v>5</v>
      </c>
      <c r="DH11" s="16"/>
      <c r="DI11" s="16">
        <f t="shared" si="48"/>
        <v>0</v>
      </c>
      <c r="DJ11" s="16">
        <f t="shared" si="49"/>
        <v>30.36086</v>
      </c>
      <c r="DK11" s="16">
        <f t="shared" si="50"/>
        <v>30.36086</v>
      </c>
      <c r="DL11" s="16"/>
      <c r="DM11" s="16"/>
      <c r="DN11" s="16">
        <f t="shared" si="51"/>
        <v>0</v>
      </c>
      <c r="DO11" s="16">
        <f t="shared" si="52"/>
        <v>116.48836</v>
      </c>
      <c r="DP11" s="16">
        <f t="shared" si="53"/>
        <v>116.48836</v>
      </c>
      <c r="DQ11" s="16"/>
      <c r="DR11" s="16"/>
      <c r="DS11" s="16">
        <f t="shared" si="54"/>
        <v>0</v>
      </c>
      <c r="DT11" s="16">
        <f t="shared" si="55"/>
        <v>3432.36046</v>
      </c>
      <c r="DU11" s="16">
        <f t="shared" si="56"/>
        <v>3432.36046</v>
      </c>
      <c r="DV11" s="16">
        <v>48</v>
      </c>
      <c r="DW11" s="16"/>
      <c r="DX11" s="16">
        <f t="shared" si="57"/>
        <v>0</v>
      </c>
      <c r="DY11" s="16">
        <f t="shared" si="58"/>
        <v>631.9999300000001</v>
      </c>
      <c r="DZ11" s="16">
        <f t="shared" si="59"/>
        <v>631.9999300000001</v>
      </c>
      <c r="EA11" s="16">
        <v>9</v>
      </c>
      <c r="EB11" s="16"/>
      <c r="EC11" s="16">
        <f t="shared" si="60"/>
        <v>0</v>
      </c>
      <c r="ED11" s="16">
        <f t="shared" si="61"/>
        <v>920.56004</v>
      </c>
      <c r="EE11" s="16">
        <f t="shared" si="62"/>
        <v>920.56004</v>
      </c>
      <c r="EF11" s="16">
        <v>13</v>
      </c>
      <c r="EG11" s="16"/>
      <c r="EH11" s="16">
        <f t="shared" si="63"/>
        <v>0</v>
      </c>
      <c r="EI11" s="16">
        <f t="shared" si="64"/>
        <v>540.2649799999999</v>
      </c>
      <c r="EJ11" s="16">
        <f t="shared" si="65"/>
        <v>540.2649799999999</v>
      </c>
      <c r="EK11" s="16">
        <v>8</v>
      </c>
    </row>
    <row r="12" spans="1:141" ht="12.75">
      <c r="A12" s="1">
        <v>40452</v>
      </c>
      <c r="D12" s="16">
        <v>73300</v>
      </c>
      <c r="E12" s="16">
        <f t="shared" si="0"/>
        <v>73300</v>
      </c>
      <c r="F12" s="16">
        <f t="shared" si="66"/>
        <v>1027</v>
      </c>
      <c r="H12" s="16">
        <f t="shared" si="1"/>
        <v>0</v>
      </c>
      <c r="I12" s="16">
        <f t="shared" si="2"/>
        <v>34312.301739999995</v>
      </c>
      <c r="J12" s="16">
        <f t="shared" si="3"/>
        <v>34312.301739999995</v>
      </c>
      <c r="K12" s="16">
        <f t="shared" si="67"/>
        <v>481</v>
      </c>
      <c r="M12" s="16"/>
      <c r="N12" s="16">
        <f t="shared" si="4"/>
        <v>38987.69826</v>
      </c>
      <c r="O12" s="16">
        <f t="shared" si="5"/>
        <v>38987.69826</v>
      </c>
      <c r="P12" s="16">
        <f t="shared" si="69"/>
        <v>546</v>
      </c>
      <c r="R12" s="16"/>
      <c r="S12" s="16">
        <f t="shared" si="6"/>
        <v>643.75725</v>
      </c>
      <c r="T12" s="16">
        <f t="shared" si="7"/>
        <v>643.75725</v>
      </c>
      <c r="U12" s="16">
        <v>9</v>
      </c>
      <c r="V12" s="16"/>
      <c r="W12" s="16"/>
      <c r="X12" s="16">
        <f t="shared" si="8"/>
        <v>843.23587</v>
      </c>
      <c r="Y12" s="16">
        <f t="shared" si="9"/>
        <v>843.23587</v>
      </c>
      <c r="Z12" s="16">
        <v>12</v>
      </c>
      <c r="AA12" s="16"/>
      <c r="AB12" s="16"/>
      <c r="AC12" s="16">
        <f t="shared" si="10"/>
        <v>20535.44213</v>
      </c>
      <c r="AD12" s="16">
        <f t="shared" si="11"/>
        <v>20535.44213</v>
      </c>
      <c r="AE12" s="16">
        <v>289</v>
      </c>
      <c r="AF12" s="16"/>
      <c r="AG12" s="16"/>
      <c r="AH12" s="16">
        <f t="shared" si="12"/>
        <v>184.08561999999998</v>
      </c>
      <c r="AI12" s="16">
        <f t="shared" si="13"/>
        <v>184.08561999999998</v>
      </c>
      <c r="AJ12" s="16">
        <v>3</v>
      </c>
      <c r="AK12" s="16"/>
      <c r="AL12" s="16"/>
      <c r="AM12" s="16">
        <f t="shared" si="14"/>
        <v>173.69901</v>
      </c>
      <c r="AN12" s="16">
        <f t="shared" si="15"/>
        <v>173.69901</v>
      </c>
      <c r="AO12" s="16">
        <v>2</v>
      </c>
      <c r="AP12" s="16"/>
      <c r="AQ12" s="16"/>
      <c r="AR12" s="16">
        <f t="shared" si="16"/>
        <v>5566.86379</v>
      </c>
      <c r="AS12" s="16">
        <f t="shared" si="17"/>
        <v>5566.86379</v>
      </c>
      <c r="AT12" s="16">
        <v>78</v>
      </c>
      <c r="AU12" s="16"/>
      <c r="AV12" s="16"/>
      <c r="AW12" s="16">
        <f t="shared" si="18"/>
        <v>213.13441</v>
      </c>
      <c r="AX12" s="16">
        <f t="shared" si="19"/>
        <v>213.13441</v>
      </c>
      <c r="AY12" s="16">
        <v>3</v>
      </c>
      <c r="AZ12" s="16"/>
      <c r="BA12" s="16"/>
      <c r="BB12" s="16">
        <f t="shared" si="20"/>
        <v>91.69097</v>
      </c>
      <c r="BC12" s="16">
        <f t="shared" si="21"/>
        <v>91.69097</v>
      </c>
      <c r="BD12" s="16"/>
      <c r="BE12" s="16"/>
      <c r="BF12" s="16"/>
      <c r="BG12" s="16">
        <f t="shared" si="22"/>
        <v>1457.92967</v>
      </c>
      <c r="BH12" s="16">
        <f t="shared" si="23"/>
        <v>1457.92967</v>
      </c>
      <c r="BI12" s="16">
        <v>20</v>
      </c>
      <c r="BJ12" s="16"/>
      <c r="BK12" s="16"/>
      <c r="BL12" s="16">
        <f t="shared" si="24"/>
        <v>8521.99727</v>
      </c>
      <c r="BM12" s="16">
        <f t="shared" si="25"/>
        <v>8521.99727</v>
      </c>
      <c r="BN12" s="16">
        <v>120</v>
      </c>
      <c r="BO12" s="16"/>
      <c r="BP12" s="16"/>
      <c r="BQ12" s="16">
        <f t="shared" si="26"/>
        <v>9.309099999999999</v>
      </c>
      <c r="BR12" s="16">
        <f t="shared" si="27"/>
        <v>9.309099999999999</v>
      </c>
      <c r="BS12" s="16"/>
      <c r="BT12" s="16"/>
      <c r="BU12" s="16"/>
      <c r="BV12" s="16">
        <f t="shared" si="28"/>
        <v>746.5531699999999</v>
      </c>
      <c r="BW12" s="16">
        <f t="shared" si="29"/>
        <v>746.5531699999999</v>
      </c>
      <c r="BX12" s="16">
        <v>10</v>
      </c>
      <c r="BY12" s="16"/>
      <c r="BZ12" s="16"/>
      <c r="CA12" s="16"/>
      <c r="CB12" s="16"/>
      <c r="CC12" s="16"/>
      <c r="CD12" s="16"/>
      <c r="CE12" s="16">
        <f t="shared" si="30"/>
        <v>0</v>
      </c>
      <c r="CF12" s="16">
        <f t="shared" si="31"/>
        <v>2826.68989</v>
      </c>
      <c r="CG12" s="16">
        <f t="shared" si="32"/>
        <v>2826.68989</v>
      </c>
      <c r="CH12" s="16">
        <v>40</v>
      </c>
      <c r="CI12" s="16"/>
      <c r="CJ12" s="16">
        <f t="shared" si="33"/>
        <v>0</v>
      </c>
      <c r="CK12" s="16">
        <f t="shared" si="34"/>
        <v>6981.627089999999</v>
      </c>
      <c r="CL12" s="16">
        <f t="shared" si="35"/>
        <v>6981.627089999999</v>
      </c>
      <c r="CM12" s="16">
        <v>98</v>
      </c>
      <c r="CN12" s="16"/>
      <c r="CO12" s="16">
        <f t="shared" si="36"/>
        <v>0</v>
      </c>
      <c r="CP12" s="16">
        <f t="shared" si="37"/>
        <v>17370.9272</v>
      </c>
      <c r="CQ12" s="16">
        <f t="shared" si="38"/>
        <v>17370.9272</v>
      </c>
      <c r="CR12" s="16">
        <v>245</v>
      </c>
      <c r="CS12" s="16"/>
      <c r="CT12" s="16">
        <f t="shared" si="39"/>
        <v>0</v>
      </c>
      <c r="CU12" s="16">
        <f t="shared" si="40"/>
        <v>1068.08362</v>
      </c>
      <c r="CV12" s="16">
        <f t="shared" si="41"/>
        <v>1068.08362</v>
      </c>
      <c r="CW12" s="16">
        <v>15</v>
      </c>
      <c r="CX12" s="16"/>
      <c r="CY12" s="16">
        <f t="shared" si="42"/>
        <v>0</v>
      </c>
      <c r="CZ12" s="16">
        <f t="shared" si="43"/>
        <v>16.42653</v>
      </c>
      <c r="DA12" s="16">
        <f t="shared" si="44"/>
        <v>16.42653</v>
      </c>
      <c r="DB12" s="16"/>
      <c r="DC12" s="16"/>
      <c r="DD12" s="16">
        <f t="shared" si="45"/>
        <v>0</v>
      </c>
      <c r="DE12" s="16">
        <f t="shared" si="46"/>
        <v>376.51277999999996</v>
      </c>
      <c r="DF12" s="16">
        <f t="shared" si="47"/>
        <v>376.51277999999996</v>
      </c>
      <c r="DG12" s="16">
        <v>5</v>
      </c>
      <c r="DH12" s="16"/>
      <c r="DI12" s="16">
        <f t="shared" si="48"/>
        <v>0</v>
      </c>
      <c r="DJ12" s="16">
        <f t="shared" si="49"/>
        <v>30.36086</v>
      </c>
      <c r="DK12" s="16">
        <f t="shared" si="50"/>
        <v>30.36086</v>
      </c>
      <c r="DL12" s="16"/>
      <c r="DM12" s="16"/>
      <c r="DN12" s="16">
        <f t="shared" si="51"/>
        <v>0</v>
      </c>
      <c r="DO12" s="16">
        <f t="shared" si="52"/>
        <v>116.48836</v>
      </c>
      <c r="DP12" s="16">
        <f t="shared" si="53"/>
        <v>116.48836</v>
      </c>
      <c r="DQ12" s="16"/>
      <c r="DR12" s="16"/>
      <c r="DS12" s="16">
        <f t="shared" si="54"/>
        <v>0</v>
      </c>
      <c r="DT12" s="16">
        <f t="shared" si="55"/>
        <v>3432.36046</v>
      </c>
      <c r="DU12" s="16">
        <f t="shared" si="56"/>
        <v>3432.36046</v>
      </c>
      <c r="DV12" s="16">
        <v>48</v>
      </c>
      <c r="DW12" s="16"/>
      <c r="DX12" s="16">
        <f t="shared" si="57"/>
        <v>0</v>
      </c>
      <c r="DY12" s="16">
        <f t="shared" si="58"/>
        <v>631.9999300000001</v>
      </c>
      <c r="DZ12" s="16">
        <f t="shared" si="59"/>
        <v>631.9999300000001</v>
      </c>
      <c r="EA12" s="16">
        <v>9</v>
      </c>
      <c r="EB12" s="16"/>
      <c r="EC12" s="16">
        <f t="shared" si="60"/>
        <v>0</v>
      </c>
      <c r="ED12" s="16">
        <f t="shared" si="61"/>
        <v>920.56004</v>
      </c>
      <c r="EE12" s="16">
        <f t="shared" si="62"/>
        <v>920.56004</v>
      </c>
      <c r="EF12" s="16">
        <v>13</v>
      </c>
      <c r="EG12" s="16"/>
      <c r="EH12" s="16">
        <f t="shared" si="63"/>
        <v>0</v>
      </c>
      <c r="EI12" s="16">
        <f t="shared" si="64"/>
        <v>540.2649799999999</v>
      </c>
      <c r="EJ12" s="16">
        <f t="shared" si="65"/>
        <v>540.2649799999999</v>
      </c>
      <c r="EK12" s="16">
        <v>8</v>
      </c>
    </row>
    <row r="13" spans="1:141" ht="12.75">
      <c r="A13" s="1">
        <v>40634</v>
      </c>
      <c r="D13" s="16">
        <v>73300</v>
      </c>
      <c r="E13" s="16">
        <f t="shared" si="0"/>
        <v>73300</v>
      </c>
      <c r="F13" s="16">
        <f t="shared" si="66"/>
        <v>1028</v>
      </c>
      <c r="H13" s="16">
        <f t="shared" si="1"/>
        <v>0</v>
      </c>
      <c r="I13" s="16">
        <f t="shared" si="2"/>
        <v>34312.301739999995</v>
      </c>
      <c r="J13" s="16">
        <f t="shared" si="3"/>
        <v>34312.301739999995</v>
      </c>
      <c r="K13" s="16">
        <f t="shared" si="67"/>
        <v>483</v>
      </c>
      <c r="M13" s="16">
        <f t="shared" si="68"/>
        <v>0</v>
      </c>
      <c r="N13" s="16">
        <f t="shared" si="4"/>
        <v>38987.69826</v>
      </c>
      <c r="O13" s="16">
        <f t="shared" si="5"/>
        <v>38987.69826</v>
      </c>
      <c r="P13" s="16">
        <f t="shared" si="69"/>
        <v>545</v>
      </c>
      <c r="R13" s="16">
        <f t="shared" si="70"/>
        <v>0</v>
      </c>
      <c r="S13" s="16">
        <f t="shared" si="6"/>
        <v>643.75725</v>
      </c>
      <c r="T13" s="16">
        <f t="shared" si="7"/>
        <v>643.75725</v>
      </c>
      <c r="U13" s="16">
        <v>9</v>
      </c>
      <c r="V13" s="16"/>
      <c r="W13" s="16">
        <f t="shared" si="71"/>
        <v>0</v>
      </c>
      <c r="X13" s="16">
        <f t="shared" si="8"/>
        <v>843.23587</v>
      </c>
      <c r="Y13" s="16">
        <f t="shared" si="9"/>
        <v>843.23587</v>
      </c>
      <c r="Z13" s="16">
        <v>12</v>
      </c>
      <c r="AA13" s="16"/>
      <c r="AB13" s="16">
        <f t="shared" si="72"/>
        <v>0</v>
      </c>
      <c r="AC13" s="16">
        <f t="shared" si="10"/>
        <v>20535.44213</v>
      </c>
      <c r="AD13" s="16">
        <f t="shared" si="11"/>
        <v>20535.44213</v>
      </c>
      <c r="AE13" s="16">
        <v>289</v>
      </c>
      <c r="AF13" s="16"/>
      <c r="AG13" s="16">
        <f t="shared" si="73"/>
        <v>0</v>
      </c>
      <c r="AH13" s="16">
        <f t="shared" si="12"/>
        <v>184.08561999999998</v>
      </c>
      <c r="AI13" s="16">
        <f t="shared" si="13"/>
        <v>184.08561999999998</v>
      </c>
      <c r="AJ13" s="16">
        <v>2</v>
      </c>
      <c r="AK13" s="16"/>
      <c r="AL13" s="16">
        <f t="shared" si="74"/>
        <v>0</v>
      </c>
      <c r="AM13" s="16">
        <f t="shared" si="14"/>
        <v>173.69901</v>
      </c>
      <c r="AN13" s="16">
        <f t="shared" si="15"/>
        <v>173.69901</v>
      </c>
      <c r="AO13" s="16">
        <v>2</v>
      </c>
      <c r="AP13" s="16"/>
      <c r="AQ13" s="16">
        <f t="shared" si="75"/>
        <v>0</v>
      </c>
      <c r="AR13" s="16">
        <f t="shared" si="16"/>
        <v>5566.86379</v>
      </c>
      <c r="AS13" s="16">
        <f t="shared" si="17"/>
        <v>5566.86379</v>
      </c>
      <c r="AT13" s="16">
        <v>78</v>
      </c>
      <c r="AU13" s="16"/>
      <c r="AV13" s="16">
        <f t="shared" si="76"/>
        <v>0</v>
      </c>
      <c r="AW13" s="16">
        <f t="shared" si="18"/>
        <v>213.13441</v>
      </c>
      <c r="AX13" s="16">
        <f t="shared" si="19"/>
        <v>213.13441</v>
      </c>
      <c r="AY13" s="16">
        <v>3</v>
      </c>
      <c r="AZ13" s="16"/>
      <c r="BA13" s="16">
        <f t="shared" si="77"/>
        <v>0</v>
      </c>
      <c r="BB13" s="16">
        <f t="shared" si="20"/>
        <v>91.69097</v>
      </c>
      <c r="BC13" s="16">
        <f t="shared" si="21"/>
        <v>91.69097</v>
      </c>
      <c r="BD13" s="16"/>
      <c r="BE13" s="16"/>
      <c r="BF13" s="16">
        <f t="shared" si="78"/>
        <v>0</v>
      </c>
      <c r="BG13" s="16">
        <f t="shared" si="22"/>
        <v>1457.92967</v>
      </c>
      <c r="BH13" s="16">
        <f t="shared" si="23"/>
        <v>1457.92967</v>
      </c>
      <c r="BI13" s="16">
        <v>20</v>
      </c>
      <c r="BJ13" s="16"/>
      <c r="BK13" s="16">
        <f t="shared" si="79"/>
        <v>0</v>
      </c>
      <c r="BL13" s="16">
        <f t="shared" si="24"/>
        <v>8521.99727</v>
      </c>
      <c r="BM13" s="16">
        <f t="shared" si="25"/>
        <v>8521.99727</v>
      </c>
      <c r="BN13" s="16">
        <v>120</v>
      </c>
      <c r="BO13" s="16"/>
      <c r="BP13" s="16">
        <f t="shared" si="80"/>
        <v>0</v>
      </c>
      <c r="BQ13" s="16">
        <f t="shared" si="26"/>
        <v>9.309099999999999</v>
      </c>
      <c r="BR13" s="16">
        <f t="shared" si="27"/>
        <v>9.309099999999999</v>
      </c>
      <c r="BS13" s="16"/>
      <c r="BT13" s="16"/>
      <c r="BU13" s="16">
        <f t="shared" si="81"/>
        <v>0</v>
      </c>
      <c r="BV13" s="16">
        <f t="shared" si="28"/>
        <v>746.5531699999999</v>
      </c>
      <c r="BW13" s="16">
        <f t="shared" si="29"/>
        <v>746.5531699999999</v>
      </c>
      <c r="BX13" s="16">
        <v>10</v>
      </c>
      <c r="BY13" s="16"/>
      <c r="BZ13" s="16"/>
      <c r="CA13" s="16"/>
      <c r="CB13" s="16"/>
      <c r="CC13" s="16"/>
      <c r="CD13" s="16"/>
      <c r="CE13" s="16">
        <f t="shared" si="30"/>
        <v>0</v>
      </c>
      <c r="CF13" s="16">
        <f t="shared" si="31"/>
        <v>2826.68989</v>
      </c>
      <c r="CG13" s="16">
        <f t="shared" si="32"/>
        <v>2826.68989</v>
      </c>
      <c r="CH13" s="16">
        <v>40</v>
      </c>
      <c r="CI13" s="16"/>
      <c r="CJ13" s="16">
        <f t="shared" si="33"/>
        <v>0</v>
      </c>
      <c r="CK13" s="16">
        <f t="shared" si="34"/>
        <v>6981.627089999999</v>
      </c>
      <c r="CL13" s="16">
        <f t="shared" si="35"/>
        <v>6981.627089999999</v>
      </c>
      <c r="CM13" s="16">
        <v>99</v>
      </c>
      <c r="CN13" s="16"/>
      <c r="CO13" s="16">
        <f t="shared" si="36"/>
        <v>0</v>
      </c>
      <c r="CP13" s="16">
        <f t="shared" si="37"/>
        <v>17370.9272</v>
      </c>
      <c r="CQ13" s="16">
        <f t="shared" si="38"/>
        <v>17370.9272</v>
      </c>
      <c r="CR13" s="16">
        <v>245</v>
      </c>
      <c r="CS13" s="16"/>
      <c r="CT13" s="16">
        <f t="shared" si="39"/>
        <v>0</v>
      </c>
      <c r="CU13" s="16">
        <f t="shared" si="40"/>
        <v>1068.08362</v>
      </c>
      <c r="CV13" s="16">
        <f t="shared" si="41"/>
        <v>1068.08362</v>
      </c>
      <c r="CW13" s="16">
        <v>15</v>
      </c>
      <c r="CX13" s="16"/>
      <c r="CY13" s="16">
        <f t="shared" si="42"/>
        <v>0</v>
      </c>
      <c r="CZ13" s="16">
        <f t="shared" si="43"/>
        <v>16.42653</v>
      </c>
      <c r="DA13" s="16">
        <f t="shared" si="44"/>
        <v>16.42653</v>
      </c>
      <c r="DB13" s="16"/>
      <c r="DC13" s="16"/>
      <c r="DD13" s="16">
        <f t="shared" si="45"/>
        <v>0</v>
      </c>
      <c r="DE13" s="16">
        <f t="shared" si="46"/>
        <v>376.51277999999996</v>
      </c>
      <c r="DF13" s="16">
        <f t="shared" si="47"/>
        <v>376.51277999999996</v>
      </c>
      <c r="DG13" s="16">
        <v>5</v>
      </c>
      <c r="DH13" s="16"/>
      <c r="DI13" s="16">
        <f t="shared" si="48"/>
        <v>0</v>
      </c>
      <c r="DJ13" s="16">
        <f t="shared" si="49"/>
        <v>30.36086</v>
      </c>
      <c r="DK13" s="16">
        <f t="shared" si="50"/>
        <v>30.36086</v>
      </c>
      <c r="DL13" s="16"/>
      <c r="DM13" s="16"/>
      <c r="DN13" s="16">
        <f t="shared" si="51"/>
        <v>0</v>
      </c>
      <c r="DO13" s="16">
        <f t="shared" si="52"/>
        <v>116.48836</v>
      </c>
      <c r="DP13" s="16">
        <f t="shared" si="53"/>
        <v>116.48836</v>
      </c>
      <c r="DQ13" s="16"/>
      <c r="DR13" s="16"/>
      <c r="DS13" s="16">
        <f t="shared" si="54"/>
        <v>0</v>
      </c>
      <c r="DT13" s="16">
        <f t="shared" si="55"/>
        <v>3432.36046</v>
      </c>
      <c r="DU13" s="16">
        <f t="shared" si="56"/>
        <v>3432.36046</v>
      </c>
      <c r="DV13" s="16">
        <v>49</v>
      </c>
      <c r="DW13" s="16"/>
      <c r="DX13" s="16">
        <f t="shared" si="57"/>
        <v>0</v>
      </c>
      <c r="DY13" s="16">
        <f t="shared" si="58"/>
        <v>631.9999300000001</v>
      </c>
      <c r="DZ13" s="16">
        <f t="shared" si="59"/>
        <v>631.9999300000001</v>
      </c>
      <c r="EA13" s="16">
        <v>9</v>
      </c>
      <c r="EB13" s="16"/>
      <c r="EC13" s="16">
        <f t="shared" si="60"/>
        <v>0</v>
      </c>
      <c r="ED13" s="16">
        <f t="shared" si="61"/>
        <v>920.56004</v>
      </c>
      <c r="EE13" s="16">
        <f t="shared" si="62"/>
        <v>920.56004</v>
      </c>
      <c r="EF13" s="16">
        <v>13</v>
      </c>
      <c r="EG13" s="16"/>
      <c r="EH13" s="16">
        <f t="shared" si="63"/>
        <v>0</v>
      </c>
      <c r="EI13" s="16">
        <f t="shared" si="64"/>
        <v>540.2649799999999</v>
      </c>
      <c r="EJ13" s="16">
        <f t="shared" si="65"/>
        <v>540.2649799999999</v>
      </c>
      <c r="EK13" s="16">
        <v>8</v>
      </c>
    </row>
    <row r="14" spans="1:141" ht="12.75">
      <c r="A14" s="1">
        <v>40817</v>
      </c>
      <c r="D14" s="16">
        <v>73300</v>
      </c>
      <c r="E14" s="16">
        <f t="shared" si="0"/>
        <v>73300</v>
      </c>
      <c r="F14" s="16">
        <f t="shared" si="66"/>
        <v>1028</v>
      </c>
      <c r="H14" s="16">
        <f t="shared" si="1"/>
        <v>0</v>
      </c>
      <c r="I14" s="16">
        <f t="shared" si="2"/>
        <v>34312.301739999995</v>
      </c>
      <c r="J14" s="16">
        <f t="shared" si="3"/>
        <v>34312.301739999995</v>
      </c>
      <c r="K14" s="16">
        <f t="shared" si="67"/>
        <v>483</v>
      </c>
      <c r="M14" s="16"/>
      <c r="N14" s="16">
        <f t="shared" si="4"/>
        <v>38987.69826</v>
      </c>
      <c r="O14" s="16">
        <f t="shared" si="5"/>
        <v>38987.69826</v>
      </c>
      <c r="P14" s="16">
        <f t="shared" si="69"/>
        <v>545</v>
      </c>
      <c r="R14" s="16"/>
      <c r="S14" s="16">
        <f t="shared" si="6"/>
        <v>643.75725</v>
      </c>
      <c r="T14" s="16">
        <f t="shared" si="7"/>
        <v>643.75725</v>
      </c>
      <c r="U14" s="16">
        <v>9</v>
      </c>
      <c r="V14" s="16"/>
      <c r="W14" s="16"/>
      <c r="X14" s="16">
        <f t="shared" si="8"/>
        <v>843.23587</v>
      </c>
      <c r="Y14" s="16">
        <f t="shared" si="9"/>
        <v>843.23587</v>
      </c>
      <c r="Z14" s="16">
        <v>12</v>
      </c>
      <c r="AA14" s="16"/>
      <c r="AB14" s="16"/>
      <c r="AC14" s="16">
        <f t="shared" si="10"/>
        <v>20535.44213</v>
      </c>
      <c r="AD14" s="16">
        <f t="shared" si="11"/>
        <v>20535.44213</v>
      </c>
      <c r="AE14" s="16">
        <v>289</v>
      </c>
      <c r="AF14" s="16"/>
      <c r="AG14" s="16"/>
      <c r="AH14" s="16">
        <f t="shared" si="12"/>
        <v>184.08561999999998</v>
      </c>
      <c r="AI14" s="16">
        <f t="shared" si="13"/>
        <v>184.08561999999998</v>
      </c>
      <c r="AJ14" s="16">
        <v>2</v>
      </c>
      <c r="AK14" s="16"/>
      <c r="AL14" s="16"/>
      <c r="AM14" s="16">
        <f t="shared" si="14"/>
        <v>173.69901</v>
      </c>
      <c r="AN14" s="16">
        <f t="shared" si="15"/>
        <v>173.69901</v>
      </c>
      <c r="AO14" s="16">
        <v>2</v>
      </c>
      <c r="AP14" s="16"/>
      <c r="AQ14" s="16"/>
      <c r="AR14" s="16">
        <f t="shared" si="16"/>
        <v>5566.86379</v>
      </c>
      <c r="AS14" s="16">
        <f t="shared" si="17"/>
        <v>5566.86379</v>
      </c>
      <c r="AT14" s="16">
        <v>78</v>
      </c>
      <c r="AU14" s="16"/>
      <c r="AV14" s="16"/>
      <c r="AW14" s="16">
        <f t="shared" si="18"/>
        <v>213.13441</v>
      </c>
      <c r="AX14" s="16">
        <f t="shared" si="19"/>
        <v>213.13441</v>
      </c>
      <c r="AY14" s="16">
        <v>3</v>
      </c>
      <c r="AZ14" s="16"/>
      <c r="BA14" s="16"/>
      <c r="BB14" s="16">
        <f t="shared" si="20"/>
        <v>91.69097</v>
      </c>
      <c r="BC14" s="16">
        <f t="shared" si="21"/>
        <v>91.69097</v>
      </c>
      <c r="BD14" s="16"/>
      <c r="BE14" s="16"/>
      <c r="BF14" s="16"/>
      <c r="BG14" s="16">
        <f t="shared" si="22"/>
        <v>1457.92967</v>
      </c>
      <c r="BH14" s="16">
        <f t="shared" si="23"/>
        <v>1457.92967</v>
      </c>
      <c r="BI14" s="16">
        <v>20</v>
      </c>
      <c r="BJ14" s="16"/>
      <c r="BK14" s="16"/>
      <c r="BL14" s="16">
        <f t="shared" si="24"/>
        <v>8521.99727</v>
      </c>
      <c r="BM14" s="16">
        <f t="shared" si="25"/>
        <v>8521.99727</v>
      </c>
      <c r="BN14" s="16">
        <v>120</v>
      </c>
      <c r="BO14" s="16"/>
      <c r="BP14" s="16"/>
      <c r="BQ14" s="16">
        <f t="shared" si="26"/>
        <v>9.309099999999999</v>
      </c>
      <c r="BR14" s="16">
        <f t="shared" si="27"/>
        <v>9.309099999999999</v>
      </c>
      <c r="BS14" s="16"/>
      <c r="BT14" s="16"/>
      <c r="BU14" s="16"/>
      <c r="BV14" s="16">
        <f t="shared" si="28"/>
        <v>746.5531699999999</v>
      </c>
      <c r="BW14" s="16">
        <f t="shared" si="29"/>
        <v>746.5531699999999</v>
      </c>
      <c r="BX14" s="16">
        <v>10</v>
      </c>
      <c r="BY14" s="16"/>
      <c r="BZ14" s="16"/>
      <c r="CA14" s="16"/>
      <c r="CB14" s="16"/>
      <c r="CC14" s="16"/>
      <c r="CD14" s="16"/>
      <c r="CE14" s="16">
        <f t="shared" si="30"/>
        <v>0</v>
      </c>
      <c r="CF14" s="16">
        <f t="shared" si="31"/>
        <v>2826.68989</v>
      </c>
      <c r="CG14" s="16">
        <f t="shared" si="32"/>
        <v>2826.68989</v>
      </c>
      <c r="CH14" s="16">
        <v>40</v>
      </c>
      <c r="CI14" s="16"/>
      <c r="CJ14" s="16">
        <f t="shared" si="33"/>
        <v>0</v>
      </c>
      <c r="CK14" s="16">
        <f t="shared" si="34"/>
        <v>6981.627089999999</v>
      </c>
      <c r="CL14" s="16">
        <f t="shared" si="35"/>
        <v>6981.627089999999</v>
      </c>
      <c r="CM14" s="16">
        <v>99</v>
      </c>
      <c r="CN14" s="16"/>
      <c r="CO14" s="16">
        <f t="shared" si="36"/>
        <v>0</v>
      </c>
      <c r="CP14" s="16">
        <f t="shared" si="37"/>
        <v>17370.9272</v>
      </c>
      <c r="CQ14" s="16">
        <f t="shared" si="38"/>
        <v>17370.9272</v>
      </c>
      <c r="CR14" s="16">
        <v>245</v>
      </c>
      <c r="CS14" s="16"/>
      <c r="CT14" s="16">
        <f t="shared" si="39"/>
        <v>0</v>
      </c>
      <c r="CU14" s="16">
        <f t="shared" si="40"/>
        <v>1068.08362</v>
      </c>
      <c r="CV14" s="16">
        <f t="shared" si="41"/>
        <v>1068.08362</v>
      </c>
      <c r="CW14" s="16">
        <v>15</v>
      </c>
      <c r="CX14" s="16"/>
      <c r="CY14" s="16">
        <f t="shared" si="42"/>
        <v>0</v>
      </c>
      <c r="CZ14" s="16">
        <f t="shared" si="43"/>
        <v>16.42653</v>
      </c>
      <c r="DA14" s="16">
        <f t="shared" si="44"/>
        <v>16.42653</v>
      </c>
      <c r="DB14" s="16"/>
      <c r="DC14" s="16"/>
      <c r="DD14" s="16">
        <f t="shared" si="45"/>
        <v>0</v>
      </c>
      <c r="DE14" s="16">
        <f t="shared" si="46"/>
        <v>376.51277999999996</v>
      </c>
      <c r="DF14" s="16">
        <f t="shared" si="47"/>
        <v>376.51277999999996</v>
      </c>
      <c r="DG14" s="16">
        <v>6</v>
      </c>
      <c r="DH14" s="16"/>
      <c r="DI14" s="16">
        <f t="shared" si="48"/>
        <v>0</v>
      </c>
      <c r="DJ14" s="16">
        <f t="shared" si="49"/>
        <v>30.36086</v>
      </c>
      <c r="DK14" s="16">
        <f t="shared" si="50"/>
        <v>30.36086</v>
      </c>
      <c r="DL14" s="16"/>
      <c r="DM14" s="16"/>
      <c r="DN14" s="16">
        <f t="shared" si="51"/>
        <v>0</v>
      </c>
      <c r="DO14" s="16">
        <f t="shared" si="52"/>
        <v>116.48836</v>
      </c>
      <c r="DP14" s="16">
        <f t="shared" si="53"/>
        <v>116.48836</v>
      </c>
      <c r="DQ14" s="16"/>
      <c r="DR14" s="16"/>
      <c r="DS14" s="16">
        <f t="shared" si="54"/>
        <v>0</v>
      </c>
      <c r="DT14" s="16">
        <f t="shared" si="55"/>
        <v>3432.36046</v>
      </c>
      <c r="DU14" s="16">
        <f t="shared" si="56"/>
        <v>3432.36046</v>
      </c>
      <c r="DV14" s="16">
        <v>49</v>
      </c>
      <c r="DW14" s="16"/>
      <c r="DX14" s="16">
        <f t="shared" si="57"/>
        <v>0</v>
      </c>
      <c r="DY14" s="16">
        <f t="shared" si="58"/>
        <v>631.9999300000001</v>
      </c>
      <c r="DZ14" s="16">
        <f t="shared" si="59"/>
        <v>631.9999300000001</v>
      </c>
      <c r="EA14" s="16">
        <v>9</v>
      </c>
      <c r="EB14" s="16"/>
      <c r="EC14" s="16">
        <f t="shared" si="60"/>
        <v>0</v>
      </c>
      <c r="ED14" s="16">
        <f t="shared" si="61"/>
        <v>920.56004</v>
      </c>
      <c r="EE14" s="16">
        <f t="shared" si="62"/>
        <v>920.56004</v>
      </c>
      <c r="EF14" s="16">
        <v>13</v>
      </c>
      <c r="EG14" s="16"/>
      <c r="EH14" s="16">
        <f t="shared" si="63"/>
        <v>0</v>
      </c>
      <c r="EI14" s="16">
        <f t="shared" si="64"/>
        <v>540.2649799999999</v>
      </c>
      <c r="EJ14" s="16">
        <f t="shared" si="65"/>
        <v>540.2649799999999</v>
      </c>
      <c r="EK14" s="16">
        <v>7</v>
      </c>
    </row>
    <row r="15" spans="1:141" ht="12.75">
      <c r="A15" s="1">
        <v>41000</v>
      </c>
      <c r="B15" s="10"/>
      <c r="C15" s="16">
        <v>3665000</v>
      </c>
      <c r="D15" s="16">
        <v>73300</v>
      </c>
      <c r="E15" s="16">
        <f t="shared" si="0"/>
        <v>3738300</v>
      </c>
      <c r="F15" s="16">
        <f t="shared" si="66"/>
        <v>1027</v>
      </c>
      <c r="H15" s="16">
        <f t="shared" si="1"/>
        <v>1715615.087</v>
      </c>
      <c r="I15" s="16">
        <f t="shared" si="2"/>
        <v>34312.301739999995</v>
      </c>
      <c r="J15" s="16">
        <f t="shared" si="3"/>
        <v>1749927.38874</v>
      </c>
      <c r="K15" s="16">
        <f t="shared" si="67"/>
        <v>481</v>
      </c>
      <c r="L15" s="10"/>
      <c r="M15" s="16">
        <f t="shared" si="68"/>
        <v>1949384.9130000002</v>
      </c>
      <c r="N15" s="16">
        <f t="shared" si="4"/>
        <v>38987.69826</v>
      </c>
      <c r="O15" s="16">
        <f t="shared" si="5"/>
        <v>1988372.6112600002</v>
      </c>
      <c r="P15" s="16">
        <f t="shared" si="69"/>
        <v>546</v>
      </c>
      <c r="Q15" s="10"/>
      <c r="R15" s="16">
        <f t="shared" si="70"/>
        <v>32187.8625</v>
      </c>
      <c r="S15" s="16">
        <f t="shared" si="6"/>
        <v>643.75725</v>
      </c>
      <c r="T15" s="16">
        <f t="shared" si="7"/>
        <v>32831.61975</v>
      </c>
      <c r="U15" s="16">
        <v>10</v>
      </c>
      <c r="V15" s="16"/>
      <c r="W15" s="16">
        <f t="shared" si="71"/>
        <v>42161.7935</v>
      </c>
      <c r="X15" s="16">
        <f t="shared" si="8"/>
        <v>843.23587</v>
      </c>
      <c r="Y15" s="16">
        <f t="shared" si="9"/>
        <v>43005.02937</v>
      </c>
      <c r="Z15" s="16">
        <v>11</v>
      </c>
      <c r="AA15" s="16"/>
      <c r="AB15" s="16">
        <f t="shared" si="72"/>
        <v>1026772.1064999999</v>
      </c>
      <c r="AC15" s="16">
        <f t="shared" si="10"/>
        <v>20535.44213</v>
      </c>
      <c r="AD15" s="16">
        <f t="shared" si="11"/>
        <v>1047307.5486299999</v>
      </c>
      <c r="AE15" s="16">
        <v>289</v>
      </c>
      <c r="AF15" s="16"/>
      <c r="AG15" s="16">
        <f t="shared" si="73"/>
        <v>9204.280999999999</v>
      </c>
      <c r="AH15" s="16">
        <f t="shared" si="12"/>
        <v>184.08561999999998</v>
      </c>
      <c r="AI15" s="16">
        <f t="shared" si="13"/>
        <v>9388.366619999999</v>
      </c>
      <c r="AJ15" s="16">
        <v>2</v>
      </c>
      <c r="AK15" s="16"/>
      <c r="AL15" s="16">
        <f t="shared" si="74"/>
        <v>8684.950499999999</v>
      </c>
      <c r="AM15" s="16">
        <f t="shared" si="14"/>
        <v>173.69901</v>
      </c>
      <c r="AN15" s="16">
        <f t="shared" si="15"/>
        <v>8858.64951</v>
      </c>
      <c r="AO15" s="16">
        <v>2</v>
      </c>
      <c r="AP15" s="16"/>
      <c r="AQ15" s="16">
        <f t="shared" si="75"/>
        <v>278343.18950000004</v>
      </c>
      <c r="AR15" s="16">
        <f t="shared" si="16"/>
        <v>5566.86379</v>
      </c>
      <c r="AS15" s="16">
        <f t="shared" si="17"/>
        <v>283910.05329</v>
      </c>
      <c r="AT15" s="16">
        <v>78</v>
      </c>
      <c r="AU15" s="16"/>
      <c r="AV15" s="16">
        <f t="shared" si="76"/>
        <v>10656.720499999998</v>
      </c>
      <c r="AW15" s="16">
        <f t="shared" si="18"/>
        <v>213.13441</v>
      </c>
      <c r="AX15" s="16">
        <f t="shared" si="19"/>
        <v>10869.854909999998</v>
      </c>
      <c r="AY15" s="16">
        <v>3</v>
      </c>
      <c r="AZ15" s="16"/>
      <c r="BA15" s="16">
        <f t="shared" si="77"/>
        <v>4584.548500000001</v>
      </c>
      <c r="BB15" s="16">
        <f t="shared" si="20"/>
        <v>91.69097</v>
      </c>
      <c r="BC15" s="16">
        <f t="shared" si="21"/>
        <v>4676.23947</v>
      </c>
      <c r="BD15" s="16"/>
      <c r="BE15" s="16"/>
      <c r="BF15" s="16">
        <f t="shared" si="78"/>
        <v>72896.4835</v>
      </c>
      <c r="BG15" s="16">
        <f t="shared" si="22"/>
        <v>1457.92967</v>
      </c>
      <c r="BH15" s="16">
        <f t="shared" si="23"/>
        <v>74354.41317</v>
      </c>
      <c r="BI15" s="16">
        <v>20</v>
      </c>
      <c r="BJ15" s="16"/>
      <c r="BK15" s="16">
        <f t="shared" si="79"/>
        <v>426099.8634999999</v>
      </c>
      <c r="BL15" s="16">
        <f t="shared" si="24"/>
        <v>8521.99727</v>
      </c>
      <c r="BM15" s="16">
        <f t="shared" si="25"/>
        <v>434621.8607699999</v>
      </c>
      <c r="BN15" s="16">
        <v>121</v>
      </c>
      <c r="BO15" s="16"/>
      <c r="BP15" s="16">
        <f t="shared" si="80"/>
        <v>465.455</v>
      </c>
      <c r="BQ15" s="16">
        <f t="shared" si="26"/>
        <v>9.309099999999999</v>
      </c>
      <c r="BR15" s="16">
        <f t="shared" si="27"/>
        <v>474.7641</v>
      </c>
      <c r="BS15" s="16"/>
      <c r="BT15" s="16"/>
      <c r="BU15" s="16">
        <f t="shared" si="81"/>
        <v>37327.6585</v>
      </c>
      <c r="BV15" s="16">
        <f t="shared" si="28"/>
        <v>746.5531699999999</v>
      </c>
      <c r="BW15" s="16">
        <f t="shared" si="29"/>
        <v>38074.21167</v>
      </c>
      <c r="BX15" s="16">
        <v>10</v>
      </c>
      <c r="BY15" s="16"/>
      <c r="BZ15" s="16"/>
      <c r="CA15" s="16"/>
      <c r="CB15" s="16"/>
      <c r="CC15" s="16"/>
      <c r="CD15" s="16"/>
      <c r="CE15" s="16">
        <f t="shared" si="30"/>
        <v>141334.4945</v>
      </c>
      <c r="CF15" s="16">
        <f t="shared" si="31"/>
        <v>2826.68989</v>
      </c>
      <c r="CG15" s="16">
        <f t="shared" si="32"/>
        <v>144161.18439</v>
      </c>
      <c r="CH15" s="16">
        <v>39</v>
      </c>
      <c r="CI15" s="16"/>
      <c r="CJ15" s="16">
        <f t="shared" si="33"/>
        <v>349081.35449999996</v>
      </c>
      <c r="CK15" s="16">
        <f t="shared" si="34"/>
        <v>6981.627089999999</v>
      </c>
      <c r="CL15" s="16">
        <f t="shared" si="35"/>
        <v>356062.98159</v>
      </c>
      <c r="CM15" s="16">
        <v>99</v>
      </c>
      <c r="CN15" s="16"/>
      <c r="CO15" s="16">
        <f t="shared" si="36"/>
        <v>868546.36</v>
      </c>
      <c r="CP15" s="16">
        <f t="shared" si="37"/>
        <v>17370.9272</v>
      </c>
      <c r="CQ15" s="16">
        <f t="shared" si="38"/>
        <v>885917.2872</v>
      </c>
      <c r="CR15" s="16">
        <v>244</v>
      </c>
      <c r="CS15" s="16"/>
      <c r="CT15" s="16">
        <f t="shared" si="39"/>
        <v>53404.181</v>
      </c>
      <c r="CU15" s="16">
        <f t="shared" si="40"/>
        <v>1068.08362</v>
      </c>
      <c r="CV15" s="16">
        <f t="shared" si="41"/>
        <v>54472.264619999994</v>
      </c>
      <c r="CW15" s="16">
        <v>15</v>
      </c>
      <c r="CX15" s="16"/>
      <c r="CY15" s="16">
        <f t="shared" si="42"/>
        <v>821.3265</v>
      </c>
      <c r="CZ15" s="16">
        <f t="shared" si="43"/>
        <v>16.42653</v>
      </c>
      <c r="DA15" s="16">
        <f t="shared" si="44"/>
        <v>837.75303</v>
      </c>
      <c r="DB15" s="16"/>
      <c r="DC15" s="16"/>
      <c r="DD15" s="16">
        <f t="shared" si="45"/>
        <v>18825.639</v>
      </c>
      <c r="DE15" s="16">
        <f t="shared" si="46"/>
        <v>376.51277999999996</v>
      </c>
      <c r="DF15" s="16">
        <f t="shared" si="47"/>
        <v>19202.15178</v>
      </c>
      <c r="DG15" s="16">
        <v>6</v>
      </c>
      <c r="DH15" s="16"/>
      <c r="DI15" s="16">
        <f t="shared" si="48"/>
        <v>1518.043</v>
      </c>
      <c r="DJ15" s="16">
        <f t="shared" si="49"/>
        <v>30.36086</v>
      </c>
      <c r="DK15" s="16">
        <f t="shared" si="50"/>
        <v>1548.40386</v>
      </c>
      <c r="DL15" s="16"/>
      <c r="DM15" s="16"/>
      <c r="DN15" s="16">
        <f t="shared" si="51"/>
        <v>5824.418</v>
      </c>
      <c r="DO15" s="16">
        <f t="shared" si="52"/>
        <v>116.48836</v>
      </c>
      <c r="DP15" s="16">
        <f t="shared" si="53"/>
        <v>5940.90636</v>
      </c>
      <c r="DQ15" s="16"/>
      <c r="DR15" s="16"/>
      <c r="DS15" s="16">
        <f t="shared" si="54"/>
        <v>171618.023</v>
      </c>
      <c r="DT15" s="16">
        <f t="shared" si="55"/>
        <v>3432.36046</v>
      </c>
      <c r="DU15" s="16">
        <f t="shared" si="56"/>
        <v>175050.38345999998</v>
      </c>
      <c r="DV15" s="16">
        <v>49</v>
      </c>
      <c r="DW15" s="16"/>
      <c r="DX15" s="16">
        <f t="shared" si="57"/>
        <v>31599.9965</v>
      </c>
      <c r="DY15" s="16">
        <f t="shared" si="58"/>
        <v>631.9999300000001</v>
      </c>
      <c r="DZ15" s="16">
        <f t="shared" si="59"/>
        <v>32231.996430000003</v>
      </c>
      <c r="EA15" s="16">
        <v>9</v>
      </c>
      <c r="EB15" s="16"/>
      <c r="EC15" s="16">
        <f t="shared" si="60"/>
        <v>46028.002</v>
      </c>
      <c r="ED15" s="16">
        <f t="shared" si="61"/>
        <v>920.56004</v>
      </c>
      <c r="EE15" s="16">
        <f t="shared" si="62"/>
        <v>46948.56204</v>
      </c>
      <c r="EF15" s="16">
        <v>13</v>
      </c>
      <c r="EG15" s="16"/>
      <c r="EH15" s="16">
        <f t="shared" si="63"/>
        <v>27013.249</v>
      </c>
      <c r="EI15" s="16">
        <f t="shared" si="64"/>
        <v>540.2649799999999</v>
      </c>
      <c r="EJ15" s="16">
        <f t="shared" si="65"/>
        <v>27553.51398</v>
      </c>
      <c r="EK15" s="16">
        <v>7</v>
      </c>
    </row>
    <row r="16" spans="3:141" ht="12.75">
      <c r="C16" s="25"/>
      <c r="D16" s="25"/>
      <c r="E16" s="25"/>
      <c r="F16" s="25"/>
      <c r="H16" s="17"/>
      <c r="I16" s="17"/>
      <c r="J16" s="17"/>
      <c r="K16" s="25"/>
      <c r="R16" s="17"/>
      <c r="S16" s="17"/>
      <c r="T16" s="17"/>
      <c r="U16" s="25"/>
      <c r="V16" s="16"/>
      <c r="W16" s="17"/>
      <c r="X16" s="17"/>
      <c r="Y16" s="17"/>
      <c r="Z16" s="25"/>
      <c r="AA16" s="16"/>
      <c r="AB16" s="17"/>
      <c r="AC16" s="17"/>
      <c r="AD16" s="17"/>
      <c r="AE16" s="25"/>
      <c r="AF16" s="16"/>
      <c r="AG16" s="17"/>
      <c r="AH16" s="17"/>
      <c r="AI16" s="17"/>
      <c r="AJ16" s="25"/>
      <c r="AK16" s="16"/>
      <c r="AL16" s="17"/>
      <c r="AM16" s="17"/>
      <c r="AN16" s="17"/>
      <c r="AO16" s="25"/>
      <c r="AP16" s="16"/>
      <c r="AQ16" s="17"/>
      <c r="AR16" s="17"/>
      <c r="AS16" s="17"/>
      <c r="AT16" s="25"/>
      <c r="AU16" s="16"/>
      <c r="AV16" s="17"/>
      <c r="AW16" s="17"/>
      <c r="AX16" s="17"/>
      <c r="AY16" s="25"/>
      <c r="AZ16" s="16"/>
      <c r="BA16" s="17"/>
      <c r="BB16" s="17"/>
      <c r="BC16" s="17"/>
      <c r="BD16" s="25"/>
      <c r="BE16" s="16"/>
      <c r="BF16" s="17"/>
      <c r="BG16" s="17"/>
      <c r="BH16" s="17"/>
      <c r="BI16" s="25"/>
      <c r="BJ16" s="16"/>
      <c r="BK16" s="17"/>
      <c r="BL16" s="17"/>
      <c r="BM16" s="17"/>
      <c r="BN16" s="25"/>
      <c r="BO16" s="16"/>
      <c r="BP16" s="17"/>
      <c r="BQ16" s="17"/>
      <c r="BR16" s="17"/>
      <c r="BS16" s="25"/>
      <c r="BT16" s="16"/>
      <c r="BU16" s="17"/>
      <c r="BV16" s="17"/>
      <c r="BW16" s="17"/>
      <c r="BX16" s="25"/>
      <c r="BY16" s="16"/>
      <c r="BZ16" s="17"/>
      <c r="CA16" s="17"/>
      <c r="CB16" s="17"/>
      <c r="CC16" s="25"/>
      <c r="CD16" s="16"/>
      <c r="CE16" s="17"/>
      <c r="CF16" s="17"/>
      <c r="CG16" s="17"/>
      <c r="CH16" s="25"/>
      <c r="CI16" s="16"/>
      <c r="CJ16" s="17"/>
      <c r="CK16" s="17"/>
      <c r="CL16" s="17"/>
      <c r="CM16" s="25"/>
      <c r="CN16" s="16"/>
      <c r="CO16" s="17"/>
      <c r="CP16" s="17"/>
      <c r="CQ16" s="17"/>
      <c r="CR16" s="25"/>
      <c r="CS16" s="16"/>
      <c r="CT16" s="17"/>
      <c r="CU16" s="17"/>
      <c r="CV16" s="17"/>
      <c r="CW16" s="25"/>
      <c r="CX16" s="16"/>
      <c r="CY16" s="17"/>
      <c r="CZ16" s="17"/>
      <c r="DA16" s="17"/>
      <c r="DB16" s="25"/>
      <c r="DC16" s="16"/>
      <c r="DD16" s="17"/>
      <c r="DE16" s="17"/>
      <c r="DF16" s="17"/>
      <c r="DG16" s="25"/>
      <c r="DH16" s="25"/>
      <c r="DI16" s="17"/>
      <c r="DJ16" s="17"/>
      <c r="DK16" s="17"/>
      <c r="DL16" s="25"/>
      <c r="DM16" s="25"/>
      <c r="DN16" s="17"/>
      <c r="DO16" s="17"/>
      <c r="DP16" s="17"/>
      <c r="DQ16" s="25"/>
      <c r="DR16" s="16"/>
      <c r="DS16" s="17"/>
      <c r="DT16" s="17"/>
      <c r="DU16" s="17"/>
      <c r="DV16" s="25"/>
      <c r="DW16" s="16"/>
      <c r="DX16" s="17"/>
      <c r="DY16" s="17"/>
      <c r="DZ16" s="17"/>
      <c r="EA16" s="25"/>
      <c r="EB16" s="16"/>
      <c r="EC16" s="17"/>
      <c r="ED16" s="17"/>
      <c r="EE16" s="17"/>
      <c r="EF16" s="25"/>
      <c r="EG16" s="16"/>
      <c r="EH16" s="17"/>
      <c r="EI16" s="17"/>
      <c r="EJ16" s="17"/>
      <c r="EK16" s="25"/>
    </row>
    <row r="17" spans="1:141" ht="13.5" thickBot="1">
      <c r="A17" s="11" t="s">
        <v>0</v>
      </c>
      <c r="C17" s="24">
        <f>SUM(C8:C16)</f>
        <v>3665000</v>
      </c>
      <c r="D17" s="24">
        <f>SUM(D8:D16)</f>
        <v>586400</v>
      </c>
      <c r="E17" s="24">
        <f>SUM(E8:E16)</f>
        <v>4251400</v>
      </c>
      <c r="F17" s="24">
        <f>SUM(F8:F16)</f>
        <v>8267</v>
      </c>
      <c r="H17" s="24">
        <f>SUM(H8:H16)</f>
        <v>1715615.087</v>
      </c>
      <c r="I17" s="24">
        <f>SUM(I8:I16)</f>
        <v>274498.41391999996</v>
      </c>
      <c r="J17" s="24">
        <f>SUM(J8:J16)</f>
        <v>1990113.50092</v>
      </c>
      <c r="K17" s="24">
        <f>SUM(K8:K16)</f>
        <v>3870</v>
      </c>
      <c r="M17" s="24">
        <f>SUM(M8:M16)</f>
        <v>1949384.9130000002</v>
      </c>
      <c r="N17" s="24">
        <f>SUM(N8:N16)</f>
        <v>311901.58608</v>
      </c>
      <c r="O17" s="24">
        <f>SUM(O8:O16)</f>
        <v>2261286.49908</v>
      </c>
      <c r="P17" s="24">
        <f>SUM(P8:P16)</f>
        <v>4397</v>
      </c>
      <c r="R17" s="24">
        <f>SUM(R8:R16)</f>
        <v>32187.8625</v>
      </c>
      <c r="S17" s="24">
        <f>SUM(S8:S16)</f>
        <v>5150.058</v>
      </c>
      <c r="T17" s="24">
        <f>SUM(T8:T16)</f>
        <v>37337.9205</v>
      </c>
      <c r="U17" s="24">
        <f>SUM(U8:U16)</f>
        <v>73</v>
      </c>
      <c r="V17" s="16"/>
      <c r="W17" s="24">
        <f>SUM(W8:W16)</f>
        <v>42161.7935</v>
      </c>
      <c r="X17" s="24">
        <f>SUM(X8:X16)</f>
        <v>6745.886960000002</v>
      </c>
      <c r="Y17" s="24">
        <f>SUM(Y8:Y16)</f>
        <v>48907.680459999996</v>
      </c>
      <c r="Z17" s="24">
        <f>SUM(Z8:Z16)</f>
        <v>95</v>
      </c>
      <c r="AA17" s="16"/>
      <c r="AB17" s="24">
        <f>SUM(AB8:AB16)</f>
        <v>1026772.1064999999</v>
      </c>
      <c r="AC17" s="24">
        <f>SUM(AC8:AC16)</f>
        <v>164283.53704</v>
      </c>
      <c r="AD17" s="24">
        <f>SUM(AD8:AD16)</f>
        <v>1191055.6435399998</v>
      </c>
      <c r="AE17" s="24">
        <f>SUM(AE8:AE16)</f>
        <v>2316</v>
      </c>
      <c r="AF17" s="16"/>
      <c r="AG17" s="24">
        <f>SUM(AG8:AG16)</f>
        <v>9204.280999999999</v>
      </c>
      <c r="AH17" s="24">
        <f>SUM(AH8:AH16)</f>
        <v>1472.68496</v>
      </c>
      <c r="AI17" s="24">
        <f>SUM(AI8:AI16)</f>
        <v>10676.96596</v>
      </c>
      <c r="AJ17" s="24">
        <f>SUM(AJ8:AJ16)</f>
        <v>21</v>
      </c>
      <c r="AK17" s="16"/>
      <c r="AL17" s="24">
        <f>SUM(AL8:AL16)</f>
        <v>8684.950499999999</v>
      </c>
      <c r="AM17" s="24">
        <f>SUM(AM8:AM16)</f>
        <v>1389.5920800000001</v>
      </c>
      <c r="AN17" s="24">
        <f>SUM(AN8:AN16)</f>
        <v>10074.54258</v>
      </c>
      <c r="AO17" s="24">
        <f>SUM(AO8:AO16)</f>
        <v>20</v>
      </c>
      <c r="AP17" s="16"/>
      <c r="AQ17" s="24">
        <f>SUM(AQ8:AQ16)</f>
        <v>278343.18950000004</v>
      </c>
      <c r="AR17" s="24">
        <f>SUM(AR8:AR16)</f>
        <v>44534.91032000001</v>
      </c>
      <c r="AS17" s="24">
        <f>SUM(AS8:AS16)</f>
        <v>322878.09982</v>
      </c>
      <c r="AT17" s="24">
        <f>SUM(AT8:AT16)</f>
        <v>628</v>
      </c>
      <c r="AU17" s="16"/>
      <c r="AV17" s="24">
        <f>SUM(AV8:AV16)</f>
        <v>10656.720499999998</v>
      </c>
      <c r="AW17" s="24">
        <f>SUM(AW8:AW16)</f>
        <v>1705.0752800000005</v>
      </c>
      <c r="AX17" s="24">
        <f>SUM(AX8:AX16)</f>
        <v>12361.795779999999</v>
      </c>
      <c r="AY17" s="24">
        <f>SUM(AY8:AY16)</f>
        <v>24</v>
      </c>
      <c r="AZ17" s="16"/>
      <c r="BA17" s="24">
        <f>SUM(BA8:BA16)</f>
        <v>4584.548500000001</v>
      </c>
      <c r="BB17" s="24">
        <f>SUM(BB8:BB16)</f>
        <v>733.52776</v>
      </c>
      <c r="BC17" s="24">
        <f>SUM(BC8:BC16)</f>
        <v>5318.076260000001</v>
      </c>
      <c r="BD17" s="24">
        <f>SUM(BD8:BD16)</f>
        <v>10</v>
      </c>
      <c r="BE17" s="16"/>
      <c r="BF17" s="24">
        <f>SUM(BF8:BF16)</f>
        <v>72896.4835</v>
      </c>
      <c r="BG17" s="24">
        <f>SUM(BG8:BG16)</f>
        <v>11663.437359999998</v>
      </c>
      <c r="BH17" s="24">
        <f>SUM(BH8:BH16)</f>
        <v>84559.92086</v>
      </c>
      <c r="BI17" s="24">
        <f>SUM(BI8:BI16)</f>
        <v>164</v>
      </c>
      <c r="BJ17" s="16"/>
      <c r="BK17" s="24">
        <f>SUM(BK8:BK16)</f>
        <v>426099.8634999999</v>
      </c>
      <c r="BL17" s="24">
        <f>SUM(BL8:BL16)</f>
        <v>68175.97816</v>
      </c>
      <c r="BM17" s="24">
        <f>SUM(BM8:BM16)</f>
        <v>494275.8416599999</v>
      </c>
      <c r="BN17" s="24">
        <f>SUM(BN8:BN16)</f>
        <v>961</v>
      </c>
      <c r="BO17" s="16"/>
      <c r="BP17" s="24">
        <f>SUM(BP8:BP16)</f>
        <v>465.455</v>
      </c>
      <c r="BQ17" s="24">
        <f>SUM(BQ8:BQ16)</f>
        <v>74.47279999999999</v>
      </c>
      <c r="BR17" s="24">
        <f>SUM(BR8:BR16)</f>
        <v>539.9277999999999</v>
      </c>
      <c r="BS17" s="24">
        <f>SUM(BS8:BS16)</f>
        <v>1</v>
      </c>
      <c r="BT17" s="16"/>
      <c r="BU17" s="24">
        <f>SUM(BU8:BU16)</f>
        <v>37327.6585</v>
      </c>
      <c r="BV17" s="24">
        <f>SUM(BV8:BV16)</f>
        <v>5972.42536</v>
      </c>
      <c r="BW17" s="24">
        <f>SUM(BW8:BW16)</f>
        <v>43300.08386</v>
      </c>
      <c r="BX17" s="24">
        <f>SUM(BX8:BX16)</f>
        <v>84</v>
      </c>
      <c r="BY17" s="16"/>
      <c r="BZ17" s="24">
        <f>SUM(BZ8:BZ16)</f>
        <v>0</v>
      </c>
      <c r="CA17" s="24">
        <f>SUM(CA8:CA16)</f>
        <v>0</v>
      </c>
      <c r="CB17" s="24">
        <f>SUM(CB8:CB16)</f>
        <v>0</v>
      </c>
      <c r="CC17" s="25"/>
      <c r="CD17" s="16"/>
      <c r="CE17" s="24">
        <f>SUM(CE8:CE16)</f>
        <v>141334.4945</v>
      </c>
      <c r="CF17" s="24">
        <f>SUM(CF8:CF16)</f>
        <v>22613.519120000004</v>
      </c>
      <c r="CG17" s="24">
        <f>SUM(CG8:CG16)</f>
        <v>163948.01362</v>
      </c>
      <c r="CH17" s="24">
        <f>SUM(CH8:CH16)</f>
        <v>319</v>
      </c>
      <c r="CI17" s="16"/>
      <c r="CJ17" s="24">
        <f>SUM(CJ8:CJ16)</f>
        <v>349081.35449999996</v>
      </c>
      <c r="CK17" s="24">
        <f>SUM(CK8:CK16)</f>
        <v>55853.01672</v>
      </c>
      <c r="CL17" s="24">
        <f>SUM(CL8:CL16)</f>
        <v>404934.37122</v>
      </c>
      <c r="CM17" s="24">
        <f>SUM(CM8:CM16)</f>
        <v>787</v>
      </c>
      <c r="CN17" s="16"/>
      <c r="CO17" s="24">
        <f>SUM(CO8:CO16)</f>
        <v>868546.36</v>
      </c>
      <c r="CP17" s="24">
        <f>SUM(CP8:CP16)</f>
        <v>138967.41760000002</v>
      </c>
      <c r="CQ17" s="24">
        <f>SUM(CQ8:CQ16)</f>
        <v>1007513.7776</v>
      </c>
      <c r="CR17" s="24">
        <f>SUM(CR8:CR16)</f>
        <v>1959</v>
      </c>
      <c r="CS17" s="16"/>
      <c r="CT17" s="24">
        <f>SUM(CT8:CT16)</f>
        <v>53404.181</v>
      </c>
      <c r="CU17" s="24">
        <f>SUM(CU8:CU16)</f>
        <v>8544.66896</v>
      </c>
      <c r="CV17" s="24">
        <f>SUM(CV8:CV16)</f>
        <v>61948.84995999999</v>
      </c>
      <c r="CW17" s="24">
        <f>SUM(CW8:CW16)</f>
        <v>120</v>
      </c>
      <c r="CX17" s="16"/>
      <c r="CY17" s="24">
        <f>SUM(CY8:CY16)</f>
        <v>821.3265</v>
      </c>
      <c r="CZ17" s="24">
        <f>SUM(CZ8:CZ16)</f>
        <v>131.41224</v>
      </c>
      <c r="DA17" s="24">
        <f>SUM(DA8:DA16)</f>
        <v>952.73874</v>
      </c>
      <c r="DB17" s="24">
        <f>SUM(DB8:DB16)</f>
        <v>2</v>
      </c>
      <c r="DC17" s="16"/>
      <c r="DD17" s="24">
        <f>SUM(DD8:DD16)</f>
        <v>18825.639</v>
      </c>
      <c r="DE17" s="24">
        <f>SUM(DE8:DE16)</f>
        <v>3012.1022399999997</v>
      </c>
      <c r="DF17" s="24">
        <f>SUM(DF8:DF16)</f>
        <v>21837.74124</v>
      </c>
      <c r="DG17" s="24">
        <f>SUM(DG8:DG16)</f>
        <v>42</v>
      </c>
      <c r="DH17" s="25"/>
      <c r="DI17" s="24">
        <f>SUM(DI8:DI16)</f>
        <v>1518.043</v>
      </c>
      <c r="DJ17" s="24">
        <f>SUM(DJ8:DJ16)</f>
        <v>242.88688</v>
      </c>
      <c r="DK17" s="24">
        <f>SUM(DK8:DK16)</f>
        <v>1760.92988</v>
      </c>
      <c r="DL17" s="24">
        <f>SUM(DL8:DL16)</f>
        <v>3</v>
      </c>
      <c r="DM17" s="25"/>
      <c r="DN17" s="24">
        <f>SUM(DN8:DN16)</f>
        <v>5824.418</v>
      </c>
      <c r="DO17" s="24">
        <f>SUM(DO8:DO16)</f>
        <v>931.9068800000002</v>
      </c>
      <c r="DP17" s="24">
        <f>SUM(DP8:DP16)</f>
        <v>6756.32488</v>
      </c>
      <c r="DQ17" s="24">
        <f>SUM(DQ8:DQ16)</f>
        <v>13</v>
      </c>
      <c r="DR17" s="16"/>
      <c r="DS17" s="24">
        <f>SUM(DS8:DS16)</f>
        <v>171618.023</v>
      </c>
      <c r="DT17" s="24">
        <f>SUM(DT8:DT16)</f>
        <v>27458.88368</v>
      </c>
      <c r="DU17" s="24">
        <f>SUM(DU8:DU16)</f>
        <v>199076.90668</v>
      </c>
      <c r="DV17" s="24">
        <f>SUM(DV8:DV16)</f>
        <v>387</v>
      </c>
      <c r="DW17" s="16"/>
      <c r="DX17" s="24">
        <f>SUM(DX8:DX16)</f>
        <v>31599.9965</v>
      </c>
      <c r="DY17" s="24">
        <f>SUM(DY8:DY16)</f>
        <v>5055.9994400000005</v>
      </c>
      <c r="DZ17" s="24">
        <f>SUM(DZ8:DZ16)</f>
        <v>36655.99594</v>
      </c>
      <c r="EA17" s="24">
        <f>SUM(EA8:EA16)</f>
        <v>72</v>
      </c>
      <c r="EB17" s="16"/>
      <c r="EC17" s="24">
        <f>SUM(EC8:EC16)</f>
        <v>46028.002</v>
      </c>
      <c r="ED17" s="24">
        <f>SUM(ED8:ED16)</f>
        <v>7364.480320000001</v>
      </c>
      <c r="EE17" s="24">
        <f>SUM(EE8:EE16)</f>
        <v>53392.482319999996</v>
      </c>
      <c r="EF17" s="24">
        <f>SUM(EF8:EF16)</f>
        <v>104</v>
      </c>
      <c r="EG17" s="16"/>
      <c r="EH17" s="24">
        <f>SUM(EH8:EH16)</f>
        <v>27013.249</v>
      </c>
      <c r="EI17" s="24">
        <f>SUM(EI8:EI16)</f>
        <v>4322.119839999999</v>
      </c>
      <c r="EJ17" s="24">
        <f>SUM(EJ8:EJ16)</f>
        <v>31335.36884</v>
      </c>
      <c r="EK17" s="24">
        <f>SUM(EK8:EK16)</f>
        <v>62</v>
      </c>
    </row>
    <row r="18" spans="18:113" ht="13.5" thickTop="1"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</row>
    <row r="19" spans="18:113" ht="12.75"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</row>
    <row r="20" spans="18:113" ht="12.75"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</row>
    <row r="21" spans="18:113" ht="12.75"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</row>
    <row r="22" spans="18:113" ht="12.75"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</row>
    <row r="23" spans="18:113" ht="12.75"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</row>
    <row r="24" spans="18:113" ht="12.75"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</row>
    <row r="25" spans="18:113" ht="12.75"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</row>
    <row r="26" spans="18:113" ht="12.75"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</row>
    <row r="27" spans="18:113" ht="12.75"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</row>
    <row r="28" spans="18:113" ht="12.75"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</row>
    <row r="29" spans="18:113" ht="12.75"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</row>
    <row r="30" spans="18:113" ht="12.75"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</row>
    <row r="31" spans="18:113" ht="12.75"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</row>
    <row r="32" spans="18:113" ht="12.75"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</row>
    <row r="33" spans="18:113" ht="12.75"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</row>
    <row r="34" spans="18:113" ht="12.75"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</row>
    <row r="35" spans="18:113" ht="12.75"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</row>
    <row r="36" spans="18:113" ht="12.75"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</row>
    <row r="37" spans="18:113" ht="12.75"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</row>
    <row r="38" spans="18:113" ht="12.75"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</row>
    <row r="39" spans="18:113" ht="12.75"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</row>
    <row r="40" spans="18:113" ht="12.75"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</row>
    <row r="41" spans="18:113" ht="12.75"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</row>
    <row r="42" spans="18:113" ht="12.75"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</row>
    <row r="43" spans="18:113" ht="12.75"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</row>
    <row r="44" spans="18:113" ht="12.75"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</row>
    <row r="45" spans="18:113" ht="12.75"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</row>
    <row r="46" spans="18:113" ht="12.75"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</row>
    <row r="47" spans="18:113" ht="12.75"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</row>
    <row r="48" spans="18:113" ht="12.75"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</row>
    <row r="49" spans="18:113" ht="12.75"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</row>
    <row r="50" spans="18:113" ht="12.75"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</row>
    <row r="51" spans="18:113" ht="12.75"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</row>
    <row r="52" spans="18:113" ht="12.75"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</row>
    <row r="53" spans="18:113" ht="12.75"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</row>
    <row r="54" spans="18:113" ht="12.75"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</row>
    <row r="55" spans="63:71" ht="12.75">
      <c r="BK55" s="2"/>
      <c r="BL55" s="2"/>
      <c r="BM55" s="2"/>
      <c r="BN55" s="2"/>
      <c r="BP55" s="2"/>
      <c r="BQ55" s="2"/>
      <c r="BR55" s="2"/>
      <c r="BS55" s="2"/>
    </row>
    <row r="56" spans="63:71" ht="12.75">
      <c r="BK56" s="2"/>
      <c r="BL56" s="2"/>
      <c r="BM56" s="2"/>
      <c r="BN56" s="2"/>
      <c r="BP56" s="2"/>
      <c r="BQ56" s="2"/>
      <c r="BR56" s="2"/>
      <c r="BS56" s="2"/>
    </row>
    <row r="57" spans="63:71" ht="12.75">
      <c r="BK57" s="2"/>
      <c r="BL57" s="2"/>
      <c r="BM57" s="2"/>
      <c r="BN57" s="2"/>
      <c r="BP57" s="2"/>
      <c r="BQ57" s="2"/>
      <c r="BR57" s="2"/>
      <c r="BS57" s="2"/>
    </row>
    <row r="58" spans="63:71" ht="12.75">
      <c r="BK58" s="2"/>
      <c r="BL58" s="2"/>
      <c r="BM58" s="2"/>
      <c r="BN58" s="2"/>
      <c r="BP58" s="2"/>
      <c r="BQ58" s="2"/>
      <c r="BR58" s="2"/>
      <c r="BS58" s="2"/>
    </row>
    <row r="59" spans="63:71" ht="12.75">
      <c r="BK59" s="2"/>
      <c r="BL59" s="2"/>
      <c r="BM59" s="2"/>
      <c r="BN59" s="2"/>
      <c r="BP59" s="2"/>
      <c r="BQ59" s="2"/>
      <c r="BR59" s="2"/>
      <c r="BS59" s="2"/>
    </row>
    <row r="60" spans="63:71" ht="12.75">
      <c r="BK60" s="2"/>
      <c r="BL60" s="2"/>
      <c r="BM60" s="2"/>
      <c r="BN60" s="2"/>
      <c r="BP60" s="2"/>
      <c r="BQ60" s="2"/>
      <c r="BR60" s="2"/>
      <c r="BS60" s="2"/>
    </row>
    <row r="61" spans="63:71" ht="12.75">
      <c r="BK61" s="2"/>
      <c r="BL61" s="2"/>
      <c r="BM61" s="2"/>
      <c r="BN61" s="2"/>
      <c r="BP61" s="2"/>
      <c r="BQ61" s="2"/>
      <c r="BR61" s="2"/>
      <c r="BS61" s="2"/>
    </row>
    <row r="62" spans="63:71" ht="12.75">
      <c r="BK62" s="2"/>
      <c r="BL62" s="2"/>
      <c r="BM62" s="2"/>
      <c r="BN62" s="2"/>
      <c r="BP62" s="2"/>
      <c r="BQ62" s="2"/>
      <c r="BR62" s="2"/>
      <c r="BS62" s="2"/>
    </row>
    <row r="63" spans="63:71" ht="12.75">
      <c r="BK63" s="2"/>
      <c r="BL63" s="2"/>
      <c r="BM63" s="2"/>
      <c r="BN63" s="2"/>
      <c r="BP63" s="2"/>
      <c r="BQ63" s="2"/>
      <c r="BR63" s="2"/>
      <c r="BS63" s="2"/>
    </row>
    <row r="64" spans="63:71" ht="12.75">
      <c r="BK64" s="2"/>
      <c r="BL64" s="2"/>
      <c r="BM64" s="2"/>
      <c r="BN64" s="2"/>
      <c r="BP64" s="2"/>
      <c r="BQ64" s="2"/>
      <c r="BR64" s="2"/>
      <c r="BS64" s="2"/>
    </row>
    <row r="65" spans="63:71" ht="12.75">
      <c r="BK65" s="2"/>
      <c r="BL65" s="2"/>
      <c r="BM65" s="2"/>
      <c r="BN65" s="2"/>
      <c r="BP65" s="2"/>
      <c r="BQ65" s="2"/>
      <c r="BR65" s="2"/>
      <c r="BS65" s="2"/>
    </row>
    <row r="66" spans="63:71" ht="12.75">
      <c r="BK66" s="2"/>
      <c r="BL66" s="2"/>
      <c r="BM66" s="2"/>
      <c r="BN66" s="2"/>
      <c r="BP66" s="2"/>
      <c r="BQ66" s="2"/>
      <c r="BR66" s="2"/>
      <c r="BS66" s="2"/>
    </row>
    <row r="67" spans="63:66" ht="12.75">
      <c r="BK67" s="2"/>
      <c r="BL67" s="2"/>
      <c r="BM67" s="2"/>
      <c r="BN67" s="2"/>
    </row>
    <row r="68" spans="63:66" ht="12.75">
      <c r="BK68" s="2"/>
      <c r="BL68" s="2"/>
      <c r="BM68" s="2"/>
      <c r="BN68" s="2"/>
    </row>
    <row r="69" spans="63:66" ht="12.75">
      <c r="BK69" s="2"/>
      <c r="BL69" s="2"/>
      <c r="BM69" s="2"/>
      <c r="BN69" s="2"/>
    </row>
    <row r="70" spans="63:66" ht="12.75">
      <c r="BK70" s="2"/>
      <c r="BL70" s="2"/>
      <c r="BM70" s="2"/>
      <c r="BN70" s="2"/>
    </row>
    <row r="71" spans="63:66" ht="12.75">
      <c r="BK71" s="2"/>
      <c r="BL71" s="2"/>
      <c r="BM71" s="2"/>
      <c r="BN71" s="2"/>
    </row>
    <row r="72" spans="63:66" ht="12.75">
      <c r="BK72" s="2"/>
      <c r="BL72" s="2"/>
      <c r="BM72" s="2"/>
      <c r="BN72" s="2"/>
    </row>
    <row r="73" spans="63:66" ht="12.75">
      <c r="BK73" s="2"/>
      <c r="BL73" s="2"/>
      <c r="BM73" s="2"/>
      <c r="BN73" s="2"/>
    </row>
    <row r="74" spans="63:66" ht="12.75">
      <c r="BK74" s="2"/>
      <c r="BL74" s="2"/>
      <c r="BM74" s="2"/>
      <c r="BN74" s="2"/>
    </row>
    <row r="75" spans="63:66" ht="12.75">
      <c r="BK75" s="2"/>
      <c r="BL75" s="2"/>
      <c r="BM75" s="2"/>
      <c r="BN75" s="2"/>
    </row>
    <row r="76" spans="63:66" ht="12.75">
      <c r="BK76" s="2"/>
      <c r="BL76" s="2"/>
      <c r="BM76" s="2"/>
      <c r="BN76" s="2"/>
    </row>
    <row r="77" spans="63:66" ht="12.75">
      <c r="BK77" s="2"/>
      <c r="BL77" s="2"/>
      <c r="BM77" s="2"/>
      <c r="BN77" s="2"/>
    </row>
    <row r="78" spans="63:66" ht="12.75">
      <c r="BK78" s="2"/>
      <c r="BL78" s="2"/>
      <c r="BM78" s="2"/>
      <c r="BN78" s="2"/>
    </row>
    <row r="79" spans="63:66" ht="12.75">
      <c r="BK79" s="2"/>
      <c r="BL79" s="2"/>
      <c r="BM79" s="2"/>
      <c r="BN79" s="2"/>
    </row>
    <row r="80" spans="63:66" ht="12.75">
      <c r="BK80" s="2"/>
      <c r="BL80" s="2"/>
      <c r="BM80" s="2"/>
      <c r="BN80" s="2"/>
    </row>
    <row r="81" spans="63:66" ht="12.75">
      <c r="BK81" s="2"/>
      <c r="BL81" s="2"/>
      <c r="BM81" s="2"/>
      <c r="BN81" s="2"/>
    </row>
    <row r="82" spans="63:66" ht="12.75">
      <c r="BK82" s="2"/>
      <c r="BL82" s="2"/>
      <c r="BM82" s="2"/>
      <c r="BN82" s="2"/>
    </row>
    <row r="83" spans="63:66" ht="12.75">
      <c r="BK83" s="2"/>
      <c r="BL83" s="2"/>
      <c r="BM83" s="2"/>
      <c r="BN83" s="2"/>
    </row>
    <row r="84" spans="63:66" ht="12.75">
      <c r="BK84" s="2"/>
      <c r="BL84" s="2"/>
      <c r="BM84" s="2"/>
      <c r="BN84" s="2"/>
    </row>
    <row r="85" spans="63:66" ht="12.75">
      <c r="BK85" s="2"/>
      <c r="BL85" s="2"/>
      <c r="BM85" s="2"/>
      <c r="BN85" s="2"/>
    </row>
    <row r="86" spans="63:66" ht="12.75">
      <c r="BK86" s="2"/>
      <c r="BL86" s="2"/>
      <c r="BM86" s="2"/>
      <c r="BN86" s="2"/>
    </row>
  </sheetData>
  <sheetProtection/>
  <printOptions/>
  <pageMargins left="0.75" right="0.75" top="1" bottom="1" header="0.5" footer="0.5"/>
  <pageSetup horizontalDpi="600" verticalDpi="600" orientation="landscape" scale="6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M96"/>
  <sheetViews>
    <sheetView showZeros="0" zoomScalePageLayoutView="0" workbookViewId="0" topLeftCell="A1">
      <pane xSplit="2" ySplit="7" topLeftCell="C1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9.140625" defaultRowHeight="12.75"/>
  <cols>
    <col min="1" max="1" width="9.7109375" style="1" customWidth="1"/>
    <col min="2" max="2" width="3.7109375" style="0" customWidth="1"/>
    <col min="3" max="6" width="13.7109375" style="16" customWidth="1"/>
    <col min="7" max="7" width="16.140625" style="16" customWidth="1"/>
    <col min="8" max="8" width="3.7109375" style="2" customWidth="1"/>
    <col min="9" max="12" width="13.7109375" style="16" customWidth="1"/>
    <col min="13" max="13" width="16.140625" style="16" customWidth="1"/>
    <col min="14" max="14" width="3.7109375" style="0" customWidth="1"/>
    <col min="15" max="18" width="13.7109375" style="0" customWidth="1"/>
    <col min="19" max="19" width="15.28125" style="0" customWidth="1"/>
    <col min="20" max="20" width="3.7109375" style="0" customWidth="1"/>
    <col min="21" max="24" width="13.7109375" style="2" customWidth="1"/>
    <col min="25" max="25" width="16.140625" style="2" customWidth="1"/>
    <col min="26" max="26" width="3.7109375" style="2" customWidth="1"/>
    <col min="27" max="30" width="13.7109375" style="2" customWidth="1"/>
    <col min="31" max="31" width="15.8515625" style="2" customWidth="1"/>
    <col min="32" max="32" width="3.7109375" style="2" customWidth="1"/>
    <col min="33" max="36" width="13.7109375" style="2" customWidth="1"/>
    <col min="37" max="37" width="15.421875" style="2" customWidth="1"/>
    <col min="38" max="38" width="3.7109375" style="2" customWidth="1"/>
    <col min="39" max="42" width="13.7109375" style="2" customWidth="1"/>
    <col min="43" max="43" width="16.8515625" style="2" customWidth="1"/>
    <col min="44" max="44" width="3.7109375" style="2" customWidth="1"/>
    <col min="45" max="48" width="13.7109375" style="2" customWidth="1"/>
    <col min="49" max="49" width="16.28125" style="2" customWidth="1"/>
    <col min="50" max="50" width="3.7109375" style="2" customWidth="1"/>
    <col min="51" max="54" width="13.7109375" style="2" customWidth="1"/>
    <col min="55" max="55" width="16.00390625" style="2" customWidth="1"/>
    <col min="56" max="56" width="3.7109375" style="2" customWidth="1"/>
    <col min="57" max="60" width="13.7109375" style="2" customWidth="1"/>
    <col min="61" max="61" width="15.421875" style="2" customWidth="1"/>
    <col min="62" max="62" width="3.7109375" style="2" customWidth="1"/>
    <col min="63" max="66" width="13.7109375" style="2" customWidth="1"/>
    <col min="67" max="67" width="16.28125" style="2" customWidth="1"/>
    <col min="68" max="68" width="3.7109375" style="2" customWidth="1"/>
    <col min="69" max="72" width="13.7109375" style="2" customWidth="1"/>
    <col min="73" max="73" width="16.140625" style="2" customWidth="1"/>
    <col min="74" max="74" width="3.7109375" style="0" customWidth="1"/>
    <col min="75" max="78" width="13.7109375" style="0" customWidth="1"/>
    <col min="79" max="79" width="15.57421875" style="0" customWidth="1"/>
    <col min="80" max="80" width="3.7109375" style="0" customWidth="1"/>
    <col min="81" max="84" width="13.7109375" style="0" customWidth="1"/>
    <col min="85" max="85" width="17.140625" style="0" customWidth="1"/>
    <col min="86" max="86" width="3.7109375" style="0" customWidth="1"/>
    <col min="87" max="90" width="13.7109375" style="2" customWidth="1"/>
    <col min="91" max="91" width="16.00390625" style="2" customWidth="1"/>
    <col min="92" max="92" width="3.7109375" style="0" customWidth="1"/>
    <col min="93" max="93" width="13.7109375" style="2" customWidth="1"/>
    <col min="94" max="97" width="13.7109375" style="0" customWidth="1"/>
    <col min="98" max="98" width="3.7109375" style="0" customWidth="1"/>
    <col min="99" max="102" width="14.7109375" style="0" customWidth="1"/>
    <col min="103" max="103" width="17.00390625" style="0" customWidth="1"/>
    <col min="104" max="104" width="3.7109375" style="0" customWidth="1"/>
    <col min="105" max="108" width="14.7109375" style="0" customWidth="1"/>
    <col min="109" max="109" width="16.140625" style="0" customWidth="1"/>
    <col min="110" max="110" width="3.7109375" style="0" customWidth="1"/>
    <col min="111" max="114" width="14.7109375" style="0" customWidth="1"/>
    <col min="115" max="115" width="16.00390625" style="0" customWidth="1"/>
    <col min="116" max="116" width="3.7109375" style="0" customWidth="1"/>
    <col min="117" max="120" width="14.7109375" style="0" customWidth="1"/>
    <col min="121" max="121" width="16.140625" style="0" customWidth="1"/>
    <col min="122" max="122" width="3.7109375" style="0" customWidth="1"/>
    <col min="123" max="126" width="14.7109375" style="0" customWidth="1"/>
    <col min="127" max="127" width="16.8515625" style="0" customWidth="1"/>
    <col min="128" max="128" width="3.7109375" style="0" customWidth="1"/>
    <col min="129" max="132" width="14.7109375" style="0" customWidth="1"/>
    <col min="133" max="133" width="16.00390625" style="0" customWidth="1"/>
    <col min="134" max="134" width="3.7109375" style="0" customWidth="1"/>
    <col min="135" max="138" width="14.7109375" style="0" customWidth="1"/>
    <col min="139" max="139" width="16.28125" style="0" customWidth="1"/>
    <col min="140" max="140" width="3.7109375" style="0" customWidth="1"/>
    <col min="141" max="144" width="14.7109375" style="0" customWidth="1"/>
    <col min="145" max="145" width="16.57421875" style="0" customWidth="1"/>
    <col min="146" max="146" width="3.7109375" style="0" customWidth="1"/>
    <col min="147" max="150" width="14.7109375" style="0" customWidth="1"/>
    <col min="151" max="151" width="17.140625" style="0" customWidth="1"/>
    <col min="152" max="152" width="3.7109375" style="0" customWidth="1"/>
    <col min="153" max="156" width="14.7109375" style="0" customWidth="1"/>
    <col min="157" max="157" width="15.8515625" style="0" customWidth="1"/>
    <col min="158" max="158" width="3.7109375" style="0" customWidth="1"/>
    <col min="159" max="162" width="14.7109375" style="0" customWidth="1"/>
    <col min="163" max="163" width="15.8515625" style="0" customWidth="1"/>
    <col min="164" max="164" width="3.7109375" style="0" customWidth="1"/>
    <col min="165" max="168" width="14.7109375" style="0" customWidth="1"/>
    <col min="169" max="169" width="16.140625" style="0" customWidth="1"/>
  </cols>
  <sheetData>
    <row r="1" spans="4:98" ht="12.75">
      <c r="D1" s="19" t="s">
        <v>33</v>
      </c>
      <c r="E1"/>
      <c r="F1"/>
      <c r="I1" s="19"/>
      <c r="O1" s="16"/>
      <c r="P1" s="19" t="s">
        <v>33</v>
      </c>
      <c r="V1" s="3"/>
      <c r="AA1" s="19"/>
      <c r="AG1" s="16"/>
      <c r="AH1" s="19" t="s">
        <v>33</v>
      </c>
      <c r="AS1" s="19"/>
      <c r="AT1" s="3"/>
      <c r="AY1" s="16"/>
      <c r="AZ1" s="19" t="s">
        <v>33</v>
      </c>
      <c r="BF1" s="3"/>
      <c r="BK1" s="19"/>
      <c r="BQ1" s="16"/>
      <c r="BR1" s="19" t="s">
        <v>33</v>
      </c>
      <c r="BV1" s="2"/>
      <c r="BW1" s="2"/>
      <c r="BY1" s="2"/>
      <c r="BZ1" s="2"/>
      <c r="CA1" s="2"/>
      <c r="CB1" s="2"/>
      <c r="CC1" s="19"/>
      <c r="CD1" s="3"/>
      <c r="CE1" s="2"/>
      <c r="CF1" s="2"/>
      <c r="CG1" s="2"/>
      <c r="CH1" s="2"/>
      <c r="CI1" s="16"/>
      <c r="CJ1" s="19" t="s">
        <v>33</v>
      </c>
      <c r="CP1" s="3"/>
      <c r="CQ1" s="2"/>
      <c r="CR1" s="2"/>
      <c r="CS1" s="2"/>
      <c r="CT1" s="2"/>
    </row>
    <row r="2" spans="3:98" ht="12.75">
      <c r="C2" s="19" t="s">
        <v>34</v>
      </c>
      <c r="D2" s="19"/>
      <c r="E2"/>
      <c r="F2"/>
      <c r="I2" s="19"/>
      <c r="O2" s="19" t="s">
        <v>34</v>
      </c>
      <c r="P2" s="19"/>
      <c r="V2" s="3"/>
      <c r="AA2" s="19"/>
      <c r="AG2" s="19" t="s">
        <v>34</v>
      </c>
      <c r="AH2" s="19"/>
      <c r="AS2" s="19"/>
      <c r="AT2" s="3"/>
      <c r="AY2" s="19" t="s">
        <v>34</v>
      </c>
      <c r="AZ2" s="19"/>
      <c r="BF2" s="3"/>
      <c r="BK2" s="19"/>
      <c r="BQ2" s="19" t="s">
        <v>34</v>
      </c>
      <c r="BR2" s="19"/>
      <c r="BV2" s="2"/>
      <c r="BW2" s="2"/>
      <c r="BY2" s="2"/>
      <c r="BZ2" s="2"/>
      <c r="CA2" s="2"/>
      <c r="CB2" s="2"/>
      <c r="CC2" s="19"/>
      <c r="CD2" s="3"/>
      <c r="CE2" s="2"/>
      <c r="CF2" s="2"/>
      <c r="CG2" s="2"/>
      <c r="CH2" s="2"/>
      <c r="CI2" s="19" t="s">
        <v>34</v>
      </c>
      <c r="CJ2" s="19"/>
      <c r="CP2" s="3"/>
      <c r="CQ2" s="2"/>
      <c r="CR2" s="2"/>
      <c r="CS2" s="2"/>
      <c r="CT2" s="2"/>
    </row>
    <row r="3" spans="4:98" ht="12.75">
      <c r="D3" s="16" t="s">
        <v>41</v>
      </c>
      <c r="E3"/>
      <c r="F3"/>
      <c r="O3" s="16"/>
      <c r="P3" s="16" t="s">
        <v>41</v>
      </c>
      <c r="AA3" s="16"/>
      <c r="AG3" s="16"/>
      <c r="AH3" s="16" t="s">
        <v>32</v>
      </c>
      <c r="AS3" s="16"/>
      <c r="AY3" s="16"/>
      <c r="AZ3" s="16" t="s">
        <v>32</v>
      </c>
      <c r="BK3" s="16"/>
      <c r="BQ3" s="16"/>
      <c r="BR3" s="16" t="s">
        <v>32</v>
      </c>
      <c r="BV3" s="2"/>
      <c r="BW3" s="2"/>
      <c r="BY3" s="2"/>
      <c r="BZ3" s="2"/>
      <c r="CA3" s="2"/>
      <c r="CB3" s="2"/>
      <c r="CC3" s="16"/>
      <c r="CD3" s="2"/>
      <c r="CE3" s="2"/>
      <c r="CF3" s="2"/>
      <c r="CG3" s="2"/>
      <c r="CH3" s="2"/>
      <c r="CI3" s="16"/>
      <c r="CJ3" s="16" t="s">
        <v>32</v>
      </c>
      <c r="CP3" s="2"/>
      <c r="CQ3" s="2"/>
      <c r="CR3" s="2"/>
      <c r="CS3" s="2"/>
      <c r="CT3" s="2"/>
    </row>
    <row r="4" spans="74:98" ht="12.75"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P4" s="2"/>
      <c r="CQ4" s="2"/>
      <c r="CR4" s="2"/>
      <c r="CS4" s="2"/>
      <c r="CT4" s="2"/>
    </row>
    <row r="5" spans="1:169" ht="12.75">
      <c r="A5" s="4" t="s">
        <v>1</v>
      </c>
      <c r="C5" s="27" t="s">
        <v>35</v>
      </c>
      <c r="D5" s="27"/>
      <c r="E5" s="28"/>
      <c r="F5" s="23"/>
      <c r="G5" s="23"/>
      <c r="I5" s="22" t="s">
        <v>31</v>
      </c>
      <c r="J5" s="20"/>
      <c r="K5" s="21"/>
      <c r="L5" s="23"/>
      <c r="M5" s="23"/>
      <c r="O5" s="22" t="s">
        <v>30</v>
      </c>
      <c r="P5" s="20"/>
      <c r="Q5" s="21"/>
      <c r="R5" s="23"/>
      <c r="S5" s="23"/>
      <c r="U5" s="5" t="s">
        <v>2</v>
      </c>
      <c r="V5" s="6"/>
      <c r="W5" s="7"/>
      <c r="X5" s="23"/>
      <c r="Y5" s="23"/>
      <c r="AA5" s="5" t="s">
        <v>24</v>
      </c>
      <c r="AB5" s="6"/>
      <c r="AC5" s="7"/>
      <c r="AD5" s="23"/>
      <c r="AE5" s="23"/>
      <c r="AG5" s="5" t="s">
        <v>3</v>
      </c>
      <c r="AH5" s="6"/>
      <c r="AI5" s="7"/>
      <c r="AJ5" s="23"/>
      <c r="AK5" s="23"/>
      <c r="AM5" s="5" t="s">
        <v>25</v>
      </c>
      <c r="AN5" s="6"/>
      <c r="AO5" s="7"/>
      <c r="AP5" s="23"/>
      <c r="AQ5" s="23"/>
      <c r="AS5" s="5" t="s">
        <v>4</v>
      </c>
      <c r="AT5" s="6"/>
      <c r="AU5" s="7"/>
      <c r="AV5" s="23"/>
      <c r="AW5" s="23"/>
      <c r="AX5" s="12"/>
      <c r="AY5" s="5" t="s">
        <v>5</v>
      </c>
      <c r="AZ5" s="6"/>
      <c r="BA5" s="7"/>
      <c r="BB5" s="23"/>
      <c r="BC5" s="23"/>
      <c r="BD5" s="12"/>
      <c r="BE5" s="5" t="s">
        <v>20</v>
      </c>
      <c r="BF5" s="6"/>
      <c r="BG5" s="7"/>
      <c r="BH5" s="23"/>
      <c r="BI5" s="23"/>
      <c r="BK5" s="5" t="s">
        <v>26</v>
      </c>
      <c r="BL5" s="6"/>
      <c r="BM5" s="7"/>
      <c r="BN5" s="23"/>
      <c r="BO5" s="23"/>
      <c r="BQ5" s="5" t="s">
        <v>6</v>
      </c>
      <c r="BR5" s="6"/>
      <c r="BS5" s="7"/>
      <c r="BT5" s="23"/>
      <c r="BU5" s="23"/>
      <c r="BV5" s="2"/>
      <c r="BW5" s="5" t="s">
        <v>27</v>
      </c>
      <c r="BX5" s="6"/>
      <c r="BY5" s="7"/>
      <c r="BZ5" s="23"/>
      <c r="CA5" s="23"/>
      <c r="CB5" s="2"/>
      <c r="CC5" s="5" t="s">
        <v>28</v>
      </c>
      <c r="CD5" s="6"/>
      <c r="CE5" s="7"/>
      <c r="CF5" s="23"/>
      <c r="CG5" s="23"/>
      <c r="CH5" s="2"/>
      <c r="CI5" s="5" t="s">
        <v>21</v>
      </c>
      <c r="CJ5" s="6"/>
      <c r="CK5" s="7"/>
      <c r="CL5" s="23"/>
      <c r="CM5" s="23"/>
      <c r="CO5" s="5" t="s">
        <v>29</v>
      </c>
      <c r="CP5" s="6"/>
      <c r="CQ5" s="7"/>
      <c r="CR5" s="23"/>
      <c r="CS5" s="23"/>
      <c r="CT5" s="2"/>
      <c r="CU5" s="5" t="s">
        <v>22</v>
      </c>
      <c r="CV5" s="6"/>
      <c r="CW5" s="7"/>
      <c r="CX5" s="23"/>
      <c r="CY5" s="23"/>
      <c r="CZ5" s="2"/>
      <c r="DA5" s="18" t="s">
        <v>23</v>
      </c>
      <c r="DB5" s="6"/>
      <c r="DC5" s="7"/>
      <c r="DD5" s="23"/>
      <c r="DE5" s="23"/>
      <c r="DG5" s="5" t="s">
        <v>15</v>
      </c>
      <c r="DH5" s="6"/>
      <c r="DI5" s="7"/>
      <c r="DJ5" s="23"/>
      <c r="DK5" s="23"/>
      <c r="DM5" s="5" t="s">
        <v>16</v>
      </c>
      <c r="DN5" s="6"/>
      <c r="DO5" s="7"/>
      <c r="DP5" s="23"/>
      <c r="DQ5" s="23"/>
      <c r="DS5" s="5" t="s">
        <v>17</v>
      </c>
      <c r="DT5" s="6"/>
      <c r="DU5" s="7"/>
      <c r="DV5" s="23"/>
      <c r="DW5" s="23"/>
      <c r="DY5" s="5" t="s">
        <v>14</v>
      </c>
      <c r="DZ5" s="6"/>
      <c r="EA5" s="7"/>
      <c r="EB5" s="23"/>
      <c r="EC5" s="23"/>
      <c r="ED5" s="12"/>
      <c r="EE5" s="5" t="s">
        <v>18</v>
      </c>
      <c r="EF5" s="6"/>
      <c r="EG5" s="7"/>
      <c r="EH5" s="23"/>
      <c r="EI5" s="23"/>
      <c r="EJ5" s="12"/>
      <c r="EK5" s="5" t="s">
        <v>12</v>
      </c>
      <c r="EL5" s="6"/>
      <c r="EM5" s="7"/>
      <c r="EN5" s="23"/>
      <c r="EO5" s="23"/>
      <c r="EQ5" s="5" t="s">
        <v>7</v>
      </c>
      <c r="ER5" s="6"/>
      <c r="ES5" s="7"/>
      <c r="ET5" s="23"/>
      <c r="EU5" s="23"/>
      <c r="EW5" s="5" t="s">
        <v>11</v>
      </c>
      <c r="EX5" s="6"/>
      <c r="EY5" s="7"/>
      <c r="EZ5" s="23"/>
      <c r="FA5" s="23"/>
      <c r="FC5" s="5" t="s">
        <v>19</v>
      </c>
      <c r="FD5" s="6"/>
      <c r="FE5" s="7"/>
      <c r="FF5" s="23"/>
      <c r="FG5" s="23"/>
      <c r="FI5" s="5" t="s">
        <v>13</v>
      </c>
      <c r="FJ5" s="6"/>
      <c r="FK5" s="7"/>
      <c r="FL5" s="23"/>
      <c r="FM5" s="23"/>
    </row>
    <row r="6" spans="1:169" ht="12.75">
      <c r="A6" s="14" t="s">
        <v>8</v>
      </c>
      <c r="C6" s="29" t="s">
        <v>37</v>
      </c>
      <c r="D6" s="30"/>
      <c r="E6" s="31"/>
      <c r="F6" s="23" t="s">
        <v>38</v>
      </c>
      <c r="G6" s="23" t="s">
        <v>38</v>
      </c>
      <c r="I6" s="22"/>
      <c r="J6" s="15">
        <v>0.4681078</v>
      </c>
      <c r="K6" s="21"/>
      <c r="L6" s="23" t="s">
        <v>38</v>
      </c>
      <c r="M6" s="23" t="s">
        <v>38</v>
      </c>
      <c r="O6" s="22"/>
      <c r="P6" s="15">
        <f>V6+AB6+AH6+AN6+AT6+AZ6+BF6+BL6+BR6+BX6+CD6+CJ6</f>
        <v>0.5318922</v>
      </c>
      <c r="Q6" s="21"/>
      <c r="R6" s="23" t="s">
        <v>38</v>
      </c>
      <c r="S6" s="23" t="s">
        <v>38</v>
      </c>
      <c r="U6" s="5"/>
      <c r="V6" s="15">
        <v>0.0087825</v>
      </c>
      <c r="W6" s="7"/>
      <c r="X6" s="23" t="s">
        <v>38</v>
      </c>
      <c r="Y6" s="23" t="s">
        <v>38</v>
      </c>
      <c r="AA6" s="5"/>
      <c r="AB6" s="15">
        <v>0.0115039</v>
      </c>
      <c r="AC6" s="7"/>
      <c r="AD6" s="23" t="s">
        <v>38</v>
      </c>
      <c r="AE6" s="23" t="s">
        <v>38</v>
      </c>
      <c r="AG6" s="5"/>
      <c r="AH6" s="15">
        <v>0.2801561</v>
      </c>
      <c r="AI6" s="7"/>
      <c r="AJ6" s="23" t="s">
        <v>38</v>
      </c>
      <c r="AK6" s="23" t="s">
        <v>38</v>
      </c>
      <c r="AM6" s="5"/>
      <c r="AN6" s="15">
        <v>0.0025114</v>
      </c>
      <c r="AO6" s="7"/>
      <c r="AP6" s="23" t="s">
        <v>38</v>
      </c>
      <c r="AQ6" s="23" t="s">
        <v>38</v>
      </c>
      <c r="AS6" s="5"/>
      <c r="AT6" s="15">
        <v>0.0023697</v>
      </c>
      <c r="AU6" s="7"/>
      <c r="AV6" s="23" t="s">
        <v>38</v>
      </c>
      <c r="AW6" s="23" t="s">
        <v>38</v>
      </c>
      <c r="AX6" s="12"/>
      <c r="AY6" s="5"/>
      <c r="AZ6" s="15">
        <v>0.0759463</v>
      </c>
      <c r="BA6" s="7"/>
      <c r="BB6" s="23" t="s">
        <v>38</v>
      </c>
      <c r="BC6" s="23" t="s">
        <v>38</v>
      </c>
      <c r="BD6" s="12"/>
      <c r="BE6" s="5"/>
      <c r="BF6" s="15">
        <v>0.0029077</v>
      </c>
      <c r="BG6" s="7"/>
      <c r="BH6" s="23" t="s">
        <v>38</v>
      </c>
      <c r="BI6" s="23" t="s">
        <v>38</v>
      </c>
      <c r="BK6" s="5"/>
      <c r="BL6" s="15">
        <v>0.0012509</v>
      </c>
      <c r="BM6" s="7"/>
      <c r="BN6" s="23" t="s">
        <v>38</v>
      </c>
      <c r="BO6" s="23" t="s">
        <v>38</v>
      </c>
      <c r="BQ6" s="5"/>
      <c r="BR6" s="15">
        <v>0.0198899</v>
      </c>
      <c r="BS6" s="7"/>
      <c r="BT6" s="23" t="s">
        <v>38</v>
      </c>
      <c r="BU6" s="23" t="s">
        <v>38</v>
      </c>
      <c r="BV6" s="2"/>
      <c r="BW6" s="5"/>
      <c r="BX6" s="15">
        <v>0.1162619</v>
      </c>
      <c r="BY6" s="7"/>
      <c r="BZ6" s="23" t="s">
        <v>38</v>
      </c>
      <c r="CA6" s="23" t="s">
        <v>38</v>
      </c>
      <c r="CB6" s="2"/>
      <c r="CC6" s="5"/>
      <c r="CD6" s="15">
        <v>0.000127</v>
      </c>
      <c r="CE6" s="7"/>
      <c r="CF6" s="23" t="s">
        <v>38</v>
      </c>
      <c r="CG6" s="23" t="s">
        <v>38</v>
      </c>
      <c r="CH6" s="2"/>
      <c r="CI6" s="5"/>
      <c r="CJ6" s="15">
        <v>0.0101849</v>
      </c>
      <c r="CK6" s="7"/>
      <c r="CL6" s="23" t="s">
        <v>38</v>
      </c>
      <c r="CM6" s="23" t="s">
        <v>38</v>
      </c>
      <c r="CO6" s="5"/>
      <c r="CP6" s="6"/>
      <c r="CQ6" s="7"/>
      <c r="CR6" s="23" t="s">
        <v>38</v>
      </c>
      <c r="CS6" s="23" t="s">
        <v>38</v>
      </c>
      <c r="CT6" s="2"/>
      <c r="CU6" s="5"/>
      <c r="CV6" s="15">
        <v>0.0385633</v>
      </c>
      <c r="CW6" s="7"/>
      <c r="CX6" s="23" t="s">
        <v>38</v>
      </c>
      <c r="CY6" s="23" t="s">
        <v>38</v>
      </c>
      <c r="CZ6" s="2"/>
      <c r="DA6" s="5"/>
      <c r="DB6" s="15">
        <v>0.0952473</v>
      </c>
      <c r="DC6" s="7"/>
      <c r="DD6" s="23" t="s">
        <v>38</v>
      </c>
      <c r="DE6" s="23" t="s">
        <v>38</v>
      </c>
      <c r="DG6" s="5"/>
      <c r="DH6" s="15">
        <v>0.236984</v>
      </c>
      <c r="DI6" s="7"/>
      <c r="DJ6" s="23" t="s">
        <v>38</v>
      </c>
      <c r="DK6" s="23" t="s">
        <v>38</v>
      </c>
      <c r="DM6" s="5"/>
      <c r="DN6" s="15">
        <v>0.0145714</v>
      </c>
      <c r="DO6" s="7"/>
      <c r="DP6" s="23" t="s">
        <v>38</v>
      </c>
      <c r="DQ6" s="23" t="s">
        <v>38</v>
      </c>
      <c r="DS6" s="5"/>
      <c r="DT6" s="15">
        <v>0.0002241</v>
      </c>
      <c r="DU6" s="7"/>
      <c r="DV6" s="23" t="s">
        <v>38</v>
      </c>
      <c r="DW6" s="23" t="s">
        <v>38</v>
      </c>
      <c r="DY6" s="5"/>
      <c r="DZ6" s="15">
        <v>0.0051366</v>
      </c>
      <c r="EA6" s="7"/>
      <c r="EB6" s="23" t="s">
        <v>38</v>
      </c>
      <c r="EC6" s="23" t="s">
        <v>38</v>
      </c>
      <c r="ED6" s="12"/>
      <c r="EE6" s="5"/>
      <c r="EF6" s="15">
        <v>0.0004142</v>
      </c>
      <c r="EG6" s="7"/>
      <c r="EH6" s="23" t="s">
        <v>38</v>
      </c>
      <c r="EI6" s="23" t="s">
        <v>38</v>
      </c>
      <c r="EJ6" s="12"/>
      <c r="EK6" s="5"/>
      <c r="EL6" s="15">
        <v>0.0015892</v>
      </c>
      <c r="EM6" s="7"/>
      <c r="EN6" s="23" t="s">
        <v>38</v>
      </c>
      <c r="EO6" s="23" t="s">
        <v>38</v>
      </c>
      <c r="EQ6" s="5"/>
      <c r="ER6" s="15">
        <v>0.0468262</v>
      </c>
      <c r="ES6" s="7"/>
      <c r="ET6" s="23" t="s">
        <v>38</v>
      </c>
      <c r="EU6" s="23" t="s">
        <v>38</v>
      </c>
      <c r="EW6" s="5"/>
      <c r="EX6" s="15">
        <v>0.0086221</v>
      </c>
      <c r="EY6" s="7"/>
      <c r="EZ6" s="23" t="s">
        <v>38</v>
      </c>
      <c r="FA6" s="23" t="s">
        <v>38</v>
      </c>
      <c r="FC6" s="5"/>
      <c r="FD6" s="15">
        <v>0.0125588</v>
      </c>
      <c r="FE6" s="7"/>
      <c r="FF6" s="23" t="s">
        <v>38</v>
      </c>
      <c r="FG6" s="23" t="s">
        <v>38</v>
      </c>
      <c r="FI6" s="5"/>
      <c r="FJ6" s="15">
        <v>0.0073706</v>
      </c>
      <c r="FK6" s="7"/>
      <c r="FL6" s="23" t="s">
        <v>38</v>
      </c>
      <c r="FM6" s="23" t="s">
        <v>38</v>
      </c>
    </row>
    <row r="7" spans="1:169" ht="12.75">
      <c r="A7" s="8"/>
      <c r="C7" s="23" t="s">
        <v>9</v>
      </c>
      <c r="D7" s="23" t="s">
        <v>10</v>
      </c>
      <c r="E7" s="26" t="s">
        <v>0</v>
      </c>
      <c r="F7" s="23" t="s">
        <v>39</v>
      </c>
      <c r="G7" s="23" t="s">
        <v>40</v>
      </c>
      <c r="I7" s="23" t="s">
        <v>9</v>
      </c>
      <c r="J7" s="23" t="s">
        <v>10</v>
      </c>
      <c r="K7" s="23" t="s">
        <v>0</v>
      </c>
      <c r="L7" s="23" t="s">
        <v>39</v>
      </c>
      <c r="M7" s="23" t="s">
        <v>40</v>
      </c>
      <c r="O7" s="23" t="s">
        <v>9</v>
      </c>
      <c r="P7" s="23" t="s">
        <v>10</v>
      </c>
      <c r="Q7" s="23" t="s">
        <v>0</v>
      </c>
      <c r="R7" s="23" t="s">
        <v>39</v>
      </c>
      <c r="S7" s="23" t="s">
        <v>40</v>
      </c>
      <c r="U7" s="9" t="s">
        <v>9</v>
      </c>
      <c r="V7" s="9" t="s">
        <v>10</v>
      </c>
      <c r="W7" s="9" t="s">
        <v>0</v>
      </c>
      <c r="X7" s="23" t="s">
        <v>39</v>
      </c>
      <c r="Y7" s="23" t="s">
        <v>40</v>
      </c>
      <c r="AA7" s="9" t="s">
        <v>9</v>
      </c>
      <c r="AB7" s="9" t="s">
        <v>10</v>
      </c>
      <c r="AC7" s="9" t="s">
        <v>0</v>
      </c>
      <c r="AD7" s="23" t="s">
        <v>39</v>
      </c>
      <c r="AE7" s="23" t="s">
        <v>40</v>
      </c>
      <c r="AG7" s="9" t="s">
        <v>9</v>
      </c>
      <c r="AH7" s="9" t="s">
        <v>10</v>
      </c>
      <c r="AI7" s="9" t="s">
        <v>0</v>
      </c>
      <c r="AJ7" s="23" t="s">
        <v>39</v>
      </c>
      <c r="AK7" s="23" t="s">
        <v>40</v>
      </c>
      <c r="AM7" s="9" t="s">
        <v>9</v>
      </c>
      <c r="AN7" s="9" t="s">
        <v>10</v>
      </c>
      <c r="AO7" s="9" t="s">
        <v>0</v>
      </c>
      <c r="AP7" s="23" t="s">
        <v>39</v>
      </c>
      <c r="AQ7" s="23" t="s">
        <v>40</v>
      </c>
      <c r="AS7" s="9" t="s">
        <v>9</v>
      </c>
      <c r="AT7" s="9" t="s">
        <v>10</v>
      </c>
      <c r="AU7" s="9" t="s">
        <v>0</v>
      </c>
      <c r="AV7" s="23" t="s">
        <v>39</v>
      </c>
      <c r="AW7" s="23" t="s">
        <v>40</v>
      </c>
      <c r="AX7" s="13"/>
      <c r="AY7" s="9" t="s">
        <v>9</v>
      </c>
      <c r="AZ7" s="9" t="s">
        <v>10</v>
      </c>
      <c r="BA7" s="9" t="s">
        <v>0</v>
      </c>
      <c r="BB7" s="23" t="s">
        <v>39</v>
      </c>
      <c r="BC7" s="23" t="s">
        <v>40</v>
      </c>
      <c r="BD7" s="13"/>
      <c r="BE7" s="9" t="s">
        <v>9</v>
      </c>
      <c r="BF7" s="9" t="s">
        <v>10</v>
      </c>
      <c r="BG7" s="9" t="s">
        <v>0</v>
      </c>
      <c r="BH7" s="23" t="s">
        <v>39</v>
      </c>
      <c r="BI7" s="23" t="s">
        <v>40</v>
      </c>
      <c r="BK7" s="9" t="s">
        <v>9</v>
      </c>
      <c r="BL7" s="9" t="s">
        <v>10</v>
      </c>
      <c r="BM7" s="9" t="s">
        <v>0</v>
      </c>
      <c r="BN7" s="23" t="s">
        <v>39</v>
      </c>
      <c r="BO7" s="23" t="s">
        <v>40</v>
      </c>
      <c r="BQ7" s="9" t="s">
        <v>9</v>
      </c>
      <c r="BR7" s="9" t="s">
        <v>10</v>
      </c>
      <c r="BS7" s="9" t="s">
        <v>0</v>
      </c>
      <c r="BT7" s="23" t="s">
        <v>39</v>
      </c>
      <c r="BU7" s="23" t="s">
        <v>40</v>
      </c>
      <c r="BV7" s="2"/>
      <c r="BW7" s="9" t="s">
        <v>9</v>
      </c>
      <c r="BX7" s="9" t="s">
        <v>10</v>
      </c>
      <c r="BY7" s="9" t="s">
        <v>0</v>
      </c>
      <c r="BZ7" s="23" t="s">
        <v>39</v>
      </c>
      <c r="CA7" s="23" t="s">
        <v>40</v>
      </c>
      <c r="CB7" s="2"/>
      <c r="CC7" s="9" t="s">
        <v>9</v>
      </c>
      <c r="CD7" s="9" t="s">
        <v>10</v>
      </c>
      <c r="CE7" s="9" t="s">
        <v>0</v>
      </c>
      <c r="CF7" s="23" t="s">
        <v>39</v>
      </c>
      <c r="CG7" s="23" t="s">
        <v>40</v>
      </c>
      <c r="CH7" s="2"/>
      <c r="CI7" s="9" t="s">
        <v>9</v>
      </c>
      <c r="CJ7" s="9" t="s">
        <v>10</v>
      </c>
      <c r="CK7" s="9" t="s">
        <v>0</v>
      </c>
      <c r="CL7" s="23" t="s">
        <v>39</v>
      </c>
      <c r="CM7" s="23" t="s">
        <v>40</v>
      </c>
      <c r="CO7" s="9" t="s">
        <v>9</v>
      </c>
      <c r="CP7" s="9" t="s">
        <v>10</v>
      </c>
      <c r="CQ7" s="9" t="s">
        <v>0</v>
      </c>
      <c r="CR7" s="23" t="s">
        <v>39</v>
      </c>
      <c r="CS7" s="23" t="s">
        <v>40</v>
      </c>
      <c r="CT7" s="2"/>
      <c r="CU7" s="9" t="s">
        <v>9</v>
      </c>
      <c r="CV7" s="9" t="s">
        <v>10</v>
      </c>
      <c r="CW7" s="9" t="s">
        <v>0</v>
      </c>
      <c r="CX7" s="23" t="s">
        <v>39</v>
      </c>
      <c r="CY7" s="23" t="s">
        <v>40</v>
      </c>
      <c r="CZ7" s="2"/>
      <c r="DA7" s="9" t="s">
        <v>9</v>
      </c>
      <c r="DB7" s="9" t="s">
        <v>10</v>
      </c>
      <c r="DC7" s="9" t="s">
        <v>0</v>
      </c>
      <c r="DD7" s="23" t="s">
        <v>39</v>
      </c>
      <c r="DE7" s="23" t="s">
        <v>40</v>
      </c>
      <c r="DG7" s="9" t="s">
        <v>9</v>
      </c>
      <c r="DH7" s="9" t="s">
        <v>10</v>
      </c>
      <c r="DI7" s="9" t="s">
        <v>0</v>
      </c>
      <c r="DJ7" s="23" t="s">
        <v>39</v>
      </c>
      <c r="DK7" s="23" t="s">
        <v>40</v>
      </c>
      <c r="DM7" s="9" t="s">
        <v>9</v>
      </c>
      <c r="DN7" s="9" t="s">
        <v>10</v>
      </c>
      <c r="DO7" s="9" t="s">
        <v>0</v>
      </c>
      <c r="DP7" s="23" t="s">
        <v>39</v>
      </c>
      <c r="DQ7" s="23" t="s">
        <v>40</v>
      </c>
      <c r="DS7" s="9" t="s">
        <v>9</v>
      </c>
      <c r="DT7" s="9" t="s">
        <v>10</v>
      </c>
      <c r="DU7" s="9" t="s">
        <v>0</v>
      </c>
      <c r="DV7" s="23" t="s">
        <v>39</v>
      </c>
      <c r="DW7" s="23" t="s">
        <v>40</v>
      </c>
      <c r="DY7" s="9" t="s">
        <v>9</v>
      </c>
      <c r="DZ7" s="9" t="s">
        <v>10</v>
      </c>
      <c r="EA7" s="9" t="s">
        <v>0</v>
      </c>
      <c r="EB7" s="23" t="s">
        <v>39</v>
      </c>
      <c r="EC7" s="23" t="s">
        <v>40</v>
      </c>
      <c r="ED7" s="13"/>
      <c r="EE7" s="9" t="s">
        <v>9</v>
      </c>
      <c r="EF7" s="9" t="s">
        <v>10</v>
      </c>
      <c r="EG7" s="9" t="s">
        <v>0</v>
      </c>
      <c r="EH7" s="23" t="s">
        <v>39</v>
      </c>
      <c r="EI7" s="23" t="s">
        <v>40</v>
      </c>
      <c r="EJ7" s="13"/>
      <c r="EK7" s="9" t="s">
        <v>9</v>
      </c>
      <c r="EL7" s="9" t="s">
        <v>10</v>
      </c>
      <c r="EM7" s="9" t="s">
        <v>0</v>
      </c>
      <c r="EN7" s="23" t="s">
        <v>39</v>
      </c>
      <c r="EO7" s="23" t="s">
        <v>40</v>
      </c>
      <c r="EQ7" s="9" t="s">
        <v>9</v>
      </c>
      <c r="ER7" s="9" t="s">
        <v>10</v>
      </c>
      <c r="ES7" s="9" t="s">
        <v>0</v>
      </c>
      <c r="ET7" s="23" t="s">
        <v>39</v>
      </c>
      <c r="EU7" s="23" t="s">
        <v>40</v>
      </c>
      <c r="EW7" s="9" t="s">
        <v>9</v>
      </c>
      <c r="EX7" s="9" t="s">
        <v>10</v>
      </c>
      <c r="EY7" s="9" t="s">
        <v>0</v>
      </c>
      <c r="EZ7" s="23" t="s">
        <v>39</v>
      </c>
      <c r="FA7" s="23" t="s">
        <v>40</v>
      </c>
      <c r="FC7" s="9" t="s">
        <v>9</v>
      </c>
      <c r="FD7" s="9" t="s">
        <v>10</v>
      </c>
      <c r="FE7" s="9" t="s">
        <v>0</v>
      </c>
      <c r="FF7" s="23" t="s">
        <v>39</v>
      </c>
      <c r="FG7" s="23" t="s">
        <v>40</v>
      </c>
      <c r="FI7" s="9" t="s">
        <v>9</v>
      </c>
      <c r="FJ7" s="9" t="s">
        <v>10</v>
      </c>
      <c r="FK7" s="9" t="s">
        <v>0</v>
      </c>
      <c r="FL7" s="23" t="s">
        <v>39</v>
      </c>
      <c r="FM7" s="23" t="s">
        <v>40</v>
      </c>
    </row>
    <row r="8" spans="1:169" ht="12.75">
      <c r="A8" s="1">
        <v>39722</v>
      </c>
      <c r="D8" s="16">
        <v>715228</v>
      </c>
      <c r="E8" s="16">
        <f aca="true" t="shared" si="0" ref="E8:E25">C8+D8</f>
        <v>715228</v>
      </c>
      <c r="F8" s="16">
        <f>L8+R8</f>
        <v>51989</v>
      </c>
      <c r="G8" s="16">
        <f>M8+S8</f>
        <v>82693</v>
      </c>
      <c r="I8" s="16">
        <f aca="true" t="shared" si="1" ref="I8:I25">CU8+DA8+DG8+DM8+DS8+DY8+EE8+EK8+EQ8+EW8+FC8+FI8</f>
        <v>0</v>
      </c>
      <c r="J8" s="16">
        <f aca="true" t="shared" si="2" ref="J8:J25">CV8+DB8+DH8+DN8+DT8+DZ8+EF8+EL8+ER8+EX8+FD8+FJ8</f>
        <v>334803.8055784</v>
      </c>
      <c r="K8" s="16">
        <f aca="true" t="shared" si="3" ref="K8:K25">I8+J8</f>
        <v>334803.8055784</v>
      </c>
      <c r="L8" s="16">
        <f>CX8+DD8+DJ8+DP8+DV8+EB8+EH8+EN8+ET8+EZ8+FL8+FF8</f>
        <v>24337</v>
      </c>
      <c r="M8" s="16">
        <f>CY8+DE8+DK8+DQ8+DW8+EC8+EI8+EO8+EU8+FA8+FM8+FG8</f>
        <v>38710</v>
      </c>
      <c r="O8" s="16"/>
      <c r="P8" s="16">
        <f aca="true" t="shared" si="4" ref="P8:P25">V8+AB8+AH8+AN8+AT8+AZ8+BF8+BL8+BR8+BX8+CD8+CJ8+CP8</f>
        <v>380424.1944216</v>
      </c>
      <c r="Q8" s="16">
        <f aca="true" t="shared" si="5" ref="Q8:Q25">O8+P8</f>
        <v>380424.1944216</v>
      </c>
      <c r="R8" s="16">
        <f>X8+AD8+AP8+AV8+BB8+BH8+BN8+BZ8+CF8+CL8+CR8+AJ8+BT8</f>
        <v>27652</v>
      </c>
      <c r="S8" s="16">
        <f>Y8+AE8+AQ8+AW8+BC8+BI8+BO8+CA8+CG8+CM8+CS8+AK8+BU8</f>
        <v>43983</v>
      </c>
      <c r="U8" s="16"/>
      <c r="V8" s="16">
        <f aca="true" t="shared" si="6" ref="V8:V25">D8*0.87825/100</f>
        <v>6281.48991</v>
      </c>
      <c r="W8" s="16">
        <f aca="true" t="shared" si="7" ref="W8:W25">U8+V8</f>
        <v>6281.48991</v>
      </c>
      <c r="X8" s="16">
        <v>457</v>
      </c>
      <c r="Y8" s="16">
        <v>726</v>
      </c>
      <c r="Z8" s="16"/>
      <c r="AA8" s="16"/>
      <c r="AB8" s="16">
        <f aca="true" t="shared" si="8" ref="AB8:AB25">D8*1.15039/100</f>
        <v>8227.9113892</v>
      </c>
      <c r="AC8" s="16">
        <f aca="true" t="shared" si="9" ref="AC8:AC25">AA8+AB8</f>
        <v>8227.9113892</v>
      </c>
      <c r="AD8" s="16">
        <v>598</v>
      </c>
      <c r="AE8" s="16">
        <v>951</v>
      </c>
      <c r="AF8" s="16"/>
      <c r="AG8" s="16"/>
      <c r="AH8" s="16">
        <f aca="true" t="shared" si="10" ref="AH8:AH25">D8*28.01561/100</f>
        <v>200375.4870908</v>
      </c>
      <c r="AI8" s="16">
        <f aca="true" t="shared" si="11" ref="AI8:AI25">AG8+AH8</f>
        <v>200375.4870908</v>
      </c>
      <c r="AJ8" s="16">
        <v>14564</v>
      </c>
      <c r="AK8" s="16">
        <v>23167</v>
      </c>
      <c r="AL8" s="16"/>
      <c r="AM8" s="16"/>
      <c r="AN8" s="16">
        <f aca="true" t="shared" si="12" ref="AN8:AN25">D8*0.25114/100</f>
        <v>1796.2235991999999</v>
      </c>
      <c r="AO8" s="16">
        <f aca="true" t="shared" si="13" ref="AO8:AO25">AM8+AN8</f>
        <v>1796.2235991999999</v>
      </c>
      <c r="AP8" s="16">
        <v>131</v>
      </c>
      <c r="AQ8" s="16">
        <v>208</v>
      </c>
      <c r="AR8" s="16"/>
      <c r="AS8" s="16"/>
      <c r="AT8" s="16">
        <f aca="true" t="shared" si="14" ref="AT8:AT25">D8*0.23697/100</f>
        <v>1694.8757916</v>
      </c>
      <c r="AU8" s="16">
        <f aca="true" t="shared" si="15" ref="AU8:AU25">AS8+AT8</f>
        <v>1694.8757916</v>
      </c>
      <c r="AV8" s="16">
        <v>123</v>
      </c>
      <c r="AW8" s="16">
        <v>196</v>
      </c>
      <c r="AX8" s="16"/>
      <c r="AY8" s="16"/>
      <c r="AZ8" s="16">
        <f aca="true" t="shared" si="16" ref="AZ8:AZ25">D8*7.59463/100</f>
        <v>54318.92025640001</v>
      </c>
      <c r="BA8" s="16">
        <f aca="true" t="shared" si="17" ref="BA8:BA25">AY8+AZ8</f>
        <v>54318.92025640001</v>
      </c>
      <c r="BB8" s="16">
        <v>3948</v>
      </c>
      <c r="BC8" s="16">
        <v>6280</v>
      </c>
      <c r="BD8" s="16"/>
      <c r="BE8" s="16"/>
      <c r="BF8" s="16">
        <f aca="true" t="shared" si="18" ref="BF8:BF25">D8*0.29077/100</f>
        <v>2079.6684556</v>
      </c>
      <c r="BG8" s="16">
        <f aca="true" t="shared" si="19" ref="BG8:BG25">BE8+BF8</f>
        <v>2079.6684556</v>
      </c>
      <c r="BH8" s="16">
        <v>151</v>
      </c>
      <c r="BI8" s="16">
        <v>240</v>
      </c>
      <c r="BJ8" s="16"/>
      <c r="BK8" s="16"/>
      <c r="BL8" s="16">
        <f aca="true" t="shared" si="20" ref="BL8:BL25">D8*0.12509/100</f>
        <v>894.6787052000001</v>
      </c>
      <c r="BM8" s="16">
        <f aca="true" t="shared" si="21" ref="BM8:BM25">BK8+BL8</f>
        <v>894.6787052000001</v>
      </c>
      <c r="BN8" s="16">
        <v>65</v>
      </c>
      <c r="BO8" s="16">
        <v>103</v>
      </c>
      <c r="BP8" s="16"/>
      <c r="BQ8" s="16"/>
      <c r="BR8" s="16">
        <f aca="true" t="shared" si="22" ref="BR8:BR25">D8*1.98899/100</f>
        <v>14225.8133972</v>
      </c>
      <c r="BS8" s="16">
        <f aca="true" t="shared" si="23" ref="BS8:BS25">BQ8+BR8</f>
        <v>14225.8133972</v>
      </c>
      <c r="BT8" s="16">
        <v>1034</v>
      </c>
      <c r="BU8" s="16">
        <v>1645</v>
      </c>
      <c r="BV8" s="16"/>
      <c r="BW8" s="16"/>
      <c r="BX8" s="16">
        <f aca="true" t="shared" si="24" ref="BX8:BX25">D8*11.62619/100</f>
        <v>83153.7662132</v>
      </c>
      <c r="BY8" s="16">
        <f aca="true" t="shared" si="25" ref="BY8:BY25">BW8+BX8</f>
        <v>83153.7662132</v>
      </c>
      <c r="BZ8" s="16">
        <v>6044</v>
      </c>
      <c r="CA8" s="16">
        <v>9614</v>
      </c>
      <c r="CB8" s="16"/>
      <c r="CC8" s="16"/>
      <c r="CD8" s="16">
        <f aca="true" t="shared" si="26" ref="CD8:CD25">D8*0.0127/100</f>
        <v>90.833956</v>
      </c>
      <c r="CE8" s="16">
        <f aca="true" t="shared" si="27" ref="CE8:CE25">CC8+CD8</f>
        <v>90.833956</v>
      </c>
      <c r="CF8" s="16">
        <v>7</v>
      </c>
      <c r="CG8" s="16">
        <v>11</v>
      </c>
      <c r="CH8" s="16"/>
      <c r="CI8" s="16"/>
      <c r="CJ8" s="16">
        <f aca="true" t="shared" si="28" ref="CJ8:CJ25">D8*1.01849/100</f>
        <v>7284.5256572</v>
      </c>
      <c r="CK8" s="16">
        <f aca="true" t="shared" si="29" ref="CK8:CK25">CI8+CJ8</f>
        <v>7284.5256572</v>
      </c>
      <c r="CL8" s="16">
        <v>530</v>
      </c>
      <c r="CM8" s="16">
        <v>842</v>
      </c>
      <c r="CN8" s="16"/>
      <c r="CO8" s="16"/>
      <c r="CP8" s="16"/>
      <c r="CQ8" s="16"/>
      <c r="CR8" s="16"/>
      <c r="CS8" s="16"/>
      <c r="CT8" s="16"/>
      <c r="CU8" s="16">
        <f aca="true" t="shared" si="30" ref="CU8:CU25">$C8*CV$6</f>
        <v>0</v>
      </c>
      <c r="CV8" s="16">
        <f aca="true" t="shared" si="31" ref="CV8:CV25">$D8*CV$6</f>
        <v>27581.5519324</v>
      </c>
      <c r="CW8" s="16">
        <f aca="true" t="shared" si="32" ref="CW8:CW25">CU8+CV8</f>
        <v>27581.5519324</v>
      </c>
      <c r="CX8" s="16">
        <v>2005</v>
      </c>
      <c r="CY8" s="16">
        <v>3189</v>
      </c>
      <c r="CZ8" s="16"/>
      <c r="DA8" s="16">
        <f aca="true" t="shared" si="33" ref="DA8:DA25">$C8*DB$6</f>
        <v>0</v>
      </c>
      <c r="DB8" s="16">
        <f aca="true" t="shared" si="34" ref="DB8:DB25">$D8*DB$6</f>
        <v>68123.5358844</v>
      </c>
      <c r="DC8" s="16">
        <f aca="true" t="shared" si="35" ref="DC8:DC25">DA8+DB8</f>
        <v>68123.5358844</v>
      </c>
      <c r="DD8" s="16">
        <v>4952</v>
      </c>
      <c r="DE8" s="16">
        <v>7876</v>
      </c>
      <c r="DF8" s="16"/>
      <c r="DG8" s="16">
        <f aca="true" t="shared" si="36" ref="DG8:DG25">$C8*DH$6</f>
        <v>0</v>
      </c>
      <c r="DH8" s="16">
        <f aca="true" t="shared" si="37" ref="DH8:DH25">$D8*DH$6</f>
        <v>169497.592352</v>
      </c>
      <c r="DI8" s="16">
        <f aca="true" t="shared" si="38" ref="DI8:DI25">DG8+DH8</f>
        <v>169497.592352</v>
      </c>
      <c r="DJ8" s="16">
        <v>12320</v>
      </c>
      <c r="DK8" s="16">
        <v>19597</v>
      </c>
      <c r="DL8" s="16"/>
      <c r="DM8" s="16">
        <f aca="true" t="shared" si="39" ref="DM8:DM25">$C8*DN$6</f>
        <v>0</v>
      </c>
      <c r="DN8" s="16">
        <f aca="true" t="shared" si="40" ref="DN8:DN25">$D8*DN$6</f>
        <v>10421.8732792</v>
      </c>
      <c r="DO8" s="16">
        <f aca="true" t="shared" si="41" ref="DO8:DO25">DM8+DN8</f>
        <v>10421.8732792</v>
      </c>
      <c r="DP8" s="16">
        <v>758</v>
      </c>
      <c r="DQ8" s="16">
        <v>1205</v>
      </c>
      <c r="DR8" s="16"/>
      <c r="DS8" s="16">
        <f aca="true" t="shared" si="42" ref="DS8:DS25">$C8*DT$6</f>
        <v>0</v>
      </c>
      <c r="DT8" s="16">
        <f aca="true" t="shared" si="43" ref="DT8:DT25">$D8*DT$6</f>
        <v>160.2825948</v>
      </c>
      <c r="DU8" s="16">
        <f aca="true" t="shared" si="44" ref="DU8:DU25">DS8+DT8</f>
        <v>160.2825948</v>
      </c>
      <c r="DV8" s="16">
        <v>12</v>
      </c>
      <c r="DW8" s="16">
        <v>19</v>
      </c>
      <c r="DX8" s="16"/>
      <c r="DY8" s="16">
        <f aca="true" t="shared" si="45" ref="DY8:DY25">$C8*DZ$6</f>
        <v>0</v>
      </c>
      <c r="DZ8" s="16">
        <f aca="true" t="shared" si="46" ref="DZ8:DZ25">$D8*DZ$6</f>
        <v>3673.8401448</v>
      </c>
      <c r="EA8" s="16">
        <f aca="true" t="shared" si="47" ref="EA8:EA25">DY8+DZ8</f>
        <v>3673.8401448</v>
      </c>
      <c r="EB8" s="16">
        <v>267</v>
      </c>
      <c r="EC8" s="16">
        <v>425</v>
      </c>
      <c r="ED8" s="16"/>
      <c r="EE8" s="16">
        <f aca="true" t="shared" si="48" ref="EE8:EE25">$C8*EF$6</f>
        <v>0</v>
      </c>
      <c r="EF8" s="16">
        <f aca="true" t="shared" si="49" ref="EF8:EF25">$D8*EF$6</f>
        <v>296.2474376</v>
      </c>
      <c r="EG8" s="16">
        <f aca="true" t="shared" si="50" ref="EG8:EG25">EE8+EF8</f>
        <v>296.2474376</v>
      </c>
      <c r="EH8" s="16">
        <v>22</v>
      </c>
      <c r="EI8" s="16">
        <v>34</v>
      </c>
      <c r="EJ8" s="16"/>
      <c r="EK8" s="16">
        <f aca="true" t="shared" si="51" ref="EK8:EK25">$C8*EL$6</f>
        <v>0</v>
      </c>
      <c r="EL8" s="16">
        <f aca="true" t="shared" si="52" ref="EL8:EL25">$D8*EL$6</f>
        <v>1136.6403376</v>
      </c>
      <c r="EM8" s="16">
        <f aca="true" t="shared" si="53" ref="EM8:EM25">EK8+EL8</f>
        <v>1136.6403376</v>
      </c>
      <c r="EN8" s="16">
        <v>83</v>
      </c>
      <c r="EO8" s="16">
        <v>131</v>
      </c>
      <c r="EP8" s="16"/>
      <c r="EQ8" s="16">
        <f aca="true" t="shared" si="54" ref="EQ8:EQ25">$C8*ER$6</f>
        <v>0</v>
      </c>
      <c r="ER8" s="16">
        <f aca="true" t="shared" si="55" ref="ER8:ER25">$D8*ER$6</f>
        <v>33491.4093736</v>
      </c>
      <c r="ES8" s="16">
        <f aca="true" t="shared" si="56" ref="ES8:ES25">EQ8+ER8</f>
        <v>33491.4093736</v>
      </c>
      <c r="ET8" s="16">
        <v>2434</v>
      </c>
      <c r="EU8" s="16">
        <v>3872</v>
      </c>
      <c r="EV8" s="16"/>
      <c r="EW8" s="16">
        <f aca="true" t="shared" si="57" ref="EW8:EW25">$C8*EX$6</f>
        <v>0</v>
      </c>
      <c r="EX8" s="16">
        <f aca="true" t="shared" si="58" ref="EX8:EX25">$D8*EX$6</f>
        <v>6166.7673388</v>
      </c>
      <c r="EY8" s="16">
        <f aca="true" t="shared" si="59" ref="EY8:EY25">EW8+EX8</f>
        <v>6166.7673388</v>
      </c>
      <c r="EZ8" s="16">
        <v>448</v>
      </c>
      <c r="FA8" s="16">
        <v>713</v>
      </c>
      <c r="FB8" s="16"/>
      <c r="FC8" s="16">
        <f aca="true" t="shared" si="60" ref="FC8:FC25">$C8*FD$6</f>
        <v>0</v>
      </c>
      <c r="FD8" s="16">
        <f aca="true" t="shared" si="61" ref="FD8:FD25">$D8*FD$6</f>
        <v>8982.4054064</v>
      </c>
      <c r="FE8" s="16">
        <f aca="true" t="shared" si="62" ref="FE8:FE25">FC8+FD8</f>
        <v>8982.4054064</v>
      </c>
      <c r="FF8" s="16">
        <v>653</v>
      </c>
      <c r="FG8" s="16">
        <v>1039</v>
      </c>
      <c r="FH8" s="16"/>
      <c r="FI8" s="16">
        <f aca="true" t="shared" si="63" ref="FI8:FI25">$C8*FJ$6</f>
        <v>0</v>
      </c>
      <c r="FJ8" s="16">
        <f aca="true" t="shared" si="64" ref="FJ8:FJ25">$D8*FJ$6</f>
        <v>5271.6594968</v>
      </c>
      <c r="FK8" s="16">
        <f aca="true" t="shared" si="65" ref="FK8:FK25">FI8+FJ8</f>
        <v>5271.6594968</v>
      </c>
      <c r="FL8" s="16">
        <v>383</v>
      </c>
      <c r="FM8" s="16">
        <v>610</v>
      </c>
    </row>
    <row r="9" spans="1:169" ht="12.75">
      <c r="A9" s="1">
        <v>39904</v>
      </c>
      <c r="C9" s="16">
        <v>2900000</v>
      </c>
      <c r="D9" s="16">
        <v>715228</v>
      </c>
      <c r="E9" s="16">
        <f t="shared" si="0"/>
        <v>3615228</v>
      </c>
      <c r="F9" s="16">
        <f aca="true" t="shared" si="66" ref="F9:F25">L9+R9</f>
        <v>51989</v>
      </c>
      <c r="G9" s="16">
        <f aca="true" t="shared" si="67" ref="G9:G25">M9+S9</f>
        <v>82693</v>
      </c>
      <c r="I9" s="16">
        <f t="shared" si="1"/>
        <v>1357512.6199999996</v>
      </c>
      <c r="J9" s="16">
        <f t="shared" si="2"/>
        <v>334803.8055784</v>
      </c>
      <c r="K9" s="16">
        <f t="shared" si="3"/>
        <v>1692316.4255783996</v>
      </c>
      <c r="L9" s="16">
        <f aca="true" t="shared" si="68" ref="L9:L25">CX9+DD9+DJ9+DP9+DV9+EB9+EH9+EN9+ET9+EZ9+FL9+FF9</f>
        <v>24337</v>
      </c>
      <c r="M9" s="16">
        <f aca="true" t="shared" si="69" ref="M9:M25">CY9+DE9+DK9+DQ9+DW9+EC9+EI9+EO9+EU9+FA9+FM9+FG9</f>
        <v>38710</v>
      </c>
      <c r="O9" s="16">
        <f aca="true" t="shared" si="70" ref="O9:O25">U9+AA9+AG9+AM9+AS9+AY9+BE9+BK9+BQ9+BW9+CC9+CI9+CO9</f>
        <v>1542487.3800000001</v>
      </c>
      <c r="P9" s="16">
        <f t="shared" si="4"/>
        <v>380424.1944216</v>
      </c>
      <c r="Q9" s="16">
        <f t="shared" si="5"/>
        <v>1922911.5744216002</v>
      </c>
      <c r="R9" s="16">
        <f aca="true" t="shared" si="71" ref="R9:R25">X9+AD9+AP9+AV9+BB9+BH9+BN9+BZ9+CF9+CL9+CR9+AJ9+BT9</f>
        <v>27652</v>
      </c>
      <c r="S9" s="16">
        <f aca="true" t="shared" si="72" ref="S9:S25">Y9+AE9+AQ9+AW9+BC9+BI9+BO9+CA9+CG9+CM9+CS9+AK9+BU9</f>
        <v>43983</v>
      </c>
      <c r="U9" s="16">
        <f aca="true" t="shared" si="73" ref="U9:U25">C9*0.87825/100</f>
        <v>25469.25</v>
      </c>
      <c r="V9" s="16">
        <f t="shared" si="6"/>
        <v>6281.48991</v>
      </c>
      <c r="W9" s="16">
        <f t="shared" si="7"/>
        <v>31750.73991</v>
      </c>
      <c r="X9" s="16">
        <v>457</v>
      </c>
      <c r="Y9" s="16">
        <v>726</v>
      </c>
      <c r="Z9" s="16"/>
      <c r="AA9" s="16">
        <f aca="true" t="shared" si="74" ref="AA9:AA25">C9*1.15039/100</f>
        <v>33361.31</v>
      </c>
      <c r="AB9" s="16">
        <f t="shared" si="8"/>
        <v>8227.9113892</v>
      </c>
      <c r="AC9" s="16">
        <f t="shared" si="9"/>
        <v>41589.2213892</v>
      </c>
      <c r="AD9" s="16">
        <v>598</v>
      </c>
      <c r="AE9" s="16">
        <v>951</v>
      </c>
      <c r="AF9" s="16"/>
      <c r="AG9" s="16">
        <f aca="true" t="shared" si="75" ref="AG9:AG25">C9*28.01561/100</f>
        <v>812452.69</v>
      </c>
      <c r="AH9" s="16">
        <f t="shared" si="10"/>
        <v>200375.4870908</v>
      </c>
      <c r="AI9" s="16">
        <f t="shared" si="11"/>
        <v>1012828.1770907999</v>
      </c>
      <c r="AJ9" s="16">
        <v>14564</v>
      </c>
      <c r="AK9" s="16">
        <v>23167</v>
      </c>
      <c r="AL9" s="16"/>
      <c r="AM9" s="16">
        <f aca="true" t="shared" si="76" ref="AM9:AM25">C9*0.25114/100</f>
        <v>7283.059999999999</v>
      </c>
      <c r="AN9" s="16">
        <f t="shared" si="12"/>
        <v>1796.2235991999999</v>
      </c>
      <c r="AO9" s="16">
        <f t="shared" si="13"/>
        <v>9079.283599199998</v>
      </c>
      <c r="AP9" s="16">
        <v>131</v>
      </c>
      <c r="AQ9" s="16">
        <v>208</v>
      </c>
      <c r="AR9" s="16"/>
      <c r="AS9" s="16">
        <f aca="true" t="shared" si="77" ref="AS9:AS25">C9*0.23697/100</f>
        <v>6872.13</v>
      </c>
      <c r="AT9" s="16">
        <f t="shared" si="14"/>
        <v>1694.8757916</v>
      </c>
      <c r="AU9" s="16">
        <f t="shared" si="15"/>
        <v>8567.0057916</v>
      </c>
      <c r="AV9" s="16">
        <v>123</v>
      </c>
      <c r="AW9" s="16">
        <v>196</v>
      </c>
      <c r="AX9" s="16"/>
      <c r="AY9" s="16">
        <f aca="true" t="shared" si="78" ref="AY9:AY25">C9*7.59463/100</f>
        <v>220244.27</v>
      </c>
      <c r="AZ9" s="16">
        <f t="shared" si="16"/>
        <v>54318.92025640001</v>
      </c>
      <c r="BA9" s="16">
        <f t="shared" si="17"/>
        <v>274563.1902564</v>
      </c>
      <c r="BB9" s="16">
        <v>3948</v>
      </c>
      <c r="BC9" s="16">
        <v>6280</v>
      </c>
      <c r="BD9" s="16"/>
      <c r="BE9" s="16">
        <f aca="true" t="shared" si="79" ref="BE9:BE25">C9*0.29077/100</f>
        <v>8432.329999999998</v>
      </c>
      <c r="BF9" s="16">
        <f t="shared" si="18"/>
        <v>2079.6684556</v>
      </c>
      <c r="BG9" s="16">
        <f t="shared" si="19"/>
        <v>10511.998455599998</v>
      </c>
      <c r="BH9" s="16">
        <v>151</v>
      </c>
      <c r="BI9" s="16">
        <v>240</v>
      </c>
      <c r="BJ9" s="16"/>
      <c r="BK9" s="16">
        <f aca="true" t="shared" si="80" ref="BK9:BK25">C9*0.12509/100</f>
        <v>3627.61</v>
      </c>
      <c r="BL9" s="16">
        <f t="shared" si="20"/>
        <v>894.6787052000001</v>
      </c>
      <c r="BM9" s="16">
        <f t="shared" si="21"/>
        <v>4522.288705200001</v>
      </c>
      <c r="BN9" s="16">
        <v>65</v>
      </c>
      <c r="BO9" s="16">
        <v>103</v>
      </c>
      <c r="BP9" s="16"/>
      <c r="BQ9" s="16">
        <f aca="true" t="shared" si="81" ref="BQ9:BQ25">C9*1.98899/100</f>
        <v>57680.71</v>
      </c>
      <c r="BR9" s="16">
        <f t="shared" si="22"/>
        <v>14225.8133972</v>
      </c>
      <c r="BS9" s="16">
        <f t="shared" si="23"/>
        <v>71906.5233972</v>
      </c>
      <c r="BT9" s="16">
        <v>1034</v>
      </c>
      <c r="BU9" s="16">
        <v>1645</v>
      </c>
      <c r="BV9" s="16"/>
      <c r="BW9" s="16">
        <f aca="true" t="shared" si="82" ref="BW9:BW25">C9*11.62619/100</f>
        <v>337159.51</v>
      </c>
      <c r="BX9" s="16">
        <f t="shared" si="24"/>
        <v>83153.7662132</v>
      </c>
      <c r="BY9" s="16">
        <f t="shared" si="25"/>
        <v>420313.2762132</v>
      </c>
      <c r="BZ9" s="16">
        <v>6044</v>
      </c>
      <c r="CA9" s="16">
        <v>9614</v>
      </c>
      <c r="CB9" s="16"/>
      <c r="CC9" s="16">
        <f aca="true" t="shared" si="83" ref="CC9:CC25">C9*0.0127/100</f>
        <v>368.3</v>
      </c>
      <c r="CD9" s="16">
        <f t="shared" si="26"/>
        <v>90.833956</v>
      </c>
      <c r="CE9" s="16">
        <f t="shared" si="27"/>
        <v>459.133956</v>
      </c>
      <c r="CF9" s="16">
        <v>7</v>
      </c>
      <c r="CG9" s="16">
        <v>11</v>
      </c>
      <c r="CH9" s="16"/>
      <c r="CI9" s="16">
        <f aca="true" t="shared" si="84" ref="CI9:CI25">C9*1.01849/100</f>
        <v>29536.209999999995</v>
      </c>
      <c r="CJ9" s="16">
        <f t="shared" si="28"/>
        <v>7284.5256572</v>
      </c>
      <c r="CK9" s="16">
        <f t="shared" si="29"/>
        <v>36820.7356572</v>
      </c>
      <c r="CL9" s="16">
        <v>530</v>
      </c>
      <c r="CM9" s="16">
        <v>842</v>
      </c>
      <c r="CN9" s="16"/>
      <c r="CO9" s="16"/>
      <c r="CP9" s="16"/>
      <c r="CQ9" s="16"/>
      <c r="CR9" s="16"/>
      <c r="CS9" s="16"/>
      <c r="CT9" s="16"/>
      <c r="CU9" s="16">
        <f t="shared" si="30"/>
        <v>111833.57</v>
      </c>
      <c r="CV9" s="16">
        <f t="shared" si="31"/>
        <v>27581.5519324</v>
      </c>
      <c r="CW9" s="16">
        <f t="shared" si="32"/>
        <v>139415.1219324</v>
      </c>
      <c r="CX9" s="16">
        <v>2005</v>
      </c>
      <c r="CY9" s="16">
        <v>3189</v>
      </c>
      <c r="CZ9" s="16"/>
      <c r="DA9" s="16">
        <f t="shared" si="33"/>
        <v>276217.17</v>
      </c>
      <c r="DB9" s="16">
        <f t="shared" si="34"/>
        <v>68123.5358844</v>
      </c>
      <c r="DC9" s="16">
        <f t="shared" si="35"/>
        <v>344340.7058844</v>
      </c>
      <c r="DD9" s="16">
        <v>4952</v>
      </c>
      <c r="DE9" s="16">
        <v>7876</v>
      </c>
      <c r="DF9" s="16"/>
      <c r="DG9" s="16">
        <f t="shared" si="36"/>
        <v>687253.6</v>
      </c>
      <c r="DH9" s="16">
        <f t="shared" si="37"/>
        <v>169497.592352</v>
      </c>
      <c r="DI9" s="16">
        <f t="shared" si="38"/>
        <v>856751.1923519999</v>
      </c>
      <c r="DJ9" s="16">
        <v>12320</v>
      </c>
      <c r="DK9" s="16">
        <v>19597</v>
      </c>
      <c r="DL9" s="16"/>
      <c r="DM9" s="16">
        <f t="shared" si="39"/>
        <v>42257.06</v>
      </c>
      <c r="DN9" s="16">
        <f t="shared" si="40"/>
        <v>10421.8732792</v>
      </c>
      <c r="DO9" s="16">
        <f t="shared" si="41"/>
        <v>52678.9332792</v>
      </c>
      <c r="DP9" s="16">
        <v>758</v>
      </c>
      <c r="DQ9" s="16">
        <v>1205</v>
      </c>
      <c r="DR9" s="16"/>
      <c r="DS9" s="16">
        <f t="shared" si="42"/>
        <v>649.89</v>
      </c>
      <c r="DT9" s="16">
        <f t="shared" si="43"/>
        <v>160.2825948</v>
      </c>
      <c r="DU9" s="16">
        <f t="shared" si="44"/>
        <v>810.1725948</v>
      </c>
      <c r="DV9" s="16">
        <v>12</v>
      </c>
      <c r="DW9" s="16">
        <v>19</v>
      </c>
      <c r="DX9" s="16"/>
      <c r="DY9" s="16">
        <f t="shared" si="45"/>
        <v>14896.14</v>
      </c>
      <c r="DZ9" s="16">
        <f t="shared" si="46"/>
        <v>3673.8401448</v>
      </c>
      <c r="EA9" s="16">
        <f t="shared" si="47"/>
        <v>18569.9801448</v>
      </c>
      <c r="EB9" s="16">
        <v>267</v>
      </c>
      <c r="EC9" s="16">
        <v>425</v>
      </c>
      <c r="ED9" s="16"/>
      <c r="EE9" s="16">
        <f t="shared" si="48"/>
        <v>1201.18</v>
      </c>
      <c r="EF9" s="16">
        <f t="shared" si="49"/>
        <v>296.2474376</v>
      </c>
      <c r="EG9" s="16">
        <f t="shared" si="50"/>
        <v>1497.4274376</v>
      </c>
      <c r="EH9" s="16">
        <v>22</v>
      </c>
      <c r="EI9" s="16">
        <v>34</v>
      </c>
      <c r="EJ9" s="16"/>
      <c r="EK9" s="16">
        <f t="shared" si="51"/>
        <v>4608.68</v>
      </c>
      <c r="EL9" s="16">
        <f t="shared" si="52"/>
        <v>1136.6403376</v>
      </c>
      <c r="EM9" s="16">
        <f t="shared" si="53"/>
        <v>5745.3203376</v>
      </c>
      <c r="EN9" s="16">
        <v>83</v>
      </c>
      <c r="EO9" s="16">
        <v>131</v>
      </c>
      <c r="EP9" s="16"/>
      <c r="EQ9" s="16">
        <f t="shared" si="54"/>
        <v>135795.97999999998</v>
      </c>
      <c r="ER9" s="16">
        <f t="shared" si="55"/>
        <v>33491.4093736</v>
      </c>
      <c r="ES9" s="16">
        <f t="shared" si="56"/>
        <v>169287.3893736</v>
      </c>
      <c r="ET9" s="16">
        <v>2434</v>
      </c>
      <c r="EU9" s="16">
        <v>3872</v>
      </c>
      <c r="EV9" s="16"/>
      <c r="EW9" s="16">
        <f t="shared" si="57"/>
        <v>25004.09</v>
      </c>
      <c r="EX9" s="16">
        <f t="shared" si="58"/>
        <v>6166.7673388</v>
      </c>
      <c r="EY9" s="16">
        <f t="shared" si="59"/>
        <v>31170.8573388</v>
      </c>
      <c r="EZ9" s="16">
        <v>448</v>
      </c>
      <c r="FA9" s="16">
        <v>713</v>
      </c>
      <c r="FB9" s="16"/>
      <c r="FC9" s="16">
        <f t="shared" si="60"/>
        <v>36420.520000000004</v>
      </c>
      <c r="FD9" s="16">
        <f t="shared" si="61"/>
        <v>8982.4054064</v>
      </c>
      <c r="FE9" s="16">
        <f t="shared" si="62"/>
        <v>45402.925406400005</v>
      </c>
      <c r="FF9" s="16">
        <v>653</v>
      </c>
      <c r="FG9" s="16">
        <v>1039</v>
      </c>
      <c r="FH9" s="16"/>
      <c r="FI9" s="16">
        <f t="shared" si="63"/>
        <v>21374.739999999998</v>
      </c>
      <c r="FJ9" s="16">
        <f t="shared" si="64"/>
        <v>5271.6594968</v>
      </c>
      <c r="FK9" s="16">
        <f t="shared" si="65"/>
        <v>26646.399496799997</v>
      </c>
      <c r="FL9" s="16">
        <v>383</v>
      </c>
      <c r="FM9" s="16">
        <v>610</v>
      </c>
    </row>
    <row r="10" spans="1:169" ht="12.75">
      <c r="A10" s="1">
        <v>40087</v>
      </c>
      <c r="D10" s="16">
        <v>642728</v>
      </c>
      <c r="E10" s="16">
        <f t="shared" si="0"/>
        <v>642728</v>
      </c>
      <c r="F10" s="16">
        <f t="shared" si="66"/>
        <v>51989</v>
      </c>
      <c r="G10" s="16">
        <f t="shared" si="67"/>
        <v>82693</v>
      </c>
      <c r="I10" s="16">
        <f t="shared" si="1"/>
        <v>0</v>
      </c>
      <c r="J10" s="16">
        <f t="shared" si="2"/>
        <v>300865.99007840006</v>
      </c>
      <c r="K10" s="16">
        <f t="shared" si="3"/>
        <v>300865.99007840006</v>
      </c>
      <c r="L10" s="16">
        <f t="shared" si="68"/>
        <v>24337</v>
      </c>
      <c r="M10" s="16">
        <f t="shared" si="69"/>
        <v>38710</v>
      </c>
      <c r="O10" s="16"/>
      <c r="P10" s="16">
        <f t="shared" si="4"/>
        <v>341862.00992160005</v>
      </c>
      <c r="Q10" s="16">
        <f t="shared" si="5"/>
        <v>341862.00992160005</v>
      </c>
      <c r="R10" s="16">
        <f t="shared" si="71"/>
        <v>27652</v>
      </c>
      <c r="S10" s="16">
        <f t="shared" si="72"/>
        <v>43983</v>
      </c>
      <c r="U10" s="16"/>
      <c r="V10" s="16">
        <f t="shared" si="6"/>
        <v>5644.75866</v>
      </c>
      <c r="W10" s="16">
        <f t="shared" si="7"/>
        <v>5644.75866</v>
      </c>
      <c r="X10" s="16">
        <v>457</v>
      </c>
      <c r="Y10" s="16">
        <v>726</v>
      </c>
      <c r="Z10" s="16"/>
      <c r="AA10" s="16"/>
      <c r="AB10" s="16">
        <f t="shared" si="8"/>
        <v>7393.8786392</v>
      </c>
      <c r="AC10" s="16">
        <f t="shared" si="9"/>
        <v>7393.8786392</v>
      </c>
      <c r="AD10" s="16">
        <v>598</v>
      </c>
      <c r="AE10" s="16">
        <v>951</v>
      </c>
      <c r="AF10" s="16"/>
      <c r="AG10" s="16"/>
      <c r="AH10" s="16">
        <f t="shared" si="10"/>
        <v>180064.1698408</v>
      </c>
      <c r="AI10" s="16">
        <f t="shared" si="11"/>
        <v>180064.1698408</v>
      </c>
      <c r="AJ10" s="16">
        <v>14564</v>
      </c>
      <c r="AK10" s="16">
        <v>23167</v>
      </c>
      <c r="AL10" s="16"/>
      <c r="AM10" s="16"/>
      <c r="AN10" s="16">
        <f t="shared" si="12"/>
        <v>1614.1470992</v>
      </c>
      <c r="AO10" s="16">
        <f t="shared" si="13"/>
        <v>1614.1470992</v>
      </c>
      <c r="AP10" s="16">
        <v>131</v>
      </c>
      <c r="AQ10" s="16">
        <v>208</v>
      </c>
      <c r="AR10" s="16"/>
      <c r="AS10" s="16"/>
      <c r="AT10" s="16">
        <f t="shared" si="14"/>
        <v>1523.0725415999998</v>
      </c>
      <c r="AU10" s="16">
        <f t="shared" si="15"/>
        <v>1523.0725415999998</v>
      </c>
      <c r="AV10" s="16">
        <v>123</v>
      </c>
      <c r="AW10" s="16">
        <v>196</v>
      </c>
      <c r="AX10" s="16"/>
      <c r="AY10" s="16"/>
      <c r="AZ10" s="16">
        <f t="shared" si="16"/>
        <v>48812.8135064</v>
      </c>
      <c r="BA10" s="16">
        <f t="shared" si="17"/>
        <v>48812.8135064</v>
      </c>
      <c r="BB10" s="16">
        <v>3948</v>
      </c>
      <c r="BC10" s="16">
        <v>6280</v>
      </c>
      <c r="BD10" s="16"/>
      <c r="BE10" s="16"/>
      <c r="BF10" s="16">
        <f t="shared" si="18"/>
        <v>1868.8602055999997</v>
      </c>
      <c r="BG10" s="16">
        <f t="shared" si="19"/>
        <v>1868.8602055999997</v>
      </c>
      <c r="BH10" s="16">
        <v>151</v>
      </c>
      <c r="BI10" s="16">
        <v>240</v>
      </c>
      <c r="BJ10" s="16"/>
      <c r="BK10" s="16"/>
      <c r="BL10" s="16">
        <f t="shared" si="20"/>
        <v>803.9884552</v>
      </c>
      <c r="BM10" s="16">
        <f t="shared" si="21"/>
        <v>803.9884552</v>
      </c>
      <c r="BN10" s="16">
        <v>65</v>
      </c>
      <c r="BO10" s="16">
        <v>103</v>
      </c>
      <c r="BP10" s="16"/>
      <c r="BQ10" s="16"/>
      <c r="BR10" s="16">
        <f t="shared" si="22"/>
        <v>12783.795647199999</v>
      </c>
      <c r="BS10" s="16">
        <f t="shared" si="23"/>
        <v>12783.795647199999</v>
      </c>
      <c r="BT10" s="16">
        <v>1034</v>
      </c>
      <c r="BU10" s="16">
        <v>1645</v>
      </c>
      <c r="BV10" s="16"/>
      <c r="BW10" s="16"/>
      <c r="BX10" s="16">
        <f t="shared" si="24"/>
        <v>74724.7784632</v>
      </c>
      <c r="BY10" s="16">
        <f t="shared" si="25"/>
        <v>74724.7784632</v>
      </c>
      <c r="BZ10" s="16">
        <v>6044</v>
      </c>
      <c r="CA10" s="16">
        <v>9614</v>
      </c>
      <c r="CB10" s="16"/>
      <c r="CC10" s="16"/>
      <c r="CD10" s="16">
        <f t="shared" si="26"/>
        <v>81.626456</v>
      </c>
      <c r="CE10" s="16">
        <f t="shared" si="27"/>
        <v>81.626456</v>
      </c>
      <c r="CF10" s="16">
        <v>7</v>
      </c>
      <c r="CG10" s="16">
        <v>11</v>
      </c>
      <c r="CH10" s="16"/>
      <c r="CI10" s="16"/>
      <c r="CJ10" s="16">
        <f t="shared" si="28"/>
        <v>6546.120407199999</v>
      </c>
      <c r="CK10" s="16">
        <f t="shared" si="29"/>
        <v>6546.120407199999</v>
      </c>
      <c r="CL10" s="16">
        <v>530</v>
      </c>
      <c r="CM10" s="16">
        <v>842</v>
      </c>
      <c r="CN10" s="16"/>
      <c r="CO10" s="16"/>
      <c r="CP10" s="16"/>
      <c r="CQ10" s="16"/>
      <c r="CR10" s="16"/>
      <c r="CS10" s="16"/>
      <c r="CT10" s="16"/>
      <c r="CU10" s="16">
        <f t="shared" si="30"/>
        <v>0</v>
      </c>
      <c r="CV10" s="16">
        <f t="shared" si="31"/>
        <v>24785.7126824</v>
      </c>
      <c r="CW10" s="16">
        <f t="shared" si="32"/>
        <v>24785.7126824</v>
      </c>
      <c r="CX10" s="16">
        <v>2005</v>
      </c>
      <c r="CY10" s="16">
        <v>3189</v>
      </c>
      <c r="CZ10" s="16"/>
      <c r="DA10" s="16">
        <f t="shared" si="33"/>
        <v>0</v>
      </c>
      <c r="DB10" s="16">
        <f t="shared" si="34"/>
        <v>61218.1066344</v>
      </c>
      <c r="DC10" s="16">
        <f t="shared" si="35"/>
        <v>61218.1066344</v>
      </c>
      <c r="DD10" s="16">
        <v>4952</v>
      </c>
      <c r="DE10" s="16">
        <v>7876</v>
      </c>
      <c r="DF10" s="16"/>
      <c r="DG10" s="16">
        <f t="shared" si="36"/>
        <v>0</v>
      </c>
      <c r="DH10" s="16">
        <f t="shared" si="37"/>
        <v>152316.252352</v>
      </c>
      <c r="DI10" s="16">
        <f t="shared" si="38"/>
        <v>152316.252352</v>
      </c>
      <c r="DJ10" s="16">
        <v>12320</v>
      </c>
      <c r="DK10" s="16">
        <v>19597</v>
      </c>
      <c r="DL10" s="16"/>
      <c r="DM10" s="16">
        <f t="shared" si="39"/>
        <v>0</v>
      </c>
      <c r="DN10" s="16">
        <f t="shared" si="40"/>
        <v>9365.4467792</v>
      </c>
      <c r="DO10" s="16">
        <f t="shared" si="41"/>
        <v>9365.4467792</v>
      </c>
      <c r="DP10" s="16">
        <v>758</v>
      </c>
      <c r="DQ10" s="16">
        <v>1205</v>
      </c>
      <c r="DR10" s="16"/>
      <c r="DS10" s="16">
        <f t="shared" si="42"/>
        <v>0</v>
      </c>
      <c r="DT10" s="16">
        <f t="shared" si="43"/>
        <v>144.0353448</v>
      </c>
      <c r="DU10" s="16">
        <f t="shared" si="44"/>
        <v>144.0353448</v>
      </c>
      <c r="DV10" s="16">
        <v>12</v>
      </c>
      <c r="DW10" s="16">
        <v>19</v>
      </c>
      <c r="DX10" s="16"/>
      <c r="DY10" s="16">
        <f t="shared" si="45"/>
        <v>0</v>
      </c>
      <c r="DZ10" s="16">
        <f t="shared" si="46"/>
        <v>3301.4366448</v>
      </c>
      <c r="EA10" s="16">
        <f t="shared" si="47"/>
        <v>3301.4366448</v>
      </c>
      <c r="EB10" s="16">
        <v>267</v>
      </c>
      <c r="EC10" s="16">
        <v>425</v>
      </c>
      <c r="ED10" s="16"/>
      <c r="EE10" s="16">
        <f t="shared" si="48"/>
        <v>0</v>
      </c>
      <c r="EF10" s="16">
        <f t="shared" si="49"/>
        <v>266.21793759999997</v>
      </c>
      <c r="EG10" s="16">
        <f t="shared" si="50"/>
        <v>266.21793759999997</v>
      </c>
      <c r="EH10" s="16">
        <v>22</v>
      </c>
      <c r="EI10" s="16">
        <v>34</v>
      </c>
      <c r="EJ10" s="16"/>
      <c r="EK10" s="16">
        <f t="shared" si="51"/>
        <v>0</v>
      </c>
      <c r="EL10" s="16">
        <f t="shared" si="52"/>
        <v>1021.4233376</v>
      </c>
      <c r="EM10" s="16">
        <f t="shared" si="53"/>
        <v>1021.4233376</v>
      </c>
      <c r="EN10" s="16">
        <v>83</v>
      </c>
      <c r="EO10" s="16">
        <v>131</v>
      </c>
      <c r="EP10" s="16"/>
      <c r="EQ10" s="16">
        <f t="shared" si="54"/>
        <v>0</v>
      </c>
      <c r="ER10" s="16">
        <f t="shared" si="55"/>
        <v>30096.5098736</v>
      </c>
      <c r="ES10" s="16">
        <f t="shared" si="56"/>
        <v>30096.5098736</v>
      </c>
      <c r="ET10" s="16">
        <v>2434</v>
      </c>
      <c r="EU10" s="16">
        <v>3872</v>
      </c>
      <c r="EV10" s="16"/>
      <c r="EW10" s="16">
        <f t="shared" si="57"/>
        <v>0</v>
      </c>
      <c r="EX10" s="16">
        <f t="shared" si="58"/>
        <v>5541.6650888</v>
      </c>
      <c r="EY10" s="16">
        <f t="shared" si="59"/>
        <v>5541.6650888</v>
      </c>
      <c r="EZ10" s="16">
        <v>448</v>
      </c>
      <c r="FA10" s="16">
        <v>713</v>
      </c>
      <c r="FB10" s="16"/>
      <c r="FC10" s="16">
        <f t="shared" si="60"/>
        <v>0</v>
      </c>
      <c r="FD10" s="16">
        <f t="shared" si="61"/>
        <v>8071.8924064</v>
      </c>
      <c r="FE10" s="16">
        <f t="shared" si="62"/>
        <v>8071.8924064</v>
      </c>
      <c r="FF10" s="16">
        <v>653</v>
      </c>
      <c r="FG10" s="16">
        <v>1039</v>
      </c>
      <c r="FH10" s="16"/>
      <c r="FI10" s="16">
        <f t="shared" si="63"/>
        <v>0</v>
      </c>
      <c r="FJ10" s="16">
        <f t="shared" si="64"/>
        <v>4737.290996799999</v>
      </c>
      <c r="FK10" s="16">
        <f t="shared" si="65"/>
        <v>4737.290996799999</v>
      </c>
      <c r="FL10" s="16">
        <v>383</v>
      </c>
      <c r="FM10" s="16">
        <v>610</v>
      </c>
    </row>
    <row r="11" spans="1:169" ht="12.75">
      <c r="A11" s="1">
        <v>40269</v>
      </c>
      <c r="C11" s="16">
        <v>3045000</v>
      </c>
      <c r="D11" s="16">
        <v>642728</v>
      </c>
      <c r="E11" s="16">
        <f t="shared" si="0"/>
        <v>3687728</v>
      </c>
      <c r="F11" s="16">
        <f t="shared" si="66"/>
        <v>51989</v>
      </c>
      <c r="G11" s="16">
        <f t="shared" si="67"/>
        <v>82693</v>
      </c>
      <c r="I11" s="16">
        <f t="shared" si="1"/>
        <v>1425388.2510000002</v>
      </c>
      <c r="J11" s="16">
        <f t="shared" si="2"/>
        <v>300865.99007840006</v>
      </c>
      <c r="K11" s="16">
        <f t="shared" si="3"/>
        <v>1726254.2410784003</v>
      </c>
      <c r="L11" s="16">
        <f t="shared" si="68"/>
        <v>24337</v>
      </c>
      <c r="M11" s="16">
        <f t="shared" si="69"/>
        <v>38710</v>
      </c>
      <c r="O11" s="16">
        <f t="shared" si="70"/>
        <v>1619611.7490000003</v>
      </c>
      <c r="P11" s="16">
        <f t="shared" si="4"/>
        <v>341862.00992160005</v>
      </c>
      <c r="Q11" s="16">
        <f t="shared" si="5"/>
        <v>1961473.7589216004</v>
      </c>
      <c r="R11" s="16">
        <f t="shared" si="71"/>
        <v>27652</v>
      </c>
      <c r="S11" s="16">
        <f t="shared" si="72"/>
        <v>43983</v>
      </c>
      <c r="U11" s="16">
        <f t="shared" si="73"/>
        <v>26742.7125</v>
      </c>
      <c r="V11" s="16">
        <f t="shared" si="6"/>
        <v>5644.75866</v>
      </c>
      <c r="W11" s="16">
        <f t="shared" si="7"/>
        <v>32387.47116</v>
      </c>
      <c r="X11" s="16">
        <v>457</v>
      </c>
      <c r="Y11" s="16">
        <v>726</v>
      </c>
      <c r="Z11" s="16"/>
      <c r="AA11" s="16">
        <f t="shared" si="74"/>
        <v>35029.3755</v>
      </c>
      <c r="AB11" s="16">
        <f t="shared" si="8"/>
        <v>7393.8786392</v>
      </c>
      <c r="AC11" s="16">
        <f t="shared" si="9"/>
        <v>42423.2541392</v>
      </c>
      <c r="AD11" s="16">
        <v>598</v>
      </c>
      <c r="AE11" s="16">
        <v>951</v>
      </c>
      <c r="AF11" s="16"/>
      <c r="AG11" s="16">
        <f t="shared" si="75"/>
        <v>853075.3245</v>
      </c>
      <c r="AH11" s="16">
        <f t="shared" si="10"/>
        <v>180064.1698408</v>
      </c>
      <c r="AI11" s="16">
        <f t="shared" si="11"/>
        <v>1033139.4943408</v>
      </c>
      <c r="AJ11" s="16">
        <v>14564</v>
      </c>
      <c r="AK11" s="16">
        <v>23167</v>
      </c>
      <c r="AL11" s="16"/>
      <c r="AM11" s="16">
        <f t="shared" si="76"/>
        <v>7647.213</v>
      </c>
      <c r="AN11" s="16">
        <f t="shared" si="12"/>
        <v>1614.1470992</v>
      </c>
      <c r="AO11" s="16">
        <f t="shared" si="13"/>
        <v>9261.3600992</v>
      </c>
      <c r="AP11" s="16">
        <v>131</v>
      </c>
      <c r="AQ11" s="16">
        <v>208</v>
      </c>
      <c r="AR11" s="16"/>
      <c r="AS11" s="16">
        <f t="shared" si="77"/>
        <v>7215.736499999999</v>
      </c>
      <c r="AT11" s="16">
        <f t="shared" si="14"/>
        <v>1523.0725415999998</v>
      </c>
      <c r="AU11" s="16">
        <f t="shared" si="15"/>
        <v>8738.8090416</v>
      </c>
      <c r="AV11" s="16">
        <v>123</v>
      </c>
      <c r="AW11" s="16">
        <v>196</v>
      </c>
      <c r="AX11" s="16"/>
      <c r="AY11" s="16">
        <f t="shared" si="78"/>
        <v>231256.4835</v>
      </c>
      <c r="AZ11" s="16">
        <f t="shared" si="16"/>
        <v>48812.8135064</v>
      </c>
      <c r="BA11" s="16">
        <f t="shared" si="17"/>
        <v>280069.2970064</v>
      </c>
      <c r="BB11" s="16">
        <v>3948</v>
      </c>
      <c r="BC11" s="16">
        <v>6280</v>
      </c>
      <c r="BD11" s="16"/>
      <c r="BE11" s="16">
        <f t="shared" si="79"/>
        <v>8853.946499999998</v>
      </c>
      <c r="BF11" s="16">
        <f t="shared" si="18"/>
        <v>1868.8602055999997</v>
      </c>
      <c r="BG11" s="16">
        <f t="shared" si="19"/>
        <v>10722.806705599998</v>
      </c>
      <c r="BH11" s="16">
        <v>151</v>
      </c>
      <c r="BI11" s="16">
        <v>240</v>
      </c>
      <c r="BJ11" s="16"/>
      <c r="BK11" s="16">
        <f t="shared" si="80"/>
        <v>3808.9905000000003</v>
      </c>
      <c r="BL11" s="16">
        <f t="shared" si="20"/>
        <v>803.9884552</v>
      </c>
      <c r="BM11" s="16">
        <f t="shared" si="21"/>
        <v>4612.9789552</v>
      </c>
      <c r="BN11" s="16">
        <v>65</v>
      </c>
      <c r="BO11" s="16">
        <v>103</v>
      </c>
      <c r="BP11" s="16"/>
      <c r="BQ11" s="16">
        <f t="shared" si="81"/>
        <v>60564.7455</v>
      </c>
      <c r="BR11" s="16">
        <f t="shared" si="22"/>
        <v>12783.795647199999</v>
      </c>
      <c r="BS11" s="16">
        <f t="shared" si="23"/>
        <v>73348.5411472</v>
      </c>
      <c r="BT11" s="16">
        <v>1034</v>
      </c>
      <c r="BU11" s="16">
        <v>1645</v>
      </c>
      <c r="BV11" s="16"/>
      <c r="BW11" s="16">
        <f t="shared" si="82"/>
        <v>354017.48549999995</v>
      </c>
      <c r="BX11" s="16">
        <f t="shared" si="24"/>
        <v>74724.7784632</v>
      </c>
      <c r="BY11" s="16">
        <f t="shared" si="25"/>
        <v>428742.2639631999</v>
      </c>
      <c r="BZ11" s="16">
        <v>6044</v>
      </c>
      <c r="CA11" s="16">
        <v>9614</v>
      </c>
      <c r="CB11" s="16"/>
      <c r="CC11" s="16">
        <f t="shared" si="83"/>
        <v>386.715</v>
      </c>
      <c r="CD11" s="16">
        <f t="shared" si="26"/>
        <v>81.626456</v>
      </c>
      <c r="CE11" s="16">
        <f t="shared" si="27"/>
        <v>468.341456</v>
      </c>
      <c r="CF11" s="16">
        <v>7</v>
      </c>
      <c r="CG11" s="16">
        <v>11</v>
      </c>
      <c r="CH11" s="16"/>
      <c r="CI11" s="16">
        <f t="shared" si="84"/>
        <v>31013.0205</v>
      </c>
      <c r="CJ11" s="16">
        <f t="shared" si="28"/>
        <v>6546.120407199999</v>
      </c>
      <c r="CK11" s="16">
        <f t="shared" si="29"/>
        <v>37559.140907199995</v>
      </c>
      <c r="CL11" s="16">
        <v>530</v>
      </c>
      <c r="CM11" s="16">
        <v>842</v>
      </c>
      <c r="CN11" s="16"/>
      <c r="CO11" s="16"/>
      <c r="CP11" s="16"/>
      <c r="CQ11" s="16"/>
      <c r="CR11" s="16"/>
      <c r="CS11" s="16"/>
      <c r="CT11" s="16"/>
      <c r="CU11" s="16">
        <f t="shared" si="30"/>
        <v>117425.2485</v>
      </c>
      <c r="CV11" s="16">
        <f t="shared" si="31"/>
        <v>24785.7126824</v>
      </c>
      <c r="CW11" s="16">
        <f t="shared" si="32"/>
        <v>142210.9611824</v>
      </c>
      <c r="CX11" s="16">
        <v>2005</v>
      </c>
      <c r="CY11" s="16">
        <v>3189</v>
      </c>
      <c r="CZ11" s="16"/>
      <c r="DA11" s="16">
        <f t="shared" si="33"/>
        <v>290028.02849999996</v>
      </c>
      <c r="DB11" s="16">
        <f t="shared" si="34"/>
        <v>61218.1066344</v>
      </c>
      <c r="DC11" s="16">
        <f t="shared" si="35"/>
        <v>351246.1351344</v>
      </c>
      <c r="DD11" s="16">
        <v>4952</v>
      </c>
      <c r="DE11" s="16">
        <v>7876</v>
      </c>
      <c r="DF11" s="16"/>
      <c r="DG11" s="16">
        <f t="shared" si="36"/>
        <v>721616.28</v>
      </c>
      <c r="DH11" s="16">
        <f t="shared" si="37"/>
        <v>152316.252352</v>
      </c>
      <c r="DI11" s="16">
        <f t="shared" si="38"/>
        <v>873932.532352</v>
      </c>
      <c r="DJ11" s="16">
        <v>12320</v>
      </c>
      <c r="DK11" s="16">
        <v>19597</v>
      </c>
      <c r="DL11" s="16"/>
      <c r="DM11" s="16">
        <f t="shared" si="39"/>
        <v>44369.913</v>
      </c>
      <c r="DN11" s="16">
        <f t="shared" si="40"/>
        <v>9365.4467792</v>
      </c>
      <c r="DO11" s="16">
        <f t="shared" si="41"/>
        <v>53735.3597792</v>
      </c>
      <c r="DP11" s="16">
        <v>758</v>
      </c>
      <c r="DQ11" s="16">
        <v>1205</v>
      </c>
      <c r="DR11" s="16"/>
      <c r="DS11" s="16">
        <f t="shared" si="42"/>
        <v>682.3845</v>
      </c>
      <c r="DT11" s="16">
        <f t="shared" si="43"/>
        <v>144.0353448</v>
      </c>
      <c r="DU11" s="16">
        <f t="shared" si="44"/>
        <v>826.4198448</v>
      </c>
      <c r="DV11" s="16">
        <v>12</v>
      </c>
      <c r="DW11" s="16">
        <v>19</v>
      </c>
      <c r="DX11" s="16"/>
      <c r="DY11" s="16">
        <f t="shared" si="45"/>
        <v>15640.947</v>
      </c>
      <c r="DZ11" s="16">
        <f t="shared" si="46"/>
        <v>3301.4366448</v>
      </c>
      <c r="EA11" s="16">
        <f t="shared" si="47"/>
        <v>18942.3836448</v>
      </c>
      <c r="EB11" s="16">
        <v>267</v>
      </c>
      <c r="EC11" s="16">
        <v>425</v>
      </c>
      <c r="ED11" s="16"/>
      <c r="EE11" s="16">
        <f t="shared" si="48"/>
        <v>1261.239</v>
      </c>
      <c r="EF11" s="16">
        <f t="shared" si="49"/>
        <v>266.21793759999997</v>
      </c>
      <c r="EG11" s="16">
        <f t="shared" si="50"/>
        <v>1527.4569376</v>
      </c>
      <c r="EH11" s="16">
        <v>22</v>
      </c>
      <c r="EI11" s="16">
        <v>34</v>
      </c>
      <c r="EJ11" s="16"/>
      <c r="EK11" s="16">
        <f t="shared" si="51"/>
        <v>4839.1140000000005</v>
      </c>
      <c r="EL11" s="16">
        <f t="shared" si="52"/>
        <v>1021.4233376</v>
      </c>
      <c r="EM11" s="16">
        <f t="shared" si="53"/>
        <v>5860.537337600001</v>
      </c>
      <c r="EN11" s="16">
        <v>83</v>
      </c>
      <c r="EO11" s="16">
        <v>131</v>
      </c>
      <c r="EP11" s="16"/>
      <c r="EQ11" s="16">
        <f t="shared" si="54"/>
        <v>142585.779</v>
      </c>
      <c r="ER11" s="16">
        <f t="shared" si="55"/>
        <v>30096.5098736</v>
      </c>
      <c r="ES11" s="16">
        <f t="shared" si="56"/>
        <v>172682.28887360002</v>
      </c>
      <c r="ET11" s="16">
        <v>2434</v>
      </c>
      <c r="EU11" s="16">
        <v>3872</v>
      </c>
      <c r="EV11" s="16"/>
      <c r="EW11" s="16">
        <f t="shared" si="57"/>
        <v>26254.294500000004</v>
      </c>
      <c r="EX11" s="16">
        <f t="shared" si="58"/>
        <v>5541.6650888</v>
      </c>
      <c r="EY11" s="16">
        <f t="shared" si="59"/>
        <v>31795.959588800004</v>
      </c>
      <c r="EZ11" s="16">
        <v>448</v>
      </c>
      <c r="FA11" s="16">
        <v>713</v>
      </c>
      <c r="FB11" s="16"/>
      <c r="FC11" s="16">
        <f t="shared" si="60"/>
        <v>38241.546</v>
      </c>
      <c r="FD11" s="16">
        <f t="shared" si="61"/>
        <v>8071.8924064</v>
      </c>
      <c r="FE11" s="16">
        <f t="shared" si="62"/>
        <v>46313.438406400004</v>
      </c>
      <c r="FF11" s="16">
        <v>653</v>
      </c>
      <c r="FG11" s="16">
        <v>1039</v>
      </c>
      <c r="FH11" s="16"/>
      <c r="FI11" s="16">
        <f t="shared" si="63"/>
        <v>22443.477</v>
      </c>
      <c r="FJ11" s="16">
        <f t="shared" si="64"/>
        <v>4737.290996799999</v>
      </c>
      <c r="FK11" s="16">
        <f t="shared" si="65"/>
        <v>27180.767996799997</v>
      </c>
      <c r="FL11" s="16">
        <v>383</v>
      </c>
      <c r="FM11" s="16">
        <v>610</v>
      </c>
    </row>
    <row r="12" spans="1:169" ht="12.75">
      <c r="A12" s="1">
        <v>40452</v>
      </c>
      <c r="D12" s="16">
        <v>566603</v>
      </c>
      <c r="E12" s="16">
        <f t="shared" si="0"/>
        <v>566603</v>
      </c>
      <c r="F12" s="16">
        <f t="shared" si="66"/>
        <v>51989</v>
      </c>
      <c r="G12" s="16">
        <f t="shared" si="67"/>
        <v>82693</v>
      </c>
      <c r="I12" s="16">
        <f t="shared" si="1"/>
        <v>0</v>
      </c>
      <c r="J12" s="16">
        <f t="shared" si="2"/>
        <v>265231.2838034</v>
      </c>
      <c r="K12" s="16">
        <f t="shared" si="3"/>
        <v>265231.2838034</v>
      </c>
      <c r="L12" s="16">
        <f t="shared" si="68"/>
        <v>24337</v>
      </c>
      <c r="M12" s="16">
        <f t="shared" si="69"/>
        <v>38710</v>
      </c>
      <c r="O12" s="16"/>
      <c r="P12" s="16">
        <f t="shared" si="4"/>
        <v>301371.71619659994</v>
      </c>
      <c r="Q12" s="16">
        <f t="shared" si="5"/>
        <v>301371.71619659994</v>
      </c>
      <c r="R12" s="16">
        <f t="shared" si="71"/>
        <v>27652</v>
      </c>
      <c r="S12" s="16">
        <f t="shared" si="72"/>
        <v>43983</v>
      </c>
      <c r="U12" s="16"/>
      <c r="V12" s="16">
        <f t="shared" si="6"/>
        <v>4976.1908475</v>
      </c>
      <c r="W12" s="16">
        <f t="shared" si="7"/>
        <v>4976.1908475</v>
      </c>
      <c r="X12" s="16">
        <v>457</v>
      </c>
      <c r="Y12" s="16">
        <v>726</v>
      </c>
      <c r="Z12" s="16"/>
      <c r="AA12" s="16"/>
      <c r="AB12" s="16">
        <f t="shared" si="8"/>
        <v>6518.1442517000005</v>
      </c>
      <c r="AC12" s="16">
        <f t="shared" si="9"/>
        <v>6518.1442517000005</v>
      </c>
      <c r="AD12" s="16">
        <v>598</v>
      </c>
      <c r="AE12" s="16">
        <v>951</v>
      </c>
      <c r="AF12" s="16"/>
      <c r="AG12" s="16"/>
      <c r="AH12" s="16">
        <f t="shared" si="10"/>
        <v>158737.28672829998</v>
      </c>
      <c r="AI12" s="16">
        <f t="shared" si="11"/>
        <v>158737.28672829998</v>
      </c>
      <c r="AJ12" s="16">
        <v>14564</v>
      </c>
      <c r="AK12" s="16">
        <v>23167</v>
      </c>
      <c r="AL12" s="16"/>
      <c r="AM12" s="16"/>
      <c r="AN12" s="16">
        <f t="shared" si="12"/>
        <v>1422.9667742</v>
      </c>
      <c r="AO12" s="16">
        <f t="shared" si="13"/>
        <v>1422.9667742</v>
      </c>
      <c r="AP12" s="16">
        <v>131</v>
      </c>
      <c r="AQ12" s="16">
        <v>208</v>
      </c>
      <c r="AR12" s="16"/>
      <c r="AS12" s="16"/>
      <c r="AT12" s="16">
        <f t="shared" si="14"/>
        <v>1342.6791291</v>
      </c>
      <c r="AU12" s="16">
        <f t="shared" si="15"/>
        <v>1342.6791291</v>
      </c>
      <c r="AV12" s="16">
        <v>123</v>
      </c>
      <c r="AW12" s="16">
        <v>196</v>
      </c>
      <c r="AX12" s="16"/>
      <c r="AY12" s="16"/>
      <c r="AZ12" s="16">
        <f t="shared" si="16"/>
        <v>43031.40141890001</v>
      </c>
      <c r="BA12" s="16">
        <f t="shared" si="17"/>
        <v>43031.40141890001</v>
      </c>
      <c r="BB12" s="16">
        <v>3948</v>
      </c>
      <c r="BC12" s="16">
        <v>6280</v>
      </c>
      <c r="BD12" s="16"/>
      <c r="BE12" s="16"/>
      <c r="BF12" s="16">
        <f t="shared" si="18"/>
        <v>1647.5115431</v>
      </c>
      <c r="BG12" s="16">
        <f t="shared" si="19"/>
        <v>1647.5115431</v>
      </c>
      <c r="BH12" s="16">
        <v>151</v>
      </c>
      <c r="BI12" s="16">
        <v>240</v>
      </c>
      <c r="BJ12" s="16"/>
      <c r="BK12" s="16"/>
      <c r="BL12" s="16">
        <f t="shared" si="20"/>
        <v>708.7636927000001</v>
      </c>
      <c r="BM12" s="16">
        <f t="shared" si="21"/>
        <v>708.7636927000001</v>
      </c>
      <c r="BN12" s="16">
        <v>65</v>
      </c>
      <c r="BO12" s="16">
        <v>103</v>
      </c>
      <c r="BP12" s="16"/>
      <c r="BQ12" s="16"/>
      <c r="BR12" s="16">
        <f t="shared" si="22"/>
        <v>11269.6770097</v>
      </c>
      <c r="BS12" s="16">
        <f t="shared" si="23"/>
        <v>11269.6770097</v>
      </c>
      <c r="BT12" s="16">
        <v>1034</v>
      </c>
      <c r="BU12" s="16">
        <v>1645</v>
      </c>
      <c r="BV12" s="16"/>
      <c r="BW12" s="16"/>
      <c r="BX12" s="16">
        <f t="shared" si="24"/>
        <v>65874.34132569999</v>
      </c>
      <c r="BY12" s="16">
        <f t="shared" si="25"/>
        <v>65874.34132569999</v>
      </c>
      <c r="BZ12" s="16">
        <v>6044</v>
      </c>
      <c r="CA12" s="16">
        <v>9614</v>
      </c>
      <c r="CB12" s="16"/>
      <c r="CC12" s="16"/>
      <c r="CD12" s="16">
        <f t="shared" si="26"/>
        <v>71.958581</v>
      </c>
      <c r="CE12" s="16">
        <f t="shared" si="27"/>
        <v>71.958581</v>
      </c>
      <c r="CF12" s="16">
        <v>7</v>
      </c>
      <c r="CG12" s="16">
        <v>11</v>
      </c>
      <c r="CH12" s="16"/>
      <c r="CI12" s="16"/>
      <c r="CJ12" s="16">
        <f t="shared" si="28"/>
        <v>5770.7948946999995</v>
      </c>
      <c r="CK12" s="16">
        <f t="shared" si="29"/>
        <v>5770.7948946999995</v>
      </c>
      <c r="CL12" s="16">
        <v>530</v>
      </c>
      <c r="CM12" s="16">
        <v>842</v>
      </c>
      <c r="CN12" s="16"/>
      <c r="CO12" s="16"/>
      <c r="CP12" s="16"/>
      <c r="CQ12" s="16"/>
      <c r="CR12" s="16"/>
      <c r="CS12" s="16"/>
      <c r="CT12" s="16"/>
      <c r="CU12" s="16">
        <f t="shared" si="30"/>
        <v>0</v>
      </c>
      <c r="CV12" s="16">
        <f t="shared" si="31"/>
        <v>21850.0814699</v>
      </c>
      <c r="CW12" s="16">
        <f t="shared" si="32"/>
        <v>21850.0814699</v>
      </c>
      <c r="CX12" s="16">
        <v>2005</v>
      </c>
      <c r="CY12" s="16">
        <v>3189</v>
      </c>
      <c r="CZ12" s="16"/>
      <c r="DA12" s="16">
        <f t="shared" si="33"/>
        <v>0</v>
      </c>
      <c r="DB12" s="16">
        <f t="shared" si="34"/>
        <v>53967.4059219</v>
      </c>
      <c r="DC12" s="16">
        <f t="shared" si="35"/>
        <v>53967.4059219</v>
      </c>
      <c r="DD12" s="16">
        <v>4952</v>
      </c>
      <c r="DE12" s="16">
        <v>7876</v>
      </c>
      <c r="DF12" s="16"/>
      <c r="DG12" s="16">
        <f t="shared" si="36"/>
        <v>0</v>
      </c>
      <c r="DH12" s="16">
        <f t="shared" si="37"/>
        <v>134275.845352</v>
      </c>
      <c r="DI12" s="16">
        <f t="shared" si="38"/>
        <v>134275.845352</v>
      </c>
      <c r="DJ12" s="16">
        <v>12320</v>
      </c>
      <c r="DK12" s="16">
        <v>19597</v>
      </c>
      <c r="DL12" s="16"/>
      <c r="DM12" s="16">
        <f t="shared" si="39"/>
        <v>0</v>
      </c>
      <c r="DN12" s="16">
        <f t="shared" si="40"/>
        <v>8256.1989542</v>
      </c>
      <c r="DO12" s="16">
        <f t="shared" si="41"/>
        <v>8256.1989542</v>
      </c>
      <c r="DP12" s="16">
        <v>758</v>
      </c>
      <c r="DQ12" s="16">
        <v>1205</v>
      </c>
      <c r="DR12" s="16"/>
      <c r="DS12" s="16">
        <f t="shared" si="42"/>
        <v>0</v>
      </c>
      <c r="DT12" s="16">
        <f t="shared" si="43"/>
        <v>126.9757323</v>
      </c>
      <c r="DU12" s="16">
        <f t="shared" si="44"/>
        <v>126.9757323</v>
      </c>
      <c r="DV12" s="16">
        <v>12</v>
      </c>
      <c r="DW12" s="16">
        <v>19</v>
      </c>
      <c r="DX12" s="16"/>
      <c r="DY12" s="16">
        <f t="shared" si="45"/>
        <v>0</v>
      </c>
      <c r="DZ12" s="16">
        <f t="shared" si="46"/>
        <v>2910.4129697999997</v>
      </c>
      <c r="EA12" s="16">
        <f t="shared" si="47"/>
        <v>2910.4129697999997</v>
      </c>
      <c r="EB12" s="16">
        <v>267</v>
      </c>
      <c r="EC12" s="16">
        <v>425</v>
      </c>
      <c r="ED12" s="16"/>
      <c r="EE12" s="16">
        <f t="shared" si="48"/>
        <v>0</v>
      </c>
      <c r="EF12" s="16">
        <f t="shared" si="49"/>
        <v>234.6869626</v>
      </c>
      <c r="EG12" s="16">
        <f t="shared" si="50"/>
        <v>234.6869626</v>
      </c>
      <c r="EH12" s="16">
        <v>22</v>
      </c>
      <c r="EI12" s="16">
        <v>34</v>
      </c>
      <c r="EJ12" s="16"/>
      <c r="EK12" s="16">
        <f t="shared" si="51"/>
        <v>0</v>
      </c>
      <c r="EL12" s="16">
        <f t="shared" si="52"/>
        <v>900.4454876</v>
      </c>
      <c r="EM12" s="16">
        <f t="shared" si="53"/>
        <v>900.4454876</v>
      </c>
      <c r="EN12" s="16">
        <v>83</v>
      </c>
      <c r="EO12" s="16">
        <v>131</v>
      </c>
      <c r="EP12" s="16"/>
      <c r="EQ12" s="16">
        <f t="shared" si="54"/>
        <v>0</v>
      </c>
      <c r="ER12" s="16">
        <f t="shared" si="55"/>
        <v>26531.8653986</v>
      </c>
      <c r="ES12" s="16">
        <f t="shared" si="56"/>
        <v>26531.8653986</v>
      </c>
      <c r="ET12" s="16">
        <v>2434</v>
      </c>
      <c r="EU12" s="16">
        <v>3872</v>
      </c>
      <c r="EV12" s="16"/>
      <c r="EW12" s="16">
        <f t="shared" si="57"/>
        <v>0</v>
      </c>
      <c r="EX12" s="16">
        <f t="shared" si="58"/>
        <v>4885.3077263000005</v>
      </c>
      <c r="EY12" s="16">
        <f t="shared" si="59"/>
        <v>4885.3077263000005</v>
      </c>
      <c r="EZ12" s="16">
        <v>448</v>
      </c>
      <c r="FA12" s="16">
        <v>713</v>
      </c>
      <c r="FB12" s="16"/>
      <c r="FC12" s="16">
        <f t="shared" si="60"/>
        <v>0</v>
      </c>
      <c r="FD12" s="16">
        <f t="shared" si="61"/>
        <v>7115.8537564</v>
      </c>
      <c r="FE12" s="16">
        <f t="shared" si="62"/>
        <v>7115.8537564</v>
      </c>
      <c r="FF12" s="16">
        <v>653</v>
      </c>
      <c r="FG12" s="16">
        <v>1039</v>
      </c>
      <c r="FH12" s="16"/>
      <c r="FI12" s="16">
        <f t="shared" si="63"/>
        <v>0</v>
      </c>
      <c r="FJ12" s="16">
        <f t="shared" si="64"/>
        <v>4176.2040718</v>
      </c>
      <c r="FK12" s="16">
        <f t="shared" si="65"/>
        <v>4176.2040718</v>
      </c>
      <c r="FL12" s="16">
        <v>383</v>
      </c>
      <c r="FM12" s="16">
        <v>610</v>
      </c>
    </row>
    <row r="13" spans="1:169" ht="12.75">
      <c r="A13" s="1">
        <v>40634</v>
      </c>
      <c r="C13" s="16">
        <v>3195000</v>
      </c>
      <c r="D13" s="16">
        <v>566603</v>
      </c>
      <c r="E13" s="16">
        <f t="shared" si="0"/>
        <v>3761603</v>
      </c>
      <c r="F13" s="16">
        <f t="shared" si="66"/>
        <v>51989</v>
      </c>
      <c r="G13" s="16">
        <f t="shared" si="67"/>
        <v>82693</v>
      </c>
      <c r="I13" s="16">
        <f t="shared" si="1"/>
        <v>1495604.4209999996</v>
      </c>
      <c r="J13" s="16">
        <f t="shared" si="2"/>
        <v>265231.2838034</v>
      </c>
      <c r="K13" s="16">
        <f t="shared" si="3"/>
        <v>1760835.7048033997</v>
      </c>
      <c r="L13" s="16">
        <f t="shared" si="68"/>
        <v>24337</v>
      </c>
      <c r="M13" s="16">
        <f t="shared" si="69"/>
        <v>38710</v>
      </c>
      <c r="O13" s="16">
        <f t="shared" si="70"/>
        <v>1699395.5790000001</v>
      </c>
      <c r="P13" s="16">
        <f t="shared" si="4"/>
        <v>301371.71619659994</v>
      </c>
      <c r="Q13" s="16">
        <f t="shared" si="5"/>
        <v>2000767.2951966</v>
      </c>
      <c r="R13" s="16">
        <f t="shared" si="71"/>
        <v>27652</v>
      </c>
      <c r="S13" s="16">
        <f t="shared" si="72"/>
        <v>43983</v>
      </c>
      <c r="U13" s="16">
        <f t="shared" si="73"/>
        <v>28060.0875</v>
      </c>
      <c r="V13" s="16">
        <f t="shared" si="6"/>
        <v>4976.1908475</v>
      </c>
      <c r="W13" s="16">
        <f t="shared" si="7"/>
        <v>33036.2783475</v>
      </c>
      <c r="X13" s="16">
        <v>457</v>
      </c>
      <c r="Y13" s="16">
        <v>726</v>
      </c>
      <c r="Z13" s="16"/>
      <c r="AA13" s="16">
        <f t="shared" si="74"/>
        <v>36754.9605</v>
      </c>
      <c r="AB13" s="16">
        <f t="shared" si="8"/>
        <v>6518.1442517000005</v>
      </c>
      <c r="AC13" s="16">
        <f t="shared" si="9"/>
        <v>43273.104751700004</v>
      </c>
      <c r="AD13" s="16">
        <v>598</v>
      </c>
      <c r="AE13" s="16">
        <v>951</v>
      </c>
      <c r="AF13" s="16"/>
      <c r="AG13" s="16">
        <f t="shared" si="75"/>
        <v>895098.7395</v>
      </c>
      <c r="AH13" s="16">
        <f t="shared" si="10"/>
        <v>158737.28672829998</v>
      </c>
      <c r="AI13" s="16">
        <f t="shared" si="11"/>
        <v>1053836.0262283</v>
      </c>
      <c r="AJ13" s="16">
        <v>14564</v>
      </c>
      <c r="AK13" s="16">
        <v>23167</v>
      </c>
      <c r="AL13" s="16"/>
      <c r="AM13" s="16">
        <f t="shared" si="76"/>
        <v>8023.922999999999</v>
      </c>
      <c r="AN13" s="16">
        <f t="shared" si="12"/>
        <v>1422.9667742</v>
      </c>
      <c r="AO13" s="16">
        <f t="shared" si="13"/>
        <v>9446.889774199999</v>
      </c>
      <c r="AP13" s="16">
        <v>131</v>
      </c>
      <c r="AQ13" s="16">
        <v>208</v>
      </c>
      <c r="AR13" s="16"/>
      <c r="AS13" s="16">
        <f t="shared" si="77"/>
        <v>7571.191499999999</v>
      </c>
      <c r="AT13" s="16">
        <f t="shared" si="14"/>
        <v>1342.6791291</v>
      </c>
      <c r="AU13" s="16">
        <f t="shared" si="15"/>
        <v>8913.870629099998</v>
      </c>
      <c r="AV13" s="16">
        <v>123</v>
      </c>
      <c r="AW13" s="16">
        <v>196</v>
      </c>
      <c r="AX13" s="16"/>
      <c r="AY13" s="16">
        <f t="shared" si="78"/>
        <v>242648.4285</v>
      </c>
      <c r="AZ13" s="16">
        <f t="shared" si="16"/>
        <v>43031.40141890001</v>
      </c>
      <c r="BA13" s="16">
        <f t="shared" si="17"/>
        <v>285679.82991890004</v>
      </c>
      <c r="BB13" s="16">
        <v>3948</v>
      </c>
      <c r="BC13" s="16">
        <v>6280</v>
      </c>
      <c r="BD13" s="16"/>
      <c r="BE13" s="16">
        <f t="shared" si="79"/>
        <v>9290.101499999999</v>
      </c>
      <c r="BF13" s="16">
        <f t="shared" si="18"/>
        <v>1647.5115431</v>
      </c>
      <c r="BG13" s="16">
        <f t="shared" si="19"/>
        <v>10937.613043099998</v>
      </c>
      <c r="BH13" s="16">
        <v>151</v>
      </c>
      <c r="BI13" s="16">
        <v>240</v>
      </c>
      <c r="BJ13" s="16"/>
      <c r="BK13" s="16">
        <f t="shared" si="80"/>
        <v>3996.6255000000006</v>
      </c>
      <c r="BL13" s="16">
        <f t="shared" si="20"/>
        <v>708.7636927000001</v>
      </c>
      <c r="BM13" s="16">
        <f t="shared" si="21"/>
        <v>4705.3891927</v>
      </c>
      <c r="BN13" s="16">
        <v>65</v>
      </c>
      <c r="BO13" s="16">
        <v>103</v>
      </c>
      <c r="BP13" s="16"/>
      <c r="BQ13" s="16">
        <f t="shared" si="81"/>
        <v>63548.2305</v>
      </c>
      <c r="BR13" s="16">
        <f t="shared" si="22"/>
        <v>11269.6770097</v>
      </c>
      <c r="BS13" s="16">
        <f t="shared" si="23"/>
        <v>74817.9075097</v>
      </c>
      <c r="BT13" s="16">
        <v>1034</v>
      </c>
      <c r="BU13" s="16">
        <v>1645</v>
      </c>
      <c r="BV13" s="16"/>
      <c r="BW13" s="16">
        <f t="shared" si="82"/>
        <v>371456.7705</v>
      </c>
      <c r="BX13" s="16">
        <f t="shared" si="24"/>
        <v>65874.34132569999</v>
      </c>
      <c r="BY13" s="16">
        <f t="shared" si="25"/>
        <v>437331.1118257</v>
      </c>
      <c r="BZ13" s="16">
        <v>6044</v>
      </c>
      <c r="CA13" s="16">
        <v>9614</v>
      </c>
      <c r="CB13" s="16"/>
      <c r="CC13" s="16">
        <f t="shared" si="83"/>
        <v>405.765</v>
      </c>
      <c r="CD13" s="16">
        <f t="shared" si="26"/>
        <v>71.958581</v>
      </c>
      <c r="CE13" s="16">
        <f t="shared" si="27"/>
        <v>477.72358099999997</v>
      </c>
      <c r="CF13" s="16">
        <v>7</v>
      </c>
      <c r="CG13" s="16">
        <v>11</v>
      </c>
      <c r="CH13" s="16"/>
      <c r="CI13" s="16">
        <f t="shared" si="84"/>
        <v>32540.7555</v>
      </c>
      <c r="CJ13" s="16">
        <f t="shared" si="28"/>
        <v>5770.7948946999995</v>
      </c>
      <c r="CK13" s="16">
        <f t="shared" si="29"/>
        <v>38311.550394699996</v>
      </c>
      <c r="CL13" s="16">
        <v>530</v>
      </c>
      <c r="CM13" s="16">
        <v>842</v>
      </c>
      <c r="CN13" s="16"/>
      <c r="CO13" s="16"/>
      <c r="CP13" s="16"/>
      <c r="CQ13" s="16"/>
      <c r="CR13" s="16"/>
      <c r="CS13" s="16"/>
      <c r="CT13" s="16"/>
      <c r="CU13" s="16">
        <f t="shared" si="30"/>
        <v>123209.74350000001</v>
      </c>
      <c r="CV13" s="16">
        <f t="shared" si="31"/>
        <v>21850.0814699</v>
      </c>
      <c r="CW13" s="16">
        <f t="shared" si="32"/>
        <v>145059.82496990002</v>
      </c>
      <c r="CX13" s="16">
        <v>2005</v>
      </c>
      <c r="CY13" s="16">
        <v>3189</v>
      </c>
      <c r="CZ13" s="16"/>
      <c r="DA13" s="16">
        <f t="shared" si="33"/>
        <v>304315.1235</v>
      </c>
      <c r="DB13" s="16">
        <f t="shared" si="34"/>
        <v>53967.4059219</v>
      </c>
      <c r="DC13" s="16">
        <f t="shared" si="35"/>
        <v>358282.5294219</v>
      </c>
      <c r="DD13" s="16">
        <v>4952</v>
      </c>
      <c r="DE13" s="16">
        <v>7876</v>
      </c>
      <c r="DF13" s="16"/>
      <c r="DG13" s="16">
        <f t="shared" si="36"/>
        <v>757163.88</v>
      </c>
      <c r="DH13" s="16">
        <f t="shared" si="37"/>
        <v>134275.845352</v>
      </c>
      <c r="DI13" s="16">
        <f t="shared" si="38"/>
        <v>891439.725352</v>
      </c>
      <c r="DJ13" s="16">
        <v>12320</v>
      </c>
      <c r="DK13" s="16">
        <v>19597</v>
      </c>
      <c r="DL13" s="16"/>
      <c r="DM13" s="16">
        <f t="shared" si="39"/>
        <v>46555.623</v>
      </c>
      <c r="DN13" s="16">
        <f t="shared" si="40"/>
        <v>8256.1989542</v>
      </c>
      <c r="DO13" s="16">
        <f t="shared" si="41"/>
        <v>54811.8219542</v>
      </c>
      <c r="DP13" s="16">
        <v>758</v>
      </c>
      <c r="DQ13" s="16">
        <v>1205</v>
      </c>
      <c r="DR13" s="16"/>
      <c r="DS13" s="16">
        <f t="shared" si="42"/>
        <v>715.9995</v>
      </c>
      <c r="DT13" s="16">
        <f t="shared" si="43"/>
        <v>126.9757323</v>
      </c>
      <c r="DU13" s="16">
        <f t="shared" si="44"/>
        <v>842.9752323</v>
      </c>
      <c r="DV13" s="16">
        <v>12</v>
      </c>
      <c r="DW13" s="16">
        <v>19</v>
      </c>
      <c r="DX13" s="16"/>
      <c r="DY13" s="16">
        <f t="shared" si="45"/>
        <v>16411.436999999998</v>
      </c>
      <c r="DZ13" s="16">
        <f t="shared" si="46"/>
        <v>2910.4129697999997</v>
      </c>
      <c r="EA13" s="16">
        <f t="shared" si="47"/>
        <v>19321.849969799998</v>
      </c>
      <c r="EB13" s="16">
        <v>267</v>
      </c>
      <c r="EC13" s="16">
        <v>425</v>
      </c>
      <c r="ED13" s="16"/>
      <c r="EE13" s="16">
        <f t="shared" si="48"/>
        <v>1323.369</v>
      </c>
      <c r="EF13" s="16">
        <f t="shared" si="49"/>
        <v>234.6869626</v>
      </c>
      <c r="EG13" s="16">
        <f t="shared" si="50"/>
        <v>1558.0559626</v>
      </c>
      <c r="EH13" s="16">
        <v>22</v>
      </c>
      <c r="EI13" s="16">
        <v>34</v>
      </c>
      <c r="EJ13" s="16"/>
      <c r="EK13" s="16">
        <f t="shared" si="51"/>
        <v>5077.494</v>
      </c>
      <c r="EL13" s="16">
        <f t="shared" si="52"/>
        <v>900.4454876</v>
      </c>
      <c r="EM13" s="16">
        <f t="shared" si="53"/>
        <v>5977.9394876</v>
      </c>
      <c r="EN13" s="16">
        <v>83</v>
      </c>
      <c r="EO13" s="16">
        <v>131</v>
      </c>
      <c r="EP13" s="16"/>
      <c r="EQ13" s="16">
        <f t="shared" si="54"/>
        <v>149609.709</v>
      </c>
      <c r="ER13" s="16">
        <f t="shared" si="55"/>
        <v>26531.8653986</v>
      </c>
      <c r="ES13" s="16">
        <f t="shared" si="56"/>
        <v>176141.5743986</v>
      </c>
      <c r="ET13" s="16">
        <v>2434</v>
      </c>
      <c r="EU13" s="16">
        <v>3872</v>
      </c>
      <c r="EV13" s="16"/>
      <c r="EW13" s="16">
        <f t="shared" si="57"/>
        <v>27547.609500000002</v>
      </c>
      <c r="EX13" s="16">
        <f t="shared" si="58"/>
        <v>4885.3077263000005</v>
      </c>
      <c r="EY13" s="16">
        <f t="shared" si="59"/>
        <v>32432.917226300004</v>
      </c>
      <c r="EZ13" s="16">
        <v>448</v>
      </c>
      <c r="FA13" s="16">
        <v>713</v>
      </c>
      <c r="FB13" s="16"/>
      <c r="FC13" s="16">
        <f t="shared" si="60"/>
        <v>40125.366</v>
      </c>
      <c r="FD13" s="16">
        <f t="shared" si="61"/>
        <v>7115.8537564</v>
      </c>
      <c r="FE13" s="16">
        <f t="shared" si="62"/>
        <v>47241.2197564</v>
      </c>
      <c r="FF13" s="16">
        <v>653</v>
      </c>
      <c r="FG13" s="16">
        <v>1039</v>
      </c>
      <c r="FH13" s="16"/>
      <c r="FI13" s="16">
        <f t="shared" si="63"/>
        <v>23549.067</v>
      </c>
      <c r="FJ13" s="16">
        <f t="shared" si="64"/>
        <v>4176.2040718</v>
      </c>
      <c r="FK13" s="16">
        <f t="shared" si="65"/>
        <v>27725.271071799998</v>
      </c>
      <c r="FL13" s="16">
        <v>383</v>
      </c>
      <c r="FM13" s="16">
        <v>610</v>
      </c>
    </row>
    <row r="14" spans="1:169" ht="12.75">
      <c r="A14" s="1">
        <v>40817</v>
      </c>
      <c r="D14" s="16">
        <v>486728</v>
      </c>
      <c r="E14" s="16">
        <f t="shared" si="0"/>
        <v>486728</v>
      </c>
      <c r="F14" s="16">
        <f t="shared" si="66"/>
        <v>51989</v>
      </c>
      <c r="G14" s="16">
        <f t="shared" si="67"/>
        <v>82693</v>
      </c>
      <c r="I14" s="16">
        <f t="shared" si="1"/>
        <v>0</v>
      </c>
      <c r="J14" s="16">
        <f t="shared" si="2"/>
        <v>227841.17327840003</v>
      </c>
      <c r="K14" s="16">
        <f t="shared" si="3"/>
        <v>227841.17327840003</v>
      </c>
      <c r="L14" s="16">
        <f t="shared" si="68"/>
        <v>24337</v>
      </c>
      <c r="M14" s="16">
        <f t="shared" si="69"/>
        <v>38710</v>
      </c>
      <c r="O14" s="16"/>
      <c r="P14" s="16">
        <f t="shared" si="4"/>
        <v>258886.8267216</v>
      </c>
      <c r="Q14" s="16">
        <f t="shared" si="5"/>
        <v>258886.8267216</v>
      </c>
      <c r="R14" s="16">
        <f t="shared" si="71"/>
        <v>27652</v>
      </c>
      <c r="S14" s="16">
        <f t="shared" si="72"/>
        <v>43983</v>
      </c>
      <c r="U14" s="16"/>
      <c r="V14" s="16">
        <f t="shared" si="6"/>
        <v>4274.68866</v>
      </c>
      <c r="W14" s="16">
        <f t="shared" si="7"/>
        <v>4274.68866</v>
      </c>
      <c r="X14" s="16">
        <v>457</v>
      </c>
      <c r="Y14" s="16">
        <v>726</v>
      </c>
      <c r="Z14" s="16"/>
      <c r="AA14" s="16"/>
      <c r="AB14" s="16">
        <f t="shared" si="8"/>
        <v>5599.270239200001</v>
      </c>
      <c r="AC14" s="16">
        <f t="shared" si="9"/>
        <v>5599.270239200001</v>
      </c>
      <c r="AD14" s="16">
        <v>598</v>
      </c>
      <c r="AE14" s="16">
        <v>951</v>
      </c>
      <c r="AF14" s="16"/>
      <c r="AG14" s="16"/>
      <c r="AH14" s="16">
        <f t="shared" si="10"/>
        <v>136359.8182408</v>
      </c>
      <c r="AI14" s="16">
        <f t="shared" si="11"/>
        <v>136359.8182408</v>
      </c>
      <c r="AJ14" s="16">
        <v>14564</v>
      </c>
      <c r="AK14" s="16">
        <v>23167</v>
      </c>
      <c r="AL14" s="16"/>
      <c r="AM14" s="16"/>
      <c r="AN14" s="16">
        <f t="shared" si="12"/>
        <v>1222.3686991999998</v>
      </c>
      <c r="AO14" s="16">
        <f t="shared" si="13"/>
        <v>1222.3686991999998</v>
      </c>
      <c r="AP14" s="16">
        <v>131</v>
      </c>
      <c r="AQ14" s="16">
        <v>208</v>
      </c>
      <c r="AR14" s="16"/>
      <c r="AS14" s="16"/>
      <c r="AT14" s="16">
        <f t="shared" si="14"/>
        <v>1153.3993415999998</v>
      </c>
      <c r="AU14" s="16">
        <f t="shared" si="15"/>
        <v>1153.3993415999998</v>
      </c>
      <c r="AV14" s="16">
        <v>123</v>
      </c>
      <c r="AW14" s="16">
        <v>196</v>
      </c>
      <c r="AX14" s="16"/>
      <c r="AY14" s="16"/>
      <c r="AZ14" s="16">
        <f t="shared" si="16"/>
        <v>36965.1907064</v>
      </c>
      <c r="BA14" s="16">
        <f t="shared" si="17"/>
        <v>36965.1907064</v>
      </c>
      <c r="BB14" s="16">
        <v>3948</v>
      </c>
      <c r="BC14" s="16">
        <v>6280</v>
      </c>
      <c r="BD14" s="16"/>
      <c r="BE14" s="16"/>
      <c r="BF14" s="16">
        <f t="shared" si="18"/>
        <v>1415.2590056</v>
      </c>
      <c r="BG14" s="16">
        <f t="shared" si="19"/>
        <v>1415.2590056</v>
      </c>
      <c r="BH14" s="16">
        <v>151</v>
      </c>
      <c r="BI14" s="16">
        <v>240</v>
      </c>
      <c r="BJ14" s="16"/>
      <c r="BK14" s="16"/>
      <c r="BL14" s="16">
        <f t="shared" si="20"/>
        <v>608.8480552</v>
      </c>
      <c r="BM14" s="16">
        <f t="shared" si="21"/>
        <v>608.8480552</v>
      </c>
      <c r="BN14" s="16">
        <v>65</v>
      </c>
      <c r="BO14" s="16">
        <v>103</v>
      </c>
      <c r="BP14" s="16"/>
      <c r="BQ14" s="16"/>
      <c r="BR14" s="16">
        <f t="shared" si="22"/>
        <v>9680.9712472</v>
      </c>
      <c r="BS14" s="16">
        <f t="shared" si="23"/>
        <v>9680.9712472</v>
      </c>
      <c r="BT14" s="16">
        <v>1034</v>
      </c>
      <c r="BU14" s="16">
        <v>1645</v>
      </c>
      <c r="BV14" s="16"/>
      <c r="BW14" s="16"/>
      <c r="BX14" s="16">
        <f t="shared" si="24"/>
        <v>56587.9220632</v>
      </c>
      <c r="BY14" s="16">
        <f t="shared" si="25"/>
        <v>56587.9220632</v>
      </c>
      <c r="BZ14" s="16">
        <v>6044</v>
      </c>
      <c r="CA14" s="16">
        <v>9614</v>
      </c>
      <c r="CB14" s="16"/>
      <c r="CC14" s="16"/>
      <c r="CD14" s="16">
        <f t="shared" si="26"/>
        <v>61.814456</v>
      </c>
      <c r="CE14" s="16">
        <f t="shared" si="27"/>
        <v>61.814456</v>
      </c>
      <c r="CF14" s="16">
        <v>7</v>
      </c>
      <c r="CG14" s="16">
        <v>11</v>
      </c>
      <c r="CH14" s="16"/>
      <c r="CI14" s="16"/>
      <c r="CJ14" s="16">
        <f t="shared" si="28"/>
        <v>4957.276007199999</v>
      </c>
      <c r="CK14" s="16">
        <f t="shared" si="29"/>
        <v>4957.276007199999</v>
      </c>
      <c r="CL14" s="16">
        <v>530</v>
      </c>
      <c r="CM14" s="16">
        <v>842</v>
      </c>
      <c r="CN14" s="16"/>
      <c r="CO14" s="16"/>
      <c r="CP14" s="16"/>
      <c r="CQ14" s="16"/>
      <c r="CR14" s="16"/>
      <c r="CS14" s="16"/>
      <c r="CT14" s="16"/>
      <c r="CU14" s="16">
        <f t="shared" si="30"/>
        <v>0</v>
      </c>
      <c r="CV14" s="16">
        <f t="shared" si="31"/>
        <v>18769.8378824</v>
      </c>
      <c r="CW14" s="16">
        <f t="shared" si="32"/>
        <v>18769.8378824</v>
      </c>
      <c r="CX14" s="16">
        <v>2005</v>
      </c>
      <c r="CY14" s="16">
        <v>3189</v>
      </c>
      <c r="CZ14" s="16"/>
      <c r="DA14" s="16">
        <f t="shared" si="33"/>
        <v>0</v>
      </c>
      <c r="DB14" s="16">
        <f t="shared" si="34"/>
        <v>46359.527834399996</v>
      </c>
      <c r="DC14" s="16">
        <f t="shared" si="35"/>
        <v>46359.527834399996</v>
      </c>
      <c r="DD14" s="16">
        <v>4952</v>
      </c>
      <c r="DE14" s="16">
        <v>7876</v>
      </c>
      <c r="DF14" s="16"/>
      <c r="DG14" s="16">
        <f t="shared" si="36"/>
        <v>0</v>
      </c>
      <c r="DH14" s="16">
        <f t="shared" si="37"/>
        <v>115346.748352</v>
      </c>
      <c r="DI14" s="16">
        <f t="shared" si="38"/>
        <v>115346.748352</v>
      </c>
      <c r="DJ14" s="16">
        <v>12320</v>
      </c>
      <c r="DK14" s="16">
        <v>19597</v>
      </c>
      <c r="DL14" s="16"/>
      <c r="DM14" s="16">
        <f t="shared" si="39"/>
        <v>0</v>
      </c>
      <c r="DN14" s="16">
        <f t="shared" si="40"/>
        <v>7092.3083792</v>
      </c>
      <c r="DO14" s="16">
        <f t="shared" si="41"/>
        <v>7092.3083792</v>
      </c>
      <c r="DP14" s="16">
        <v>758</v>
      </c>
      <c r="DQ14" s="16">
        <v>1205</v>
      </c>
      <c r="DR14" s="16"/>
      <c r="DS14" s="16">
        <f t="shared" si="42"/>
        <v>0</v>
      </c>
      <c r="DT14" s="16">
        <f t="shared" si="43"/>
        <v>109.0757448</v>
      </c>
      <c r="DU14" s="16">
        <f t="shared" si="44"/>
        <v>109.0757448</v>
      </c>
      <c r="DV14" s="16">
        <v>12</v>
      </c>
      <c r="DW14" s="16">
        <v>19</v>
      </c>
      <c r="DX14" s="16"/>
      <c r="DY14" s="16">
        <f t="shared" si="45"/>
        <v>0</v>
      </c>
      <c r="DZ14" s="16">
        <f t="shared" si="46"/>
        <v>2500.1270448</v>
      </c>
      <c r="EA14" s="16">
        <f t="shared" si="47"/>
        <v>2500.1270448</v>
      </c>
      <c r="EB14" s="16">
        <v>267</v>
      </c>
      <c r="EC14" s="16">
        <v>425</v>
      </c>
      <c r="ED14" s="16"/>
      <c r="EE14" s="16">
        <f t="shared" si="48"/>
        <v>0</v>
      </c>
      <c r="EF14" s="16">
        <f t="shared" si="49"/>
        <v>201.60273759999998</v>
      </c>
      <c r="EG14" s="16">
        <f t="shared" si="50"/>
        <v>201.60273759999998</v>
      </c>
      <c r="EH14" s="16">
        <v>22</v>
      </c>
      <c r="EI14" s="16">
        <v>34</v>
      </c>
      <c r="EJ14" s="16"/>
      <c r="EK14" s="16">
        <f t="shared" si="51"/>
        <v>0</v>
      </c>
      <c r="EL14" s="16">
        <f t="shared" si="52"/>
        <v>773.5081376</v>
      </c>
      <c r="EM14" s="16">
        <f t="shared" si="53"/>
        <v>773.5081376</v>
      </c>
      <c r="EN14" s="16">
        <v>83</v>
      </c>
      <c r="EO14" s="16">
        <v>131</v>
      </c>
      <c r="EP14" s="16"/>
      <c r="EQ14" s="16">
        <f t="shared" si="54"/>
        <v>0</v>
      </c>
      <c r="ER14" s="16">
        <f t="shared" si="55"/>
        <v>22791.6226736</v>
      </c>
      <c r="ES14" s="16">
        <f t="shared" si="56"/>
        <v>22791.6226736</v>
      </c>
      <c r="ET14" s="16">
        <v>2434</v>
      </c>
      <c r="EU14" s="16">
        <v>3872</v>
      </c>
      <c r="EV14" s="16"/>
      <c r="EW14" s="16">
        <f t="shared" si="57"/>
        <v>0</v>
      </c>
      <c r="EX14" s="16">
        <f t="shared" si="58"/>
        <v>4196.6174888000005</v>
      </c>
      <c r="EY14" s="16">
        <f t="shared" si="59"/>
        <v>4196.6174888000005</v>
      </c>
      <c r="EZ14" s="16">
        <v>448</v>
      </c>
      <c r="FA14" s="16">
        <v>713</v>
      </c>
      <c r="FB14" s="16"/>
      <c r="FC14" s="16">
        <f t="shared" si="60"/>
        <v>0</v>
      </c>
      <c r="FD14" s="16">
        <f t="shared" si="61"/>
        <v>6112.7196064</v>
      </c>
      <c r="FE14" s="16">
        <f t="shared" si="62"/>
        <v>6112.7196064</v>
      </c>
      <c r="FF14" s="16">
        <v>653</v>
      </c>
      <c r="FG14" s="16">
        <v>1039</v>
      </c>
      <c r="FH14" s="16"/>
      <c r="FI14" s="16">
        <f t="shared" si="63"/>
        <v>0</v>
      </c>
      <c r="FJ14" s="16">
        <f t="shared" si="64"/>
        <v>3587.4773968</v>
      </c>
      <c r="FK14" s="16">
        <f t="shared" si="65"/>
        <v>3587.4773968</v>
      </c>
      <c r="FL14" s="16">
        <v>383</v>
      </c>
      <c r="FM14" s="16">
        <v>610</v>
      </c>
    </row>
    <row r="15" spans="1:169" ht="12.75">
      <c r="A15" s="1">
        <v>41000</v>
      </c>
      <c r="B15" s="10"/>
      <c r="C15" s="16">
        <v>5000</v>
      </c>
      <c r="D15" s="16">
        <v>486728</v>
      </c>
      <c r="E15" s="16">
        <f t="shared" si="0"/>
        <v>491728</v>
      </c>
      <c r="F15" s="16">
        <f t="shared" si="66"/>
        <v>51989</v>
      </c>
      <c r="G15" s="16">
        <f t="shared" si="67"/>
        <v>82693</v>
      </c>
      <c r="I15" s="16">
        <f t="shared" si="1"/>
        <v>2340.5389999999998</v>
      </c>
      <c r="J15" s="16">
        <f t="shared" si="2"/>
        <v>227841.17327840003</v>
      </c>
      <c r="K15" s="16">
        <f t="shared" si="3"/>
        <v>230181.71227840002</v>
      </c>
      <c r="L15" s="16">
        <f t="shared" si="68"/>
        <v>24337</v>
      </c>
      <c r="M15" s="16">
        <f t="shared" si="69"/>
        <v>38710</v>
      </c>
      <c r="N15" s="10"/>
      <c r="O15" s="16">
        <f t="shared" si="70"/>
        <v>2659.4610000000002</v>
      </c>
      <c r="P15" s="16">
        <f t="shared" si="4"/>
        <v>258886.8267216</v>
      </c>
      <c r="Q15" s="16">
        <f t="shared" si="5"/>
        <v>261546.2877216</v>
      </c>
      <c r="R15" s="16">
        <f t="shared" si="71"/>
        <v>27652</v>
      </c>
      <c r="S15" s="16">
        <f t="shared" si="72"/>
        <v>43983</v>
      </c>
      <c r="T15" s="10"/>
      <c r="U15" s="16">
        <f t="shared" si="73"/>
        <v>43.9125</v>
      </c>
      <c r="V15" s="16">
        <f t="shared" si="6"/>
        <v>4274.68866</v>
      </c>
      <c r="W15" s="16">
        <f t="shared" si="7"/>
        <v>4318.60116</v>
      </c>
      <c r="X15" s="16">
        <v>457</v>
      </c>
      <c r="Y15" s="16">
        <v>726</v>
      </c>
      <c r="Z15" s="16"/>
      <c r="AA15" s="16">
        <f t="shared" si="74"/>
        <v>57.5195</v>
      </c>
      <c r="AB15" s="16">
        <f t="shared" si="8"/>
        <v>5599.270239200001</v>
      </c>
      <c r="AC15" s="16">
        <f t="shared" si="9"/>
        <v>5656.789739200001</v>
      </c>
      <c r="AD15" s="16">
        <v>598</v>
      </c>
      <c r="AE15" s="16">
        <v>951</v>
      </c>
      <c r="AF15" s="16"/>
      <c r="AG15" s="16">
        <f t="shared" si="75"/>
        <v>1400.7804999999998</v>
      </c>
      <c r="AH15" s="16">
        <f t="shared" si="10"/>
        <v>136359.8182408</v>
      </c>
      <c r="AI15" s="16">
        <f t="shared" si="11"/>
        <v>137760.5987408</v>
      </c>
      <c r="AJ15" s="16">
        <v>14564</v>
      </c>
      <c r="AK15" s="16">
        <v>23167</v>
      </c>
      <c r="AL15" s="16"/>
      <c r="AM15" s="16">
        <f t="shared" si="76"/>
        <v>12.556999999999999</v>
      </c>
      <c r="AN15" s="16">
        <f t="shared" si="12"/>
        <v>1222.3686991999998</v>
      </c>
      <c r="AO15" s="16">
        <f t="shared" si="13"/>
        <v>1234.9256991999998</v>
      </c>
      <c r="AP15" s="16">
        <v>131</v>
      </c>
      <c r="AQ15" s="16">
        <v>208</v>
      </c>
      <c r="AR15" s="16"/>
      <c r="AS15" s="16">
        <f t="shared" si="77"/>
        <v>11.8485</v>
      </c>
      <c r="AT15" s="16">
        <f t="shared" si="14"/>
        <v>1153.3993415999998</v>
      </c>
      <c r="AU15" s="16">
        <f t="shared" si="15"/>
        <v>1165.2478416</v>
      </c>
      <c r="AV15" s="16">
        <v>123</v>
      </c>
      <c r="AW15" s="16">
        <v>196</v>
      </c>
      <c r="AX15" s="16"/>
      <c r="AY15" s="16">
        <f t="shared" si="78"/>
        <v>379.73150000000004</v>
      </c>
      <c r="AZ15" s="16">
        <f t="shared" si="16"/>
        <v>36965.1907064</v>
      </c>
      <c r="BA15" s="16">
        <f t="shared" si="17"/>
        <v>37344.9222064</v>
      </c>
      <c r="BB15" s="16">
        <v>3948</v>
      </c>
      <c r="BC15" s="16">
        <v>6280</v>
      </c>
      <c r="BD15" s="16"/>
      <c r="BE15" s="16">
        <f t="shared" si="79"/>
        <v>14.538499999999999</v>
      </c>
      <c r="BF15" s="16">
        <f t="shared" si="18"/>
        <v>1415.2590056</v>
      </c>
      <c r="BG15" s="16">
        <f t="shared" si="19"/>
        <v>1429.7975056</v>
      </c>
      <c r="BH15" s="16">
        <v>151</v>
      </c>
      <c r="BI15" s="16">
        <v>240</v>
      </c>
      <c r="BJ15" s="16"/>
      <c r="BK15" s="16">
        <f t="shared" si="80"/>
        <v>6.2545</v>
      </c>
      <c r="BL15" s="16">
        <f t="shared" si="20"/>
        <v>608.8480552</v>
      </c>
      <c r="BM15" s="16">
        <f t="shared" si="21"/>
        <v>615.1025552</v>
      </c>
      <c r="BN15" s="16">
        <v>65</v>
      </c>
      <c r="BO15" s="16">
        <v>103</v>
      </c>
      <c r="BP15" s="16"/>
      <c r="BQ15" s="16">
        <f t="shared" si="81"/>
        <v>99.4495</v>
      </c>
      <c r="BR15" s="16">
        <f t="shared" si="22"/>
        <v>9680.9712472</v>
      </c>
      <c r="BS15" s="16">
        <f t="shared" si="23"/>
        <v>9780.4207472</v>
      </c>
      <c r="BT15" s="16">
        <v>1034</v>
      </c>
      <c r="BU15" s="16">
        <v>1645</v>
      </c>
      <c r="BV15" s="16"/>
      <c r="BW15" s="16">
        <f t="shared" si="82"/>
        <v>581.3095</v>
      </c>
      <c r="BX15" s="16">
        <f t="shared" si="24"/>
        <v>56587.9220632</v>
      </c>
      <c r="BY15" s="16">
        <f t="shared" si="25"/>
        <v>57169.2315632</v>
      </c>
      <c r="BZ15" s="16">
        <v>6044</v>
      </c>
      <c r="CA15" s="16">
        <v>9614</v>
      </c>
      <c r="CB15" s="16"/>
      <c r="CC15" s="16">
        <f t="shared" si="83"/>
        <v>0.635</v>
      </c>
      <c r="CD15" s="16">
        <f t="shared" si="26"/>
        <v>61.814456</v>
      </c>
      <c r="CE15" s="16">
        <f t="shared" si="27"/>
        <v>62.449456</v>
      </c>
      <c r="CF15" s="16">
        <v>7</v>
      </c>
      <c r="CG15" s="16">
        <v>11</v>
      </c>
      <c r="CH15" s="16"/>
      <c r="CI15" s="16">
        <f t="shared" si="84"/>
        <v>50.924499999999995</v>
      </c>
      <c r="CJ15" s="16">
        <f t="shared" si="28"/>
        <v>4957.276007199999</v>
      </c>
      <c r="CK15" s="16">
        <f t="shared" si="29"/>
        <v>5008.200507199999</v>
      </c>
      <c r="CL15" s="16">
        <v>530</v>
      </c>
      <c r="CM15" s="16">
        <v>842</v>
      </c>
      <c r="CN15" s="16"/>
      <c r="CO15" s="16"/>
      <c r="CP15" s="16"/>
      <c r="CQ15" s="16"/>
      <c r="CR15" s="16"/>
      <c r="CS15" s="16"/>
      <c r="CT15" s="16"/>
      <c r="CU15" s="16">
        <f t="shared" si="30"/>
        <v>192.81650000000002</v>
      </c>
      <c r="CV15" s="16">
        <f t="shared" si="31"/>
        <v>18769.8378824</v>
      </c>
      <c r="CW15" s="16">
        <f t="shared" si="32"/>
        <v>18962.6543824</v>
      </c>
      <c r="CX15" s="16">
        <v>2005</v>
      </c>
      <c r="CY15" s="16">
        <v>3189</v>
      </c>
      <c r="CZ15" s="16"/>
      <c r="DA15" s="16">
        <f t="shared" si="33"/>
        <v>476.2365</v>
      </c>
      <c r="DB15" s="16">
        <f t="shared" si="34"/>
        <v>46359.527834399996</v>
      </c>
      <c r="DC15" s="16">
        <f t="shared" si="35"/>
        <v>46835.764334399995</v>
      </c>
      <c r="DD15" s="16">
        <v>4952</v>
      </c>
      <c r="DE15" s="16">
        <v>7876</v>
      </c>
      <c r="DF15" s="16"/>
      <c r="DG15" s="16">
        <f t="shared" si="36"/>
        <v>1184.92</v>
      </c>
      <c r="DH15" s="16">
        <f t="shared" si="37"/>
        <v>115346.748352</v>
      </c>
      <c r="DI15" s="16">
        <f t="shared" si="38"/>
        <v>116531.668352</v>
      </c>
      <c r="DJ15" s="16">
        <v>12320</v>
      </c>
      <c r="DK15" s="16">
        <v>19597</v>
      </c>
      <c r="DL15" s="16"/>
      <c r="DM15" s="16">
        <f t="shared" si="39"/>
        <v>72.857</v>
      </c>
      <c r="DN15" s="16">
        <f t="shared" si="40"/>
        <v>7092.3083792</v>
      </c>
      <c r="DO15" s="16">
        <f t="shared" si="41"/>
        <v>7165.1653792</v>
      </c>
      <c r="DP15" s="16">
        <v>758</v>
      </c>
      <c r="DQ15" s="16">
        <v>1205</v>
      </c>
      <c r="DR15" s="16"/>
      <c r="DS15" s="16">
        <f t="shared" si="42"/>
        <v>1.1205</v>
      </c>
      <c r="DT15" s="16">
        <f t="shared" si="43"/>
        <v>109.0757448</v>
      </c>
      <c r="DU15" s="16">
        <f t="shared" si="44"/>
        <v>110.1962448</v>
      </c>
      <c r="DV15" s="16">
        <v>12</v>
      </c>
      <c r="DW15" s="16">
        <v>19</v>
      </c>
      <c r="DX15" s="16"/>
      <c r="DY15" s="16">
        <f t="shared" si="45"/>
        <v>25.683</v>
      </c>
      <c r="DZ15" s="16">
        <f t="shared" si="46"/>
        <v>2500.1270448</v>
      </c>
      <c r="EA15" s="16">
        <f t="shared" si="47"/>
        <v>2525.8100448</v>
      </c>
      <c r="EB15" s="16">
        <v>267</v>
      </c>
      <c r="EC15" s="16">
        <v>425</v>
      </c>
      <c r="ED15" s="16"/>
      <c r="EE15" s="16">
        <f t="shared" si="48"/>
        <v>2.0709999999999997</v>
      </c>
      <c r="EF15" s="16">
        <f t="shared" si="49"/>
        <v>201.60273759999998</v>
      </c>
      <c r="EG15" s="16">
        <f t="shared" si="50"/>
        <v>203.67373759999998</v>
      </c>
      <c r="EH15" s="16">
        <v>22</v>
      </c>
      <c r="EI15" s="16">
        <v>34</v>
      </c>
      <c r="EJ15" s="16"/>
      <c r="EK15" s="16">
        <f t="shared" si="51"/>
        <v>7.946</v>
      </c>
      <c r="EL15" s="16">
        <f t="shared" si="52"/>
        <v>773.5081376</v>
      </c>
      <c r="EM15" s="16">
        <f t="shared" si="53"/>
        <v>781.4541376000001</v>
      </c>
      <c r="EN15" s="16">
        <v>83</v>
      </c>
      <c r="EO15" s="16">
        <v>131</v>
      </c>
      <c r="EP15" s="16"/>
      <c r="EQ15" s="16">
        <f t="shared" si="54"/>
        <v>234.131</v>
      </c>
      <c r="ER15" s="16">
        <f t="shared" si="55"/>
        <v>22791.6226736</v>
      </c>
      <c r="ES15" s="16">
        <f t="shared" si="56"/>
        <v>23025.7536736</v>
      </c>
      <c r="ET15" s="16">
        <v>2434</v>
      </c>
      <c r="EU15" s="16">
        <v>3872</v>
      </c>
      <c r="EV15" s="16"/>
      <c r="EW15" s="16">
        <f t="shared" si="57"/>
        <v>43.1105</v>
      </c>
      <c r="EX15" s="16">
        <f t="shared" si="58"/>
        <v>4196.6174888000005</v>
      </c>
      <c r="EY15" s="16">
        <f t="shared" si="59"/>
        <v>4239.7279888</v>
      </c>
      <c r="EZ15" s="16">
        <v>448</v>
      </c>
      <c r="FA15" s="16">
        <v>713</v>
      </c>
      <c r="FB15" s="16"/>
      <c r="FC15" s="16">
        <f t="shared" si="60"/>
        <v>62.794000000000004</v>
      </c>
      <c r="FD15" s="16">
        <f t="shared" si="61"/>
        <v>6112.7196064</v>
      </c>
      <c r="FE15" s="16">
        <f t="shared" si="62"/>
        <v>6175.5136064</v>
      </c>
      <c r="FF15" s="16">
        <v>653</v>
      </c>
      <c r="FG15" s="16">
        <v>1039</v>
      </c>
      <c r="FH15" s="16"/>
      <c r="FI15" s="16">
        <f t="shared" si="63"/>
        <v>36.853</v>
      </c>
      <c r="FJ15" s="16">
        <f t="shared" si="64"/>
        <v>3587.4773968</v>
      </c>
      <c r="FK15" s="16">
        <f t="shared" si="65"/>
        <v>3624.3303968</v>
      </c>
      <c r="FL15" s="16">
        <v>383</v>
      </c>
      <c r="FM15" s="16">
        <v>610</v>
      </c>
    </row>
    <row r="16" spans="1:169" ht="12.75">
      <c r="A16" s="1">
        <v>41183</v>
      </c>
      <c r="D16" s="16">
        <v>486628</v>
      </c>
      <c r="E16" s="16">
        <f t="shared" si="0"/>
        <v>486628</v>
      </c>
      <c r="F16" s="16">
        <f t="shared" si="66"/>
        <v>51989</v>
      </c>
      <c r="G16" s="16">
        <f t="shared" si="67"/>
        <v>82693</v>
      </c>
      <c r="I16" s="16">
        <f t="shared" si="1"/>
        <v>0</v>
      </c>
      <c r="J16" s="16">
        <f t="shared" si="2"/>
        <v>227794.3624984</v>
      </c>
      <c r="K16" s="16">
        <f t="shared" si="3"/>
        <v>227794.3624984</v>
      </c>
      <c r="L16" s="16">
        <f t="shared" si="68"/>
        <v>24337</v>
      </c>
      <c r="M16" s="16">
        <f t="shared" si="69"/>
        <v>38710</v>
      </c>
      <c r="O16" s="16"/>
      <c r="P16" s="16">
        <f t="shared" si="4"/>
        <v>258833.63750159997</v>
      </c>
      <c r="Q16" s="16">
        <f t="shared" si="5"/>
        <v>258833.63750159997</v>
      </c>
      <c r="R16" s="16">
        <f t="shared" si="71"/>
        <v>27652</v>
      </c>
      <c r="S16" s="16">
        <f t="shared" si="72"/>
        <v>43983</v>
      </c>
      <c r="U16" s="16"/>
      <c r="V16" s="16">
        <f t="shared" si="6"/>
        <v>4273.81041</v>
      </c>
      <c r="W16" s="16">
        <f t="shared" si="7"/>
        <v>4273.81041</v>
      </c>
      <c r="X16" s="16">
        <v>457</v>
      </c>
      <c r="Y16" s="16">
        <v>726</v>
      </c>
      <c r="Z16" s="16"/>
      <c r="AA16" s="16"/>
      <c r="AB16" s="16">
        <f t="shared" si="8"/>
        <v>5598.119849199999</v>
      </c>
      <c r="AC16" s="16">
        <f t="shared" si="9"/>
        <v>5598.119849199999</v>
      </c>
      <c r="AD16" s="16">
        <v>598</v>
      </c>
      <c r="AE16" s="16">
        <v>951</v>
      </c>
      <c r="AF16" s="16"/>
      <c r="AG16" s="16"/>
      <c r="AH16" s="16">
        <f t="shared" si="10"/>
        <v>136331.8026308</v>
      </c>
      <c r="AI16" s="16">
        <f t="shared" si="11"/>
        <v>136331.8026308</v>
      </c>
      <c r="AJ16" s="16">
        <v>14564</v>
      </c>
      <c r="AK16" s="16">
        <v>23167</v>
      </c>
      <c r="AL16" s="16"/>
      <c r="AM16" s="16"/>
      <c r="AN16" s="16">
        <f t="shared" si="12"/>
        <v>1222.1175591999997</v>
      </c>
      <c r="AO16" s="16">
        <f t="shared" si="13"/>
        <v>1222.1175591999997</v>
      </c>
      <c r="AP16" s="16">
        <v>131</v>
      </c>
      <c r="AQ16" s="16">
        <v>208</v>
      </c>
      <c r="AR16" s="16"/>
      <c r="AS16" s="16"/>
      <c r="AT16" s="16">
        <f t="shared" si="14"/>
        <v>1153.1623716</v>
      </c>
      <c r="AU16" s="16">
        <f t="shared" si="15"/>
        <v>1153.1623716</v>
      </c>
      <c r="AV16" s="16">
        <v>123</v>
      </c>
      <c r="AW16" s="16">
        <v>196</v>
      </c>
      <c r="AX16" s="16"/>
      <c r="AY16" s="16"/>
      <c r="AZ16" s="16">
        <f t="shared" si="16"/>
        <v>36957.5960764</v>
      </c>
      <c r="BA16" s="16">
        <f t="shared" si="17"/>
        <v>36957.5960764</v>
      </c>
      <c r="BB16" s="16">
        <v>3948</v>
      </c>
      <c r="BC16" s="16">
        <v>6280</v>
      </c>
      <c r="BD16" s="16"/>
      <c r="BE16" s="16"/>
      <c r="BF16" s="16">
        <f t="shared" si="18"/>
        <v>1414.9682355999998</v>
      </c>
      <c r="BG16" s="16">
        <f t="shared" si="19"/>
        <v>1414.9682355999998</v>
      </c>
      <c r="BH16" s="16">
        <v>151</v>
      </c>
      <c r="BI16" s="16">
        <v>240</v>
      </c>
      <c r="BJ16" s="16"/>
      <c r="BK16" s="16"/>
      <c r="BL16" s="16">
        <f t="shared" si="20"/>
        <v>608.7229652000001</v>
      </c>
      <c r="BM16" s="16">
        <f t="shared" si="21"/>
        <v>608.7229652000001</v>
      </c>
      <c r="BN16" s="16">
        <v>65</v>
      </c>
      <c r="BO16" s="16">
        <v>103</v>
      </c>
      <c r="BP16" s="16"/>
      <c r="BQ16" s="16"/>
      <c r="BR16" s="16">
        <f t="shared" si="22"/>
        <v>9678.9822572</v>
      </c>
      <c r="BS16" s="16">
        <f t="shared" si="23"/>
        <v>9678.9822572</v>
      </c>
      <c r="BT16" s="16">
        <v>1034</v>
      </c>
      <c r="BU16" s="16">
        <v>1645</v>
      </c>
      <c r="BV16" s="16"/>
      <c r="BW16" s="16"/>
      <c r="BX16" s="16">
        <f t="shared" si="24"/>
        <v>56576.2958732</v>
      </c>
      <c r="BY16" s="16">
        <f t="shared" si="25"/>
        <v>56576.2958732</v>
      </c>
      <c r="BZ16" s="16">
        <v>6044</v>
      </c>
      <c r="CA16" s="16">
        <v>9614</v>
      </c>
      <c r="CB16" s="16"/>
      <c r="CC16" s="16"/>
      <c r="CD16" s="16">
        <f t="shared" si="26"/>
        <v>61.801756</v>
      </c>
      <c r="CE16" s="16">
        <f t="shared" si="27"/>
        <v>61.801756</v>
      </c>
      <c r="CF16" s="16">
        <v>7</v>
      </c>
      <c r="CG16" s="16">
        <v>11</v>
      </c>
      <c r="CH16" s="16"/>
      <c r="CI16" s="16"/>
      <c r="CJ16" s="16">
        <f t="shared" si="28"/>
        <v>4956.2575172</v>
      </c>
      <c r="CK16" s="16">
        <f t="shared" si="29"/>
        <v>4956.2575172</v>
      </c>
      <c r="CL16" s="16">
        <v>530</v>
      </c>
      <c r="CM16" s="16">
        <v>842</v>
      </c>
      <c r="CN16" s="16"/>
      <c r="CO16" s="16"/>
      <c r="CP16" s="16"/>
      <c r="CQ16" s="16"/>
      <c r="CR16" s="16"/>
      <c r="CS16" s="16"/>
      <c r="CT16" s="16"/>
      <c r="CU16" s="16">
        <f t="shared" si="30"/>
        <v>0</v>
      </c>
      <c r="CV16" s="16">
        <f t="shared" si="31"/>
        <v>18765.9815524</v>
      </c>
      <c r="CW16" s="16">
        <f t="shared" si="32"/>
        <v>18765.9815524</v>
      </c>
      <c r="CX16" s="16">
        <v>2005</v>
      </c>
      <c r="CY16" s="16">
        <v>3189</v>
      </c>
      <c r="CZ16" s="16"/>
      <c r="DA16" s="16">
        <f t="shared" si="33"/>
        <v>0</v>
      </c>
      <c r="DB16" s="16">
        <f t="shared" si="34"/>
        <v>46350.0031044</v>
      </c>
      <c r="DC16" s="16">
        <f t="shared" si="35"/>
        <v>46350.0031044</v>
      </c>
      <c r="DD16" s="16">
        <v>4952</v>
      </c>
      <c r="DE16" s="16">
        <v>7876</v>
      </c>
      <c r="DF16" s="16"/>
      <c r="DG16" s="16">
        <f t="shared" si="36"/>
        <v>0</v>
      </c>
      <c r="DH16" s="16">
        <f t="shared" si="37"/>
        <v>115323.049952</v>
      </c>
      <c r="DI16" s="16">
        <f t="shared" si="38"/>
        <v>115323.049952</v>
      </c>
      <c r="DJ16" s="16">
        <v>12320</v>
      </c>
      <c r="DK16" s="16">
        <v>19597</v>
      </c>
      <c r="DL16" s="16"/>
      <c r="DM16" s="16">
        <f t="shared" si="39"/>
        <v>0</v>
      </c>
      <c r="DN16" s="16">
        <f t="shared" si="40"/>
        <v>7090.8512392</v>
      </c>
      <c r="DO16" s="16">
        <f t="shared" si="41"/>
        <v>7090.8512392</v>
      </c>
      <c r="DP16" s="16">
        <v>758</v>
      </c>
      <c r="DQ16" s="16">
        <v>1205</v>
      </c>
      <c r="DR16" s="16"/>
      <c r="DS16" s="16">
        <f t="shared" si="42"/>
        <v>0</v>
      </c>
      <c r="DT16" s="16">
        <f t="shared" si="43"/>
        <v>109.0533348</v>
      </c>
      <c r="DU16" s="16">
        <f t="shared" si="44"/>
        <v>109.0533348</v>
      </c>
      <c r="DV16" s="16">
        <v>12</v>
      </c>
      <c r="DW16" s="16">
        <v>19</v>
      </c>
      <c r="DX16" s="16"/>
      <c r="DY16" s="16">
        <f t="shared" si="45"/>
        <v>0</v>
      </c>
      <c r="DZ16" s="16">
        <f t="shared" si="46"/>
        <v>2499.6133848</v>
      </c>
      <c r="EA16" s="16">
        <f t="shared" si="47"/>
        <v>2499.6133848</v>
      </c>
      <c r="EB16" s="16">
        <v>267</v>
      </c>
      <c r="EC16" s="16">
        <v>425</v>
      </c>
      <c r="ED16" s="16"/>
      <c r="EE16" s="16">
        <f t="shared" si="48"/>
        <v>0</v>
      </c>
      <c r="EF16" s="16">
        <f t="shared" si="49"/>
        <v>201.5613176</v>
      </c>
      <c r="EG16" s="16">
        <f t="shared" si="50"/>
        <v>201.5613176</v>
      </c>
      <c r="EH16" s="16">
        <v>22</v>
      </c>
      <c r="EI16" s="16">
        <v>34</v>
      </c>
      <c r="EJ16" s="16"/>
      <c r="EK16" s="16">
        <f t="shared" si="51"/>
        <v>0</v>
      </c>
      <c r="EL16" s="16">
        <f t="shared" si="52"/>
        <v>773.3492176</v>
      </c>
      <c r="EM16" s="16">
        <f t="shared" si="53"/>
        <v>773.3492176</v>
      </c>
      <c r="EN16" s="16">
        <v>83</v>
      </c>
      <c r="EO16" s="16">
        <v>131</v>
      </c>
      <c r="EP16" s="16"/>
      <c r="EQ16" s="16">
        <f t="shared" si="54"/>
        <v>0</v>
      </c>
      <c r="ER16" s="16">
        <f t="shared" si="55"/>
        <v>22786.9400536</v>
      </c>
      <c r="ES16" s="16">
        <f t="shared" si="56"/>
        <v>22786.9400536</v>
      </c>
      <c r="ET16" s="16">
        <v>2434</v>
      </c>
      <c r="EU16" s="16">
        <v>3872</v>
      </c>
      <c r="EV16" s="16"/>
      <c r="EW16" s="16">
        <f t="shared" si="57"/>
        <v>0</v>
      </c>
      <c r="EX16" s="16">
        <f t="shared" si="58"/>
        <v>4195.7552788</v>
      </c>
      <c r="EY16" s="16">
        <f t="shared" si="59"/>
        <v>4195.7552788</v>
      </c>
      <c r="EZ16" s="16">
        <v>448</v>
      </c>
      <c r="FA16" s="16">
        <v>713</v>
      </c>
      <c r="FB16" s="16"/>
      <c r="FC16" s="16">
        <f t="shared" si="60"/>
        <v>0</v>
      </c>
      <c r="FD16" s="16">
        <f t="shared" si="61"/>
        <v>6111.4637264</v>
      </c>
      <c r="FE16" s="16">
        <f t="shared" si="62"/>
        <v>6111.4637264</v>
      </c>
      <c r="FF16" s="16">
        <v>653</v>
      </c>
      <c r="FG16" s="16">
        <v>1039</v>
      </c>
      <c r="FH16" s="16"/>
      <c r="FI16" s="16">
        <f t="shared" si="63"/>
        <v>0</v>
      </c>
      <c r="FJ16" s="16">
        <f t="shared" si="64"/>
        <v>3586.7403368</v>
      </c>
      <c r="FK16" s="16">
        <f t="shared" si="65"/>
        <v>3586.7403368</v>
      </c>
      <c r="FL16" s="16">
        <v>383</v>
      </c>
      <c r="FM16" s="16">
        <v>610</v>
      </c>
    </row>
    <row r="17" spans="1:169" ht="12.75">
      <c r="A17" s="1">
        <v>41365</v>
      </c>
      <c r="C17" s="16">
        <v>3540000</v>
      </c>
      <c r="D17" s="16">
        <v>486628</v>
      </c>
      <c r="E17" s="16">
        <f t="shared" si="0"/>
        <v>4026628</v>
      </c>
      <c r="F17" s="16">
        <f t="shared" si="66"/>
        <v>51989</v>
      </c>
      <c r="G17" s="16">
        <f t="shared" si="67"/>
        <v>82693</v>
      </c>
      <c r="I17" s="16">
        <f t="shared" si="1"/>
        <v>1657101.6119999997</v>
      </c>
      <c r="J17" s="16">
        <f t="shared" si="2"/>
        <v>227794.3624984</v>
      </c>
      <c r="K17" s="16">
        <f t="shared" si="3"/>
        <v>1884895.9744983998</v>
      </c>
      <c r="L17" s="16">
        <f t="shared" si="68"/>
        <v>24337</v>
      </c>
      <c r="M17" s="16">
        <f t="shared" si="69"/>
        <v>38710</v>
      </c>
      <c r="O17" s="16">
        <f t="shared" si="70"/>
        <v>1882898.3879999998</v>
      </c>
      <c r="P17" s="16">
        <f t="shared" si="4"/>
        <v>258833.63750159997</v>
      </c>
      <c r="Q17" s="16">
        <f t="shared" si="5"/>
        <v>2141732.0255015995</v>
      </c>
      <c r="R17" s="16">
        <f t="shared" si="71"/>
        <v>27652</v>
      </c>
      <c r="S17" s="16">
        <f t="shared" si="72"/>
        <v>43983</v>
      </c>
      <c r="U17" s="16">
        <f t="shared" si="73"/>
        <v>31090.05</v>
      </c>
      <c r="V17" s="16">
        <f t="shared" si="6"/>
        <v>4273.81041</v>
      </c>
      <c r="W17" s="16">
        <f t="shared" si="7"/>
        <v>35363.86041</v>
      </c>
      <c r="X17" s="16">
        <v>457</v>
      </c>
      <c r="Y17" s="16">
        <v>726</v>
      </c>
      <c r="Z17" s="16"/>
      <c r="AA17" s="16">
        <f t="shared" si="74"/>
        <v>40723.806000000004</v>
      </c>
      <c r="AB17" s="16">
        <f t="shared" si="8"/>
        <v>5598.119849199999</v>
      </c>
      <c r="AC17" s="16">
        <f t="shared" si="9"/>
        <v>46321.9258492</v>
      </c>
      <c r="AD17" s="16">
        <v>598</v>
      </c>
      <c r="AE17" s="16">
        <v>951</v>
      </c>
      <c r="AF17" s="16"/>
      <c r="AG17" s="16">
        <f t="shared" si="75"/>
        <v>991752.5939999999</v>
      </c>
      <c r="AH17" s="16">
        <f t="shared" si="10"/>
        <v>136331.8026308</v>
      </c>
      <c r="AI17" s="16">
        <f t="shared" si="11"/>
        <v>1128084.3966307999</v>
      </c>
      <c r="AJ17" s="16">
        <v>14564</v>
      </c>
      <c r="AK17" s="16">
        <v>23167</v>
      </c>
      <c r="AL17" s="16"/>
      <c r="AM17" s="16">
        <f t="shared" si="76"/>
        <v>8890.355999999998</v>
      </c>
      <c r="AN17" s="16">
        <f t="shared" si="12"/>
        <v>1222.1175591999997</v>
      </c>
      <c r="AO17" s="16">
        <f t="shared" si="13"/>
        <v>10112.473559199998</v>
      </c>
      <c r="AP17" s="16">
        <v>131</v>
      </c>
      <c r="AQ17" s="16">
        <v>208</v>
      </c>
      <c r="AR17" s="16"/>
      <c r="AS17" s="16">
        <f t="shared" si="77"/>
        <v>8388.738</v>
      </c>
      <c r="AT17" s="16">
        <f t="shared" si="14"/>
        <v>1153.1623716</v>
      </c>
      <c r="AU17" s="16">
        <f t="shared" si="15"/>
        <v>9541.900371599999</v>
      </c>
      <c r="AV17" s="16">
        <v>123</v>
      </c>
      <c r="AW17" s="16">
        <v>196</v>
      </c>
      <c r="AX17" s="16"/>
      <c r="AY17" s="16">
        <f t="shared" si="78"/>
        <v>268849.902</v>
      </c>
      <c r="AZ17" s="16">
        <f t="shared" si="16"/>
        <v>36957.5960764</v>
      </c>
      <c r="BA17" s="16">
        <f t="shared" si="17"/>
        <v>305807.4980764</v>
      </c>
      <c r="BB17" s="16">
        <v>3948</v>
      </c>
      <c r="BC17" s="16">
        <v>6280</v>
      </c>
      <c r="BD17" s="16"/>
      <c r="BE17" s="16">
        <f t="shared" si="79"/>
        <v>10293.258</v>
      </c>
      <c r="BF17" s="16">
        <f t="shared" si="18"/>
        <v>1414.9682355999998</v>
      </c>
      <c r="BG17" s="16">
        <f t="shared" si="19"/>
        <v>11708.2262356</v>
      </c>
      <c r="BH17" s="16">
        <v>151</v>
      </c>
      <c r="BI17" s="16">
        <v>240</v>
      </c>
      <c r="BJ17" s="16"/>
      <c r="BK17" s="16">
        <f t="shared" si="80"/>
        <v>4428.186000000001</v>
      </c>
      <c r="BL17" s="16">
        <f t="shared" si="20"/>
        <v>608.7229652000001</v>
      </c>
      <c r="BM17" s="16">
        <f t="shared" si="21"/>
        <v>5036.9089652</v>
      </c>
      <c r="BN17" s="16">
        <v>65</v>
      </c>
      <c r="BO17" s="16">
        <v>103</v>
      </c>
      <c r="BP17" s="16"/>
      <c r="BQ17" s="16">
        <f t="shared" si="81"/>
        <v>70410.246</v>
      </c>
      <c r="BR17" s="16">
        <f t="shared" si="22"/>
        <v>9678.9822572</v>
      </c>
      <c r="BS17" s="16">
        <f t="shared" si="23"/>
        <v>80089.2282572</v>
      </c>
      <c r="BT17" s="16">
        <v>1034</v>
      </c>
      <c r="BU17" s="16">
        <v>1645</v>
      </c>
      <c r="BV17" s="16"/>
      <c r="BW17" s="16">
        <f t="shared" si="82"/>
        <v>411567.12599999993</v>
      </c>
      <c r="BX17" s="16">
        <f t="shared" si="24"/>
        <v>56576.2958732</v>
      </c>
      <c r="BY17" s="16">
        <f t="shared" si="25"/>
        <v>468143.4218731999</v>
      </c>
      <c r="BZ17" s="16">
        <v>6044</v>
      </c>
      <c r="CA17" s="16">
        <v>9614</v>
      </c>
      <c r="CB17" s="16"/>
      <c r="CC17" s="16">
        <f t="shared" si="83"/>
        <v>449.58</v>
      </c>
      <c r="CD17" s="16">
        <f t="shared" si="26"/>
        <v>61.801756</v>
      </c>
      <c r="CE17" s="16">
        <f t="shared" si="27"/>
        <v>511.381756</v>
      </c>
      <c r="CF17" s="16">
        <v>7</v>
      </c>
      <c r="CG17" s="16">
        <v>11</v>
      </c>
      <c r="CH17" s="16"/>
      <c r="CI17" s="16">
        <f t="shared" si="84"/>
        <v>36054.545999999995</v>
      </c>
      <c r="CJ17" s="16">
        <f t="shared" si="28"/>
        <v>4956.2575172</v>
      </c>
      <c r="CK17" s="16">
        <f t="shared" si="29"/>
        <v>41010.803517199995</v>
      </c>
      <c r="CL17" s="16">
        <v>530</v>
      </c>
      <c r="CM17" s="16">
        <v>842</v>
      </c>
      <c r="CN17" s="16"/>
      <c r="CO17" s="16"/>
      <c r="CP17" s="16"/>
      <c r="CQ17" s="16"/>
      <c r="CR17" s="16"/>
      <c r="CS17" s="16"/>
      <c r="CT17" s="16"/>
      <c r="CU17" s="16">
        <f t="shared" si="30"/>
        <v>136514.082</v>
      </c>
      <c r="CV17" s="16">
        <f t="shared" si="31"/>
        <v>18765.9815524</v>
      </c>
      <c r="CW17" s="16">
        <f t="shared" si="32"/>
        <v>155280.06355239998</v>
      </c>
      <c r="CX17" s="16">
        <v>2005</v>
      </c>
      <c r="CY17" s="16">
        <v>3189</v>
      </c>
      <c r="CZ17" s="16"/>
      <c r="DA17" s="16">
        <f t="shared" si="33"/>
        <v>337175.442</v>
      </c>
      <c r="DB17" s="16">
        <f t="shared" si="34"/>
        <v>46350.0031044</v>
      </c>
      <c r="DC17" s="16">
        <f t="shared" si="35"/>
        <v>383525.4451044</v>
      </c>
      <c r="DD17" s="16">
        <v>4952</v>
      </c>
      <c r="DE17" s="16">
        <v>7876</v>
      </c>
      <c r="DF17" s="16"/>
      <c r="DG17" s="16">
        <f t="shared" si="36"/>
        <v>838923.36</v>
      </c>
      <c r="DH17" s="16">
        <f t="shared" si="37"/>
        <v>115323.049952</v>
      </c>
      <c r="DI17" s="16">
        <f t="shared" si="38"/>
        <v>954246.409952</v>
      </c>
      <c r="DJ17" s="16">
        <v>12320</v>
      </c>
      <c r="DK17" s="16">
        <v>19597</v>
      </c>
      <c r="DL17" s="16"/>
      <c r="DM17" s="16">
        <f t="shared" si="39"/>
        <v>51582.756</v>
      </c>
      <c r="DN17" s="16">
        <f t="shared" si="40"/>
        <v>7090.8512392</v>
      </c>
      <c r="DO17" s="16">
        <f t="shared" si="41"/>
        <v>58673.6072392</v>
      </c>
      <c r="DP17" s="16">
        <v>758</v>
      </c>
      <c r="DQ17" s="16">
        <v>1205</v>
      </c>
      <c r="DR17" s="16"/>
      <c r="DS17" s="16">
        <f t="shared" si="42"/>
        <v>793.314</v>
      </c>
      <c r="DT17" s="16">
        <f t="shared" si="43"/>
        <v>109.0533348</v>
      </c>
      <c r="DU17" s="16">
        <f t="shared" si="44"/>
        <v>902.3673348</v>
      </c>
      <c r="DV17" s="16">
        <v>12</v>
      </c>
      <c r="DW17" s="16">
        <v>19</v>
      </c>
      <c r="DX17" s="16"/>
      <c r="DY17" s="16">
        <f t="shared" si="45"/>
        <v>18183.564</v>
      </c>
      <c r="DZ17" s="16">
        <f t="shared" si="46"/>
        <v>2499.6133848</v>
      </c>
      <c r="EA17" s="16">
        <f t="shared" si="47"/>
        <v>20683.177384799998</v>
      </c>
      <c r="EB17" s="16">
        <v>267</v>
      </c>
      <c r="EC17" s="16">
        <v>425</v>
      </c>
      <c r="ED17" s="16"/>
      <c r="EE17" s="16">
        <f t="shared" si="48"/>
        <v>1466.268</v>
      </c>
      <c r="EF17" s="16">
        <f t="shared" si="49"/>
        <v>201.5613176</v>
      </c>
      <c r="EG17" s="16">
        <f t="shared" si="50"/>
        <v>1667.8293176</v>
      </c>
      <c r="EH17" s="16">
        <v>22</v>
      </c>
      <c r="EI17" s="16">
        <v>34</v>
      </c>
      <c r="EJ17" s="16"/>
      <c r="EK17" s="16">
        <f t="shared" si="51"/>
        <v>5625.768</v>
      </c>
      <c r="EL17" s="16">
        <f t="shared" si="52"/>
        <v>773.3492176</v>
      </c>
      <c r="EM17" s="16">
        <f t="shared" si="53"/>
        <v>6399.1172176</v>
      </c>
      <c r="EN17" s="16">
        <v>83</v>
      </c>
      <c r="EO17" s="16">
        <v>131</v>
      </c>
      <c r="EP17" s="16"/>
      <c r="EQ17" s="16">
        <f t="shared" si="54"/>
        <v>165764.748</v>
      </c>
      <c r="ER17" s="16">
        <f t="shared" si="55"/>
        <v>22786.9400536</v>
      </c>
      <c r="ES17" s="16">
        <f t="shared" si="56"/>
        <v>188551.6880536</v>
      </c>
      <c r="ET17" s="16">
        <v>2434</v>
      </c>
      <c r="EU17" s="16">
        <v>3872</v>
      </c>
      <c r="EV17" s="16"/>
      <c r="EW17" s="16">
        <f t="shared" si="57"/>
        <v>30522.234</v>
      </c>
      <c r="EX17" s="16">
        <f t="shared" si="58"/>
        <v>4195.7552788</v>
      </c>
      <c r="EY17" s="16">
        <f t="shared" si="59"/>
        <v>34717.9892788</v>
      </c>
      <c r="EZ17" s="16">
        <v>448</v>
      </c>
      <c r="FA17" s="16">
        <v>713</v>
      </c>
      <c r="FB17" s="16"/>
      <c r="FC17" s="16">
        <f t="shared" si="60"/>
        <v>44458.152</v>
      </c>
      <c r="FD17" s="16">
        <f t="shared" si="61"/>
        <v>6111.4637264</v>
      </c>
      <c r="FE17" s="16">
        <f t="shared" si="62"/>
        <v>50569.6157264</v>
      </c>
      <c r="FF17" s="16">
        <v>653</v>
      </c>
      <c r="FG17" s="16">
        <v>1039</v>
      </c>
      <c r="FH17" s="16"/>
      <c r="FI17" s="16">
        <f t="shared" si="63"/>
        <v>26091.924</v>
      </c>
      <c r="FJ17" s="16">
        <f t="shared" si="64"/>
        <v>3586.7403368</v>
      </c>
      <c r="FK17" s="16">
        <f t="shared" si="65"/>
        <v>29678.6643368</v>
      </c>
      <c r="FL17" s="16">
        <v>383</v>
      </c>
      <c r="FM17" s="16">
        <v>610</v>
      </c>
    </row>
    <row r="18" spans="1:169" ht="12.75">
      <c r="A18" s="1">
        <v>41548</v>
      </c>
      <c r="D18" s="16">
        <v>398128</v>
      </c>
      <c r="E18" s="16">
        <f t="shared" si="0"/>
        <v>398128</v>
      </c>
      <c r="F18" s="16">
        <f t="shared" si="66"/>
        <v>51989</v>
      </c>
      <c r="G18" s="16">
        <f t="shared" si="67"/>
        <v>82693</v>
      </c>
      <c r="I18" s="16">
        <f t="shared" si="1"/>
        <v>0</v>
      </c>
      <c r="J18" s="16">
        <f t="shared" si="2"/>
        <v>186366.8221984</v>
      </c>
      <c r="K18" s="16">
        <f t="shared" si="3"/>
        <v>186366.8221984</v>
      </c>
      <c r="L18" s="16">
        <f t="shared" si="68"/>
        <v>24337</v>
      </c>
      <c r="M18" s="16">
        <f t="shared" si="69"/>
        <v>38710</v>
      </c>
      <c r="O18" s="16"/>
      <c r="P18" s="16">
        <f t="shared" si="4"/>
        <v>211761.17780160005</v>
      </c>
      <c r="Q18" s="16">
        <f t="shared" si="5"/>
        <v>211761.17780160005</v>
      </c>
      <c r="R18" s="16">
        <f t="shared" si="71"/>
        <v>27652</v>
      </c>
      <c r="S18" s="16">
        <f t="shared" si="72"/>
        <v>43983</v>
      </c>
      <c r="U18" s="16"/>
      <c r="V18" s="16">
        <f t="shared" si="6"/>
        <v>3496.55916</v>
      </c>
      <c r="W18" s="16">
        <f t="shared" si="7"/>
        <v>3496.55916</v>
      </c>
      <c r="X18" s="16">
        <v>457</v>
      </c>
      <c r="Y18" s="16">
        <v>726</v>
      </c>
      <c r="Z18" s="16"/>
      <c r="AA18" s="16"/>
      <c r="AB18" s="16">
        <f t="shared" si="8"/>
        <v>4580.0246992</v>
      </c>
      <c r="AC18" s="16">
        <f t="shared" si="9"/>
        <v>4580.0246992</v>
      </c>
      <c r="AD18" s="16">
        <v>598</v>
      </c>
      <c r="AE18" s="16">
        <v>951</v>
      </c>
      <c r="AF18" s="16"/>
      <c r="AG18" s="16"/>
      <c r="AH18" s="16">
        <f t="shared" si="10"/>
        <v>111537.9877808</v>
      </c>
      <c r="AI18" s="16">
        <f t="shared" si="11"/>
        <v>111537.9877808</v>
      </c>
      <c r="AJ18" s="16">
        <v>14564</v>
      </c>
      <c r="AK18" s="16">
        <v>23167</v>
      </c>
      <c r="AL18" s="16"/>
      <c r="AM18" s="16"/>
      <c r="AN18" s="16">
        <f t="shared" si="12"/>
        <v>999.8586591999999</v>
      </c>
      <c r="AO18" s="16">
        <f t="shared" si="13"/>
        <v>999.8586591999999</v>
      </c>
      <c r="AP18" s="16">
        <v>131</v>
      </c>
      <c r="AQ18" s="16">
        <v>208</v>
      </c>
      <c r="AR18" s="16"/>
      <c r="AS18" s="16"/>
      <c r="AT18" s="16">
        <f t="shared" si="14"/>
        <v>943.4439215999998</v>
      </c>
      <c r="AU18" s="16">
        <f t="shared" si="15"/>
        <v>943.4439215999998</v>
      </c>
      <c r="AV18" s="16">
        <v>123</v>
      </c>
      <c r="AW18" s="16">
        <v>196</v>
      </c>
      <c r="AX18" s="16"/>
      <c r="AY18" s="16"/>
      <c r="AZ18" s="16">
        <f t="shared" si="16"/>
        <v>30236.3485264</v>
      </c>
      <c r="BA18" s="16">
        <f t="shared" si="17"/>
        <v>30236.3485264</v>
      </c>
      <c r="BB18" s="16">
        <v>3948</v>
      </c>
      <c r="BC18" s="16">
        <v>6280</v>
      </c>
      <c r="BD18" s="16"/>
      <c r="BE18" s="16"/>
      <c r="BF18" s="16">
        <f t="shared" si="18"/>
        <v>1157.6367856</v>
      </c>
      <c r="BG18" s="16">
        <f t="shared" si="19"/>
        <v>1157.6367856</v>
      </c>
      <c r="BH18" s="16">
        <v>151</v>
      </c>
      <c r="BI18" s="16">
        <v>240</v>
      </c>
      <c r="BJ18" s="16"/>
      <c r="BK18" s="16"/>
      <c r="BL18" s="16">
        <f t="shared" si="20"/>
        <v>498.0183152</v>
      </c>
      <c r="BM18" s="16">
        <f t="shared" si="21"/>
        <v>498.0183152</v>
      </c>
      <c r="BN18" s="16">
        <v>65</v>
      </c>
      <c r="BO18" s="16">
        <v>103</v>
      </c>
      <c r="BP18" s="16"/>
      <c r="BQ18" s="16"/>
      <c r="BR18" s="16">
        <f t="shared" si="22"/>
        <v>7918.7261072</v>
      </c>
      <c r="BS18" s="16">
        <f t="shared" si="23"/>
        <v>7918.7261072</v>
      </c>
      <c r="BT18" s="16">
        <v>1034</v>
      </c>
      <c r="BU18" s="16">
        <v>1645</v>
      </c>
      <c r="BV18" s="16"/>
      <c r="BW18" s="16"/>
      <c r="BX18" s="16">
        <f t="shared" si="24"/>
        <v>46287.1177232</v>
      </c>
      <c r="BY18" s="16">
        <f t="shared" si="25"/>
        <v>46287.1177232</v>
      </c>
      <c r="BZ18" s="16">
        <v>6044</v>
      </c>
      <c r="CA18" s="16">
        <v>9614</v>
      </c>
      <c r="CB18" s="16"/>
      <c r="CC18" s="16"/>
      <c r="CD18" s="16">
        <f t="shared" si="26"/>
        <v>50.562256</v>
      </c>
      <c r="CE18" s="16">
        <f t="shared" si="27"/>
        <v>50.562256</v>
      </c>
      <c r="CF18" s="16">
        <v>7</v>
      </c>
      <c r="CG18" s="16">
        <v>11</v>
      </c>
      <c r="CH18" s="16"/>
      <c r="CI18" s="16"/>
      <c r="CJ18" s="16">
        <f t="shared" si="28"/>
        <v>4054.8938671999995</v>
      </c>
      <c r="CK18" s="16">
        <f t="shared" si="29"/>
        <v>4054.8938671999995</v>
      </c>
      <c r="CL18" s="16">
        <v>530</v>
      </c>
      <c r="CM18" s="16">
        <v>842</v>
      </c>
      <c r="CN18" s="16"/>
      <c r="CO18" s="16"/>
      <c r="CP18" s="16"/>
      <c r="CQ18" s="16"/>
      <c r="CR18" s="16"/>
      <c r="CS18" s="16"/>
      <c r="CT18" s="16"/>
      <c r="CU18" s="16">
        <f t="shared" si="30"/>
        <v>0</v>
      </c>
      <c r="CV18" s="16">
        <f t="shared" si="31"/>
        <v>15353.129502400001</v>
      </c>
      <c r="CW18" s="16">
        <f t="shared" si="32"/>
        <v>15353.129502400001</v>
      </c>
      <c r="CX18" s="16">
        <v>2005</v>
      </c>
      <c r="CY18" s="16">
        <v>3189</v>
      </c>
      <c r="CZ18" s="16"/>
      <c r="DA18" s="16">
        <f t="shared" si="33"/>
        <v>0</v>
      </c>
      <c r="DB18" s="16">
        <f t="shared" si="34"/>
        <v>37920.6170544</v>
      </c>
      <c r="DC18" s="16">
        <f t="shared" si="35"/>
        <v>37920.6170544</v>
      </c>
      <c r="DD18" s="16">
        <v>4952</v>
      </c>
      <c r="DE18" s="16">
        <v>7876</v>
      </c>
      <c r="DF18" s="16"/>
      <c r="DG18" s="16">
        <f t="shared" si="36"/>
        <v>0</v>
      </c>
      <c r="DH18" s="16">
        <f t="shared" si="37"/>
        <v>94349.965952</v>
      </c>
      <c r="DI18" s="16">
        <f t="shared" si="38"/>
        <v>94349.965952</v>
      </c>
      <c r="DJ18" s="16">
        <v>12320</v>
      </c>
      <c r="DK18" s="16">
        <v>19597</v>
      </c>
      <c r="DL18" s="16"/>
      <c r="DM18" s="16">
        <f t="shared" si="39"/>
        <v>0</v>
      </c>
      <c r="DN18" s="16">
        <f t="shared" si="40"/>
        <v>5801.2823392</v>
      </c>
      <c r="DO18" s="16">
        <f t="shared" si="41"/>
        <v>5801.2823392</v>
      </c>
      <c r="DP18" s="16">
        <v>758</v>
      </c>
      <c r="DQ18" s="16">
        <v>1205</v>
      </c>
      <c r="DR18" s="16"/>
      <c r="DS18" s="16">
        <f t="shared" si="42"/>
        <v>0</v>
      </c>
      <c r="DT18" s="16">
        <f t="shared" si="43"/>
        <v>89.2204848</v>
      </c>
      <c r="DU18" s="16">
        <f t="shared" si="44"/>
        <v>89.2204848</v>
      </c>
      <c r="DV18" s="16">
        <v>12</v>
      </c>
      <c r="DW18" s="16">
        <v>19</v>
      </c>
      <c r="DX18" s="16"/>
      <c r="DY18" s="16">
        <f t="shared" si="45"/>
        <v>0</v>
      </c>
      <c r="DZ18" s="16">
        <f t="shared" si="46"/>
        <v>2045.0242848</v>
      </c>
      <c r="EA18" s="16">
        <f t="shared" si="47"/>
        <v>2045.0242848</v>
      </c>
      <c r="EB18" s="16">
        <v>267</v>
      </c>
      <c r="EC18" s="16">
        <v>425</v>
      </c>
      <c r="ED18" s="16"/>
      <c r="EE18" s="16">
        <f t="shared" si="48"/>
        <v>0</v>
      </c>
      <c r="EF18" s="16">
        <f t="shared" si="49"/>
        <v>164.9046176</v>
      </c>
      <c r="EG18" s="16">
        <f t="shared" si="50"/>
        <v>164.9046176</v>
      </c>
      <c r="EH18" s="16">
        <v>22</v>
      </c>
      <c r="EI18" s="16">
        <v>34</v>
      </c>
      <c r="EJ18" s="16"/>
      <c r="EK18" s="16">
        <f t="shared" si="51"/>
        <v>0</v>
      </c>
      <c r="EL18" s="16">
        <f t="shared" si="52"/>
        <v>632.7050176</v>
      </c>
      <c r="EM18" s="16">
        <f t="shared" si="53"/>
        <v>632.7050176</v>
      </c>
      <c r="EN18" s="16">
        <v>83</v>
      </c>
      <c r="EO18" s="16">
        <v>131</v>
      </c>
      <c r="EP18" s="16"/>
      <c r="EQ18" s="16">
        <f t="shared" si="54"/>
        <v>0</v>
      </c>
      <c r="ER18" s="16">
        <f t="shared" si="55"/>
        <v>18642.8213536</v>
      </c>
      <c r="ES18" s="16">
        <f t="shared" si="56"/>
        <v>18642.8213536</v>
      </c>
      <c r="ET18" s="16">
        <v>2434</v>
      </c>
      <c r="EU18" s="16">
        <v>3872</v>
      </c>
      <c r="EV18" s="16"/>
      <c r="EW18" s="16">
        <f t="shared" si="57"/>
        <v>0</v>
      </c>
      <c r="EX18" s="16">
        <f t="shared" si="58"/>
        <v>3432.6994288</v>
      </c>
      <c r="EY18" s="16">
        <f t="shared" si="59"/>
        <v>3432.6994288</v>
      </c>
      <c r="EZ18" s="16">
        <v>448</v>
      </c>
      <c r="FA18" s="16">
        <v>713</v>
      </c>
      <c r="FB18" s="16"/>
      <c r="FC18" s="16">
        <f t="shared" si="60"/>
        <v>0</v>
      </c>
      <c r="FD18" s="16">
        <f t="shared" si="61"/>
        <v>5000.0099264</v>
      </c>
      <c r="FE18" s="16">
        <f t="shared" si="62"/>
        <v>5000.0099264</v>
      </c>
      <c r="FF18" s="16">
        <v>653</v>
      </c>
      <c r="FG18" s="16">
        <v>1039</v>
      </c>
      <c r="FH18" s="16"/>
      <c r="FI18" s="16">
        <f t="shared" si="63"/>
        <v>0</v>
      </c>
      <c r="FJ18" s="16">
        <f t="shared" si="64"/>
        <v>2934.4422368</v>
      </c>
      <c r="FK18" s="16">
        <f t="shared" si="65"/>
        <v>2934.4422368</v>
      </c>
      <c r="FL18" s="16">
        <v>383</v>
      </c>
      <c r="FM18" s="16">
        <v>610</v>
      </c>
    </row>
    <row r="19" spans="1:169" ht="12.75">
      <c r="A19" s="1">
        <v>41730</v>
      </c>
      <c r="C19" s="16">
        <v>3725000</v>
      </c>
      <c r="D19" s="16">
        <v>398128</v>
      </c>
      <c r="E19" s="16">
        <f t="shared" si="0"/>
        <v>4123128</v>
      </c>
      <c r="F19" s="16">
        <f t="shared" si="66"/>
        <v>51989</v>
      </c>
      <c r="G19" s="16">
        <f t="shared" si="67"/>
        <v>82693</v>
      </c>
      <c r="I19" s="16">
        <f t="shared" si="1"/>
        <v>1743701.5550000002</v>
      </c>
      <c r="J19" s="16">
        <f t="shared" si="2"/>
        <v>186366.8221984</v>
      </c>
      <c r="K19" s="16">
        <f t="shared" si="3"/>
        <v>1930068.3771984002</v>
      </c>
      <c r="L19" s="16">
        <f t="shared" si="68"/>
        <v>24337</v>
      </c>
      <c r="M19" s="16">
        <f t="shared" si="69"/>
        <v>38710</v>
      </c>
      <c r="O19" s="16">
        <f t="shared" si="70"/>
        <v>1981298.445</v>
      </c>
      <c r="P19" s="16">
        <f t="shared" si="4"/>
        <v>211761.17780160005</v>
      </c>
      <c r="Q19" s="16">
        <f t="shared" si="5"/>
        <v>2193059.6228016</v>
      </c>
      <c r="R19" s="16">
        <f t="shared" si="71"/>
        <v>27652</v>
      </c>
      <c r="S19" s="16">
        <f t="shared" si="72"/>
        <v>43983</v>
      </c>
      <c r="U19" s="16">
        <f t="shared" si="73"/>
        <v>32714.8125</v>
      </c>
      <c r="V19" s="16">
        <f t="shared" si="6"/>
        <v>3496.55916</v>
      </c>
      <c r="W19" s="16">
        <f t="shared" si="7"/>
        <v>36211.37166</v>
      </c>
      <c r="X19" s="16">
        <v>457</v>
      </c>
      <c r="Y19" s="16">
        <v>726</v>
      </c>
      <c r="Z19" s="16"/>
      <c r="AA19" s="16">
        <f t="shared" si="74"/>
        <v>42852.0275</v>
      </c>
      <c r="AB19" s="16">
        <f t="shared" si="8"/>
        <v>4580.0246992</v>
      </c>
      <c r="AC19" s="16">
        <f t="shared" si="9"/>
        <v>47432.0521992</v>
      </c>
      <c r="AD19" s="16">
        <v>598</v>
      </c>
      <c r="AE19" s="16">
        <v>951</v>
      </c>
      <c r="AF19" s="16"/>
      <c r="AG19" s="16">
        <f t="shared" si="75"/>
        <v>1043581.4725</v>
      </c>
      <c r="AH19" s="16">
        <f t="shared" si="10"/>
        <v>111537.9877808</v>
      </c>
      <c r="AI19" s="16">
        <f t="shared" si="11"/>
        <v>1155119.4602808</v>
      </c>
      <c r="AJ19" s="16">
        <v>14564</v>
      </c>
      <c r="AK19" s="16">
        <v>23167</v>
      </c>
      <c r="AL19" s="16"/>
      <c r="AM19" s="16">
        <f t="shared" si="76"/>
        <v>9354.964999999998</v>
      </c>
      <c r="AN19" s="16">
        <f t="shared" si="12"/>
        <v>999.8586591999999</v>
      </c>
      <c r="AO19" s="16">
        <f t="shared" si="13"/>
        <v>10354.823659199998</v>
      </c>
      <c r="AP19" s="16">
        <v>131</v>
      </c>
      <c r="AQ19" s="16">
        <v>208</v>
      </c>
      <c r="AR19" s="16"/>
      <c r="AS19" s="16">
        <f t="shared" si="77"/>
        <v>8827.1325</v>
      </c>
      <c r="AT19" s="16">
        <f t="shared" si="14"/>
        <v>943.4439215999998</v>
      </c>
      <c r="AU19" s="16">
        <f t="shared" si="15"/>
        <v>9770.576421599999</v>
      </c>
      <c r="AV19" s="16">
        <v>123</v>
      </c>
      <c r="AW19" s="16">
        <v>196</v>
      </c>
      <c r="AX19" s="16"/>
      <c r="AY19" s="16">
        <f t="shared" si="78"/>
        <v>282899.9675</v>
      </c>
      <c r="AZ19" s="16">
        <f t="shared" si="16"/>
        <v>30236.3485264</v>
      </c>
      <c r="BA19" s="16">
        <f t="shared" si="17"/>
        <v>313136.3160264</v>
      </c>
      <c r="BB19" s="16">
        <v>3948</v>
      </c>
      <c r="BC19" s="16">
        <v>6280</v>
      </c>
      <c r="BD19" s="16"/>
      <c r="BE19" s="16">
        <f t="shared" si="79"/>
        <v>10831.1825</v>
      </c>
      <c r="BF19" s="16">
        <f t="shared" si="18"/>
        <v>1157.6367856</v>
      </c>
      <c r="BG19" s="16">
        <f t="shared" si="19"/>
        <v>11988.8192856</v>
      </c>
      <c r="BH19" s="16">
        <v>151</v>
      </c>
      <c r="BI19" s="16">
        <v>240</v>
      </c>
      <c r="BJ19" s="16"/>
      <c r="BK19" s="16">
        <f t="shared" si="80"/>
        <v>4659.6025</v>
      </c>
      <c r="BL19" s="16">
        <f t="shared" si="20"/>
        <v>498.0183152</v>
      </c>
      <c r="BM19" s="16">
        <f t="shared" si="21"/>
        <v>5157.6208152</v>
      </c>
      <c r="BN19" s="16">
        <v>65</v>
      </c>
      <c r="BO19" s="16">
        <v>103</v>
      </c>
      <c r="BP19" s="16"/>
      <c r="BQ19" s="16">
        <f t="shared" si="81"/>
        <v>74089.8775</v>
      </c>
      <c r="BR19" s="16">
        <f t="shared" si="22"/>
        <v>7918.7261072</v>
      </c>
      <c r="BS19" s="16">
        <f t="shared" si="23"/>
        <v>82008.6036072</v>
      </c>
      <c r="BT19" s="16">
        <v>1034</v>
      </c>
      <c r="BU19" s="16">
        <v>1645</v>
      </c>
      <c r="BV19" s="16"/>
      <c r="BW19" s="16">
        <f t="shared" si="82"/>
        <v>433075.5775</v>
      </c>
      <c r="BX19" s="16">
        <f t="shared" si="24"/>
        <v>46287.1177232</v>
      </c>
      <c r="BY19" s="16">
        <f t="shared" si="25"/>
        <v>479362.6952232</v>
      </c>
      <c r="BZ19" s="16">
        <v>6044</v>
      </c>
      <c r="CA19" s="16">
        <v>9614</v>
      </c>
      <c r="CB19" s="16"/>
      <c r="CC19" s="16">
        <f t="shared" si="83"/>
        <v>473.075</v>
      </c>
      <c r="CD19" s="16">
        <f t="shared" si="26"/>
        <v>50.562256</v>
      </c>
      <c r="CE19" s="16">
        <f t="shared" si="27"/>
        <v>523.637256</v>
      </c>
      <c r="CF19" s="16">
        <v>7</v>
      </c>
      <c r="CG19" s="16">
        <v>11</v>
      </c>
      <c r="CH19" s="16"/>
      <c r="CI19" s="16">
        <f t="shared" si="84"/>
        <v>37938.752499999995</v>
      </c>
      <c r="CJ19" s="16">
        <f t="shared" si="28"/>
        <v>4054.8938671999995</v>
      </c>
      <c r="CK19" s="16">
        <f t="shared" si="29"/>
        <v>41993.646367199995</v>
      </c>
      <c r="CL19" s="16">
        <v>530</v>
      </c>
      <c r="CM19" s="16">
        <v>842</v>
      </c>
      <c r="CN19" s="16"/>
      <c r="CO19" s="16"/>
      <c r="CP19" s="16"/>
      <c r="CQ19" s="16"/>
      <c r="CR19" s="16"/>
      <c r="CS19" s="16"/>
      <c r="CT19" s="16"/>
      <c r="CU19" s="16">
        <f t="shared" si="30"/>
        <v>143648.2925</v>
      </c>
      <c r="CV19" s="16">
        <f t="shared" si="31"/>
        <v>15353.129502400001</v>
      </c>
      <c r="CW19" s="16">
        <f t="shared" si="32"/>
        <v>159001.4220024</v>
      </c>
      <c r="CX19" s="16">
        <v>2005</v>
      </c>
      <c r="CY19" s="16">
        <v>3189</v>
      </c>
      <c r="CZ19" s="16"/>
      <c r="DA19" s="16">
        <f t="shared" si="33"/>
        <v>354796.19249999995</v>
      </c>
      <c r="DB19" s="16">
        <f t="shared" si="34"/>
        <v>37920.6170544</v>
      </c>
      <c r="DC19" s="16">
        <f t="shared" si="35"/>
        <v>392716.8095543999</v>
      </c>
      <c r="DD19" s="16">
        <v>4952</v>
      </c>
      <c r="DE19" s="16">
        <v>7876</v>
      </c>
      <c r="DF19" s="16"/>
      <c r="DG19" s="16">
        <f t="shared" si="36"/>
        <v>882765.4</v>
      </c>
      <c r="DH19" s="16">
        <f t="shared" si="37"/>
        <v>94349.965952</v>
      </c>
      <c r="DI19" s="16">
        <f t="shared" si="38"/>
        <v>977115.365952</v>
      </c>
      <c r="DJ19" s="16">
        <v>12320</v>
      </c>
      <c r="DK19" s="16">
        <v>19597</v>
      </c>
      <c r="DL19" s="16"/>
      <c r="DM19" s="16">
        <f t="shared" si="39"/>
        <v>54278.465</v>
      </c>
      <c r="DN19" s="16">
        <f t="shared" si="40"/>
        <v>5801.2823392</v>
      </c>
      <c r="DO19" s="16">
        <f t="shared" si="41"/>
        <v>60079.747339199996</v>
      </c>
      <c r="DP19" s="16">
        <v>758</v>
      </c>
      <c r="DQ19" s="16">
        <v>1205</v>
      </c>
      <c r="DR19" s="16"/>
      <c r="DS19" s="16">
        <f t="shared" si="42"/>
        <v>834.7725</v>
      </c>
      <c r="DT19" s="16">
        <f t="shared" si="43"/>
        <v>89.2204848</v>
      </c>
      <c r="DU19" s="16">
        <f t="shared" si="44"/>
        <v>923.9929848</v>
      </c>
      <c r="DV19" s="16">
        <v>12</v>
      </c>
      <c r="DW19" s="16">
        <v>19</v>
      </c>
      <c r="DX19" s="16"/>
      <c r="DY19" s="16">
        <f t="shared" si="45"/>
        <v>19133.835</v>
      </c>
      <c r="DZ19" s="16">
        <f t="shared" si="46"/>
        <v>2045.0242848</v>
      </c>
      <c r="EA19" s="16">
        <f t="shared" si="47"/>
        <v>21178.8592848</v>
      </c>
      <c r="EB19" s="16">
        <v>267</v>
      </c>
      <c r="EC19" s="16">
        <v>425</v>
      </c>
      <c r="ED19" s="16"/>
      <c r="EE19" s="16">
        <f t="shared" si="48"/>
        <v>1542.895</v>
      </c>
      <c r="EF19" s="16">
        <f t="shared" si="49"/>
        <v>164.9046176</v>
      </c>
      <c r="EG19" s="16">
        <f t="shared" si="50"/>
        <v>1707.7996176</v>
      </c>
      <c r="EH19" s="16">
        <v>22</v>
      </c>
      <c r="EI19" s="16">
        <v>34</v>
      </c>
      <c r="EJ19" s="16"/>
      <c r="EK19" s="16">
        <f t="shared" si="51"/>
        <v>5919.77</v>
      </c>
      <c r="EL19" s="16">
        <f t="shared" si="52"/>
        <v>632.7050176</v>
      </c>
      <c r="EM19" s="16">
        <f t="shared" si="53"/>
        <v>6552.475017600001</v>
      </c>
      <c r="EN19" s="16">
        <v>83</v>
      </c>
      <c r="EO19" s="16">
        <v>131</v>
      </c>
      <c r="EP19" s="16"/>
      <c r="EQ19" s="16">
        <f t="shared" si="54"/>
        <v>174427.595</v>
      </c>
      <c r="ER19" s="16">
        <f t="shared" si="55"/>
        <v>18642.8213536</v>
      </c>
      <c r="ES19" s="16">
        <f t="shared" si="56"/>
        <v>193070.4163536</v>
      </c>
      <c r="ET19" s="16">
        <v>2434</v>
      </c>
      <c r="EU19" s="16">
        <v>3872</v>
      </c>
      <c r="EV19" s="16"/>
      <c r="EW19" s="16">
        <f t="shared" si="57"/>
        <v>32117.322500000002</v>
      </c>
      <c r="EX19" s="16">
        <f t="shared" si="58"/>
        <v>3432.6994288</v>
      </c>
      <c r="EY19" s="16">
        <f t="shared" si="59"/>
        <v>35550.0219288</v>
      </c>
      <c r="EZ19" s="16">
        <v>448</v>
      </c>
      <c r="FA19" s="16">
        <v>713</v>
      </c>
      <c r="FB19" s="16"/>
      <c r="FC19" s="16">
        <f t="shared" si="60"/>
        <v>46781.53</v>
      </c>
      <c r="FD19" s="16">
        <f t="shared" si="61"/>
        <v>5000.0099264</v>
      </c>
      <c r="FE19" s="16">
        <f t="shared" si="62"/>
        <v>51781.5399264</v>
      </c>
      <c r="FF19" s="16">
        <v>653</v>
      </c>
      <c r="FG19" s="16">
        <v>1039</v>
      </c>
      <c r="FH19" s="16"/>
      <c r="FI19" s="16">
        <f t="shared" si="63"/>
        <v>27455.485</v>
      </c>
      <c r="FJ19" s="16">
        <f t="shared" si="64"/>
        <v>2934.4422368</v>
      </c>
      <c r="FK19" s="16">
        <f t="shared" si="65"/>
        <v>30389.927236800002</v>
      </c>
      <c r="FL19" s="16">
        <v>383</v>
      </c>
      <c r="FM19" s="16">
        <v>610</v>
      </c>
    </row>
    <row r="20" spans="1:169" ht="12.75">
      <c r="A20" s="1">
        <v>41913</v>
      </c>
      <c r="D20" s="16">
        <v>321300</v>
      </c>
      <c r="E20" s="16">
        <f t="shared" si="0"/>
        <v>321300</v>
      </c>
      <c r="F20" s="16">
        <f t="shared" si="66"/>
        <v>51989</v>
      </c>
      <c r="G20" s="16">
        <f t="shared" si="67"/>
        <v>82693</v>
      </c>
      <c r="I20" s="16">
        <f t="shared" si="1"/>
        <v>0</v>
      </c>
      <c r="J20" s="16">
        <f t="shared" si="2"/>
        <v>150403.03614</v>
      </c>
      <c r="K20" s="16">
        <f t="shared" si="3"/>
        <v>150403.03614</v>
      </c>
      <c r="L20" s="16">
        <f t="shared" si="68"/>
        <v>24337</v>
      </c>
      <c r="M20" s="16">
        <f t="shared" si="69"/>
        <v>38710</v>
      </c>
      <c r="O20" s="16"/>
      <c r="P20" s="16">
        <f t="shared" si="4"/>
        <v>170896.96385999996</v>
      </c>
      <c r="Q20" s="16">
        <f t="shared" si="5"/>
        <v>170896.96385999996</v>
      </c>
      <c r="R20" s="16">
        <f t="shared" si="71"/>
        <v>27652</v>
      </c>
      <c r="S20" s="16">
        <f t="shared" si="72"/>
        <v>43983</v>
      </c>
      <c r="U20" s="16"/>
      <c r="V20" s="16">
        <f t="shared" si="6"/>
        <v>2821.8172499999996</v>
      </c>
      <c r="W20" s="16">
        <f t="shared" si="7"/>
        <v>2821.8172499999996</v>
      </c>
      <c r="X20" s="16">
        <v>457</v>
      </c>
      <c r="Y20" s="16">
        <v>726</v>
      </c>
      <c r="Z20" s="16"/>
      <c r="AA20" s="16"/>
      <c r="AB20" s="16">
        <f t="shared" si="8"/>
        <v>3696.2030700000005</v>
      </c>
      <c r="AC20" s="16">
        <f t="shared" si="9"/>
        <v>3696.2030700000005</v>
      </c>
      <c r="AD20" s="16">
        <v>598</v>
      </c>
      <c r="AE20" s="16">
        <v>951</v>
      </c>
      <c r="AF20" s="16"/>
      <c r="AG20" s="16"/>
      <c r="AH20" s="16">
        <f t="shared" si="10"/>
        <v>90014.15492999999</v>
      </c>
      <c r="AI20" s="16">
        <f t="shared" si="11"/>
        <v>90014.15492999999</v>
      </c>
      <c r="AJ20" s="16">
        <v>14564</v>
      </c>
      <c r="AK20" s="16">
        <v>23167</v>
      </c>
      <c r="AL20" s="16"/>
      <c r="AM20" s="16"/>
      <c r="AN20" s="16">
        <f t="shared" si="12"/>
        <v>806.9128199999999</v>
      </c>
      <c r="AO20" s="16">
        <f t="shared" si="13"/>
        <v>806.9128199999999</v>
      </c>
      <c r="AP20" s="16">
        <v>131</v>
      </c>
      <c r="AQ20" s="16">
        <v>208</v>
      </c>
      <c r="AR20" s="16"/>
      <c r="AS20" s="16"/>
      <c r="AT20" s="16">
        <f t="shared" si="14"/>
        <v>761.38461</v>
      </c>
      <c r="AU20" s="16">
        <f t="shared" si="15"/>
        <v>761.38461</v>
      </c>
      <c r="AV20" s="16">
        <v>123</v>
      </c>
      <c r="AW20" s="16">
        <v>196</v>
      </c>
      <c r="AX20" s="16"/>
      <c r="AY20" s="16"/>
      <c r="AZ20" s="16">
        <f t="shared" si="16"/>
        <v>24401.54619</v>
      </c>
      <c r="BA20" s="16">
        <f t="shared" si="17"/>
        <v>24401.54619</v>
      </c>
      <c r="BB20" s="16">
        <v>3948</v>
      </c>
      <c r="BC20" s="16">
        <v>6280</v>
      </c>
      <c r="BD20" s="16"/>
      <c r="BE20" s="16"/>
      <c r="BF20" s="16">
        <f t="shared" si="18"/>
        <v>934.24401</v>
      </c>
      <c r="BG20" s="16">
        <f t="shared" si="19"/>
        <v>934.24401</v>
      </c>
      <c r="BH20" s="16">
        <v>151</v>
      </c>
      <c r="BI20" s="16">
        <v>240</v>
      </c>
      <c r="BJ20" s="16"/>
      <c r="BK20" s="16"/>
      <c r="BL20" s="16">
        <f t="shared" si="20"/>
        <v>401.91417</v>
      </c>
      <c r="BM20" s="16">
        <f t="shared" si="21"/>
        <v>401.91417</v>
      </c>
      <c r="BN20" s="16">
        <v>65</v>
      </c>
      <c r="BO20" s="16">
        <v>103</v>
      </c>
      <c r="BP20" s="16"/>
      <c r="BQ20" s="16"/>
      <c r="BR20" s="16">
        <f t="shared" si="22"/>
        <v>6390.62487</v>
      </c>
      <c r="BS20" s="16">
        <f t="shared" si="23"/>
        <v>6390.62487</v>
      </c>
      <c r="BT20" s="16">
        <v>1034</v>
      </c>
      <c r="BU20" s="16">
        <v>1645</v>
      </c>
      <c r="BV20" s="16"/>
      <c r="BW20" s="16"/>
      <c r="BX20" s="16">
        <f t="shared" si="24"/>
        <v>37354.948469999996</v>
      </c>
      <c r="BY20" s="16">
        <f t="shared" si="25"/>
        <v>37354.948469999996</v>
      </c>
      <c r="BZ20" s="16">
        <v>6044</v>
      </c>
      <c r="CA20" s="16">
        <v>9614</v>
      </c>
      <c r="CB20" s="16"/>
      <c r="CC20" s="16"/>
      <c r="CD20" s="16">
        <f t="shared" si="26"/>
        <v>40.805099999999996</v>
      </c>
      <c r="CE20" s="16">
        <f t="shared" si="27"/>
        <v>40.805099999999996</v>
      </c>
      <c r="CF20" s="16">
        <v>7</v>
      </c>
      <c r="CG20" s="16">
        <v>11</v>
      </c>
      <c r="CH20" s="16"/>
      <c r="CI20" s="16"/>
      <c r="CJ20" s="16">
        <f t="shared" si="28"/>
        <v>3272.408369999999</v>
      </c>
      <c r="CK20" s="16">
        <f t="shared" si="29"/>
        <v>3272.408369999999</v>
      </c>
      <c r="CL20" s="16">
        <v>530</v>
      </c>
      <c r="CM20" s="16">
        <v>842</v>
      </c>
      <c r="CN20" s="16"/>
      <c r="CO20" s="16"/>
      <c r="CP20" s="16"/>
      <c r="CQ20" s="16"/>
      <c r="CR20" s="16"/>
      <c r="CS20" s="16"/>
      <c r="CT20" s="16"/>
      <c r="CU20" s="16">
        <f t="shared" si="30"/>
        <v>0</v>
      </c>
      <c r="CV20" s="16">
        <f t="shared" si="31"/>
        <v>12390.38829</v>
      </c>
      <c r="CW20" s="16">
        <f t="shared" si="32"/>
        <v>12390.38829</v>
      </c>
      <c r="CX20" s="16">
        <v>2005</v>
      </c>
      <c r="CY20" s="16">
        <v>3189</v>
      </c>
      <c r="CZ20" s="16"/>
      <c r="DA20" s="16">
        <f t="shared" si="33"/>
        <v>0</v>
      </c>
      <c r="DB20" s="16">
        <f t="shared" si="34"/>
        <v>30602.957489999997</v>
      </c>
      <c r="DC20" s="16">
        <f t="shared" si="35"/>
        <v>30602.957489999997</v>
      </c>
      <c r="DD20" s="16">
        <v>4952</v>
      </c>
      <c r="DE20" s="16">
        <v>7876</v>
      </c>
      <c r="DF20" s="16"/>
      <c r="DG20" s="16">
        <f t="shared" si="36"/>
        <v>0</v>
      </c>
      <c r="DH20" s="16">
        <f t="shared" si="37"/>
        <v>76142.9592</v>
      </c>
      <c r="DI20" s="16">
        <f t="shared" si="38"/>
        <v>76142.9592</v>
      </c>
      <c r="DJ20" s="16">
        <v>12320</v>
      </c>
      <c r="DK20" s="16">
        <v>19597</v>
      </c>
      <c r="DL20" s="16"/>
      <c r="DM20" s="16">
        <f t="shared" si="39"/>
        <v>0</v>
      </c>
      <c r="DN20" s="16">
        <f t="shared" si="40"/>
        <v>4681.79082</v>
      </c>
      <c r="DO20" s="16">
        <f t="shared" si="41"/>
        <v>4681.79082</v>
      </c>
      <c r="DP20" s="16">
        <v>758</v>
      </c>
      <c r="DQ20" s="16">
        <v>1205</v>
      </c>
      <c r="DR20" s="16"/>
      <c r="DS20" s="16">
        <f t="shared" si="42"/>
        <v>0</v>
      </c>
      <c r="DT20" s="16">
        <f t="shared" si="43"/>
        <v>72.00333</v>
      </c>
      <c r="DU20" s="16">
        <f t="shared" si="44"/>
        <v>72.00333</v>
      </c>
      <c r="DV20" s="16">
        <v>12</v>
      </c>
      <c r="DW20" s="16">
        <v>19</v>
      </c>
      <c r="DX20" s="16"/>
      <c r="DY20" s="16">
        <f t="shared" si="45"/>
        <v>0</v>
      </c>
      <c r="DZ20" s="16">
        <f t="shared" si="46"/>
        <v>1650.38958</v>
      </c>
      <c r="EA20" s="16">
        <f t="shared" si="47"/>
        <v>1650.38958</v>
      </c>
      <c r="EB20" s="16">
        <v>267</v>
      </c>
      <c r="EC20" s="16">
        <v>425</v>
      </c>
      <c r="ED20" s="16"/>
      <c r="EE20" s="16">
        <f t="shared" si="48"/>
        <v>0</v>
      </c>
      <c r="EF20" s="16">
        <f t="shared" si="49"/>
        <v>133.08246</v>
      </c>
      <c r="EG20" s="16">
        <f t="shared" si="50"/>
        <v>133.08246</v>
      </c>
      <c r="EH20" s="16">
        <v>22</v>
      </c>
      <c r="EI20" s="16">
        <v>34</v>
      </c>
      <c r="EJ20" s="16"/>
      <c r="EK20" s="16">
        <f t="shared" si="51"/>
        <v>0</v>
      </c>
      <c r="EL20" s="16">
        <f t="shared" si="52"/>
        <v>510.60996</v>
      </c>
      <c r="EM20" s="16">
        <f t="shared" si="53"/>
        <v>510.60996</v>
      </c>
      <c r="EN20" s="16">
        <v>83</v>
      </c>
      <c r="EO20" s="16">
        <v>131</v>
      </c>
      <c r="EP20" s="16"/>
      <c r="EQ20" s="16">
        <f t="shared" si="54"/>
        <v>0</v>
      </c>
      <c r="ER20" s="16">
        <f t="shared" si="55"/>
        <v>15045.25806</v>
      </c>
      <c r="ES20" s="16">
        <f t="shared" si="56"/>
        <v>15045.25806</v>
      </c>
      <c r="ET20" s="16">
        <v>2434</v>
      </c>
      <c r="EU20" s="16">
        <v>3872</v>
      </c>
      <c r="EV20" s="16"/>
      <c r="EW20" s="16">
        <f t="shared" si="57"/>
        <v>0</v>
      </c>
      <c r="EX20" s="16">
        <f t="shared" si="58"/>
        <v>2770.2807300000004</v>
      </c>
      <c r="EY20" s="16">
        <f t="shared" si="59"/>
        <v>2770.2807300000004</v>
      </c>
      <c r="EZ20" s="16">
        <v>448</v>
      </c>
      <c r="FA20" s="16">
        <v>713</v>
      </c>
      <c r="FB20" s="16"/>
      <c r="FC20" s="16">
        <f t="shared" si="60"/>
        <v>0</v>
      </c>
      <c r="FD20" s="16">
        <f t="shared" si="61"/>
        <v>4035.14244</v>
      </c>
      <c r="FE20" s="16">
        <f t="shared" si="62"/>
        <v>4035.14244</v>
      </c>
      <c r="FF20" s="16">
        <v>653</v>
      </c>
      <c r="FG20" s="16">
        <v>1039</v>
      </c>
      <c r="FH20" s="16"/>
      <c r="FI20" s="16">
        <f t="shared" si="63"/>
        <v>0</v>
      </c>
      <c r="FJ20" s="16">
        <f t="shared" si="64"/>
        <v>2368.17378</v>
      </c>
      <c r="FK20" s="16">
        <f t="shared" si="65"/>
        <v>2368.17378</v>
      </c>
      <c r="FL20" s="16">
        <v>383</v>
      </c>
      <c r="FM20" s="16">
        <v>610</v>
      </c>
    </row>
    <row r="21" spans="1:169" ht="12.75">
      <c r="A21" s="1">
        <v>42095</v>
      </c>
      <c r="C21" s="16">
        <v>3875000</v>
      </c>
      <c r="D21" s="16">
        <v>321300</v>
      </c>
      <c r="E21" s="16">
        <f t="shared" si="0"/>
        <v>4196300</v>
      </c>
      <c r="F21" s="16">
        <f t="shared" si="66"/>
        <v>51989</v>
      </c>
      <c r="G21" s="16">
        <f t="shared" si="67"/>
        <v>82693</v>
      </c>
      <c r="I21" s="16">
        <f t="shared" si="1"/>
        <v>1813917.7249999996</v>
      </c>
      <c r="J21" s="16">
        <f t="shared" si="2"/>
        <v>150403.03614</v>
      </c>
      <c r="K21" s="16">
        <f t="shared" si="3"/>
        <v>1964320.7611399996</v>
      </c>
      <c r="L21" s="16">
        <f t="shared" si="68"/>
        <v>24337</v>
      </c>
      <c r="M21" s="16">
        <f t="shared" si="69"/>
        <v>38710</v>
      </c>
      <c r="O21" s="16">
        <f t="shared" si="70"/>
        <v>2061082.275</v>
      </c>
      <c r="P21" s="16">
        <f t="shared" si="4"/>
        <v>170896.96385999996</v>
      </c>
      <c r="Q21" s="16">
        <f t="shared" si="5"/>
        <v>2231979.23886</v>
      </c>
      <c r="R21" s="16">
        <f t="shared" si="71"/>
        <v>27652</v>
      </c>
      <c r="S21" s="16">
        <f t="shared" si="72"/>
        <v>43983</v>
      </c>
      <c r="U21" s="16">
        <f t="shared" si="73"/>
        <v>34032.1875</v>
      </c>
      <c r="V21" s="16">
        <f t="shared" si="6"/>
        <v>2821.8172499999996</v>
      </c>
      <c r="W21" s="16">
        <f t="shared" si="7"/>
        <v>36854.00475</v>
      </c>
      <c r="X21" s="16">
        <v>457</v>
      </c>
      <c r="Y21" s="16">
        <v>726</v>
      </c>
      <c r="Z21" s="16"/>
      <c r="AA21" s="16">
        <f t="shared" si="74"/>
        <v>44577.6125</v>
      </c>
      <c r="AB21" s="16">
        <f t="shared" si="8"/>
        <v>3696.2030700000005</v>
      </c>
      <c r="AC21" s="16">
        <f t="shared" si="9"/>
        <v>48273.815570000006</v>
      </c>
      <c r="AD21" s="16">
        <v>598</v>
      </c>
      <c r="AE21" s="16">
        <v>951</v>
      </c>
      <c r="AF21" s="16"/>
      <c r="AG21" s="16">
        <f t="shared" si="75"/>
        <v>1085604.8875</v>
      </c>
      <c r="AH21" s="16">
        <f t="shared" si="10"/>
        <v>90014.15492999999</v>
      </c>
      <c r="AI21" s="16">
        <f t="shared" si="11"/>
        <v>1175619.04243</v>
      </c>
      <c r="AJ21" s="16">
        <v>14564</v>
      </c>
      <c r="AK21" s="16">
        <v>23167</v>
      </c>
      <c r="AL21" s="16"/>
      <c r="AM21" s="16">
        <f t="shared" si="76"/>
        <v>9731.675</v>
      </c>
      <c r="AN21" s="16">
        <f t="shared" si="12"/>
        <v>806.9128199999999</v>
      </c>
      <c r="AO21" s="16">
        <f t="shared" si="13"/>
        <v>10538.587819999999</v>
      </c>
      <c r="AP21" s="16">
        <v>131</v>
      </c>
      <c r="AQ21" s="16">
        <v>208</v>
      </c>
      <c r="AR21" s="16"/>
      <c r="AS21" s="16">
        <f t="shared" si="77"/>
        <v>9182.5875</v>
      </c>
      <c r="AT21" s="16">
        <f t="shared" si="14"/>
        <v>761.38461</v>
      </c>
      <c r="AU21" s="16">
        <f t="shared" si="15"/>
        <v>9943.972109999999</v>
      </c>
      <c r="AV21" s="16">
        <v>123</v>
      </c>
      <c r="AW21" s="16">
        <v>196</v>
      </c>
      <c r="AX21" s="16"/>
      <c r="AY21" s="16">
        <f t="shared" si="78"/>
        <v>294291.9125</v>
      </c>
      <c r="AZ21" s="16">
        <f t="shared" si="16"/>
        <v>24401.54619</v>
      </c>
      <c r="BA21" s="16">
        <f t="shared" si="17"/>
        <v>318693.45869</v>
      </c>
      <c r="BB21" s="16">
        <v>3948</v>
      </c>
      <c r="BC21" s="16">
        <v>6280</v>
      </c>
      <c r="BD21" s="16"/>
      <c r="BE21" s="16">
        <f t="shared" si="79"/>
        <v>11267.3375</v>
      </c>
      <c r="BF21" s="16">
        <f t="shared" si="18"/>
        <v>934.24401</v>
      </c>
      <c r="BG21" s="16">
        <f t="shared" si="19"/>
        <v>12201.58151</v>
      </c>
      <c r="BH21" s="16">
        <v>151</v>
      </c>
      <c r="BI21" s="16">
        <v>240</v>
      </c>
      <c r="BJ21" s="16"/>
      <c r="BK21" s="16">
        <f t="shared" si="80"/>
        <v>4847.2375</v>
      </c>
      <c r="BL21" s="16">
        <f t="shared" si="20"/>
        <v>401.91417</v>
      </c>
      <c r="BM21" s="16">
        <f t="shared" si="21"/>
        <v>5249.15167</v>
      </c>
      <c r="BN21" s="16">
        <v>65</v>
      </c>
      <c r="BO21" s="16">
        <v>103</v>
      </c>
      <c r="BP21" s="16"/>
      <c r="BQ21" s="16">
        <f t="shared" si="81"/>
        <v>77073.3625</v>
      </c>
      <c r="BR21" s="16">
        <f t="shared" si="22"/>
        <v>6390.62487</v>
      </c>
      <c r="BS21" s="16">
        <f t="shared" si="23"/>
        <v>83463.98737</v>
      </c>
      <c r="BT21" s="16">
        <v>1034</v>
      </c>
      <c r="BU21" s="16">
        <v>1645</v>
      </c>
      <c r="BV21" s="16"/>
      <c r="BW21" s="16">
        <f t="shared" si="82"/>
        <v>450514.8625</v>
      </c>
      <c r="BX21" s="16">
        <f t="shared" si="24"/>
        <v>37354.948469999996</v>
      </c>
      <c r="BY21" s="16">
        <f t="shared" si="25"/>
        <v>487869.81097</v>
      </c>
      <c r="BZ21" s="16">
        <v>6044</v>
      </c>
      <c r="CA21" s="16">
        <v>9614</v>
      </c>
      <c r="CB21" s="16"/>
      <c r="CC21" s="16">
        <f t="shared" si="83"/>
        <v>492.125</v>
      </c>
      <c r="CD21" s="16">
        <f t="shared" si="26"/>
        <v>40.805099999999996</v>
      </c>
      <c r="CE21" s="16">
        <f t="shared" si="27"/>
        <v>532.9301</v>
      </c>
      <c r="CF21" s="16">
        <v>7</v>
      </c>
      <c r="CG21" s="16">
        <v>11</v>
      </c>
      <c r="CH21" s="16"/>
      <c r="CI21" s="16">
        <f t="shared" si="84"/>
        <v>39466.487499999996</v>
      </c>
      <c r="CJ21" s="16">
        <f t="shared" si="28"/>
        <v>3272.408369999999</v>
      </c>
      <c r="CK21" s="16">
        <f t="shared" si="29"/>
        <v>42738.89586999999</v>
      </c>
      <c r="CL21" s="16">
        <v>530</v>
      </c>
      <c r="CM21" s="16">
        <v>842</v>
      </c>
      <c r="CN21" s="16"/>
      <c r="CO21" s="16"/>
      <c r="CP21" s="16"/>
      <c r="CQ21" s="16"/>
      <c r="CR21" s="16"/>
      <c r="CS21" s="16"/>
      <c r="CT21" s="16"/>
      <c r="CU21" s="16">
        <f t="shared" si="30"/>
        <v>149432.7875</v>
      </c>
      <c r="CV21" s="16">
        <f t="shared" si="31"/>
        <v>12390.38829</v>
      </c>
      <c r="CW21" s="16">
        <f t="shared" si="32"/>
        <v>161823.17579</v>
      </c>
      <c r="CX21" s="16">
        <v>2005</v>
      </c>
      <c r="CY21" s="16">
        <v>3189</v>
      </c>
      <c r="CZ21" s="16"/>
      <c r="DA21" s="16">
        <f t="shared" si="33"/>
        <v>369083.2875</v>
      </c>
      <c r="DB21" s="16">
        <f t="shared" si="34"/>
        <v>30602.957489999997</v>
      </c>
      <c r="DC21" s="16">
        <f t="shared" si="35"/>
        <v>399686.24499</v>
      </c>
      <c r="DD21" s="16">
        <v>4952</v>
      </c>
      <c r="DE21" s="16">
        <v>7876</v>
      </c>
      <c r="DF21" s="16"/>
      <c r="DG21" s="16">
        <f t="shared" si="36"/>
        <v>918313</v>
      </c>
      <c r="DH21" s="16">
        <f t="shared" si="37"/>
        <v>76142.9592</v>
      </c>
      <c r="DI21" s="16">
        <f t="shared" si="38"/>
        <v>994455.9592</v>
      </c>
      <c r="DJ21" s="16">
        <v>12320</v>
      </c>
      <c r="DK21" s="16">
        <v>19597</v>
      </c>
      <c r="DL21" s="16"/>
      <c r="DM21" s="16">
        <f t="shared" si="39"/>
        <v>56464.175</v>
      </c>
      <c r="DN21" s="16">
        <f t="shared" si="40"/>
        <v>4681.79082</v>
      </c>
      <c r="DO21" s="16">
        <f t="shared" si="41"/>
        <v>61145.965820000005</v>
      </c>
      <c r="DP21" s="16">
        <v>758</v>
      </c>
      <c r="DQ21" s="16">
        <v>1205</v>
      </c>
      <c r="DR21" s="16"/>
      <c r="DS21" s="16">
        <f t="shared" si="42"/>
        <v>868.3875</v>
      </c>
      <c r="DT21" s="16">
        <f t="shared" si="43"/>
        <v>72.00333</v>
      </c>
      <c r="DU21" s="16">
        <f t="shared" si="44"/>
        <v>940.39083</v>
      </c>
      <c r="DV21" s="16">
        <v>12</v>
      </c>
      <c r="DW21" s="16">
        <v>19</v>
      </c>
      <c r="DX21" s="16"/>
      <c r="DY21" s="16">
        <f t="shared" si="45"/>
        <v>19904.325</v>
      </c>
      <c r="DZ21" s="16">
        <f t="shared" si="46"/>
        <v>1650.38958</v>
      </c>
      <c r="EA21" s="16">
        <f t="shared" si="47"/>
        <v>21554.71458</v>
      </c>
      <c r="EB21" s="16">
        <v>267</v>
      </c>
      <c r="EC21" s="16">
        <v>425</v>
      </c>
      <c r="ED21" s="16"/>
      <c r="EE21" s="16">
        <f t="shared" si="48"/>
        <v>1605.0249999999999</v>
      </c>
      <c r="EF21" s="16">
        <f t="shared" si="49"/>
        <v>133.08246</v>
      </c>
      <c r="EG21" s="16">
        <f t="shared" si="50"/>
        <v>1738.10746</v>
      </c>
      <c r="EH21" s="16">
        <v>22</v>
      </c>
      <c r="EI21" s="16">
        <v>34</v>
      </c>
      <c r="EJ21" s="16"/>
      <c r="EK21" s="16">
        <f t="shared" si="51"/>
        <v>6158.150000000001</v>
      </c>
      <c r="EL21" s="16">
        <f t="shared" si="52"/>
        <v>510.60996</v>
      </c>
      <c r="EM21" s="16">
        <f t="shared" si="53"/>
        <v>6668.75996</v>
      </c>
      <c r="EN21" s="16">
        <v>83</v>
      </c>
      <c r="EO21" s="16">
        <v>131</v>
      </c>
      <c r="EP21" s="16"/>
      <c r="EQ21" s="16">
        <f t="shared" si="54"/>
        <v>181451.525</v>
      </c>
      <c r="ER21" s="16">
        <f t="shared" si="55"/>
        <v>15045.25806</v>
      </c>
      <c r="ES21" s="16">
        <f t="shared" si="56"/>
        <v>196496.78306</v>
      </c>
      <c r="ET21" s="16">
        <v>2434</v>
      </c>
      <c r="EU21" s="16">
        <v>3872</v>
      </c>
      <c r="EV21" s="16"/>
      <c r="EW21" s="16">
        <f t="shared" si="57"/>
        <v>33410.637500000004</v>
      </c>
      <c r="EX21" s="16">
        <f t="shared" si="58"/>
        <v>2770.2807300000004</v>
      </c>
      <c r="EY21" s="16">
        <f t="shared" si="59"/>
        <v>36180.91823</v>
      </c>
      <c r="EZ21" s="16">
        <v>448</v>
      </c>
      <c r="FA21" s="16">
        <v>713</v>
      </c>
      <c r="FB21" s="16"/>
      <c r="FC21" s="16">
        <f t="shared" si="60"/>
        <v>48665.35</v>
      </c>
      <c r="FD21" s="16">
        <f t="shared" si="61"/>
        <v>4035.14244</v>
      </c>
      <c r="FE21" s="16">
        <f t="shared" si="62"/>
        <v>52700.49244</v>
      </c>
      <c r="FF21" s="16">
        <v>653</v>
      </c>
      <c r="FG21" s="16">
        <v>1039</v>
      </c>
      <c r="FH21" s="16"/>
      <c r="FI21" s="16">
        <f t="shared" si="63"/>
        <v>28561.075</v>
      </c>
      <c r="FJ21" s="16">
        <f t="shared" si="64"/>
        <v>2368.17378</v>
      </c>
      <c r="FK21" s="16">
        <f t="shared" si="65"/>
        <v>30929.24878</v>
      </c>
      <c r="FL21" s="16">
        <v>383</v>
      </c>
      <c r="FM21" s="16">
        <v>610</v>
      </c>
    </row>
    <row r="22" spans="1:169" ht="12.75">
      <c r="A22" s="1">
        <v>42278</v>
      </c>
      <c r="D22" s="16">
        <v>219581</v>
      </c>
      <c r="E22" s="16">
        <f t="shared" si="0"/>
        <v>219581</v>
      </c>
      <c r="F22" s="16">
        <f t="shared" si="66"/>
        <v>51989</v>
      </c>
      <c r="G22" s="16">
        <f t="shared" si="67"/>
        <v>82693</v>
      </c>
      <c r="I22" s="16">
        <f t="shared" si="1"/>
        <v>0</v>
      </c>
      <c r="J22" s="16">
        <f t="shared" si="2"/>
        <v>102787.57883180003</v>
      </c>
      <c r="K22" s="16">
        <f t="shared" si="3"/>
        <v>102787.57883180003</v>
      </c>
      <c r="L22" s="16">
        <f t="shared" si="68"/>
        <v>24337</v>
      </c>
      <c r="M22" s="16">
        <f t="shared" si="69"/>
        <v>38710</v>
      </c>
      <c r="O22" s="16"/>
      <c r="P22" s="16">
        <f t="shared" si="4"/>
        <v>116793.42116819999</v>
      </c>
      <c r="Q22" s="16">
        <f t="shared" si="5"/>
        <v>116793.42116819999</v>
      </c>
      <c r="R22" s="16">
        <f t="shared" si="71"/>
        <v>27652</v>
      </c>
      <c r="S22" s="16">
        <f t="shared" si="72"/>
        <v>43983</v>
      </c>
      <c r="U22" s="16"/>
      <c r="V22" s="16">
        <f t="shared" si="6"/>
        <v>1928.4701324999999</v>
      </c>
      <c r="W22" s="16">
        <f t="shared" si="7"/>
        <v>1928.4701324999999</v>
      </c>
      <c r="X22" s="16">
        <v>457</v>
      </c>
      <c r="Y22" s="16">
        <v>726</v>
      </c>
      <c r="Z22" s="16"/>
      <c r="AA22" s="16"/>
      <c r="AB22" s="16">
        <f t="shared" si="8"/>
        <v>2526.0378659</v>
      </c>
      <c r="AC22" s="16">
        <f t="shared" si="9"/>
        <v>2526.0378659</v>
      </c>
      <c r="AD22" s="16">
        <v>598</v>
      </c>
      <c r="AE22" s="16">
        <v>951</v>
      </c>
      <c r="AF22" s="16"/>
      <c r="AG22" s="16"/>
      <c r="AH22" s="16">
        <f t="shared" si="10"/>
        <v>61516.9565941</v>
      </c>
      <c r="AI22" s="16">
        <f t="shared" si="11"/>
        <v>61516.9565941</v>
      </c>
      <c r="AJ22" s="16">
        <v>14564</v>
      </c>
      <c r="AK22" s="16">
        <v>23167</v>
      </c>
      <c r="AL22" s="16"/>
      <c r="AM22" s="16"/>
      <c r="AN22" s="16">
        <f t="shared" si="12"/>
        <v>551.4557233999999</v>
      </c>
      <c r="AO22" s="16">
        <f t="shared" si="13"/>
        <v>551.4557233999999</v>
      </c>
      <c r="AP22" s="16">
        <v>131</v>
      </c>
      <c r="AQ22" s="16">
        <v>208</v>
      </c>
      <c r="AR22" s="16"/>
      <c r="AS22" s="16"/>
      <c r="AT22" s="16">
        <f t="shared" si="14"/>
        <v>520.3410957</v>
      </c>
      <c r="AU22" s="16">
        <f t="shared" si="15"/>
        <v>520.3410957</v>
      </c>
      <c r="AV22" s="16">
        <v>123</v>
      </c>
      <c r="AW22" s="16">
        <v>196</v>
      </c>
      <c r="AX22" s="16"/>
      <c r="AY22" s="16"/>
      <c r="AZ22" s="16">
        <f t="shared" si="16"/>
        <v>16676.364500300002</v>
      </c>
      <c r="BA22" s="16">
        <f t="shared" si="17"/>
        <v>16676.364500300002</v>
      </c>
      <c r="BB22" s="16">
        <v>3948</v>
      </c>
      <c r="BC22" s="16">
        <v>6280</v>
      </c>
      <c r="BD22" s="16"/>
      <c r="BE22" s="16"/>
      <c r="BF22" s="16">
        <f t="shared" si="18"/>
        <v>638.4756737</v>
      </c>
      <c r="BG22" s="16">
        <f t="shared" si="19"/>
        <v>638.4756737</v>
      </c>
      <c r="BH22" s="16">
        <v>151</v>
      </c>
      <c r="BI22" s="16">
        <v>240</v>
      </c>
      <c r="BJ22" s="16"/>
      <c r="BK22" s="16"/>
      <c r="BL22" s="16">
        <f t="shared" si="20"/>
        <v>274.67387290000005</v>
      </c>
      <c r="BM22" s="16">
        <f t="shared" si="21"/>
        <v>274.67387290000005</v>
      </c>
      <c r="BN22" s="16">
        <v>65</v>
      </c>
      <c r="BO22" s="16">
        <v>103</v>
      </c>
      <c r="BP22" s="16"/>
      <c r="BQ22" s="16"/>
      <c r="BR22" s="16">
        <f t="shared" si="22"/>
        <v>4367.4441319</v>
      </c>
      <c r="BS22" s="16">
        <f t="shared" si="23"/>
        <v>4367.4441319</v>
      </c>
      <c r="BT22" s="16">
        <v>1034</v>
      </c>
      <c r="BU22" s="16">
        <v>1645</v>
      </c>
      <c r="BV22" s="16"/>
      <c r="BW22" s="16"/>
      <c r="BX22" s="16">
        <f t="shared" si="24"/>
        <v>25528.904263899996</v>
      </c>
      <c r="BY22" s="16">
        <f t="shared" si="25"/>
        <v>25528.904263899996</v>
      </c>
      <c r="BZ22" s="16">
        <v>6044</v>
      </c>
      <c r="CA22" s="16">
        <v>9614</v>
      </c>
      <c r="CB22" s="16"/>
      <c r="CC22" s="16"/>
      <c r="CD22" s="16">
        <f t="shared" si="26"/>
        <v>27.886786999999998</v>
      </c>
      <c r="CE22" s="16">
        <f t="shared" si="27"/>
        <v>27.886786999999998</v>
      </c>
      <c r="CF22" s="16">
        <v>7</v>
      </c>
      <c r="CG22" s="16">
        <v>11</v>
      </c>
      <c r="CH22" s="16"/>
      <c r="CI22" s="16"/>
      <c r="CJ22" s="16">
        <f t="shared" si="28"/>
        <v>2236.4105268999997</v>
      </c>
      <c r="CK22" s="16">
        <f t="shared" si="29"/>
        <v>2236.4105268999997</v>
      </c>
      <c r="CL22" s="16">
        <v>530</v>
      </c>
      <c r="CM22" s="16">
        <v>842</v>
      </c>
      <c r="CN22" s="16"/>
      <c r="CO22" s="16"/>
      <c r="CP22" s="16"/>
      <c r="CQ22" s="16"/>
      <c r="CR22" s="16"/>
      <c r="CS22" s="16"/>
      <c r="CT22" s="16"/>
      <c r="CU22" s="16">
        <f t="shared" si="30"/>
        <v>0</v>
      </c>
      <c r="CV22" s="16">
        <f t="shared" si="31"/>
        <v>8467.7679773</v>
      </c>
      <c r="CW22" s="16">
        <f t="shared" si="32"/>
        <v>8467.7679773</v>
      </c>
      <c r="CX22" s="16">
        <v>2005</v>
      </c>
      <c r="CY22" s="16">
        <v>3189</v>
      </c>
      <c r="CZ22" s="16"/>
      <c r="DA22" s="16">
        <f t="shared" si="33"/>
        <v>0</v>
      </c>
      <c r="DB22" s="16">
        <f t="shared" si="34"/>
        <v>20914.4973813</v>
      </c>
      <c r="DC22" s="16">
        <f t="shared" si="35"/>
        <v>20914.4973813</v>
      </c>
      <c r="DD22" s="16">
        <v>4952</v>
      </c>
      <c r="DE22" s="16">
        <v>7876</v>
      </c>
      <c r="DF22" s="16"/>
      <c r="DG22" s="16">
        <f t="shared" si="36"/>
        <v>0</v>
      </c>
      <c r="DH22" s="16">
        <f t="shared" si="37"/>
        <v>52037.183704</v>
      </c>
      <c r="DI22" s="16">
        <f t="shared" si="38"/>
        <v>52037.183704</v>
      </c>
      <c r="DJ22" s="16">
        <v>12320</v>
      </c>
      <c r="DK22" s="16">
        <v>19597</v>
      </c>
      <c r="DL22" s="16"/>
      <c r="DM22" s="16">
        <f t="shared" si="39"/>
        <v>0</v>
      </c>
      <c r="DN22" s="16">
        <f t="shared" si="40"/>
        <v>3199.6025834</v>
      </c>
      <c r="DO22" s="16">
        <f t="shared" si="41"/>
        <v>3199.6025834</v>
      </c>
      <c r="DP22" s="16">
        <v>758</v>
      </c>
      <c r="DQ22" s="16">
        <v>1205</v>
      </c>
      <c r="DR22" s="16"/>
      <c r="DS22" s="16">
        <f t="shared" si="42"/>
        <v>0</v>
      </c>
      <c r="DT22" s="16">
        <f t="shared" si="43"/>
        <v>49.2081021</v>
      </c>
      <c r="DU22" s="16">
        <f t="shared" si="44"/>
        <v>49.2081021</v>
      </c>
      <c r="DV22" s="16">
        <v>12</v>
      </c>
      <c r="DW22" s="16">
        <v>19</v>
      </c>
      <c r="DX22" s="16"/>
      <c r="DY22" s="16">
        <f t="shared" si="45"/>
        <v>0</v>
      </c>
      <c r="DZ22" s="16">
        <f t="shared" si="46"/>
        <v>1127.8997646</v>
      </c>
      <c r="EA22" s="16">
        <f t="shared" si="47"/>
        <v>1127.8997646</v>
      </c>
      <c r="EB22" s="16">
        <v>267</v>
      </c>
      <c r="EC22" s="16">
        <v>425</v>
      </c>
      <c r="ED22" s="16"/>
      <c r="EE22" s="16">
        <f t="shared" si="48"/>
        <v>0</v>
      </c>
      <c r="EF22" s="16">
        <f t="shared" si="49"/>
        <v>90.95045019999999</v>
      </c>
      <c r="EG22" s="16">
        <f t="shared" si="50"/>
        <v>90.95045019999999</v>
      </c>
      <c r="EH22" s="16">
        <v>22</v>
      </c>
      <c r="EI22" s="16">
        <v>34</v>
      </c>
      <c r="EJ22" s="16"/>
      <c r="EK22" s="16">
        <f t="shared" si="51"/>
        <v>0</v>
      </c>
      <c r="EL22" s="16">
        <f t="shared" si="52"/>
        <v>348.9581252</v>
      </c>
      <c r="EM22" s="16">
        <f t="shared" si="53"/>
        <v>348.9581252</v>
      </c>
      <c r="EN22" s="16">
        <v>83</v>
      </c>
      <c r="EO22" s="16">
        <v>131</v>
      </c>
      <c r="EP22" s="16"/>
      <c r="EQ22" s="16">
        <f t="shared" si="54"/>
        <v>0</v>
      </c>
      <c r="ER22" s="16">
        <f t="shared" si="55"/>
        <v>10282.1438222</v>
      </c>
      <c r="ES22" s="16">
        <f t="shared" si="56"/>
        <v>10282.1438222</v>
      </c>
      <c r="ET22" s="16">
        <v>2434</v>
      </c>
      <c r="EU22" s="16">
        <v>3872</v>
      </c>
      <c r="EV22" s="16"/>
      <c r="EW22" s="16">
        <f t="shared" si="57"/>
        <v>0</v>
      </c>
      <c r="EX22" s="16">
        <f t="shared" si="58"/>
        <v>1893.2493401000002</v>
      </c>
      <c r="EY22" s="16">
        <f t="shared" si="59"/>
        <v>1893.2493401000002</v>
      </c>
      <c r="EZ22" s="16">
        <v>448</v>
      </c>
      <c r="FA22" s="16">
        <v>713</v>
      </c>
      <c r="FB22" s="16"/>
      <c r="FC22" s="16">
        <f t="shared" si="60"/>
        <v>0</v>
      </c>
      <c r="FD22" s="16">
        <f t="shared" si="61"/>
        <v>2757.6738628</v>
      </c>
      <c r="FE22" s="16">
        <f t="shared" si="62"/>
        <v>2757.6738628</v>
      </c>
      <c r="FF22" s="16">
        <v>653</v>
      </c>
      <c r="FG22" s="16">
        <v>1039</v>
      </c>
      <c r="FH22" s="16"/>
      <c r="FI22" s="16">
        <f t="shared" si="63"/>
        <v>0</v>
      </c>
      <c r="FJ22" s="16">
        <f t="shared" si="64"/>
        <v>1618.4437186</v>
      </c>
      <c r="FK22" s="16">
        <f t="shared" si="65"/>
        <v>1618.4437186</v>
      </c>
      <c r="FL22" s="16">
        <v>383</v>
      </c>
      <c r="FM22" s="16">
        <v>610</v>
      </c>
    </row>
    <row r="23" spans="1:169" ht="12.75">
      <c r="A23" s="1">
        <v>42461</v>
      </c>
      <c r="C23" s="16">
        <v>4075000</v>
      </c>
      <c r="D23" s="16">
        <v>219581</v>
      </c>
      <c r="E23" s="16">
        <f t="shared" si="0"/>
        <v>4294581</v>
      </c>
      <c r="F23" s="16">
        <f t="shared" si="66"/>
        <v>51989</v>
      </c>
      <c r="G23" s="16">
        <f t="shared" si="67"/>
        <v>82693</v>
      </c>
      <c r="I23" s="16">
        <f t="shared" si="1"/>
        <v>1907539.2850000004</v>
      </c>
      <c r="J23" s="16">
        <f t="shared" si="2"/>
        <v>102787.57883180003</v>
      </c>
      <c r="K23" s="16">
        <f t="shared" si="3"/>
        <v>2010326.8638318004</v>
      </c>
      <c r="L23" s="16">
        <f t="shared" si="68"/>
        <v>24337</v>
      </c>
      <c r="M23" s="16">
        <f t="shared" si="69"/>
        <v>38710</v>
      </c>
      <c r="O23" s="16">
        <f t="shared" si="70"/>
        <v>2167460.715</v>
      </c>
      <c r="P23" s="16">
        <f t="shared" si="4"/>
        <v>116793.42116819999</v>
      </c>
      <c r="Q23" s="16">
        <f t="shared" si="5"/>
        <v>2284254.1361682</v>
      </c>
      <c r="R23" s="16">
        <f t="shared" si="71"/>
        <v>27652</v>
      </c>
      <c r="S23" s="16">
        <f t="shared" si="72"/>
        <v>43983</v>
      </c>
      <c r="U23" s="16">
        <f t="shared" si="73"/>
        <v>35788.6875</v>
      </c>
      <c r="V23" s="16">
        <f t="shared" si="6"/>
        <v>1928.4701324999999</v>
      </c>
      <c r="W23" s="16">
        <f t="shared" si="7"/>
        <v>37717.1576325</v>
      </c>
      <c r="X23" s="16">
        <v>457</v>
      </c>
      <c r="Y23" s="16">
        <v>726</v>
      </c>
      <c r="Z23" s="16"/>
      <c r="AA23" s="16">
        <f t="shared" si="74"/>
        <v>46878.3925</v>
      </c>
      <c r="AB23" s="16">
        <f t="shared" si="8"/>
        <v>2526.0378659</v>
      </c>
      <c r="AC23" s="16">
        <f t="shared" si="9"/>
        <v>49404.4303659</v>
      </c>
      <c r="AD23" s="16">
        <v>598</v>
      </c>
      <c r="AE23" s="16">
        <v>951</v>
      </c>
      <c r="AF23" s="16"/>
      <c r="AG23" s="16">
        <f t="shared" si="75"/>
        <v>1141636.1075</v>
      </c>
      <c r="AH23" s="16">
        <f t="shared" si="10"/>
        <v>61516.9565941</v>
      </c>
      <c r="AI23" s="16">
        <f t="shared" si="11"/>
        <v>1203153.0640941</v>
      </c>
      <c r="AJ23" s="16">
        <v>14564</v>
      </c>
      <c r="AK23" s="16">
        <v>23167</v>
      </c>
      <c r="AL23" s="16"/>
      <c r="AM23" s="16">
        <f t="shared" si="76"/>
        <v>10233.954999999998</v>
      </c>
      <c r="AN23" s="16">
        <f t="shared" si="12"/>
        <v>551.4557233999999</v>
      </c>
      <c r="AO23" s="16">
        <f t="shared" si="13"/>
        <v>10785.410723399998</v>
      </c>
      <c r="AP23" s="16">
        <v>131</v>
      </c>
      <c r="AQ23" s="16">
        <v>208</v>
      </c>
      <c r="AR23" s="16"/>
      <c r="AS23" s="16">
        <f t="shared" si="77"/>
        <v>9656.5275</v>
      </c>
      <c r="AT23" s="16">
        <f t="shared" si="14"/>
        <v>520.3410957</v>
      </c>
      <c r="AU23" s="16">
        <f t="shared" si="15"/>
        <v>10176.8685957</v>
      </c>
      <c r="AV23" s="16">
        <v>123</v>
      </c>
      <c r="AW23" s="16">
        <v>196</v>
      </c>
      <c r="AX23" s="16"/>
      <c r="AY23" s="16">
        <f t="shared" si="78"/>
        <v>309481.1725</v>
      </c>
      <c r="AZ23" s="16">
        <f t="shared" si="16"/>
        <v>16676.364500300002</v>
      </c>
      <c r="BA23" s="16">
        <f t="shared" si="17"/>
        <v>326157.5370003</v>
      </c>
      <c r="BB23" s="16">
        <v>3948</v>
      </c>
      <c r="BC23" s="16">
        <v>6280</v>
      </c>
      <c r="BD23" s="16"/>
      <c r="BE23" s="16">
        <f t="shared" si="79"/>
        <v>11848.8775</v>
      </c>
      <c r="BF23" s="16">
        <f t="shared" si="18"/>
        <v>638.4756737</v>
      </c>
      <c r="BG23" s="16">
        <f t="shared" si="19"/>
        <v>12487.353173700001</v>
      </c>
      <c r="BH23" s="16">
        <v>151</v>
      </c>
      <c r="BI23" s="16">
        <v>240</v>
      </c>
      <c r="BJ23" s="16"/>
      <c r="BK23" s="16">
        <f t="shared" si="80"/>
        <v>5097.4175</v>
      </c>
      <c r="BL23" s="16">
        <f t="shared" si="20"/>
        <v>274.67387290000005</v>
      </c>
      <c r="BM23" s="16">
        <f t="shared" si="21"/>
        <v>5372.091372899999</v>
      </c>
      <c r="BN23" s="16">
        <v>65</v>
      </c>
      <c r="BO23" s="16">
        <v>103</v>
      </c>
      <c r="BP23" s="16"/>
      <c r="BQ23" s="16">
        <f t="shared" si="81"/>
        <v>81051.3425</v>
      </c>
      <c r="BR23" s="16">
        <f t="shared" si="22"/>
        <v>4367.4441319</v>
      </c>
      <c r="BS23" s="16">
        <f t="shared" si="23"/>
        <v>85418.7866319</v>
      </c>
      <c r="BT23" s="16">
        <v>1034</v>
      </c>
      <c r="BU23" s="16">
        <v>1645</v>
      </c>
      <c r="BV23" s="16"/>
      <c r="BW23" s="16">
        <f t="shared" si="82"/>
        <v>473767.2425</v>
      </c>
      <c r="BX23" s="16">
        <f t="shared" si="24"/>
        <v>25528.904263899996</v>
      </c>
      <c r="BY23" s="16">
        <f t="shared" si="25"/>
        <v>499296.1467639</v>
      </c>
      <c r="BZ23" s="16">
        <v>6044</v>
      </c>
      <c r="CA23" s="16">
        <v>9614</v>
      </c>
      <c r="CB23" s="16"/>
      <c r="CC23" s="16">
        <f t="shared" si="83"/>
        <v>517.525</v>
      </c>
      <c r="CD23" s="16">
        <f t="shared" si="26"/>
        <v>27.886786999999998</v>
      </c>
      <c r="CE23" s="16">
        <f t="shared" si="27"/>
        <v>545.411787</v>
      </c>
      <c r="CF23" s="16">
        <v>7</v>
      </c>
      <c r="CG23" s="16">
        <v>11</v>
      </c>
      <c r="CH23" s="16"/>
      <c r="CI23" s="16">
        <f t="shared" si="84"/>
        <v>41503.4675</v>
      </c>
      <c r="CJ23" s="16">
        <f t="shared" si="28"/>
        <v>2236.4105268999997</v>
      </c>
      <c r="CK23" s="16">
        <f t="shared" si="29"/>
        <v>43739.8780269</v>
      </c>
      <c r="CL23" s="16">
        <v>530</v>
      </c>
      <c r="CM23" s="16">
        <v>842</v>
      </c>
      <c r="CN23" s="16"/>
      <c r="CO23" s="16"/>
      <c r="CP23" s="16"/>
      <c r="CQ23" s="16"/>
      <c r="CR23" s="16"/>
      <c r="CS23" s="16"/>
      <c r="CT23" s="16"/>
      <c r="CU23" s="16">
        <f t="shared" si="30"/>
        <v>157145.4475</v>
      </c>
      <c r="CV23" s="16">
        <f t="shared" si="31"/>
        <v>8467.7679773</v>
      </c>
      <c r="CW23" s="16">
        <f t="shared" si="32"/>
        <v>165613.21547730002</v>
      </c>
      <c r="CX23" s="16">
        <v>2005</v>
      </c>
      <c r="CY23" s="16">
        <v>3189</v>
      </c>
      <c r="CZ23" s="16"/>
      <c r="DA23" s="16">
        <f t="shared" si="33"/>
        <v>388132.7475</v>
      </c>
      <c r="DB23" s="16">
        <f t="shared" si="34"/>
        <v>20914.4973813</v>
      </c>
      <c r="DC23" s="16">
        <f t="shared" si="35"/>
        <v>409047.2448813</v>
      </c>
      <c r="DD23" s="16">
        <v>4952</v>
      </c>
      <c r="DE23" s="16">
        <v>7876</v>
      </c>
      <c r="DF23" s="16"/>
      <c r="DG23" s="16">
        <f t="shared" si="36"/>
        <v>965709.8</v>
      </c>
      <c r="DH23" s="16">
        <f t="shared" si="37"/>
        <v>52037.183704</v>
      </c>
      <c r="DI23" s="16">
        <f t="shared" si="38"/>
        <v>1017746.983704</v>
      </c>
      <c r="DJ23" s="16">
        <v>12320</v>
      </c>
      <c r="DK23" s="16">
        <v>19597</v>
      </c>
      <c r="DL23" s="16"/>
      <c r="DM23" s="16">
        <f t="shared" si="39"/>
        <v>59378.455</v>
      </c>
      <c r="DN23" s="16">
        <f t="shared" si="40"/>
        <v>3199.6025834</v>
      </c>
      <c r="DO23" s="16">
        <f t="shared" si="41"/>
        <v>62578.057583400005</v>
      </c>
      <c r="DP23" s="16">
        <v>758</v>
      </c>
      <c r="DQ23" s="16">
        <v>1205</v>
      </c>
      <c r="DR23" s="16"/>
      <c r="DS23" s="16">
        <f t="shared" si="42"/>
        <v>913.2075</v>
      </c>
      <c r="DT23" s="16">
        <f t="shared" si="43"/>
        <v>49.2081021</v>
      </c>
      <c r="DU23" s="16">
        <f t="shared" si="44"/>
        <v>962.4156021</v>
      </c>
      <c r="DV23" s="16">
        <v>12</v>
      </c>
      <c r="DW23" s="16">
        <v>19</v>
      </c>
      <c r="DX23" s="16"/>
      <c r="DY23" s="16">
        <f t="shared" si="45"/>
        <v>20931.645</v>
      </c>
      <c r="DZ23" s="16">
        <f t="shared" si="46"/>
        <v>1127.8997646</v>
      </c>
      <c r="EA23" s="16">
        <f t="shared" si="47"/>
        <v>22059.5447646</v>
      </c>
      <c r="EB23" s="16">
        <v>267</v>
      </c>
      <c r="EC23" s="16">
        <v>425</v>
      </c>
      <c r="ED23" s="16"/>
      <c r="EE23" s="16">
        <f t="shared" si="48"/>
        <v>1687.865</v>
      </c>
      <c r="EF23" s="16">
        <f t="shared" si="49"/>
        <v>90.95045019999999</v>
      </c>
      <c r="EG23" s="16">
        <f t="shared" si="50"/>
        <v>1778.8154502</v>
      </c>
      <c r="EH23" s="16">
        <v>22</v>
      </c>
      <c r="EI23" s="16">
        <v>34</v>
      </c>
      <c r="EJ23" s="16"/>
      <c r="EK23" s="16">
        <f t="shared" si="51"/>
        <v>6475.99</v>
      </c>
      <c r="EL23" s="16">
        <f t="shared" si="52"/>
        <v>348.9581252</v>
      </c>
      <c r="EM23" s="16">
        <f t="shared" si="53"/>
        <v>6824.9481252</v>
      </c>
      <c r="EN23" s="16">
        <v>83</v>
      </c>
      <c r="EO23" s="16">
        <v>131</v>
      </c>
      <c r="EP23" s="16"/>
      <c r="EQ23" s="16">
        <f t="shared" si="54"/>
        <v>190816.76499999998</v>
      </c>
      <c r="ER23" s="16">
        <f t="shared" si="55"/>
        <v>10282.1438222</v>
      </c>
      <c r="ES23" s="16">
        <f t="shared" si="56"/>
        <v>201098.90882219997</v>
      </c>
      <c r="ET23" s="16">
        <v>2434</v>
      </c>
      <c r="EU23" s="16">
        <v>3872</v>
      </c>
      <c r="EV23" s="16"/>
      <c r="EW23" s="16">
        <f t="shared" si="57"/>
        <v>35135.0575</v>
      </c>
      <c r="EX23" s="16">
        <f t="shared" si="58"/>
        <v>1893.2493401000002</v>
      </c>
      <c r="EY23" s="16">
        <f t="shared" si="59"/>
        <v>37028.306840100006</v>
      </c>
      <c r="EZ23" s="16">
        <v>448</v>
      </c>
      <c r="FA23" s="16">
        <v>713</v>
      </c>
      <c r="FB23" s="16"/>
      <c r="FC23" s="16">
        <f t="shared" si="60"/>
        <v>51177.11</v>
      </c>
      <c r="FD23" s="16">
        <f t="shared" si="61"/>
        <v>2757.6738628</v>
      </c>
      <c r="FE23" s="16">
        <f t="shared" si="62"/>
        <v>53934.7838628</v>
      </c>
      <c r="FF23" s="16">
        <v>653</v>
      </c>
      <c r="FG23" s="16">
        <v>1039</v>
      </c>
      <c r="FH23" s="16"/>
      <c r="FI23" s="16">
        <f t="shared" si="63"/>
        <v>30035.195</v>
      </c>
      <c r="FJ23" s="16">
        <f t="shared" si="64"/>
        <v>1618.4437186</v>
      </c>
      <c r="FK23" s="16">
        <f t="shared" si="65"/>
        <v>31653.6387186</v>
      </c>
      <c r="FL23" s="16">
        <v>383</v>
      </c>
      <c r="FM23" s="16">
        <v>610</v>
      </c>
    </row>
    <row r="24" spans="1:169" ht="12.75">
      <c r="A24" s="1">
        <v>42644</v>
      </c>
      <c r="D24" s="16">
        <v>112613</v>
      </c>
      <c r="E24" s="16">
        <f t="shared" si="0"/>
        <v>112613</v>
      </c>
      <c r="F24" s="16">
        <f t="shared" si="66"/>
        <v>51989</v>
      </c>
      <c r="G24" s="16">
        <f t="shared" si="67"/>
        <v>82693</v>
      </c>
      <c r="I24" s="16">
        <f t="shared" si="1"/>
        <v>0</v>
      </c>
      <c r="J24" s="16">
        <f t="shared" si="2"/>
        <v>52715.02368139999</v>
      </c>
      <c r="K24" s="16">
        <f t="shared" si="3"/>
        <v>52715.02368139999</v>
      </c>
      <c r="L24" s="16">
        <f t="shared" si="68"/>
        <v>24337</v>
      </c>
      <c r="M24" s="16">
        <f t="shared" si="69"/>
        <v>38710</v>
      </c>
      <c r="O24" s="16"/>
      <c r="P24" s="16">
        <f t="shared" si="4"/>
        <v>59897.9763186</v>
      </c>
      <c r="Q24" s="16">
        <f t="shared" si="5"/>
        <v>59897.9763186</v>
      </c>
      <c r="R24" s="16">
        <f t="shared" si="71"/>
        <v>27652</v>
      </c>
      <c r="S24" s="16">
        <f t="shared" si="72"/>
        <v>43983</v>
      </c>
      <c r="U24" s="16"/>
      <c r="V24" s="16">
        <f t="shared" si="6"/>
        <v>989.0236725</v>
      </c>
      <c r="W24" s="16">
        <f t="shared" si="7"/>
        <v>989.0236725</v>
      </c>
      <c r="X24" s="16">
        <v>457</v>
      </c>
      <c r="Y24" s="16">
        <v>726</v>
      </c>
      <c r="Z24" s="16"/>
      <c r="AA24" s="16"/>
      <c r="AB24" s="16">
        <f t="shared" si="8"/>
        <v>1295.4886907</v>
      </c>
      <c r="AC24" s="16">
        <f t="shared" si="9"/>
        <v>1295.4886907</v>
      </c>
      <c r="AD24" s="16">
        <v>598</v>
      </c>
      <c r="AE24" s="16">
        <v>951</v>
      </c>
      <c r="AF24" s="16"/>
      <c r="AG24" s="16"/>
      <c r="AH24" s="16">
        <f t="shared" si="10"/>
        <v>31549.2188893</v>
      </c>
      <c r="AI24" s="16">
        <f t="shared" si="11"/>
        <v>31549.2188893</v>
      </c>
      <c r="AJ24" s="16">
        <v>14564</v>
      </c>
      <c r="AK24" s="16">
        <v>23167</v>
      </c>
      <c r="AL24" s="16"/>
      <c r="AM24" s="16"/>
      <c r="AN24" s="16">
        <f t="shared" si="12"/>
        <v>282.8162882</v>
      </c>
      <c r="AO24" s="16">
        <f t="shared" si="13"/>
        <v>282.8162882</v>
      </c>
      <c r="AP24" s="16">
        <v>131</v>
      </c>
      <c r="AQ24" s="16">
        <v>208</v>
      </c>
      <c r="AR24" s="16"/>
      <c r="AS24" s="16"/>
      <c r="AT24" s="16">
        <f t="shared" si="14"/>
        <v>266.8590261</v>
      </c>
      <c r="AU24" s="16">
        <f t="shared" si="15"/>
        <v>266.8590261</v>
      </c>
      <c r="AV24" s="16">
        <v>123</v>
      </c>
      <c r="AW24" s="16">
        <v>196</v>
      </c>
      <c r="AX24" s="16"/>
      <c r="AY24" s="16"/>
      <c r="AZ24" s="16">
        <f t="shared" si="16"/>
        <v>8552.5406819</v>
      </c>
      <c r="BA24" s="16">
        <f t="shared" si="17"/>
        <v>8552.5406819</v>
      </c>
      <c r="BB24" s="16">
        <v>3948</v>
      </c>
      <c r="BC24" s="16">
        <v>6280</v>
      </c>
      <c r="BD24" s="16"/>
      <c r="BE24" s="16"/>
      <c r="BF24" s="16">
        <f t="shared" si="18"/>
        <v>327.44482009999996</v>
      </c>
      <c r="BG24" s="16">
        <f t="shared" si="19"/>
        <v>327.44482009999996</v>
      </c>
      <c r="BH24" s="16">
        <v>151</v>
      </c>
      <c r="BI24" s="16">
        <v>240</v>
      </c>
      <c r="BJ24" s="16"/>
      <c r="BK24" s="16"/>
      <c r="BL24" s="16">
        <f t="shared" si="20"/>
        <v>140.86760170000002</v>
      </c>
      <c r="BM24" s="16">
        <f t="shared" si="21"/>
        <v>140.86760170000002</v>
      </c>
      <c r="BN24" s="16">
        <v>65</v>
      </c>
      <c r="BO24" s="16">
        <v>103</v>
      </c>
      <c r="BP24" s="16"/>
      <c r="BQ24" s="16"/>
      <c r="BR24" s="16">
        <f t="shared" si="22"/>
        <v>2239.8613087</v>
      </c>
      <c r="BS24" s="16">
        <f t="shared" si="23"/>
        <v>2239.8613087</v>
      </c>
      <c r="BT24" s="16">
        <v>1034</v>
      </c>
      <c r="BU24" s="16">
        <v>1645</v>
      </c>
      <c r="BV24" s="16"/>
      <c r="BW24" s="16"/>
      <c r="BX24" s="16">
        <f t="shared" si="24"/>
        <v>13092.601344699999</v>
      </c>
      <c r="BY24" s="16">
        <f t="shared" si="25"/>
        <v>13092.601344699999</v>
      </c>
      <c r="BZ24" s="16">
        <v>6044</v>
      </c>
      <c r="CA24" s="16">
        <v>9614</v>
      </c>
      <c r="CB24" s="16"/>
      <c r="CC24" s="16"/>
      <c r="CD24" s="16">
        <f t="shared" si="26"/>
        <v>14.301851</v>
      </c>
      <c r="CE24" s="16">
        <f t="shared" si="27"/>
        <v>14.301851</v>
      </c>
      <c r="CF24" s="16">
        <v>7</v>
      </c>
      <c r="CG24" s="16">
        <v>11</v>
      </c>
      <c r="CH24" s="16"/>
      <c r="CI24" s="16"/>
      <c r="CJ24" s="16">
        <f t="shared" si="28"/>
        <v>1146.9521436999999</v>
      </c>
      <c r="CK24" s="16">
        <f t="shared" si="29"/>
        <v>1146.9521436999999</v>
      </c>
      <c r="CL24" s="16">
        <v>530</v>
      </c>
      <c r="CM24" s="16">
        <v>842</v>
      </c>
      <c r="CN24" s="16"/>
      <c r="CO24" s="16"/>
      <c r="CP24" s="16"/>
      <c r="CQ24" s="16"/>
      <c r="CR24" s="16"/>
      <c r="CS24" s="16"/>
      <c r="CT24" s="16"/>
      <c r="CU24" s="16">
        <f t="shared" si="30"/>
        <v>0</v>
      </c>
      <c r="CV24" s="16">
        <f t="shared" si="31"/>
        <v>4342.7289029</v>
      </c>
      <c r="CW24" s="16">
        <f t="shared" si="32"/>
        <v>4342.7289029</v>
      </c>
      <c r="CX24" s="16">
        <v>2005</v>
      </c>
      <c r="CY24" s="16">
        <v>3189</v>
      </c>
      <c r="CZ24" s="16"/>
      <c r="DA24" s="16">
        <f t="shared" si="33"/>
        <v>0</v>
      </c>
      <c r="DB24" s="16">
        <f t="shared" si="34"/>
        <v>10726.084194899999</v>
      </c>
      <c r="DC24" s="16">
        <f t="shared" si="35"/>
        <v>10726.084194899999</v>
      </c>
      <c r="DD24" s="16">
        <v>4952</v>
      </c>
      <c r="DE24" s="16">
        <v>7876</v>
      </c>
      <c r="DF24" s="16"/>
      <c r="DG24" s="16">
        <f t="shared" si="36"/>
        <v>0</v>
      </c>
      <c r="DH24" s="16">
        <f t="shared" si="37"/>
        <v>26687.479192</v>
      </c>
      <c r="DI24" s="16">
        <f t="shared" si="38"/>
        <v>26687.479192</v>
      </c>
      <c r="DJ24" s="16">
        <v>12320</v>
      </c>
      <c r="DK24" s="16">
        <v>19597</v>
      </c>
      <c r="DL24" s="16"/>
      <c r="DM24" s="16">
        <f t="shared" si="39"/>
        <v>0</v>
      </c>
      <c r="DN24" s="16">
        <f t="shared" si="40"/>
        <v>1640.9290682</v>
      </c>
      <c r="DO24" s="16">
        <f t="shared" si="41"/>
        <v>1640.9290682</v>
      </c>
      <c r="DP24" s="16">
        <v>758</v>
      </c>
      <c r="DQ24" s="16">
        <v>1205</v>
      </c>
      <c r="DR24" s="16"/>
      <c r="DS24" s="16">
        <f t="shared" si="42"/>
        <v>0</v>
      </c>
      <c r="DT24" s="16">
        <f t="shared" si="43"/>
        <v>25.2365733</v>
      </c>
      <c r="DU24" s="16">
        <f t="shared" si="44"/>
        <v>25.2365733</v>
      </c>
      <c r="DV24" s="16">
        <v>12</v>
      </c>
      <c r="DW24" s="16">
        <v>19</v>
      </c>
      <c r="DX24" s="16"/>
      <c r="DY24" s="16">
        <f t="shared" si="45"/>
        <v>0</v>
      </c>
      <c r="DZ24" s="16">
        <f t="shared" si="46"/>
        <v>578.4479358</v>
      </c>
      <c r="EA24" s="16">
        <f t="shared" si="47"/>
        <v>578.4479358</v>
      </c>
      <c r="EB24" s="16">
        <v>267</v>
      </c>
      <c r="EC24" s="16">
        <v>425</v>
      </c>
      <c r="ED24" s="16"/>
      <c r="EE24" s="16">
        <f t="shared" si="48"/>
        <v>0</v>
      </c>
      <c r="EF24" s="16">
        <f t="shared" si="49"/>
        <v>46.6443046</v>
      </c>
      <c r="EG24" s="16">
        <f t="shared" si="50"/>
        <v>46.6443046</v>
      </c>
      <c r="EH24" s="16">
        <v>22</v>
      </c>
      <c r="EI24" s="16">
        <v>34</v>
      </c>
      <c r="EJ24" s="16"/>
      <c r="EK24" s="16">
        <f t="shared" si="51"/>
        <v>0</v>
      </c>
      <c r="EL24" s="16">
        <f t="shared" si="52"/>
        <v>178.9645796</v>
      </c>
      <c r="EM24" s="16">
        <f t="shared" si="53"/>
        <v>178.9645796</v>
      </c>
      <c r="EN24" s="16">
        <v>83</v>
      </c>
      <c r="EO24" s="16">
        <v>131</v>
      </c>
      <c r="EP24" s="16"/>
      <c r="EQ24" s="16">
        <f t="shared" si="54"/>
        <v>0</v>
      </c>
      <c r="ER24" s="16">
        <f t="shared" si="55"/>
        <v>5273.2388605999995</v>
      </c>
      <c r="ES24" s="16">
        <f t="shared" si="56"/>
        <v>5273.2388605999995</v>
      </c>
      <c r="ET24" s="16">
        <v>2434</v>
      </c>
      <c r="EU24" s="16">
        <v>3872</v>
      </c>
      <c r="EV24" s="16"/>
      <c r="EW24" s="16">
        <f t="shared" si="57"/>
        <v>0</v>
      </c>
      <c r="EX24" s="16">
        <f t="shared" si="58"/>
        <v>970.9605473</v>
      </c>
      <c r="EY24" s="16">
        <f t="shared" si="59"/>
        <v>970.9605473</v>
      </c>
      <c r="EZ24" s="16">
        <v>448</v>
      </c>
      <c r="FA24" s="16">
        <v>713</v>
      </c>
      <c r="FB24" s="16"/>
      <c r="FC24" s="16">
        <f t="shared" si="60"/>
        <v>0</v>
      </c>
      <c r="FD24" s="16">
        <f t="shared" si="61"/>
        <v>1414.2841444</v>
      </c>
      <c r="FE24" s="16">
        <f t="shared" si="62"/>
        <v>1414.2841444</v>
      </c>
      <c r="FF24" s="16">
        <v>653</v>
      </c>
      <c r="FG24" s="16">
        <v>1039</v>
      </c>
      <c r="FH24" s="16"/>
      <c r="FI24" s="16">
        <f t="shared" si="63"/>
        <v>0</v>
      </c>
      <c r="FJ24" s="16">
        <f t="shared" si="64"/>
        <v>830.0253778</v>
      </c>
      <c r="FK24" s="16">
        <f t="shared" si="65"/>
        <v>830.0253778</v>
      </c>
      <c r="FL24" s="16">
        <v>383</v>
      </c>
      <c r="FM24" s="16">
        <v>610</v>
      </c>
    </row>
    <row r="25" spans="1:169" ht="12.75">
      <c r="A25" s="1">
        <v>42826</v>
      </c>
      <c r="C25" s="16">
        <v>4290000</v>
      </c>
      <c r="D25" s="16">
        <v>112613</v>
      </c>
      <c r="E25" s="16">
        <f t="shared" si="0"/>
        <v>4402613</v>
      </c>
      <c r="F25" s="16">
        <f t="shared" si="66"/>
        <v>51943</v>
      </c>
      <c r="G25" s="16">
        <f t="shared" si="67"/>
        <v>82696</v>
      </c>
      <c r="I25" s="16">
        <f t="shared" si="1"/>
        <v>2008182.462</v>
      </c>
      <c r="J25" s="16">
        <f t="shared" si="2"/>
        <v>52715.02368139999</v>
      </c>
      <c r="K25" s="16">
        <f t="shared" si="3"/>
        <v>2060897.4856814</v>
      </c>
      <c r="L25" s="16">
        <f t="shared" si="68"/>
        <v>24305</v>
      </c>
      <c r="M25" s="16">
        <f t="shared" si="69"/>
        <v>38698</v>
      </c>
      <c r="O25" s="16">
        <f t="shared" si="70"/>
        <v>2281817.538</v>
      </c>
      <c r="P25" s="16">
        <f t="shared" si="4"/>
        <v>59897.9763186</v>
      </c>
      <c r="Q25" s="16">
        <f t="shared" si="5"/>
        <v>2341715.5143186003</v>
      </c>
      <c r="R25" s="16">
        <f t="shared" si="71"/>
        <v>27638</v>
      </c>
      <c r="S25" s="16">
        <f t="shared" si="72"/>
        <v>43998</v>
      </c>
      <c r="U25" s="16">
        <f t="shared" si="73"/>
        <v>37676.925</v>
      </c>
      <c r="V25" s="16">
        <f t="shared" si="6"/>
        <v>989.0236725</v>
      </c>
      <c r="W25" s="16">
        <f t="shared" si="7"/>
        <v>38665.9486725</v>
      </c>
      <c r="X25" s="16">
        <v>449</v>
      </c>
      <c r="Y25" s="16">
        <v>731</v>
      </c>
      <c r="Z25" s="16"/>
      <c r="AA25" s="16">
        <f t="shared" si="74"/>
        <v>49351.73100000001</v>
      </c>
      <c r="AB25" s="16">
        <f t="shared" si="8"/>
        <v>1295.4886907</v>
      </c>
      <c r="AC25" s="16">
        <f t="shared" si="9"/>
        <v>50647.2196907</v>
      </c>
      <c r="AD25" s="16">
        <v>599</v>
      </c>
      <c r="AE25" s="16">
        <v>956</v>
      </c>
      <c r="AF25" s="16"/>
      <c r="AG25" s="16">
        <f t="shared" si="75"/>
        <v>1201869.669</v>
      </c>
      <c r="AH25" s="16">
        <f t="shared" si="10"/>
        <v>31549.2188893</v>
      </c>
      <c r="AI25" s="16">
        <f t="shared" si="11"/>
        <v>1233418.8878893</v>
      </c>
      <c r="AJ25" s="16">
        <v>14570</v>
      </c>
      <c r="AK25" s="16">
        <v>23167</v>
      </c>
      <c r="AL25" s="16"/>
      <c r="AM25" s="16">
        <f t="shared" si="76"/>
        <v>10773.905999999999</v>
      </c>
      <c r="AN25" s="16">
        <f t="shared" si="12"/>
        <v>282.8162882</v>
      </c>
      <c r="AO25" s="16">
        <f t="shared" si="13"/>
        <v>11056.722288199999</v>
      </c>
      <c r="AP25" s="16">
        <v>123</v>
      </c>
      <c r="AQ25" s="16">
        <v>202</v>
      </c>
      <c r="AR25" s="16"/>
      <c r="AS25" s="16">
        <f t="shared" si="77"/>
        <v>10166.012999999999</v>
      </c>
      <c r="AT25" s="16">
        <f t="shared" si="14"/>
        <v>266.8590261</v>
      </c>
      <c r="AU25" s="16">
        <f t="shared" si="15"/>
        <v>10432.8720261</v>
      </c>
      <c r="AV25" s="16">
        <v>126</v>
      </c>
      <c r="AW25" s="16">
        <v>195</v>
      </c>
      <c r="AX25" s="16"/>
      <c r="AY25" s="16">
        <f t="shared" si="78"/>
        <v>325809.62700000004</v>
      </c>
      <c r="AZ25" s="16">
        <f t="shared" si="16"/>
        <v>8552.5406819</v>
      </c>
      <c r="BA25" s="16">
        <f t="shared" si="17"/>
        <v>334362.1676819</v>
      </c>
      <c r="BB25" s="16">
        <v>3951</v>
      </c>
      <c r="BC25" s="16">
        <v>6284</v>
      </c>
      <c r="BD25" s="16"/>
      <c r="BE25" s="16">
        <f t="shared" si="79"/>
        <v>12474.032999999998</v>
      </c>
      <c r="BF25" s="16">
        <f t="shared" si="18"/>
        <v>327.44482009999996</v>
      </c>
      <c r="BG25" s="16">
        <f t="shared" si="19"/>
        <v>12801.477820099997</v>
      </c>
      <c r="BH25" s="16">
        <v>154</v>
      </c>
      <c r="BI25" s="16">
        <v>248</v>
      </c>
      <c r="BJ25" s="16"/>
      <c r="BK25" s="16">
        <f t="shared" si="80"/>
        <v>5366.361</v>
      </c>
      <c r="BL25" s="16">
        <f t="shared" si="20"/>
        <v>140.86760170000002</v>
      </c>
      <c r="BM25" s="16">
        <f t="shared" si="21"/>
        <v>5507.2286017</v>
      </c>
      <c r="BN25" s="16">
        <v>66</v>
      </c>
      <c r="BO25" s="16">
        <v>111</v>
      </c>
      <c r="BP25" s="16"/>
      <c r="BQ25" s="16">
        <f t="shared" si="81"/>
        <v>85327.671</v>
      </c>
      <c r="BR25" s="16">
        <f t="shared" si="22"/>
        <v>2239.8613087</v>
      </c>
      <c r="BS25" s="16">
        <f t="shared" si="23"/>
        <v>87567.5323087</v>
      </c>
      <c r="BT25" s="16">
        <v>1034</v>
      </c>
      <c r="BU25" s="16">
        <v>1641</v>
      </c>
      <c r="BV25" s="16"/>
      <c r="BW25" s="16">
        <f t="shared" si="82"/>
        <v>498763.5509999999</v>
      </c>
      <c r="BX25" s="16">
        <f t="shared" si="24"/>
        <v>13092.601344699999</v>
      </c>
      <c r="BY25" s="16">
        <f t="shared" si="25"/>
        <v>511856.1523446999</v>
      </c>
      <c r="BZ25" s="16">
        <v>6045</v>
      </c>
      <c r="CA25" s="16">
        <v>9615</v>
      </c>
      <c r="CB25" s="16"/>
      <c r="CC25" s="16">
        <f t="shared" si="83"/>
        <v>544.83</v>
      </c>
      <c r="CD25" s="16">
        <f t="shared" si="26"/>
        <v>14.301851</v>
      </c>
      <c r="CE25" s="16">
        <f t="shared" si="27"/>
        <v>559.1318510000001</v>
      </c>
      <c r="CF25" s="16"/>
      <c r="CG25" s="16">
        <v>2</v>
      </c>
      <c r="CH25" s="16"/>
      <c r="CI25" s="16">
        <f t="shared" si="84"/>
        <v>43693.221</v>
      </c>
      <c r="CJ25" s="16">
        <f t="shared" si="28"/>
        <v>1146.9521436999999</v>
      </c>
      <c r="CK25" s="16">
        <f t="shared" si="29"/>
        <v>44840.1731437</v>
      </c>
      <c r="CL25" s="16">
        <v>521</v>
      </c>
      <c r="CM25" s="16">
        <v>846</v>
      </c>
      <c r="CN25" s="16"/>
      <c r="CO25" s="16"/>
      <c r="CP25" s="16"/>
      <c r="CQ25" s="16"/>
      <c r="CR25" s="16"/>
      <c r="CS25" s="16"/>
      <c r="CT25" s="16"/>
      <c r="CU25" s="16">
        <f t="shared" si="30"/>
        <v>165436.557</v>
      </c>
      <c r="CV25" s="16">
        <f t="shared" si="31"/>
        <v>4342.7289029</v>
      </c>
      <c r="CW25" s="16">
        <f t="shared" si="32"/>
        <v>169779.2859029</v>
      </c>
      <c r="CX25" s="16">
        <v>2001</v>
      </c>
      <c r="CY25" s="16">
        <v>3188</v>
      </c>
      <c r="CZ25" s="16"/>
      <c r="DA25" s="16">
        <f t="shared" si="33"/>
        <v>408610.91699999996</v>
      </c>
      <c r="DB25" s="16">
        <f t="shared" si="34"/>
        <v>10726.084194899999</v>
      </c>
      <c r="DC25" s="16">
        <f t="shared" si="35"/>
        <v>419337.00119489996</v>
      </c>
      <c r="DD25" s="16">
        <v>4944</v>
      </c>
      <c r="DE25" s="16">
        <v>7881</v>
      </c>
      <c r="DF25" s="16"/>
      <c r="DG25" s="16">
        <f t="shared" si="36"/>
        <v>1016661.36</v>
      </c>
      <c r="DH25" s="16">
        <f t="shared" si="37"/>
        <v>26687.479192</v>
      </c>
      <c r="DI25" s="16">
        <f t="shared" si="38"/>
        <v>1043348.839192</v>
      </c>
      <c r="DJ25" s="16">
        <v>12319</v>
      </c>
      <c r="DK25" s="16">
        <v>19596</v>
      </c>
      <c r="DL25" s="16"/>
      <c r="DM25" s="16">
        <f t="shared" si="39"/>
        <v>62511.306</v>
      </c>
      <c r="DN25" s="16">
        <f t="shared" si="40"/>
        <v>1640.9290682</v>
      </c>
      <c r="DO25" s="16">
        <f t="shared" si="41"/>
        <v>64152.235068199996</v>
      </c>
      <c r="DP25" s="16">
        <v>749</v>
      </c>
      <c r="DQ25" s="16">
        <v>1204</v>
      </c>
      <c r="DR25" s="16"/>
      <c r="DS25" s="16">
        <f t="shared" si="42"/>
        <v>961.389</v>
      </c>
      <c r="DT25" s="16">
        <f t="shared" si="43"/>
        <v>25.2365733</v>
      </c>
      <c r="DU25" s="16">
        <f t="shared" si="44"/>
        <v>986.6255733</v>
      </c>
      <c r="DV25" s="16">
        <v>6</v>
      </c>
      <c r="DW25" s="16">
        <v>11</v>
      </c>
      <c r="DX25" s="16"/>
      <c r="DY25" s="16">
        <f t="shared" si="45"/>
        <v>22036.014</v>
      </c>
      <c r="DZ25" s="16">
        <f t="shared" si="46"/>
        <v>578.4479358</v>
      </c>
      <c r="EA25" s="16">
        <f t="shared" si="47"/>
        <v>22614.461935799998</v>
      </c>
      <c r="EB25" s="16">
        <v>268</v>
      </c>
      <c r="EC25" s="16">
        <v>421</v>
      </c>
      <c r="ED25" s="16"/>
      <c r="EE25" s="16">
        <f t="shared" si="48"/>
        <v>1776.918</v>
      </c>
      <c r="EF25" s="16">
        <f t="shared" si="49"/>
        <v>46.6443046</v>
      </c>
      <c r="EG25" s="16">
        <f t="shared" si="50"/>
        <v>1823.5623045999998</v>
      </c>
      <c r="EH25" s="16">
        <v>14</v>
      </c>
      <c r="EI25" s="16">
        <v>39</v>
      </c>
      <c r="EJ25" s="16"/>
      <c r="EK25" s="16">
        <f t="shared" si="51"/>
        <v>6817.668000000001</v>
      </c>
      <c r="EL25" s="16">
        <f t="shared" si="52"/>
        <v>178.9645796</v>
      </c>
      <c r="EM25" s="16">
        <f t="shared" si="53"/>
        <v>6996.632579600001</v>
      </c>
      <c r="EN25" s="16">
        <v>76</v>
      </c>
      <c r="EO25" s="16">
        <v>138</v>
      </c>
      <c r="EP25" s="16"/>
      <c r="EQ25" s="16">
        <f t="shared" si="54"/>
        <v>200884.398</v>
      </c>
      <c r="ER25" s="16">
        <f t="shared" si="55"/>
        <v>5273.2388605999995</v>
      </c>
      <c r="ES25" s="16">
        <f t="shared" si="56"/>
        <v>206157.63686059997</v>
      </c>
      <c r="ET25" s="16">
        <v>2440</v>
      </c>
      <c r="EU25" s="16">
        <v>3876</v>
      </c>
      <c r="EV25" s="16"/>
      <c r="EW25" s="16">
        <f t="shared" si="57"/>
        <v>36988.809</v>
      </c>
      <c r="EX25" s="16">
        <f t="shared" si="58"/>
        <v>970.9605473</v>
      </c>
      <c r="EY25" s="16">
        <f t="shared" si="59"/>
        <v>37959.7695473</v>
      </c>
      <c r="EZ25" s="16">
        <v>452</v>
      </c>
      <c r="FA25" s="16">
        <v>713</v>
      </c>
      <c r="FB25" s="16"/>
      <c r="FC25" s="16">
        <f t="shared" si="60"/>
        <v>53877.252</v>
      </c>
      <c r="FD25" s="16">
        <f t="shared" si="61"/>
        <v>1414.2841444</v>
      </c>
      <c r="FE25" s="16">
        <f t="shared" si="62"/>
        <v>55291.5361444</v>
      </c>
      <c r="FF25" s="16">
        <v>651</v>
      </c>
      <c r="FG25" s="16">
        <v>1030</v>
      </c>
      <c r="FH25" s="16"/>
      <c r="FI25" s="16">
        <f t="shared" si="63"/>
        <v>31619.874</v>
      </c>
      <c r="FJ25" s="16">
        <f t="shared" si="64"/>
        <v>830.0253778</v>
      </c>
      <c r="FK25" s="16">
        <f t="shared" si="65"/>
        <v>32449.8993778</v>
      </c>
      <c r="FL25" s="16">
        <v>385</v>
      </c>
      <c r="FM25" s="16">
        <v>601</v>
      </c>
    </row>
    <row r="26" spans="3:169" ht="12.75">
      <c r="C26" s="25"/>
      <c r="D26" s="25"/>
      <c r="E26" s="25"/>
      <c r="F26" s="25"/>
      <c r="G26" s="25"/>
      <c r="I26" s="17"/>
      <c r="J26" s="17"/>
      <c r="K26" s="17"/>
      <c r="L26" s="25"/>
      <c r="M26" s="25"/>
      <c r="U26" s="17"/>
      <c r="V26" s="17"/>
      <c r="W26" s="17"/>
      <c r="X26" s="25"/>
      <c r="Y26" s="25"/>
      <c r="Z26" s="16"/>
      <c r="AA26" s="17"/>
      <c r="AB26" s="17"/>
      <c r="AC26" s="17"/>
      <c r="AD26" s="25"/>
      <c r="AE26" s="25"/>
      <c r="AF26" s="16"/>
      <c r="AG26" s="17"/>
      <c r="AH26" s="17"/>
      <c r="AI26" s="17"/>
      <c r="AJ26" s="25"/>
      <c r="AK26" s="25"/>
      <c r="AL26" s="16"/>
      <c r="AM26" s="17"/>
      <c r="AN26" s="17"/>
      <c r="AO26" s="17"/>
      <c r="AP26" s="25"/>
      <c r="AQ26" s="25"/>
      <c r="AR26" s="16"/>
      <c r="AS26" s="17"/>
      <c r="AT26" s="17"/>
      <c r="AU26" s="17"/>
      <c r="AV26" s="25"/>
      <c r="AW26" s="25"/>
      <c r="AX26" s="16"/>
      <c r="AY26" s="17"/>
      <c r="AZ26" s="17"/>
      <c r="BA26" s="17"/>
      <c r="BB26" s="25"/>
      <c r="BC26" s="25"/>
      <c r="BD26" s="16"/>
      <c r="BE26" s="17"/>
      <c r="BF26" s="17"/>
      <c r="BG26" s="17"/>
      <c r="BH26" s="25"/>
      <c r="BI26" s="25"/>
      <c r="BJ26" s="16"/>
      <c r="BK26" s="17"/>
      <c r="BL26" s="17"/>
      <c r="BM26" s="17"/>
      <c r="BN26" s="25"/>
      <c r="BO26" s="25"/>
      <c r="BP26" s="16"/>
      <c r="BQ26" s="17"/>
      <c r="BR26" s="17"/>
      <c r="BS26" s="17"/>
      <c r="BT26" s="25"/>
      <c r="BU26" s="25"/>
      <c r="BV26" s="16"/>
      <c r="BW26" s="17"/>
      <c r="BX26" s="17"/>
      <c r="BY26" s="17"/>
      <c r="BZ26" s="25"/>
      <c r="CA26" s="25"/>
      <c r="CB26" s="16"/>
      <c r="CC26" s="17"/>
      <c r="CD26" s="17"/>
      <c r="CE26" s="17"/>
      <c r="CF26" s="25"/>
      <c r="CG26" s="25"/>
      <c r="CH26" s="16"/>
      <c r="CI26" s="17"/>
      <c r="CJ26" s="17"/>
      <c r="CK26" s="17"/>
      <c r="CL26" s="25"/>
      <c r="CM26" s="25"/>
      <c r="CN26" s="16"/>
      <c r="CO26" s="17"/>
      <c r="CP26" s="17"/>
      <c r="CQ26" s="17"/>
      <c r="CR26" s="25"/>
      <c r="CS26" s="25"/>
      <c r="CT26" s="16"/>
      <c r="CU26" s="17"/>
      <c r="CV26" s="17"/>
      <c r="CW26" s="17"/>
      <c r="CX26" s="25"/>
      <c r="CY26" s="25"/>
      <c r="CZ26" s="16"/>
      <c r="DA26" s="17"/>
      <c r="DB26" s="17"/>
      <c r="DC26" s="17"/>
      <c r="DD26" s="25"/>
      <c r="DE26" s="25"/>
      <c r="DF26" s="16"/>
      <c r="DG26" s="17"/>
      <c r="DH26" s="17"/>
      <c r="DI26" s="17"/>
      <c r="DJ26" s="25"/>
      <c r="DK26" s="25"/>
      <c r="DL26" s="16"/>
      <c r="DM26" s="17"/>
      <c r="DN26" s="17"/>
      <c r="DO26" s="17"/>
      <c r="DP26" s="25"/>
      <c r="DQ26" s="25"/>
      <c r="DR26" s="16"/>
      <c r="DS26" s="17"/>
      <c r="DT26" s="17"/>
      <c r="DU26" s="17"/>
      <c r="DV26" s="25"/>
      <c r="DW26" s="25"/>
      <c r="DX26" s="16"/>
      <c r="DY26" s="17"/>
      <c r="DZ26" s="17"/>
      <c r="EA26" s="17"/>
      <c r="EB26" s="25"/>
      <c r="EC26" s="25"/>
      <c r="ED26" s="25"/>
      <c r="EE26" s="17"/>
      <c r="EF26" s="17"/>
      <c r="EG26" s="17"/>
      <c r="EH26" s="25"/>
      <c r="EI26" s="25"/>
      <c r="EJ26" s="25"/>
      <c r="EK26" s="17"/>
      <c r="EL26" s="17"/>
      <c r="EM26" s="17"/>
      <c r="EN26" s="25"/>
      <c r="EO26" s="25"/>
      <c r="EP26" s="16"/>
      <c r="EQ26" s="17"/>
      <c r="ER26" s="17"/>
      <c r="ES26" s="17"/>
      <c r="ET26" s="25"/>
      <c r="EU26" s="25"/>
      <c r="EV26" s="16"/>
      <c r="EW26" s="17"/>
      <c r="EX26" s="17"/>
      <c r="EY26" s="17"/>
      <c r="EZ26" s="25"/>
      <c r="FA26" s="25"/>
      <c r="FB26" s="16"/>
      <c r="FC26" s="17"/>
      <c r="FD26" s="17"/>
      <c r="FE26" s="17"/>
      <c r="FF26" s="25"/>
      <c r="FG26" s="25"/>
      <c r="FH26" s="16"/>
      <c r="FI26" s="17"/>
      <c r="FJ26" s="17"/>
      <c r="FK26" s="17"/>
      <c r="FL26" s="25"/>
      <c r="FM26" s="25"/>
    </row>
    <row r="27" spans="1:169" ht="13.5" thickBot="1">
      <c r="A27" s="11" t="s">
        <v>0</v>
      </c>
      <c r="C27" s="24">
        <f>SUM(C8:C26)</f>
        <v>28650000</v>
      </c>
      <c r="D27" s="24">
        <f>SUM(D8:D26)</f>
        <v>7899074</v>
      </c>
      <c r="E27" s="24">
        <f>SUM(E8:E26)</f>
        <v>36549074</v>
      </c>
      <c r="F27" s="24">
        <f>SUM(F8:F26)</f>
        <v>935756</v>
      </c>
      <c r="G27" s="24">
        <f>SUM(G8:G26)</f>
        <v>1488477</v>
      </c>
      <c r="I27" s="24">
        <f>SUM(I8:I26)</f>
        <v>13411288.469999999</v>
      </c>
      <c r="J27" s="24">
        <f>SUM(J8:J26)</f>
        <v>3697618.1521771997</v>
      </c>
      <c r="K27" s="24">
        <f>SUM(K8:K26)</f>
        <v>17108906.622177202</v>
      </c>
      <c r="L27" s="24">
        <f>SUM(L8:L26)</f>
        <v>438034</v>
      </c>
      <c r="M27" s="24">
        <f>SUM(M8:M26)</f>
        <v>696768</v>
      </c>
      <c r="O27" s="24">
        <f>SUM(O8:O26)</f>
        <v>15238711.530000001</v>
      </c>
      <c r="P27" s="24">
        <f>SUM(P8:P26)</f>
        <v>4201455.847822801</v>
      </c>
      <c r="Q27" s="24">
        <f>SUM(Q8:Q26)</f>
        <v>19440167.3778228</v>
      </c>
      <c r="R27" s="24">
        <f>SUM(R8:R26)</f>
        <v>497722</v>
      </c>
      <c r="S27" s="24">
        <f>SUM(S8:S26)</f>
        <v>791709</v>
      </c>
      <c r="U27" s="24">
        <f>SUM(U8:U26)</f>
        <v>251618.625</v>
      </c>
      <c r="V27" s="24">
        <f>SUM(V8:V26)</f>
        <v>69373.617405</v>
      </c>
      <c r="W27" s="24">
        <f>SUM(W8:W26)</f>
        <v>320992.242405</v>
      </c>
      <c r="X27" s="24">
        <f>SUM(X8:X26)</f>
        <v>8218</v>
      </c>
      <c r="Y27" s="24">
        <f>SUM(Y8:Y26)</f>
        <v>13073</v>
      </c>
      <c r="Z27" s="16"/>
      <c r="AA27" s="24">
        <f>SUM(AA8:AA26)</f>
        <v>329586.73500000004</v>
      </c>
      <c r="AB27" s="24">
        <f>SUM(AB8:AB26)</f>
        <v>90870.15738860001</v>
      </c>
      <c r="AC27" s="24">
        <f>SUM(AC8:AC26)</f>
        <v>420456.89238860004</v>
      </c>
      <c r="AD27" s="24">
        <f>SUM(AD8:AD26)</f>
        <v>10765</v>
      </c>
      <c r="AE27" s="24">
        <f>SUM(AE8:AE26)</f>
        <v>17123</v>
      </c>
      <c r="AF27" s="16"/>
      <c r="AG27" s="24">
        <f>SUM(AG8:AG26)</f>
        <v>8026472.265</v>
      </c>
      <c r="AH27" s="24">
        <f>SUM(AH8:AH26)</f>
        <v>2212973.7654513996</v>
      </c>
      <c r="AI27" s="24">
        <f>SUM(AI8:AI26)</f>
        <v>10239446.0304514</v>
      </c>
      <c r="AJ27" s="24">
        <f>SUM(AJ8:AJ26)</f>
        <v>262158</v>
      </c>
      <c r="AK27" s="24">
        <f>SUM(AK8:AK26)</f>
        <v>417006</v>
      </c>
      <c r="AL27" s="16"/>
      <c r="AM27" s="24">
        <f>SUM(AM8:AM26)</f>
        <v>71951.61</v>
      </c>
      <c r="AN27" s="24">
        <f>SUM(AN8:AN26)</f>
        <v>19837.7344436</v>
      </c>
      <c r="AO27" s="24">
        <f>SUM(AO8:AO26)</f>
        <v>91789.34444359998</v>
      </c>
      <c r="AP27" s="24">
        <f>SUM(AP8:AP26)</f>
        <v>2350</v>
      </c>
      <c r="AQ27" s="24">
        <f>SUM(AQ8:AQ26)</f>
        <v>3738</v>
      </c>
      <c r="AR27" s="16"/>
      <c r="AS27" s="24">
        <f>SUM(AS8:AS26)</f>
        <v>67891.905</v>
      </c>
      <c r="AT27" s="24">
        <f>SUM(AT8:AT26)</f>
        <v>18718.435657799993</v>
      </c>
      <c r="AU27" s="24">
        <f>SUM(AU8:AU26)</f>
        <v>86610.3406578</v>
      </c>
      <c r="AV27" s="24">
        <f>SUM(AV8:AV26)</f>
        <v>2217</v>
      </c>
      <c r="AW27" s="24">
        <f>SUM(AW8:AW26)</f>
        <v>3527</v>
      </c>
      <c r="AX27" s="16"/>
      <c r="AY27" s="24">
        <f>SUM(AY8:AY26)</f>
        <v>2175861.4949999996</v>
      </c>
      <c r="AZ27" s="24">
        <f>SUM(AZ8:AZ26)</f>
        <v>599905.4437262001</v>
      </c>
      <c r="BA27" s="24">
        <f>SUM(BA8:BA26)</f>
        <v>2775766.9387262</v>
      </c>
      <c r="BB27" s="24">
        <f>SUM(BB8:BB26)</f>
        <v>71067</v>
      </c>
      <c r="BC27" s="24">
        <f>SUM(BC8:BC26)</f>
        <v>113044</v>
      </c>
      <c r="BD27" s="16"/>
      <c r="BE27" s="24">
        <f>SUM(BE8:BE26)</f>
        <v>83305.605</v>
      </c>
      <c r="BF27" s="24">
        <f>SUM(BF8:BF26)</f>
        <v>22968.137469799996</v>
      </c>
      <c r="BG27" s="24">
        <f>SUM(BG8:BG26)</f>
        <v>106273.7424698</v>
      </c>
      <c r="BH27" s="24">
        <f>SUM(BH8:BH26)</f>
        <v>2721</v>
      </c>
      <c r="BI27" s="24">
        <f>SUM(BI8:BI26)</f>
        <v>4328</v>
      </c>
      <c r="BJ27" s="16"/>
      <c r="BK27" s="24">
        <f>SUM(BK8:BK26)</f>
        <v>35838.284999999996</v>
      </c>
      <c r="BL27" s="24">
        <f>SUM(BL8:BL26)</f>
        <v>9880.951666600002</v>
      </c>
      <c r="BM27" s="24">
        <f>SUM(BM8:BM26)</f>
        <v>45719.2366666</v>
      </c>
      <c r="BN27" s="24">
        <f>SUM(BN8:BN26)</f>
        <v>1171</v>
      </c>
      <c r="BO27" s="24">
        <f>SUM(BO8:BO26)</f>
        <v>1862</v>
      </c>
      <c r="BP27" s="16"/>
      <c r="BQ27" s="24">
        <f>SUM(BQ8:BQ26)</f>
        <v>569845.6349999999</v>
      </c>
      <c r="BR27" s="24">
        <f>SUM(BR8:BR26)</f>
        <v>157111.79195259998</v>
      </c>
      <c r="BS27" s="24">
        <f>SUM(BS8:BS26)</f>
        <v>726957.4269526001</v>
      </c>
      <c r="BT27" s="24">
        <f>SUM(BT8:BT26)</f>
        <v>18612</v>
      </c>
      <c r="BU27" s="24">
        <f>SUM(BU8:BU26)</f>
        <v>29606</v>
      </c>
      <c r="BV27" s="16"/>
      <c r="BW27" s="24">
        <f>SUM(BW8:BW26)</f>
        <v>3330903.4349999996</v>
      </c>
      <c r="BX27" s="24">
        <f>SUM(BX8:BX26)</f>
        <v>918361.3514806</v>
      </c>
      <c r="BY27" s="24">
        <f>SUM(BY8:BY26)</f>
        <v>4249264.7864806</v>
      </c>
      <c r="BZ27" s="24">
        <f>SUM(BZ8:BZ26)</f>
        <v>108793</v>
      </c>
      <c r="CA27" s="24">
        <f>SUM(CA8:CA26)</f>
        <v>173053</v>
      </c>
      <c r="CB27" s="16"/>
      <c r="CC27" s="24">
        <f>SUM(CC8:CC26)</f>
        <v>3638.5499999999997</v>
      </c>
      <c r="CD27" s="24">
        <f>SUM(CD8:CD26)</f>
        <v>1003.1823979999999</v>
      </c>
      <c r="CE27" s="24">
        <f>SUM(CE8:CE26)</f>
        <v>4641.732398</v>
      </c>
      <c r="CF27" s="24">
        <f>SUM(CF8:CF26)</f>
        <v>119</v>
      </c>
      <c r="CG27" s="24">
        <f>SUM(CG8:CG26)</f>
        <v>189</v>
      </c>
      <c r="CH27" s="16"/>
      <c r="CI27" s="24">
        <f>SUM(CI8:CI26)</f>
        <v>291797.38499999995</v>
      </c>
      <c r="CJ27" s="24">
        <f>SUM(CJ8:CJ26)</f>
        <v>80451.27878259998</v>
      </c>
      <c r="CK27" s="24">
        <f>SUM(CK8:CK26)</f>
        <v>372248.66378259996</v>
      </c>
      <c r="CL27" s="24">
        <f>SUM(CL8:CL26)</f>
        <v>9531</v>
      </c>
      <c r="CM27" s="24">
        <f>SUM(CM8:CM26)</f>
        <v>15160</v>
      </c>
      <c r="CN27" s="16"/>
      <c r="CO27" s="24">
        <f>SUM(CO8:CO26)</f>
        <v>0</v>
      </c>
      <c r="CP27" s="24">
        <f>SUM(CP8:CP26)</f>
        <v>0</v>
      </c>
      <c r="CQ27" s="24">
        <f>SUM(CQ8:CQ26)</f>
        <v>0</v>
      </c>
      <c r="CR27" s="25"/>
      <c r="CS27" s="25"/>
      <c r="CT27" s="16"/>
      <c r="CU27" s="24">
        <f>SUM(CU8:CU26)</f>
        <v>1104838.545</v>
      </c>
      <c r="CV27" s="24">
        <f>SUM(CV8:CV26)</f>
        <v>304614.3603841999</v>
      </c>
      <c r="CW27" s="24">
        <f>SUM(CW8:CW26)</f>
        <v>1409452.9053842004</v>
      </c>
      <c r="CX27" s="24">
        <f>SUM(CX8:CX26)</f>
        <v>36086</v>
      </c>
      <c r="CY27" s="24">
        <f>SUM(CY8:CY26)</f>
        <v>57401</v>
      </c>
      <c r="CZ27" s="16"/>
      <c r="DA27" s="24">
        <f>SUM(DA8:DA26)</f>
        <v>2728835.1449999996</v>
      </c>
      <c r="DB27" s="24">
        <f>SUM(DB8:DB26)</f>
        <v>752365.4710001999</v>
      </c>
      <c r="DC27" s="24">
        <f>SUM(DC8:DC26)</f>
        <v>3481200.6160002</v>
      </c>
      <c r="DD27" s="24">
        <f>SUM(DD8:DD26)</f>
        <v>89128</v>
      </c>
      <c r="DE27" s="24">
        <f>SUM(DE8:DE26)</f>
        <v>141773</v>
      </c>
      <c r="DF27" s="16"/>
      <c r="DG27" s="24">
        <f>SUM(DG8:DG26)</f>
        <v>6789591.6</v>
      </c>
      <c r="DH27" s="24">
        <f>SUM(DH8:DH26)</f>
        <v>1871954.1528159995</v>
      </c>
      <c r="DI27" s="24">
        <f>SUM(DI8:DI26)</f>
        <v>8661545.752816</v>
      </c>
      <c r="DJ27" s="24">
        <f>SUM(DJ8:DJ26)</f>
        <v>221759</v>
      </c>
      <c r="DK27" s="24">
        <f>SUM(DK8:DK26)</f>
        <v>352745</v>
      </c>
      <c r="DL27" s="16"/>
      <c r="DM27" s="24">
        <f>SUM(DM8:DM26)</f>
        <v>417470.61</v>
      </c>
      <c r="DN27" s="24">
        <f>SUM(DN8:DN26)</f>
        <v>115100.56688359998</v>
      </c>
      <c r="DO27" s="24">
        <f>SUM(DO8:DO26)</f>
        <v>532571.1768836</v>
      </c>
      <c r="DP27" s="24">
        <f>SUM(DP8:DP26)</f>
        <v>13635</v>
      </c>
      <c r="DQ27" s="24">
        <f>SUM(DQ8:DQ26)</f>
        <v>21689</v>
      </c>
      <c r="DR27" s="16"/>
      <c r="DS27" s="24">
        <f>SUM(DS8:DS26)</f>
        <v>6420.464999999999</v>
      </c>
      <c r="DT27" s="24">
        <f>SUM(DT8:DT26)</f>
        <v>1770.1824833999992</v>
      </c>
      <c r="DU27" s="24">
        <f>SUM(DU8:DU26)</f>
        <v>8190.6474834</v>
      </c>
      <c r="DV27" s="24">
        <f>SUM(DV8:DV26)</f>
        <v>210</v>
      </c>
      <c r="DW27" s="24">
        <f>SUM(DW8:DW26)</f>
        <v>334</v>
      </c>
      <c r="DX27" s="16"/>
      <c r="DY27" s="24">
        <f>SUM(DY8:DY26)</f>
        <v>147163.59</v>
      </c>
      <c r="DZ27" s="24">
        <f>SUM(DZ8:DZ26)</f>
        <v>40574.38350840001</v>
      </c>
      <c r="EA27" s="24">
        <f>SUM(EA8:EA26)</f>
        <v>187737.97350840003</v>
      </c>
      <c r="EB27" s="24">
        <f>SUM(EB8:EB26)</f>
        <v>4807</v>
      </c>
      <c r="EC27" s="24">
        <f>SUM(EC8:EC26)</f>
        <v>7646</v>
      </c>
      <c r="ED27" s="25"/>
      <c r="EE27" s="24">
        <f>SUM(EE8:EE26)</f>
        <v>11866.829999999998</v>
      </c>
      <c r="EF27" s="24">
        <f>SUM(EF8:EF26)</f>
        <v>3271.7964508000005</v>
      </c>
      <c r="EG27" s="24">
        <f>SUM(EG8:EG26)</f>
        <v>15138.626450799999</v>
      </c>
      <c r="EH27" s="24">
        <f>SUM(EH8:EH26)</f>
        <v>388</v>
      </c>
      <c r="EI27" s="24">
        <f>SUM(EI8:EI26)</f>
        <v>617</v>
      </c>
      <c r="EJ27" s="25"/>
      <c r="EK27" s="24">
        <f>SUM(EK8:EK26)</f>
        <v>45530.58</v>
      </c>
      <c r="EL27" s="24">
        <f>SUM(EL8:EL26)</f>
        <v>12553.2084008</v>
      </c>
      <c r="EM27" s="24">
        <f>SUM(EM8:EM26)</f>
        <v>58083.788400800004</v>
      </c>
      <c r="EN27" s="24">
        <f>SUM(EN8:EN26)</f>
        <v>1487</v>
      </c>
      <c r="EO27" s="24">
        <f>SUM(EO8:EO26)</f>
        <v>2365</v>
      </c>
      <c r="EP27" s="16"/>
      <c r="EQ27" s="24">
        <f>SUM(EQ8:EQ26)</f>
        <v>1341570.63</v>
      </c>
      <c r="ER27" s="24">
        <f>SUM(ER8:ER26)</f>
        <v>369883.61893880006</v>
      </c>
      <c r="ES27" s="24">
        <f>SUM(ES8:ES26)</f>
        <v>1711454.2489387998</v>
      </c>
      <c r="ET27" s="24">
        <f>SUM(ET8:ET26)</f>
        <v>43818</v>
      </c>
      <c r="EU27" s="24">
        <f>SUM(EU8:EU26)</f>
        <v>69700</v>
      </c>
      <c r="EV27" s="16"/>
      <c r="EW27" s="24">
        <f>SUM(EW8:EW26)</f>
        <v>247023.165</v>
      </c>
      <c r="EX27" s="24">
        <f>SUM(EX8:EX26)</f>
        <v>68106.6059354</v>
      </c>
      <c r="EY27" s="24">
        <f>SUM(EY8:EY26)</f>
        <v>315129.77093540004</v>
      </c>
      <c r="EZ27" s="24">
        <f>SUM(EZ8:EZ26)</f>
        <v>8068</v>
      </c>
      <c r="FA27" s="24">
        <f>SUM(FA8:FA26)</f>
        <v>12834</v>
      </c>
      <c r="FB27" s="16"/>
      <c r="FC27" s="24">
        <f>SUM(FC8:FC26)</f>
        <v>359809.62</v>
      </c>
      <c r="FD27" s="24">
        <f>SUM(FD8:FD26)</f>
        <v>99202.89055119999</v>
      </c>
      <c r="FE27" s="24">
        <f>SUM(FE8:FE26)</f>
        <v>459012.5105512</v>
      </c>
      <c r="FF27" s="24">
        <f>SUM(FF8:FF26)</f>
        <v>11752</v>
      </c>
      <c r="FG27" s="24">
        <f>SUM(FG8:FG26)</f>
        <v>18693</v>
      </c>
      <c r="FH27" s="16"/>
      <c r="FI27" s="24">
        <f>SUM(FI8:FI26)</f>
        <v>211167.69000000003</v>
      </c>
      <c r="FJ27" s="24">
        <f>SUM(FJ8:FJ26)</f>
        <v>58220.91482439999</v>
      </c>
      <c r="FK27" s="24">
        <f>SUM(FK8:FK26)</f>
        <v>269388.6048244</v>
      </c>
      <c r="FL27" s="24">
        <f>SUM(FL8:FL26)</f>
        <v>6896</v>
      </c>
      <c r="FM27" s="24">
        <f>SUM(FM8:FM26)</f>
        <v>10971</v>
      </c>
    </row>
    <row r="28" spans="21:135" ht="13.5" thickTop="1"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</row>
    <row r="29" spans="21:135" ht="12.75"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</row>
    <row r="30" spans="21:135" ht="12.75"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</row>
    <row r="31" spans="21:135" ht="12.75"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</row>
    <row r="32" spans="21:135" ht="12.75"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</row>
    <row r="33" spans="21:135" ht="12.75"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</row>
    <row r="34" spans="21:135" ht="12.75"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</row>
    <row r="35" spans="21:135" ht="12.75"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</row>
    <row r="36" spans="21:135" ht="12.75"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</row>
    <row r="37" spans="21:135" ht="12.75"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</row>
    <row r="38" spans="21:135" ht="12.75"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</row>
    <row r="39" spans="21:135" ht="12.75"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</row>
    <row r="40" spans="21:135" ht="12.75"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</row>
    <row r="41" spans="21:135" ht="12.75"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</row>
    <row r="42" spans="21:135" ht="12.75"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</row>
    <row r="43" spans="21:135" ht="12.75"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</row>
    <row r="44" spans="21:135" ht="12.75"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</row>
    <row r="45" spans="21:135" ht="12.75"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</row>
    <row r="46" spans="21:135" ht="12.75"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</row>
    <row r="47" spans="21:135" ht="12.75"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</row>
    <row r="48" spans="21:135" ht="12.75"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</row>
    <row r="49" spans="21:135" ht="12.75"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</row>
    <row r="50" spans="21:135" ht="12.75"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</row>
    <row r="51" spans="21:135" ht="12.75"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</row>
    <row r="52" spans="21:135" ht="12.75"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</row>
    <row r="53" spans="21:135" ht="12.75"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</row>
    <row r="54" spans="21:135" ht="12.75"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</row>
    <row r="55" spans="21:135" ht="12.75"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</row>
    <row r="56" spans="21:135" ht="12.75"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</row>
    <row r="57" spans="21:135" ht="12.75"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</row>
    <row r="58" spans="21:135" ht="12.75"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</row>
    <row r="59" spans="21:135" ht="12.75"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</row>
    <row r="60" spans="21:135" ht="12.75"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</row>
    <row r="61" spans="21:135" ht="12.75"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</row>
    <row r="62" spans="21:135" ht="12.75"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</row>
    <row r="63" spans="21:135" ht="12.75"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</row>
    <row r="64" spans="21:135" ht="12.75"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</row>
    <row r="65" spans="75:85" ht="12.75">
      <c r="BW65" s="2"/>
      <c r="BX65" s="2"/>
      <c r="BY65" s="2"/>
      <c r="BZ65" s="2"/>
      <c r="CA65" s="2"/>
      <c r="CC65" s="2"/>
      <c r="CD65" s="2"/>
      <c r="CE65" s="2"/>
      <c r="CF65" s="2"/>
      <c r="CG65" s="2"/>
    </row>
    <row r="66" spans="75:85" ht="12.75">
      <c r="BW66" s="2"/>
      <c r="BX66" s="2"/>
      <c r="BY66" s="2"/>
      <c r="BZ66" s="2"/>
      <c r="CA66" s="2"/>
      <c r="CC66" s="2"/>
      <c r="CD66" s="2"/>
      <c r="CE66" s="2"/>
      <c r="CF66" s="2"/>
      <c r="CG66" s="2"/>
    </row>
    <row r="67" spans="75:85" ht="12.75">
      <c r="BW67" s="2"/>
      <c r="BX67" s="2"/>
      <c r="BY67" s="2"/>
      <c r="BZ67" s="2"/>
      <c r="CA67" s="2"/>
      <c r="CC67" s="2"/>
      <c r="CD67" s="2"/>
      <c r="CE67" s="2"/>
      <c r="CF67" s="2"/>
      <c r="CG67" s="2"/>
    </row>
    <row r="68" spans="75:85" ht="12.75">
      <c r="BW68" s="2"/>
      <c r="BX68" s="2"/>
      <c r="BY68" s="2"/>
      <c r="BZ68" s="2"/>
      <c r="CA68" s="2"/>
      <c r="CC68" s="2"/>
      <c r="CD68" s="2"/>
      <c r="CE68" s="2"/>
      <c r="CF68" s="2"/>
      <c r="CG68" s="2"/>
    </row>
    <row r="69" spans="75:85" ht="12.75">
      <c r="BW69" s="2"/>
      <c r="BX69" s="2"/>
      <c r="BY69" s="2"/>
      <c r="BZ69" s="2"/>
      <c r="CA69" s="2"/>
      <c r="CC69" s="2"/>
      <c r="CD69" s="2"/>
      <c r="CE69" s="2"/>
      <c r="CF69" s="2"/>
      <c r="CG69" s="2"/>
    </row>
    <row r="70" spans="75:85" ht="12.75">
      <c r="BW70" s="2"/>
      <c r="BX70" s="2"/>
      <c r="BY70" s="2"/>
      <c r="BZ70" s="2"/>
      <c r="CA70" s="2"/>
      <c r="CC70" s="2"/>
      <c r="CD70" s="2"/>
      <c r="CE70" s="2"/>
      <c r="CF70" s="2"/>
      <c r="CG70" s="2"/>
    </row>
    <row r="71" spans="75:85" ht="12.75">
      <c r="BW71" s="2"/>
      <c r="BX71" s="2"/>
      <c r="BY71" s="2"/>
      <c r="BZ71" s="2"/>
      <c r="CA71" s="2"/>
      <c r="CC71" s="2"/>
      <c r="CD71" s="2"/>
      <c r="CE71" s="2"/>
      <c r="CF71" s="2"/>
      <c r="CG71" s="2"/>
    </row>
    <row r="72" spans="75:85" ht="12.75">
      <c r="BW72" s="2"/>
      <c r="BX72" s="2"/>
      <c r="BY72" s="2"/>
      <c r="BZ72" s="2"/>
      <c r="CA72" s="2"/>
      <c r="CC72" s="2"/>
      <c r="CD72" s="2"/>
      <c r="CE72" s="2"/>
      <c r="CF72" s="2"/>
      <c r="CG72" s="2"/>
    </row>
    <row r="73" spans="75:85" ht="12.75">
      <c r="BW73" s="2"/>
      <c r="BX73" s="2"/>
      <c r="BY73" s="2"/>
      <c r="BZ73" s="2"/>
      <c r="CA73" s="2"/>
      <c r="CC73" s="2"/>
      <c r="CD73" s="2"/>
      <c r="CE73" s="2"/>
      <c r="CF73" s="2"/>
      <c r="CG73" s="2"/>
    </row>
    <row r="74" spans="75:85" ht="12.75">
      <c r="BW74" s="2"/>
      <c r="BX74" s="2"/>
      <c r="BY74" s="2"/>
      <c r="BZ74" s="2"/>
      <c r="CA74" s="2"/>
      <c r="CC74" s="2"/>
      <c r="CD74" s="2"/>
      <c r="CE74" s="2"/>
      <c r="CF74" s="2"/>
      <c r="CG74" s="2"/>
    </row>
    <row r="75" spans="75:85" ht="12.75">
      <c r="BW75" s="2"/>
      <c r="BX75" s="2"/>
      <c r="BY75" s="2"/>
      <c r="BZ75" s="2"/>
      <c r="CA75" s="2"/>
      <c r="CC75" s="2"/>
      <c r="CD75" s="2"/>
      <c r="CE75" s="2"/>
      <c r="CF75" s="2"/>
      <c r="CG75" s="2"/>
    </row>
    <row r="76" spans="75:85" ht="12.75">
      <c r="BW76" s="2"/>
      <c r="BX76" s="2"/>
      <c r="BY76" s="2"/>
      <c r="BZ76" s="2"/>
      <c r="CA76" s="2"/>
      <c r="CC76" s="2"/>
      <c r="CD76" s="2"/>
      <c r="CE76" s="2"/>
      <c r="CF76" s="2"/>
      <c r="CG76" s="2"/>
    </row>
    <row r="77" spans="75:79" ht="12.75">
      <c r="BW77" s="2"/>
      <c r="BX77" s="2"/>
      <c r="BY77" s="2"/>
      <c r="BZ77" s="2"/>
      <c r="CA77" s="2"/>
    </row>
    <row r="78" spans="75:79" ht="12.75">
      <c r="BW78" s="2"/>
      <c r="BX78" s="2"/>
      <c r="BY78" s="2"/>
      <c r="BZ78" s="2"/>
      <c r="CA78" s="2"/>
    </row>
    <row r="79" spans="75:79" ht="12.75">
      <c r="BW79" s="2"/>
      <c r="BX79" s="2"/>
      <c r="BY79" s="2"/>
      <c r="BZ79" s="2"/>
      <c r="CA79" s="2"/>
    </row>
    <row r="80" spans="75:79" ht="12.75">
      <c r="BW80" s="2"/>
      <c r="BX80" s="2"/>
      <c r="BY80" s="2"/>
      <c r="BZ80" s="2"/>
      <c r="CA80" s="2"/>
    </row>
    <row r="81" spans="75:79" ht="12.75">
      <c r="BW81" s="2"/>
      <c r="BX81" s="2"/>
      <c r="BY81" s="2"/>
      <c r="BZ81" s="2"/>
      <c r="CA81" s="2"/>
    </row>
    <row r="82" spans="75:79" ht="12.75">
      <c r="BW82" s="2"/>
      <c r="BX82" s="2"/>
      <c r="BY82" s="2"/>
      <c r="BZ82" s="2"/>
      <c r="CA82" s="2"/>
    </row>
    <row r="83" spans="75:79" ht="12.75">
      <c r="BW83" s="2"/>
      <c r="BX83" s="2"/>
      <c r="BY83" s="2"/>
      <c r="BZ83" s="2"/>
      <c r="CA83" s="2"/>
    </row>
    <row r="84" spans="75:79" ht="12.75">
      <c r="BW84" s="2"/>
      <c r="BX84" s="2"/>
      <c r="BY84" s="2"/>
      <c r="BZ84" s="2"/>
      <c r="CA84" s="2"/>
    </row>
    <row r="85" spans="75:79" ht="12.75">
      <c r="BW85" s="2"/>
      <c r="BX85" s="2"/>
      <c r="BY85" s="2"/>
      <c r="BZ85" s="2"/>
      <c r="CA85" s="2"/>
    </row>
    <row r="86" spans="75:79" ht="12.75">
      <c r="BW86" s="2"/>
      <c r="BX86" s="2"/>
      <c r="BY86" s="2"/>
      <c r="BZ86" s="2"/>
      <c r="CA86" s="2"/>
    </row>
    <row r="87" spans="75:79" ht="12.75">
      <c r="BW87" s="2"/>
      <c r="BX87" s="2"/>
      <c r="BY87" s="2"/>
      <c r="BZ87" s="2"/>
      <c r="CA87" s="2"/>
    </row>
    <row r="88" spans="75:79" ht="12.75">
      <c r="BW88" s="2"/>
      <c r="BX88" s="2"/>
      <c r="BY88" s="2"/>
      <c r="BZ88" s="2"/>
      <c r="CA88" s="2"/>
    </row>
    <row r="89" spans="75:79" ht="12.75">
      <c r="BW89" s="2"/>
      <c r="BX89" s="2"/>
      <c r="BY89" s="2"/>
      <c r="BZ89" s="2"/>
      <c r="CA89" s="2"/>
    </row>
    <row r="90" spans="75:79" ht="12.75">
      <c r="BW90" s="2"/>
      <c r="BX90" s="2"/>
      <c r="BY90" s="2"/>
      <c r="BZ90" s="2"/>
      <c r="CA90" s="2"/>
    </row>
    <row r="91" spans="75:79" ht="12.75">
      <c r="BW91" s="2"/>
      <c r="BX91" s="2"/>
      <c r="BY91" s="2"/>
      <c r="BZ91" s="2"/>
      <c r="CA91" s="2"/>
    </row>
    <row r="92" spans="75:79" ht="12.75">
      <c r="BW92" s="2"/>
      <c r="BX92" s="2"/>
      <c r="BY92" s="2"/>
      <c r="BZ92" s="2"/>
      <c r="CA92" s="2"/>
    </row>
    <row r="93" spans="75:79" ht="12.75">
      <c r="BW93" s="2"/>
      <c r="BX93" s="2"/>
      <c r="BY93" s="2"/>
      <c r="BZ93" s="2"/>
      <c r="CA93" s="2"/>
    </row>
    <row r="94" spans="75:79" ht="12.75">
      <c r="BW94" s="2"/>
      <c r="BX94" s="2"/>
      <c r="BY94" s="2"/>
      <c r="BZ94" s="2"/>
      <c r="CA94" s="2"/>
    </row>
    <row r="95" spans="75:79" ht="12.75">
      <c r="BW95" s="2"/>
      <c r="BX95" s="2"/>
      <c r="BY95" s="2"/>
      <c r="BZ95" s="2"/>
      <c r="CA95" s="2"/>
    </row>
    <row r="96" spans="75:79" ht="12.75">
      <c r="BW96" s="2"/>
      <c r="BX96" s="2"/>
      <c r="BY96" s="2"/>
      <c r="BZ96" s="2"/>
      <c r="CA96" s="2"/>
    </row>
  </sheetData>
  <sheetProtection/>
  <printOptions/>
  <pageMargins left="0.75" right="0.75" top="1" bottom="1" header="0.5" footer="0.5"/>
  <pageSetup horizontalDpi="600" verticalDpi="600" orientation="landscape" scale="73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2006-06-07T19:14:39Z</cp:lastPrinted>
  <dcterms:created xsi:type="dcterms:W3CDTF">2000-07-05T20:52:01Z</dcterms:created>
  <dcterms:modified xsi:type="dcterms:W3CDTF">2009-06-11T14:54:46Z</dcterms:modified>
  <cp:category/>
  <cp:version/>
  <cp:contentType/>
  <cp:contentStatus/>
</cp:coreProperties>
</file>