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210" windowWidth="6300" windowHeight="4320" tabRatio="906" activeTab="0"/>
  </bookViews>
  <sheets>
    <sheet name="98A" sheetId="1" r:id="rId1"/>
    <sheet name="2005A" sheetId="2" r:id="rId2"/>
    <sheet name="2005A Academic" sheetId="3" r:id="rId3"/>
    <sheet name="92A-98A-2008B" sheetId="4" r:id="rId4"/>
    <sheet name="92B-98A-2008B" sheetId="5" r:id="rId5"/>
  </sheets>
  <definedNames>
    <definedName name="_xlnm.Print_Titles" localSheetId="1">'2005A'!$A:$A</definedName>
    <definedName name="_xlnm.Print_Titles" localSheetId="0">'98A'!$A:$A</definedName>
  </definedNames>
  <calcPr fullCalcOnLoad="1"/>
</workbook>
</file>

<file path=xl/sharedStrings.xml><?xml version="1.0" encoding="utf-8"?>
<sst xmlns="http://schemas.openxmlformats.org/spreadsheetml/2006/main" count="906" uniqueCount="94">
  <si>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</si>
  <si>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</si>
  <si>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</si>
  <si>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</si>
  <si>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Ritchie Coliseum (Auxiliary)</t>
  </si>
  <si>
    <t xml:space="preserve">           UMBC Field House (Auxiliary)</t>
  </si>
  <si>
    <t xml:space="preserve">    USM Debt Service from Earnings (Auxiliary)</t>
  </si>
  <si>
    <t>Date</t>
  </si>
  <si>
    <t>Principal</t>
  </si>
  <si>
    <t>Interest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</si>
  <si>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</si>
  <si>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</si>
  <si>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</si>
  <si>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</si>
  <si>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  University System of Maryland</t>
  </si>
  <si>
    <t>1998 Series A Bond Funded Projects</t>
  </si>
  <si>
    <t xml:space="preserve">          Total New Money - 1998 Series A</t>
  </si>
  <si>
    <t xml:space="preserve">           Total Academic Projects - 1998 A</t>
  </si>
  <si>
    <t xml:space="preserve">           Total Auxiliary Projects - 1998 A</t>
  </si>
  <si>
    <t xml:space="preserve">           UMCP Track &amp; Field (Auxiliary)</t>
  </si>
  <si>
    <t>UMCP SCUB 3 Planning &amp; Construct (Auxiliary)</t>
  </si>
  <si>
    <t xml:space="preserve">   UMCP Somerset Hall Renovation (Auxiliary)</t>
  </si>
  <si>
    <t xml:space="preserve">     UMB Pascault Row Renovation (Auxiliary)</t>
  </si>
  <si>
    <t xml:space="preserve">     UMES Student Services Building (Auxiliary)</t>
  </si>
  <si>
    <t xml:space="preserve"> UMBC University Commons Planning (Auxiliary)</t>
  </si>
  <si>
    <t xml:space="preserve">      FSU Residence Hall Network (Auxiliary)</t>
  </si>
  <si>
    <t xml:space="preserve">     FSU Athletic Facilities - Various (Auxiliary)</t>
  </si>
  <si>
    <t xml:space="preserve">    TU Minnegan Stadium Restroom (Auxiliary)</t>
  </si>
  <si>
    <t xml:space="preserve">    1992 Series B Bond Refinanced on 1998A</t>
  </si>
  <si>
    <t xml:space="preserve">    1992 Series A Bond Refinanced on 1998A</t>
  </si>
  <si>
    <t xml:space="preserve">         COP's Bond Refinanced on 1998A</t>
  </si>
  <si>
    <t xml:space="preserve">     UMCP Performing Arts Center (Academic)</t>
  </si>
  <si>
    <t xml:space="preserve">         UMCP Facilities Renewal (Academic)</t>
  </si>
  <si>
    <t xml:space="preserve">    UMCP Construct Steam Plant (Academic)</t>
  </si>
  <si>
    <t xml:space="preserve">   UMCP Technology Advancement (Academic)</t>
  </si>
  <si>
    <t xml:space="preserve">      UMB Health Science Library (Academic)</t>
  </si>
  <si>
    <t xml:space="preserve"> UMB Health Sci Facility Equipment (Academic)</t>
  </si>
  <si>
    <t xml:space="preserve">        UMB Facilities Renewal (Academic)</t>
  </si>
  <si>
    <t xml:space="preserve"> UMB School of Nursing Equipment (Academic)</t>
  </si>
  <si>
    <t xml:space="preserve">       UMES Facilities Renewal (Academic)</t>
  </si>
  <si>
    <t xml:space="preserve">       UMBC Facilities Renewal (Academic)</t>
  </si>
  <si>
    <t xml:space="preserve">     UMBC Power Plant Expansion (Academic)</t>
  </si>
  <si>
    <t xml:space="preserve">         CEES Facilities Renewal (Academic)</t>
  </si>
  <si>
    <t xml:space="preserve">     USMO Emergency Projects (Academic)</t>
  </si>
  <si>
    <t xml:space="preserve">       BSU Facilities Remewal (Academic)</t>
  </si>
  <si>
    <t xml:space="preserve">       CSU Facilities Remewal (Academic)</t>
  </si>
  <si>
    <t xml:space="preserve">       FSU Facilities Remewal (Academic)</t>
  </si>
  <si>
    <t xml:space="preserve">       SU Holloway Hall Renov (Academic)</t>
  </si>
  <si>
    <t xml:space="preserve">         SU Facilities Remewal (Academic)</t>
  </si>
  <si>
    <t xml:space="preserve">           TU 7800 York Road (Academic)</t>
  </si>
  <si>
    <t xml:space="preserve">           TU Facilities Renewal (Academic)</t>
  </si>
  <si>
    <t xml:space="preserve">           UB Facilities Renewal (Academic)</t>
  </si>
  <si>
    <t xml:space="preserve">           Distribution of Debt Services after 2005A Bonds Issue</t>
  </si>
  <si>
    <t xml:space="preserve">            SU Dining Facility (Auxiliary)</t>
  </si>
  <si>
    <t>Revised 98A after 2005A</t>
  </si>
  <si>
    <t>1998 Series A Original - Total</t>
  </si>
  <si>
    <t>98A Refinanced on 2005A</t>
  </si>
  <si>
    <t>1998 Series A Bond Funded Projects 2005A</t>
  </si>
  <si>
    <t xml:space="preserve">           Distribution of Debt Services after 2008B Bonds Issue</t>
  </si>
  <si>
    <t xml:space="preserve">             University System of Maryland</t>
  </si>
  <si>
    <t>Distribution of Debt Service after 2008 B Bond Issue</t>
  </si>
  <si>
    <t>Revised 92A after 2008B</t>
  </si>
  <si>
    <t xml:space="preserve">               Total - 92A Academic Projects</t>
  </si>
  <si>
    <t xml:space="preserve">               Total - 92A Auxiliary Projects</t>
  </si>
  <si>
    <t xml:space="preserve">             UMBC Library (Academic)</t>
  </si>
  <si>
    <t xml:space="preserve">          CEES Geochem Bldg (Academic)</t>
  </si>
  <si>
    <t xml:space="preserve">  UMCP Computer &amp; Space Sci (Academic)</t>
  </si>
  <si>
    <t xml:space="preserve">            UMCP Football Bldg (Auxiliary)</t>
  </si>
  <si>
    <t xml:space="preserve">        UMCP Physical Sciences (Auxiliary)</t>
  </si>
  <si>
    <t xml:space="preserve">          SSU COP's Refunding (Auxiliary)</t>
  </si>
  <si>
    <t xml:space="preserve">            UMBC Field House (Auxiliary)</t>
  </si>
  <si>
    <t xml:space="preserve">           CSC Residence Hall (Auxiliary)</t>
  </si>
  <si>
    <t xml:space="preserve">           UMES Residence Hall (Auxiliary)</t>
  </si>
  <si>
    <t xml:space="preserve">             BSU Residence Hall (Auxiliary)</t>
  </si>
  <si>
    <t xml:space="preserve">             UMCP Child Care (Auxiliary)</t>
  </si>
  <si>
    <t xml:space="preserve">          UMCP Fraternity House (Auxiliary)</t>
  </si>
  <si>
    <t xml:space="preserve">          UB Parking Structure (Auxiliary)</t>
  </si>
  <si>
    <t xml:space="preserve">                TU York Road (Auxiliary)</t>
  </si>
  <si>
    <t xml:space="preserve">                 USM Project X (Auxiliary)</t>
  </si>
  <si>
    <t xml:space="preserve">      UMUC Parking Structure (Auxiliary)</t>
  </si>
  <si>
    <t>92A refinanced on 98A\2008B</t>
  </si>
  <si>
    <t xml:space="preserve">         1992 Series A Bond Funded Projects 98A\2008B</t>
  </si>
  <si>
    <t>Revised 92B after 2008B</t>
  </si>
  <si>
    <t xml:space="preserve">                                   TSU Refinancing </t>
  </si>
  <si>
    <t xml:space="preserve">     1992B refinanced on 98A\2008B</t>
  </si>
  <si>
    <t xml:space="preserve">         1992 Series B Bond Funded Projects 98A\2008B</t>
  </si>
  <si>
    <t>Amort of</t>
  </si>
  <si>
    <t>Premium</t>
  </si>
  <si>
    <t>Revised 98A after 2008B</t>
  </si>
  <si>
    <t xml:space="preserve">Amort of </t>
  </si>
  <si>
    <t>Loss on Refunding</t>
  </si>
  <si>
    <t xml:space="preserve">       BSU Facilities Renewal (Academic)</t>
  </si>
  <si>
    <t xml:space="preserve">       FSU Facilities Renewal (Academic)</t>
  </si>
  <si>
    <t xml:space="preserve">         SU Facilities Renewal (Academic)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</si>
</sst>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2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38" fontId="0" fillId="0" borderId="12" xfId="0" applyNumberFormat="1" applyBorder="1" applyAlignment="1">
      <alignment horizontal="centerContinuous"/>
    </xf>
    <xf numFmtId="165" fontId="0" fillId="0" borderId="18" xfId="0" applyNumberFormat="1" applyBorder="1" applyAlignment="1">
      <alignment horizontal="centerContinuous"/>
    </xf>
    <xf numFmtId="165" fontId="0" fillId="0" borderId="19" xfId="0" applyNumberFormat="1" applyBorder="1" applyAlignment="1">
      <alignment horizontal="centerContinuous"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164" fontId="0" fillId="33" borderId="20" xfId="0" applyNumberFormat="1" applyFill="1" applyBorder="1" applyAlignment="1">
      <alignment horizontal="centerContinuous"/>
    </xf>
    <xf numFmtId="164" fontId="0" fillId="33" borderId="18" xfId="0" applyNumberFormat="1" applyFill="1" applyBorder="1" applyAlignment="1">
      <alignment horizontal="centerContinuous"/>
    </xf>
    <xf numFmtId="164" fontId="0" fillId="33" borderId="19" xfId="0" applyNumberFormat="1" applyFill="1" applyBorder="1" applyAlignment="1">
      <alignment horizontal="centerContinuous"/>
    </xf>
    <xf numFmtId="164" fontId="0" fillId="0" borderId="0" xfId="0" applyNumberFormat="1" applyAlignment="1">
      <alignment horizontal="left"/>
    </xf>
    <xf numFmtId="164" fontId="0" fillId="0" borderId="11" xfId="0" applyNumberFormat="1" applyBorder="1" applyAlignment="1" quotePrefix="1">
      <alignment horizontal="right"/>
    </xf>
    <xf numFmtId="0" fontId="0" fillId="0" borderId="0" xfId="0" applyBorder="1" applyAlignment="1">
      <alignment horizontal="left"/>
    </xf>
    <xf numFmtId="38" fontId="0" fillId="0" borderId="17" xfId="0" applyNumberFormat="1" applyBorder="1" applyAlignment="1">
      <alignment/>
    </xf>
    <xf numFmtId="165" fontId="0" fillId="0" borderId="16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centerContinuous"/>
    </xf>
    <xf numFmtId="38" fontId="0" fillId="33" borderId="18" xfId="0" applyNumberFormat="1" applyFill="1" applyBorder="1" applyAlignment="1">
      <alignment horizontal="centerContinuous"/>
    </xf>
    <xf numFmtId="38" fontId="0" fillId="33" borderId="19" xfId="0" applyNumberFormat="1" applyFill="1" applyBorder="1" applyAlignment="1">
      <alignment horizontal="centerContinuous"/>
    </xf>
    <xf numFmtId="38" fontId="0" fillId="0" borderId="20" xfId="0" applyNumberFormat="1" applyBorder="1" applyAlignment="1">
      <alignment horizontal="center"/>
    </xf>
    <xf numFmtId="38" fontId="0" fillId="0" borderId="1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38" fontId="1" fillId="0" borderId="0" xfId="0" applyNumberFormat="1" applyFont="1" applyAlignment="1">
      <alignment/>
    </xf>
    <xf numFmtId="38" fontId="0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33" borderId="2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31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9" sqref="F9"/>
    </sheetView>
  </sheetViews>
  <sheetFormatPr defaultColWidth="9.140625" defaultRowHeight="12.75"/>
  <cols>
    <col min="1" max="1" width="9.7109375" style="3" customWidth="1"/>
    <col min="2" max="2" width="3.7109375" style="0" customWidth="1"/>
    <col min="3" max="6" width="13.7109375" style="20" customWidth="1"/>
    <col min="7" max="7" width="3.7109375" style="19" customWidth="1"/>
    <col min="8" max="11" width="13.7109375" style="19" customWidth="1"/>
    <col min="12" max="12" width="3.7109375" style="19" customWidth="1"/>
    <col min="13" max="16" width="13.7109375" style="20" customWidth="1"/>
    <col min="17" max="17" width="3.7109375" style="19" customWidth="1"/>
    <col min="18" max="21" width="13.7109375" style="20" customWidth="1"/>
    <col min="22" max="22" width="3.7109375" style="19" customWidth="1"/>
    <col min="23" max="26" width="13.7109375" style="19" customWidth="1"/>
    <col min="27" max="27" width="3.7109375" style="19" customWidth="1"/>
    <col min="28" max="31" width="13.7109375" style="19" customWidth="1"/>
    <col min="32" max="32" width="3.7109375" style="0" customWidth="1"/>
    <col min="33" max="36" width="13.7109375" style="0" customWidth="1"/>
    <col min="37" max="37" width="3.7109375" style="0" customWidth="1"/>
    <col min="38" max="41" width="13.7109375" style="4" customWidth="1"/>
    <col min="42" max="42" width="3.7109375" style="4" customWidth="1"/>
    <col min="43" max="46" width="13.7109375" style="4" customWidth="1"/>
    <col min="47" max="47" width="3.7109375" style="4" customWidth="1"/>
    <col min="48" max="51" width="13.7109375" style="4" customWidth="1"/>
    <col min="52" max="52" width="3.7109375" style="4" customWidth="1"/>
    <col min="53" max="56" width="13.7109375" style="4" customWidth="1"/>
    <col min="57" max="57" width="3.7109375" style="4" customWidth="1"/>
    <col min="58" max="61" width="13.7109375" style="4" customWidth="1"/>
    <col min="62" max="62" width="3.7109375" style="4" customWidth="1"/>
    <col min="63" max="66" width="13.7109375" style="4" customWidth="1"/>
    <col min="67" max="67" width="3.7109375" style="4" customWidth="1"/>
    <col min="68" max="71" width="13.7109375" style="4" customWidth="1"/>
    <col min="72" max="72" width="3.7109375" style="4" customWidth="1"/>
    <col min="73" max="76" width="13.7109375" style="4" customWidth="1"/>
    <col min="77" max="77" width="3.7109375" style="4" customWidth="1"/>
    <col min="78" max="81" width="13.7109375" style="4" customWidth="1"/>
    <col min="82" max="82" width="3.7109375" style="4" customWidth="1"/>
    <col min="83" max="86" width="13.7109375" style="4" customWidth="1"/>
    <col min="87" max="87" width="3.7109375" style="4" customWidth="1"/>
    <col min="88" max="91" width="13.7109375" style="4" customWidth="1"/>
    <col min="92" max="92" width="3.7109375" style="4" customWidth="1"/>
    <col min="93" max="96" width="13.7109375" style="4" customWidth="1"/>
    <col min="97" max="97" width="3.7109375" style="4" customWidth="1"/>
    <col min="98" max="101" width="13.7109375" style="4" customWidth="1"/>
    <col min="102" max="102" width="3.7109375" style="4" customWidth="1"/>
    <col min="103" max="106" width="13.7109375" style="4" customWidth="1"/>
    <col min="107" max="107" width="3.7109375" style="4" customWidth="1"/>
    <col min="108" max="111" width="13.7109375" style="4" customWidth="1"/>
    <col min="112" max="112" width="3.7109375" style="4" customWidth="1"/>
    <col min="113" max="116" width="13.7109375" style="4" customWidth="1"/>
    <col min="117" max="117" width="3.7109375" style="4" customWidth="1"/>
    <col min="118" max="121" width="13.7109375" style="4" customWidth="1"/>
    <col min="122" max="122" width="3.7109375" style="4" customWidth="1"/>
    <col min="123" max="126" width="13.7109375" style="4" customWidth="1"/>
    <col min="127" max="127" width="3.7109375" style="4" customWidth="1"/>
    <col min="128" max="131" width="13.7109375" style="4" customWidth="1"/>
    <col min="132" max="132" width="3.7109375" style="0" customWidth="1"/>
    <col min="133" max="136" width="13.7109375" style="0" customWidth="1"/>
    <col min="137" max="137" width="3.7109375" style="0" customWidth="1"/>
    <col min="138" max="141" width="13.7109375" style="0" customWidth="1"/>
    <col min="142" max="142" width="3.7109375" style="0" customWidth="1"/>
    <col min="143" max="146" width="13.7109375" style="0" customWidth="1"/>
    <col min="147" max="147" width="3.7109375" style="0" customWidth="1"/>
    <col min="148" max="151" width="13.7109375" style="0" customWidth="1"/>
    <col min="152" max="152" width="3.7109375" style="0" customWidth="1"/>
    <col min="153" max="156" width="13.7109375" style="0" customWidth="1"/>
    <col min="157" max="157" width="3.7109375" style="0" customWidth="1"/>
    <col min="158" max="161" width="13.7109375" style="0" customWidth="1"/>
    <col min="162" max="162" width="3.7109375" style="0" customWidth="1"/>
    <col min="163" max="166" width="13.7109375" style="0" customWidth="1"/>
    <col min="167" max="167" width="3.7109375" style="0" customWidth="1"/>
    <col min="168" max="171" width="13.7109375" style="0" customWidth="1"/>
    <col min="172" max="172" width="3.7109375" style="0" customWidth="1"/>
    <col min="173" max="176" width="13.7109375" style="0" customWidth="1"/>
    <col min="177" max="177" width="3.7109375" style="0" customWidth="1"/>
    <col min="178" max="181" width="13.7109375" style="0" customWidth="1"/>
    <col min="182" max="182" width="3.7109375" style="0" customWidth="1"/>
    <col min="183" max="186" width="13.7109375" style="0" customWidth="1"/>
    <col min="187" max="187" width="3.7109375" style="0" customWidth="1"/>
    <col min="188" max="191" width="13.7109375" style="0" customWidth="1"/>
    <col min="192" max="192" width="3.7109375" style="0" customWidth="1"/>
    <col min="193" max="196" width="13.7109375" style="0" customWidth="1"/>
    <col min="197" max="197" width="3.7109375" style="0" customWidth="1"/>
    <col min="198" max="201" width="13.7109375" style="0" customWidth="1"/>
    <col min="202" max="202" width="3.7109375" style="0" customWidth="1"/>
    <col min="203" max="206" width="13.7109375" style="0" customWidth="1"/>
    <col min="207" max="207" width="3.7109375" style="0" customWidth="1"/>
    <col min="208" max="211" width="13.7109375" style="0" customWidth="1"/>
    <col min="212" max="212" width="3.7109375" style="0" customWidth="1"/>
    <col min="213" max="216" width="13.7109375" style="0" customWidth="1"/>
    <col min="217" max="217" width="3.7109375" style="0" customWidth="1"/>
    <col min="218" max="221" width="13.7109375" style="0" customWidth="1"/>
    <col min="222" max="222" width="3.7109375" style="0" customWidth="1"/>
    <col min="223" max="226" width="13.7109375" style="0" customWidth="1"/>
    <col min="227" max="227" width="3.7109375" style="0" customWidth="1"/>
    <col min="228" max="231" width="13.7109375" style="0" customWidth="1"/>
    <col min="232" max="232" width="3.7109375" style="0" customWidth="1"/>
    <col min="233" max="236" width="13.7109375" style="0" customWidth="1"/>
  </cols>
  <sheetData>
    <row r="1" spans="1:134" ht="12.75">
      <c r="A1" s="28"/>
      <c r="B1" s="14"/>
      <c r="H1" s="29"/>
      <c r="M1" s="29"/>
      <c r="N1" s="29" t="s">
        <v>14</v>
      </c>
      <c r="R1" s="27"/>
      <c r="S1" s="29"/>
      <c r="W1" s="29"/>
      <c r="AB1" s="29"/>
      <c r="AC1" s="29" t="s">
        <v>14</v>
      </c>
      <c r="AD1" s="20"/>
      <c r="AE1" s="20"/>
      <c r="AL1" s="29"/>
      <c r="AM1" s="5"/>
      <c r="AQ1" s="29"/>
      <c r="AR1" s="29" t="s">
        <v>14</v>
      </c>
      <c r="BA1" s="29"/>
      <c r="BB1" s="5"/>
      <c r="BF1" s="29"/>
      <c r="BG1" s="29" t="s">
        <v>14</v>
      </c>
      <c r="BK1" s="29"/>
      <c r="BL1" s="5"/>
      <c r="BP1" s="29"/>
      <c r="BU1" s="29"/>
      <c r="BV1" s="29" t="s">
        <v>14</v>
      </c>
      <c r="CE1" s="29"/>
      <c r="CJ1" s="29"/>
      <c r="CK1" s="29" t="s">
        <v>14</v>
      </c>
      <c r="CP1" s="5"/>
      <c r="CT1" s="29"/>
      <c r="CY1" s="29"/>
      <c r="CZ1" s="29" t="s">
        <v>14</v>
      </c>
      <c r="DI1" s="29"/>
      <c r="DN1" s="29"/>
      <c r="DO1" s="29" t="s">
        <v>14</v>
      </c>
      <c r="DT1" s="5"/>
      <c r="DX1" s="29"/>
      <c r="EC1" s="29"/>
      <c r="ED1" s="29" t="s">
        <v>14</v>
      </c>
    </row>
    <row r="2" spans="1:134" ht="12.75">
      <c r="A2" s="28"/>
      <c r="B2" s="14"/>
      <c r="H2" s="29"/>
      <c r="M2" s="29" t="s">
        <v>58</v>
      </c>
      <c r="R2" s="27"/>
      <c r="S2" s="29"/>
      <c r="W2" s="29"/>
      <c r="AB2" s="29" t="s">
        <v>52</v>
      </c>
      <c r="AC2" s="20"/>
      <c r="AD2" s="20"/>
      <c r="AE2" s="20"/>
      <c r="AL2" s="29"/>
      <c r="AM2" s="5"/>
      <c r="AQ2" s="29" t="s">
        <v>52</v>
      </c>
      <c r="AR2" s="20"/>
      <c r="BA2" s="29"/>
      <c r="BB2" s="5"/>
      <c r="BF2" s="29" t="s">
        <v>52</v>
      </c>
      <c r="BG2" s="20"/>
      <c r="BK2" s="29"/>
      <c r="BL2" s="5"/>
      <c r="BP2" s="29"/>
      <c r="BU2" s="29" t="s">
        <v>52</v>
      </c>
      <c r="BV2" s="20"/>
      <c r="CE2" s="29"/>
      <c r="CJ2" s="29" t="s">
        <v>52</v>
      </c>
      <c r="CK2" s="20"/>
      <c r="CP2" s="5"/>
      <c r="CT2" s="29"/>
      <c r="CY2" s="29" t="s">
        <v>52</v>
      </c>
      <c r="CZ2" s="20"/>
      <c r="DI2" s="29"/>
      <c r="DN2" s="29" t="s">
        <v>52</v>
      </c>
      <c r="DO2" s="20"/>
      <c r="DT2" s="5"/>
      <c r="DX2" s="29"/>
      <c r="EC2" s="29" t="s">
        <v>52</v>
      </c>
      <c r="ED2" s="20"/>
    </row>
    <row r="3" spans="1:134" ht="12.75">
      <c r="A3" s="28"/>
      <c r="B3" s="14"/>
      <c r="H3" s="29"/>
      <c r="M3" s="27"/>
      <c r="N3" s="29" t="s">
        <v>15</v>
      </c>
      <c r="R3" s="27"/>
      <c r="S3" s="27"/>
      <c r="W3" s="29"/>
      <c r="AB3" s="27"/>
      <c r="AC3" s="29" t="s">
        <v>15</v>
      </c>
      <c r="AD3" s="20"/>
      <c r="AE3" s="20"/>
      <c r="AL3" s="29"/>
      <c r="AQ3" s="27"/>
      <c r="AR3" s="29" t="s">
        <v>15</v>
      </c>
      <c r="BA3" s="29"/>
      <c r="BF3" s="27"/>
      <c r="BG3" s="29" t="s">
        <v>15</v>
      </c>
      <c r="BK3" s="19"/>
      <c r="BP3" s="29"/>
      <c r="BU3" s="27"/>
      <c r="BV3" s="29" t="s">
        <v>15</v>
      </c>
      <c r="CE3" s="29"/>
      <c r="CJ3" s="27"/>
      <c r="CK3" s="29" t="s">
        <v>15</v>
      </c>
      <c r="CT3" s="29"/>
      <c r="CY3" s="27"/>
      <c r="CZ3" s="29" t="s">
        <v>15</v>
      </c>
      <c r="DI3" s="29"/>
      <c r="DN3" s="27"/>
      <c r="DO3" s="29" t="s">
        <v>15</v>
      </c>
      <c r="DX3" s="29"/>
      <c r="EC3" s="27"/>
      <c r="ED3" s="29" t="s">
        <v>15</v>
      </c>
    </row>
    <row r="4" spans="1:128" ht="12.75">
      <c r="A4" s="28"/>
      <c r="B4" s="14"/>
      <c r="M4" s="27"/>
      <c r="N4" s="29"/>
      <c r="R4" s="27"/>
      <c r="S4" s="29"/>
      <c r="AC4" s="29"/>
      <c r="AD4" s="20"/>
      <c r="AE4" s="20"/>
      <c r="AM4" s="5"/>
      <c r="AR4" s="5"/>
      <c r="BB4" s="5"/>
      <c r="BL4" s="5"/>
      <c r="CP4" s="5"/>
      <c r="DT4" s="5"/>
      <c r="DX4" s="5"/>
    </row>
    <row r="5" spans="1:236" ht="12.75">
      <c r="A5" s="6" t="s">
        <v>1</v>
      </c>
      <c r="C5" s="64" t="s">
        <v>88</v>
      </c>
      <c r="D5" s="64"/>
      <c r="E5" s="65"/>
      <c r="F5" s="25"/>
      <c r="H5" s="21" t="s">
        <v>30</v>
      </c>
      <c r="I5" s="22"/>
      <c r="J5" s="23"/>
      <c r="K5" s="25"/>
      <c r="M5" s="21" t="s">
        <v>29</v>
      </c>
      <c r="N5" s="22"/>
      <c r="O5" s="23"/>
      <c r="P5" s="25"/>
      <c r="R5" s="21" t="s">
        <v>28</v>
      </c>
      <c r="S5" s="22"/>
      <c r="T5" s="23"/>
      <c r="U5" s="25"/>
      <c r="W5" s="21" t="s">
        <v>16</v>
      </c>
      <c r="X5" s="22"/>
      <c r="Y5" s="23"/>
      <c r="Z5" s="25"/>
      <c r="AB5" s="21" t="s">
        <v>17</v>
      </c>
      <c r="AC5" s="22"/>
      <c r="AD5" s="23"/>
      <c r="AE5" s="25"/>
      <c r="AG5" s="21" t="s">
        <v>18</v>
      </c>
      <c r="AH5" s="22"/>
      <c r="AI5" s="23"/>
      <c r="AJ5" s="25"/>
      <c r="AL5" s="7" t="s">
        <v>2</v>
      </c>
      <c r="AM5" s="8"/>
      <c r="AN5" s="9"/>
      <c r="AO5" s="25"/>
      <c r="AQ5" s="7" t="s">
        <v>4</v>
      </c>
      <c r="AR5" s="8"/>
      <c r="AS5" s="9"/>
      <c r="AT5" s="25"/>
      <c r="AV5" s="7" t="s">
        <v>3</v>
      </c>
      <c r="AW5" s="8"/>
      <c r="AX5" s="9"/>
      <c r="AY5" s="25"/>
      <c r="BA5" s="7" t="s">
        <v>19</v>
      </c>
      <c r="BB5" s="8"/>
      <c r="BC5" s="9"/>
      <c r="BD5" s="25"/>
      <c r="BE5" s="15"/>
      <c r="BF5" s="7" t="s">
        <v>10</v>
      </c>
      <c r="BG5" s="8"/>
      <c r="BH5" s="9"/>
      <c r="BI5" s="25"/>
      <c r="BJ5" s="15"/>
      <c r="BK5" s="7" t="s">
        <v>11</v>
      </c>
      <c r="BL5" s="8"/>
      <c r="BM5" s="9"/>
      <c r="BN5" s="25"/>
      <c r="BO5" s="15"/>
      <c r="BP5" s="7" t="s">
        <v>12</v>
      </c>
      <c r="BQ5" s="8"/>
      <c r="BR5" s="9"/>
      <c r="BS5" s="25"/>
      <c r="BU5" s="7" t="s">
        <v>20</v>
      </c>
      <c r="BV5" s="8"/>
      <c r="BW5" s="9"/>
      <c r="BX5" s="25"/>
      <c r="BZ5" s="38" t="s">
        <v>21</v>
      </c>
      <c r="CA5" s="8"/>
      <c r="CB5" s="9"/>
      <c r="CC5" s="25"/>
      <c r="CE5" s="7" t="s">
        <v>22</v>
      </c>
      <c r="CF5" s="8"/>
      <c r="CG5" s="9"/>
      <c r="CH5" s="25"/>
      <c r="CJ5" s="7" t="s">
        <v>23</v>
      </c>
      <c r="CK5" s="8"/>
      <c r="CL5" s="9"/>
      <c r="CM5" s="25"/>
      <c r="CO5" s="7" t="s">
        <v>5</v>
      </c>
      <c r="CP5" s="8"/>
      <c r="CQ5" s="9"/>
      <c r="CR5" s="25"/>
      <c r="CS5" s="15"/>
      <c r="CT5" s="7" t="s">
        <v>24</v>
      </c>
      <c r="CU5" s="8"/>
      <c r="CV5" s="9"/>
      <c r="CW5" s="25"/>
      <c r="CY5" s="7" t="s">
        <v>25</v>
      </c>
      <c r="CZ5" s="8"/>
      <c r="DA5" s="9"/>
      <c r="DB5" s="25"/>
      <c r="DD5" s="7" t="s">
        <v>26</v>
      </c>
      <c r="DE5" s="8"/>
      <c r="DF5" s="9"/>
      <c r="DG5" s="25"/>
      <c r="DI5" s="7" t="s">
        <v>53</v>
      </c>
      <c r="DJ5" s="8"/>
      <c r="DK5" s="9"/>
      <c r="DL5" s="25"/>
      <c r="DM5" s="15"/>
      <c r="DN5" s="7" t="s">
        <v>27</v>
      </c>
      <c r="DO5" s="8"/>
      <c r="DP5" s="9"/>
      <c r="DQ5" s="25"/>
      <c r="DR5" s="15"/>
      <c r="DS5" s="7" t="s">
        <v>13</v>
      </c>
      <c r="DT5" s="8"/>
      <c r="DU5" s="9"/>
      <c r="DV5" s="25"/>
      <c r="DW5" s="15"/>
      <c r="DX5" s="7" t="s">
        <v>6</v>
      </c>
      <c r="DY5" s="8"/>
      <c r="DZ5" s="9"/>
      <c r="EA5" s="25"/>
      <c r="EC5" s="7" t="s">
        <v>31</v>
      </c>
      <c r="ED5" s="8"/>
      <c r="EE5" s="9"/>
      <c r="EF5" s="25"/>
      <c r="EG5" s="4"/>
      <c r="EH5" s="7" t="s">
        <v>32</v>
      </c>
      <c r="EI5" s="8"/>
      <c r="EJ5" s="9"/>
      <c r="EK5" s="25"/>
      <c r="EL5" s="4"/>
      <c r="EM5" s="7" t="s">
        <v>33</v>
      </c>
      <c r="EN5" s="8"/>
      <c r="EO5" s="9"/>
      <c r="EP5" s="25"/>
      <c r="EQ5" s="4"/>
      <c r="ER5" s="7" t="s">
        <v>34</v>
      </c>
      <c r="ES5" s="8"/>
      <c r="ET5" s="9"/>
      <c r="EU5" s="25"/>
      <c r="EV5" s="15"/>
      <c r="EW5" s="7" t="s">
        <v>35</v>
      </c>
      <c r="EX5" s="8"/>
      <c r="EY5" s="9"/>
      <c r="EZ5" s="25"/>
      <c r="FA5" s="15"/>
      <c r="FB5" s="7" t="s">
        <v>36</v>
      </c>
      <c r="FC5" s="8"/>
      <c r="FD5" s="9"/>
      <c r="FE5" s="25"/>
      <c r="FF5" s="15"/>
      <c r="FG5" s="7" t="s">
        <v>37</v>
      </c>
      <c r="FH5" s="8"/>
      <c r="FI5" s="9"/>
      <c r="FJ5" s="25"/>
      <c r="FK5" s="4"/>
      <c r="FL5" s="7" t="s">
        <v>38</v>
      </c>
      <c r="FM5" s="8"/>
      <c r="FN5" s="9"/>
      <c r="FO5" s="25"/>
      <c r="FP5" s="4"/>
      <c r="FQ5" s="38" t="s">
        <v>39</v>
      </c>
      <c r="FR5" s="8"/>
      <c r="FS5" s="9"/>
      <c r="FT5" s="25"/>
      <c r="FU5" s="4"/>
      <c r="FV5" s="7" t="s">
        <v>40</v>
      </c>
      <c r="FW5" s="8"/>
      <c r="FX5" s="9"/>
      <c r="FY5" s="25"/>
      <c r="FZ5" s="4"/>
      <c r="GA5" s="7" t="s">
        <v>41</v>
      </c>
      <c r="GB5" s="8"/>
      <c r="GC5" s="9"/>
      <c r="GD5" s="25"/>
      <c r="GE5" s="4"/>
      <c r="GF5" s="7" t="s">
        <v>42</v>
      </c>
      <c r="GG5" s="8"/>
      <c r="GH5" s="9"/>
      <c r="GI5" s="25"/>
      <c r="GJ5" s="15"/>
      <c r="GK5" s="7" t="s">
        <v>43</v>
      </c>
      <c r="GL5" s="8"/>
      <c r="GM5" s="9"/>
      <c r="GN5" s="25"/>
      <c r="GO5" s="4"/>
      <c r="GP5" s="7" t="s">
        <v>44</v>
      </c>
      <c r="GQ5" s="8"/>
      <c r="GR5" s="9"/>
      <c r="GS5" s="25"/>
      <c r="GT5" s="4"/>
      <c r="GU5" s="7" t="s">
        <v>45</v>
      </c>
      <c r="GV5" s="8"/>
      <c r="GW5" s="9"/>
      <c r="GX5" s="25"/>
      <c r="GY5" s="4"/>
      <c r="GZ5" s="7" t="s">
        <v>46</v>
      </c>
      <c r="HA5" s="8"/>
      <c r="HB5" s="9"/>
      <c r="HC5" s="25"/>
      <c r="HD5" s="15"/>
      <c r="HE5" s="7" t="s">
        <v>47</v>
      </c>
      <c r="HF5" s="8"/>
      <c r="HG5" s="9"/>
      <c r="HH5" s="25"/>
      <c r="HI5" s="15"/>
      <c r="HJ5" s="7" t="s">
        <v>48</v>
      </c>
      <c r="HK5" s="8"/>
      <c r="HL5" s="9"/>
      <c r="HM5" s="25"/>
      <c r="HN5" s="15"/>
      <c r="HO5" s="7" t="s">
        <v>49</v>
      </c>
      <c r="HP5" s="8"/>
      <c r="HQ5" s="9"/>
      <c r="HR5" s="25"/>
      <c r="HT5" s="7" t="s">
        <v>50</v>
      </c>
      <c r="HU5" s="8"/>
      <c r="HV5" s="9"/>
      <c r="HW5" s="25"/>
      <c r="HY5" s="7" t="s">
        <v>51</v>
      </c>
      <c r="HZ5" s="8"/>
      <c r="IA5" s="9"/>
      <c r="IB5" s="25"/>
    </row>
    <row r="6" spans="1:236" s="1" customFormat="1" ht="12.75">
      <c r="A6" s="30" t="s">
        <v>7</v>
      </c>
      <c r="C6" s="66" t="s">
        <v>55</v>
      </c>
      <c r="D6" s="64"/>
      <c r="E6" s="64"/>
      <c r="F6" s="25" t="s">
        <v>86</v>
      </c>
      <c r="G6" s="19"/>
      <c r="H6" s="24"/>
      <c r="I6" s="22"/>
      <c r="J6" s="23"/>
      <c r="K6" s="25" t="s">
        <v>86</v>
      </c>
      <c r="L6" s="19"/>
      <c r="M6" s="21"/>
      <c r="N6" s="22"/>
      <c r="O6" s="23"/>
      <c r="P6" s="25" t="s">
        <v>86</v>
      </c>
      <c r="Q6" s="19"/>
      <c r="R6" s="21"/>
      <c r="S6" s="22"/>
      <c r="T6" s="23"/>
      <c r="U6" s="25" t="s">
        <v>86</v>
      </c>
      <c r="V6" s="19"/>
      <c r="W6" s="24"/>
      <c r="X6" s="33"/>
      <c r="Y6" s="23"/>
      <c r="Z6" s="25" t="s">
        <v>86</v>
      </c>
      <c r="AA6" s="19"/>
      <c r="AB6" s="24"/>
      <c r="AC6" s="39">
        <v>0.6032933</v>
      </c>
      <c r="AD6" s="23"/>
      <c r="AE6" s="25" t="s">
        <v>86</v>
      </c>
      <c r="AG6" s="24"/>
      <c r="AH6" s="39">
        <f>AM6+AR6+AW6+BB6+BG6+BL6+BQ6+BV6+CA6+CF6+CK6+CP6+CU6+CZ6+DE6+DJ6+DO6+DT6+DY6</f>
        <v>0.39670669999999997</v>
      </c>
      <c r="AI6" s="23"/>
      <c r="AJ6" s="25" t="s">
        <v>86</v>
      </c>
      <c r="AL6" s="31"/>
      <c r="AM6" s="18">
        <v>0.0001659</v>
      </c>
      <c r="AN6" s="32"/>
      <c r="AO6" s="25" t="s">
        <v>86</v>
      </c>
      <c r="AQ6" s="31"/>
      <c r="AR6" s="18">
        <v>0.0021106</v>
      </c>
      <c r="AS6" s="32"/>
      <c r="AT6" s="25" t="s">
        <v>86</v>
      </c>
      <c r="AV6" s="31"/>
      <c r="AW6" s="18">
        <v>0.022733</v>
      </c>
      <c r="AX6" s="32"/>
      <c r="AY6" s="25" t="s">
        <v>86</v>
      </c>
      <c r="BA6" s="31"/>
      <c r="BB6" s="18">
        <v>0.0002129</v>
      </c>
      <c r="BC6" s="32"/>
      <c r="BD6" s="25" t="s">
        <v>86</v>
      </c>
      <c r="BE6" s="13"/>
      <c r="BF6" s="31"/>
      <c r="BG6" s="18">
        <v>0.0260712</v>
      </c>
      <c r="BH6" s="32"/>
      <c r="BI6" s="25" t="s">
        <v>86</v>
      </c>
      <c r="BJ6" s="13"/>
      <c r="BK6" s="31"/>
      <c r="BL6" s="18">
        <v>0.0263519</v>
      </c>
      <c r="BM6" s="32"/>
      <c r="BN6" s="25" t="s">
        <v>86</v>
      </c>
      <c r="BO6" s="13"/>
      <c r="BP6" s="31"/>
      <c r="BQ6" s="18">
        <v>0.0092484</v>
      </c>
      <c r="BR6" s="32"/>
      <c r="BS6" s="25" t="s">
        <v>86</v>
      </c>
      <c r="BU6" s="31"/>
      <c r="BV6" s="18">
        <v>0.0096448</v>
      </c>
      <c r="BW6" s="32"/>
      <c r="BX6" s="25" t="s">
        <v>86</v>
      </c>
      <c r="BZ6" s="31"/>
      <c r="CA6" s="18">
        <v>0.0502952</v>
      </c>
      <c r="CB6" s="32"/>
      <c r="CC6" s="25" t="s">
        <v>86</v>
      </c>
      <c r="CE6" s="31"/>
      <c r="CF6" s="18">
        <v>0.0093014</v>
      </c>
      <c r="CG6" s="32"/>
      <c r="CH6" s="25" t="s">
        <v>86</v>
      </c>
      <c r="CJ6" s="31"/>
      <c r="CK6" s="18">
        <v>0.0899328</v>
      </c>
      <c r="CL6" s="32"/>
      <c r="CM6" s="25" t="s">
        <v>86</v>
      </c>
      <c r="CO6" s="31"/>
      <c r="CP6" s="18">
        <v>0.0377814</v>
      </c>
      <c r="CQ6" s="32"/>
      <c r="CR6" s="25" t="s">
        <v>86</v>
      </c>
      <c r="CS6" s="13"/>
      <c r="CT6" s="31"/>
      <c r="CU6" s="18">
        <v>0.0137502</v>
      </c>
      <c r="CV6" s="32"/>
      <c r="CW6" s="25" t="s">
        <v>86</v>
      </c>
      <c r="CY6" s="31"/>
      <c r="CZ6" s="18">
        <v>0.0123403</v>
      </c>
      <c r="DA6" s="32"/>
      <c r="DB6" s="25" t="s">
        <v>86</v>
      </c>
      <c r="DD6" s="31"/>
      <c r="DE6" s="18">
        <v>0.0038933</v>
      </c>
      <c r="DF6" s="32"/>
      <c r="DG6" s="25" t="s">
        <v>86</v>
      </c>
      <c r="DI6" s="31"/>
      <c r="DJ6" s="18">
        <v>0.0004992</v>
      </c>
      <c r="DK6" s="32"/>
      <c r="DL6" s="25" t="s">
        <v>86</v>
      </c>
      <c r="DM6" s="13"/>
      <c r="DN6" s="31"/>
      <c r="DO6" s="18">
        <v>0.0125671</v>
      </c>
      <c r="DP6" s="32"/>
      <c r="DQ6" s="25" t="s">
        <v>86</v>
      </c>
      <c r="DR6" s="13"/>
      <c r="DS6" s="31"/>
      <c r="DT6" s="18">
        <v>0.0698071</v>
      </c>
      <c r="DU6" s="32"/>
      <c r="DV6" s="25" t="s">
        <v>86</v>
      </c>
      <c r="DW6" s="13"/>
      <c r="DX6" s="31"/>
      <c r="DY6" s="18"/>
      <c r="DZ6" s="32"/>
      <c r="EA6" s="25" t="s">
        <v>86</v>
      </c>
      <c r="EC6" s="31"/>
      <c r="ED6" s="18">
        <v>0.1786048</v>
      </c>
      <c r="EE6" s="32"/>
      <c r="EF6" s="25" t="s">
        <v>86</v>
      </c>
      <c r="EH6" s="31"/>
      <c r="EI6" s="18">
        <v>0.0714029</v>
      </c>
      <c r="EJ6" s="32"/>
      <c r="EK6" s="25" t="s">
        <v>86</v>
      </c>
      <c r="EM6" s="31"/>
      <c r="EN6" s="18">
        <v>0.0013676</v>
      </c>
      <c r="EO6" s="32"/>
      <c r="EP6" s="25" t="s">
        <v>86</v>
      </c>
      <c r="ER6" s="31"/>
      <c r="ES6" s="18">
        <v>0.0074769</v>
      </c>
      <c r="ET6" s="32"/>
      <c r="EU6" s="25" t="s">
        <v>86</v>
      </c>
      <c r="EV6" s="13"/>
      <c r="EW6" s="31"/>
      <c r="EX6" s="18">
        <v>0.0444726</v>
      </c>
      <c r="EY6" s="32"/>
      <c r="EZ6" s="25" t="s">
        <v>86</v>
      </c>
      <c r="FA6" s="13"/>
      <c r="FB6" s="31"/>
      <c r="FC6" s="18">
        <v>2.11E-05</v>
      </c>
      <c r="FD6" s="32"/>
      <c r="FE6" s="25" t="s">
        <v>86</v>
      </c>
      <c r="FF6" s="13"/>
      <c r="FG6" s="31"/>
      <c r="FH6" s="18">
        <v>0.0171274</v>
      </c>
      <c r="FI6" s="32"/>
      <c r="FJ6" s="25" t="s">
        <v>86</v>
      </c>
      <c r="FL6" s="31"/>
      <c r="FM6" s="18">
        <v>0.0004532</v>
      </c>
      <c r="FN6" s="32"/>
      <c r="FO6" s="25" t="s">
        <v>86</v>
      </c>
      <c r="FQ6" s="31"/>
      <c r="FR6" s="18">
        <v>0.0037419</v>
      </c>
      <c r="FS6" s="32"/>
      <c r="FT6" s="25" t="s">
        <v>86</v>
      </c>
      <c r="FV6" s="31"/>
      <c r="FW6" s="18">
        <v>0.006037</v>
      </c>
      <c r="FX6" s="32"/>
      <c r="FY6" s="25" t="s">
        <v>86</v>
      </c>
      <c r="GA6" s="31"/>
      <c r="GB6" s="18">
        <v>0.1047607</v>
      </c>
      <c r="GC6" s="32"/>
      <c r="GD6" s="25" t="s">
        <v>86</v>
      </c>
      <c r="GF6" s="31"/>
      <c r="GG6" s="18">
        <v>0.0044219</v>
      </c>
      <c r="GH6" s="32"/>
      <c r="GI6" s="25" t="s">
        <v>86</v>
      </c>
      <c r="GJ6" s="13"/>
      <c r="GK6" s="31"/>
      <c r="GL6" s="18">
        <v>0.001243</v>
      </c>
      <c r="GM6" s="32"/>
      <c r="GN6" s="25" t="s">
        <v>86</v>
      </c>
      <c r="GP6" s="31"/>
      <c r="GQ6" s="18">
        <v>0.0063366</v>
      </c>
      <c r="GR6" s="32"/>
      <c r="GS6" s="25" t="s">
        <v>86</v>
      </c>
      <c r="GU6" s="31"/>
      <c r="GV6" s="18">
        <v>0.0020571</v>
      </c>
      <c r="GW6" s="32"/>
      <c r="GX6" s="25" t="s">
        <v>86</v>
      </c>
      <c r="GZ6" s="31"/>
      <c r="HA6" s="18">
        <v>0.00896</v>
      </c>
      <c r="HB6" s="32"/>
      <c r="HC6" s="25" t="s">
        <v>86</v>
      </c>
      <c r="HD6" s="13"/>
      <c r="HE6" s="31"/>
      <c r="HF6" s="18">
        <v>0.0001978</v>
      </c>
      <c r="HG6" s="32"/>
      <c r="HH6" s="25" t="s">
        <v>86</v>
      </c>
      <c r="HI6" s="13"/>
      <c r="HJ6" s="31"/>
      <c r="HK6" s="18">
        <v>0.0120122</v>
      </c>
      <c r="HL6" s="32"/>
      <c r="HM6" s="25" t="s">
        <v>86</v>
      </c>
      <c r="HN6" s="13"/>
      <c r="HO6" s="31"/>
      <c r="HP6" s="18">
        <v>0.1075728</v>
      </c>
      <c r="HQ6" s="32"/>
      <c r="HR6" s="25" t="s">
        <v>86</v>
      </c>
      <c r="HT6" s="31"/>
      <c r="HU6" s="18">
        <v>0.0235995</v>
      </c>
      <c r="HV6" s="32"/>
      <c r="HW6" s="25" t="s">
        <v>86</v>
      </c>
      <c r="HY6" s="31"/>
      <c r="HZ6" s="18">
        <v>0.0014263</v>
      </c>
      <c r="IA6" s="32"/>
      <c r="IB6" s="25" t="s">
        <v>86</v>
      </c>
    </row>
    <row r="7" spans="1:236" ht="12.75">
      <c r="A7" s="10"/>
      <c r="C7" s="25" t="s">
        <v>8</v>
      </c>
      <c r="D7" s="25" t="s">
        <v>9</v>
      </c>
      <c r="E7" s="25" t="s">
        <v>0</v>
      </c>
      <c r="F7" s="63" t="s">
        <v>87</v>
      </c>
      <c r="H7" s="25" t="s">
        <v>8</v>
      </c>
      <c r="I7" s="25" t="s">
        <v>9</v>
      </c>
      <c r="J7" s="25" t="s">
        <v>0</v>
      </c>
      <c r="K7" s="25" t="s">
        <v>87</v>
      </c>
      <c r="M7" s="25" t="s">
        <v>8</v>
      </c>
      <c r="N7" s="25" t="s">
        <v>9</v>
      </c>
      <c r="O7" s="25" t="s">
        <v>0</v>
      </c>
      <c r="P7" s="63" t="s">
        <v>87</v>
      </c>
      <c r="R7" s="25" t="s">
        <v>8</v>
      </c>
      <c r="S7" s="25" t="s">
        <v>9</v>
      </c>
      <c r="T7" s="25" t="s">
        <v>0</v>
      </c>
      <c r="U7" s="63" t="s">
        <v>87</v>
      </c>
      <c r="W7" s="25" t="s">
        <v>8</v>
      </c>
      <c r="X7" s="25" t="s">
        <v>9</v>
      </c>
      <c r="Y7" s="25" t="s">
        <v>0</v>
      </c>
      <c r="Z7" s="63" t="s">
        <v>87</v>
      </c>
      <c r="AB7" s="25" t="s">
        <v>8</v>
      </c>
      <c r="AC7" s="25" t="s">
        <v>9</v>
      </c>
      <c r="AD7" s="25" t="s">
        <v>0</v>
      </c>
      <c r="AE7" s="63" t="s">
        <v>87</v>
      </c>
      <c r="AG7" s="25" t="s">
        <v>8</v>
      </c>
      <c r="AH7" s="25" t="s">
        <v>9</v>
      </c>
      <c r="AI7" s="25" t="s">
        <v>0</v>
      </c>
      <c r="AJ7" s="63" t="s">
        <v>87</v>
      </c>
      <c r="AL7" s="11" t="s">
        <v>8</v>
      </c>
      <c r="AM7" s="11" t="s">
        <v>9</v>
      </c>
      <c r="AN7" s="11" t="s">
        <v>0</v>
      </c>
      <c r="AO7" s="63" t="s">
        <v>87</v>
      </c>
      <c r="AQ7" s="11" t="s">
        <v>8</v>
      </c>
      <c r="AR7" s="11" t="s">
        <v>9</v>
      </c>
      <c r="AS7" s="11" t="s">
        <v>0</v>
      </c>
      <c r="AT7" s="63" t="s">
        <v>87</v>
      </c>
      <c r="AV7" s="11" t="s">
        <v>8</v>
      </c>
      <c r="AW7" s="11" t="s">
        <v>9</v>
      </c>
      <c r="AX7" s="11" t="s">
        <v>0</v>
      </c>
      <c r="AY7" s="63" t="s">
        <v>87</v>
      </c>
      <c r="BA7" s="11" t="s">
        <v>8</v>
      </c>
      <c r="BB7" s="11" t="s">
        <v>9</v>
      </c>
      <c r="BC7" s="11" t="s">
        <v>0</v>
      </c>
      <c r="BD7" s="63" t="s">
        <v>87</v>
      </c>
      <c r="BE7" s="16"/>
      <c r="BF7" s="11" t="s">
        <v>8</v>
      </c>
      <c r="BG7" s="11" t="s">
        <v>9</v>
      </c>
      <c r="BH7" s="11" t="s">
        <v>0</v>
      </c>
      <c r="BI7" s="63" t="s">
        <v>87</v>
      </c>
      <c r="BJ7" s="16"/>
      <c r="BK7" s="11" t="s">
        <v>8</v>
      </c>
      <c r="BL7" s="11" t="s">
        <v>9</v>
      </c>
      <c r="BM7" s="11" t="s">
        <v>0</v>
      </c>
      <c r="BN7" s="63" t="s">
        <v>87</v>
      </c>
      <c r="BO7" s="16"/>
      <c r="BP7" s="11" t="s">
        <v>8</v>
      </c>
      <c r="BQ7" s="11" t="s">
        <v>9</v>
      </c>
      <c r="BR7" s="11" t="s">
        <v>0</v>
      </c>
      <c r="BS7" s="63" t="s">
        <v>87</v>
      </c>
      <c r="BU7" s="11" t="s">
        <v>8</v>
      </c>
      <c r="BV7" s="11" t="s">
        <v>9</v>
      </c>
      <c r="BW7" s="11" t="s">
        <v>0</v>
      </c>
      <c r="BX7" s="63" t="s">
        <v>87</v>
      </c>
      <c r="BZ7" s="11" t="s">
        <v>8</v>
      </c>
      <c r="CA7" s="11" t="s">
        <v>9</v>
      </c>
      <c r="CB7" s="11" t="s">
        <v>0</v>
      </c>
      <c r="CC7" s="63" t="s">
        <v>87</v>
      </c>
      <c r="CE7" s="11" t="s">
        <v>8</v>
      </c>
      <c r="CF7" s="11" t="s">
        <v>9</v>
      </c>
      <c r="CG7" s="11" t="s">
        <v>0</v>
      </c>
      <c r="CH7" s="63" t="s">
        <v>87</v>
      </c>
      <c r="CJ7" s="11" t="s">
        <v>8</v>
      </c>
      <c r="CK7" s="11" t="s">
        <v>9</v>
      </c>
      <c r="CL7" s="11" t="s">
        <v>0</v>
      </c>
      <c r="CM7" s="63" t="s">
        <v>87</v>
      </c>
      <c r="CO7" s="11" t="s">
        <v>8</v>
      </c>
      <c r="CP7" s="11" t="s">
        <v>9</v>
      </c>
      <c r="CQ7" s="11" t="s">
        <v>0</v>
      </c>
      <c r="CR7" s="63" t="s">
        <v>87</v>
      </c>
      <c r="CS7" s="16"/>
      <c r="CT7" s="11" t="s">
        <v>8</v>
      </c>
      <c r="CU7" s="11" t="s">
        <v>9</v>
      </c>
      <c r="CV7" s="11" t="s">
        <v>0</v>
      </c>
      <c r="CW7" s="63" t="s">
        <v>87</v>
      </c>
      <c r="CY7" s="11" t="s">
        <v>8</v>
      </c>
      <c r="CZ7" s="11" t="s">
        <v>9</v>
      </c>
      <c r="DA7" s="11" t="s">
        <v>0</v>
      </c>
      <c r="DB7" s="63" t="s">
        <v>87</v>
      </c>
      <c r="DD7" s="11" t="s">
        <v>8</v>
      </c>
      <c r="DE7" s="11" t="s">
        <v>9</v>
      </c>
      <c r="DF7" s="11" t="s">
        <v>0</v>
      </c>
      <c r="DG7" s="63" t="s">
        <v>87</v>
      </c>
      <c r="DI7" s="11" t="s">
        <v>8</v>
      </c>
      <c r="DJ7" s="11" t="s">
        <v>9</v>
      </c>
      <c r="DK7" s="11" t="s">
        <v>0</v>
      </c>
      <c r="DL7" s="63" t="s">
        <v>87</v>
      </c>
      <c r="DM7" s="16"/>
      <c r="DN7" s="11" t="s">
        <v>8</v>
      </c>
      <c r="DO7" s="11" t="s">
        <v>9</v>
      </c>
      <c r="DP7" s="11" t="s">
        <v>0</v>
      </c>
      <c r="DQ7" s="63" t="s">
        <v>87</v>
      </c>
      <c r="DR7" s="16"/>
      <c r="DS7" s="11" t="s">
        <v>8</v>
      </c>
      <c r="DT7" s="11" t="s">
        <v>9</v>
      </c>
      <c r="DU7" s="11" t="s">
        <v>0</v>
      </c>
      <c r="DV7" s="63" t="s">
        <v>87</v>
      </c>
      <c r="DW7" s="16"/>
      <c r="DX7" s="11" t="s">
        <v>8</v>
      </c>
      <c r="DY7" s="11" t="s">
        <v>9</v>
      </c>
      <c r="DZ7" s="11" t="s">
        <v>0</v>
      </c>
      <c r="EA7" s="63" t="s">
        <v>87</v>
      </c>
      <c r="EC7" s="11" t="s">
        <v>8</v>
      </c>
      <c r="ED7" s="11" t="s">
        <v>9</v>
      </c>
      <c r="EE7" s="11" t="s">
        <v>0</v>
      </c>
      <c r="EF7" s="63" t="s">
        <v>87</v>
      </c>
      <c r="EG7" s="4"/>
      <c r="EH7" s="11" t="s">
        <v>8</v>
      </c>
      <c r="EI7" s="11" t="s">
        <v>9</v>
      </c>
      <c r="EJ7" s="11" t="s">
        <v>0</v>
      </c>
      <c r="EK7" s="63" t="s">
        <v>87</v>
      </c>
      <c r="EL7" s="4"/>
      <c r="EM7" s="11" t="s">
        <v>8</v>
      </c>
      <c r="EN7" s="11" t="s">
        <v>9</v>
      </c>
      <c r="EO7" s="11" t="s">
        <v>0</v>
      </c>
      <c r="EP7" s="63" t="s">
        <v>87</v>
      </c>
      <c r="EQ7" s="4"/>
      <c r="ER7" s="11" t="s">
        <v>8</v>
      </c>
      <c r="ES7" s="11" t="s">
        <v>9</v>
      </c>
      <c r="ET7" s="11" t="s">
        <v>0</v>
      </c>
      <c r="EU7" s="63" t="s">
        <v>87</v>
      </c>
      <c r="EV7" s="16"/>
      <c r="EW7" s="11" t="s">
        <v>8</v>
      </c>
      <c r="EX7" s="11" t="s">
        <v>9</v>
      </c>
      <c r="EY7" s="11" t="s">
        <v>0</v>
      </c>
      <c r="EZ7" s="63" t="s">
        <v>87</v>
      </c>
      <c r="FA7" s="16"/>
      <c r="FB7" s="11" t="s">
        <v>8</v>
      </c>
      <c r="FC7" s="11" t="s">
        <v>9</v>
      </c>
      <c r="FD7" s="11" t="s">
        <v>0</v>
      </c>
      <c r="FE7" s="63" t="s">
        <v>87</v>
      </c>
      <c r="FF7" s="16"/>
      <c r="FG7" s="11" t="s">
        <v>8</v>
      </c>
      <c r="FH7" s="11" t="s">
        <v>9</v>
      </c>
      <c r="FI7" s="11" t="s">
        <v>0</v>
      </c>
      <c r="FJ7" s="63" t="s">
        <v>87</v>
      </c>
      <c r="FK7" s="4"/>
      <c r="FL7" s="11" t="s">
        <v>8</v>
      </c>
      <c r="FM7" s="11" t="s">
        <v>9</v>
      </c>
      <c r="FN7" s="11" t="s">
        <v>0</v>
      </c>
      <c r="FO7" s="63" t="s">
        <v>87</v>
      </c>
      <c r="FP7" s="4"/>
      <c r="FQ7" s="11" t="s">
        <v>8</v>
      </c>
      <c r="FR7" s="11" t="s">
        <v>9</v>
      </c>
      <c r="FS7" s="11" t="s">
        <v>0</v>
      </c>
      <c r="FT7" s="63" t="s">
        <v>87</v>
      </c>
      <c r="FU7" s="4"/>
      <c r="FV7" s="11" t="s">
        <v>8</v>
      </c>
      <c r="FW7" s="11" t="s">
        <v>9</v>
      </c>
      <c r="FX7" s="11" t="s">
        <v>0</v>
      </c>
      <c r="FY7" s="63" t="s">
        <v>87</v>
      </c>
      <c r="FZ7" s="4"/>
      <c r="GA7" s="11" t="s">
        <v>8</v>
      </c>
      <c r="GB7" s="11" t="s">
        <v>9</v>
      </c>
      <c r="GC7" s="11" t="s">
        <v>0</v>
      </c>
      <c r="GD7" s="63" t="s">
        <v>87</v>
      </c>
      <c r="GE7" s="4"/>
      <c r="GF7" s="11" t="s">
        <v>8</v>
      </c>
      <c r="GG7" s="11" t="s">
        <v>9</v>
      </c>
      <c r="GH7" s="11" t="s">
        <v>0</v>
      </c>
      <c r="GI7" s="63" t="s">
        <v>87</v>
      </c>
      <c r="GJ7" s="16"/>
      <c r="GK7" s="11" t="s">
        <v>8</v>
      </c>
      <c r="GL7" s="11" t="s">
        <v>9</v>
      </c>
      <c r="GM7" s="11" t="s">
        <v>0</v>
      </c>
      <c r="GN7" s="63" t="s">
        <v>87</v>
      </c>
      <c r="GO7" s="4"/>
      <c r="GP7" s="11" t="s">
        <v>8</v>
      </c>
      <c r="GQ7" s="11" t="s">
        <v>9</v>
      </c>
      <c r="GR7" s="11" t="s">
        <v>0</v>
      </c>
      <c r="GS7" s="63" t="s">
        <v>87</v>
      </c>
      <c r="GT7" s="4"/>
      <c r="GU7" s="11" t="s">
        <v>8</v>
      </c>
      <c r="GV7" s="11" t="s">
        <v>9</v>
      </c>
      <c r="GW7" s="11" t="s">
        <v>0</v>
      </c>
      <c r="GX7" s="63" t="s">
        <v>87</v>
      </c>
      <c r="GY7" s="4"/>
      <c r="GZ7" s="11" t="s">
        <v>8</v>
      </c>
      <c r="HA7" s="11" t="s">
        <v>9</v>
      </c>
      <c r="HB7" s="11" t="s">
        <v>0</v>
      </c>
      <c r="HC7" s="63" t="s">
        <v>87</v>
      </c>
      <c r="HD7" s="16"/>
      <c r="HE7" s="11" t="s">
        <v>8</v>
      </c>
      <c r="HF7" s="11" t="s">
        <v>9</v>
      </c>
      <c r="HG7" s="11" t="s">
        <v>0</v>
      </c>
      <c r="HH7" s="63" t="s">
        <v>87</v>
      </c>
      <c r="HI7" s="16"/>
      <c r="HJ7" s="11" t="s">
        <v>8</v>
      </c>
      <c r="HK7" s="11" t="s">
        <v>9</v>
      </c>
      <c r="HL7" s="11" t="s">
        <v>0</v>
      </c>
      <c r="HM7" s="63" t="s">
        <v>87</v>
      </c>
      <c r="HN7" s="16"/>
      <c r="HO7" s="11" t="s">
        <v>8</v>
      </c>
      <c r="HP7" s="11" t="s">
        <v>9</v>
      </c>
      <c r="HQ7" s="11" t="s">
        <v>0</v>
      </c>
      <c r="HR7" s="63" t="s">
        <v>87</v>
      </c>
      <c r="HT7" s="11" t="s">
        <v>8</v>
      </c>
      <c r="HU7" s="11" t="s">
        <v>9</v>
      </c>
      <c r="HV7" s="11" t="s">
        <v>0</v>
      </c>
      <c r="HW7" s="63" t="s">
        <v>87</v>
      </c>
      <c r="HY7" s="11" t="s">
        <v>8</v>
      </c>
      <c r="HZ7" s="11" t="s">
        <v>9</v>
      </c>
      <c r="IA7" s="11" t="s">
        <v>0</v>
      </c>
      <c r="IB7" s="63" t="s">
        <v>87</v>
      </c>
    </row>
    <row r="8" spans="1:236" ht="12.75">
      <c r="A8" s="3">
        <v>39722</v>
      </c>
      <c r="D8" s="20">
        <v>259625</v>
      </c>
      <c r="E8" s="20">
        <f aca="true" t="shared" si="0" ref="E8:E29">C8+D8</f>
        <v>259625</v>
      </c>
      <c r="F8" s="20">
        <f>K8+P8+U8+Z8</f>
        <v>91035</v>
      </c>
      <c r="H8" s="20"/>
      <c r="I8" s="20"/>
      <c r="J8" s="20"/>
      <c r="K8" s="20"/>
      <c r="M8" s="19"/>
      <c r="N8" s="19">
        <v>111998</v>
      </c>
      <c r="O8" s="20">
        <f aca="true" t="shared" si="1" ref="O8:O13">M8+N8</f>
        <v>111998</v>
      </c>
      <c r="R8" s="19"/>
      <c r="S8" s="19">
        <v>77252</v>
      </c>
      <c r="T8" s="20">
        <f>R8+S8</f>
        <v>77252</v>
      </c>
      <c r="W8" s="20"/>
      <c r="X8" s="20">
        <f aca="true" t="shared" si="2" ref="X8:X29">D8-I8-N8-S8</f>
        <v>70375</v>
      </c>
      <c r="Y8" s="20">
        <f aca="true" t="shared" si="3" ref="Y8:Y29">W8+X8</f>
        <v>70375</v>
      </c>
      <c r="Z8" s="20">
        <f>AE8+AJ8</f>
        <v>91035</v>
      </c>
      <c r="AB8" s="26">
        <f aca="true" t="shared" si="4" ref="AB8:AB29">EC8+EH8+EM8+ER8+EW8+FB8+FG8+FL8+FQ8+FV8+GA8+GF8+GK8+GP8+GU8+GZ8+HE8+HJ8+HO8+HT8+HY8</f>
        <v>0</v>
      </c>
      <c r="AC8" s="26">
        <f aca="true" t="shared" si="5" ref="AC8:AC29">ED8+EI8+EN8+ES8+EX8+FC8+FH8+FM8+FR8+FW8+GB8+GG8+GL8+GQ8+GV8+HA8+HF8+HK8+HP8+HU8+HZ8</f>
        <v>42456.76598750001</v>
      </c>
      <c r="AD8" s="20">
        <f aca="true" t="shared" si="6" ref="AD8:AD29">AB8+AC8</f>
        <v>42456.76598750001</v>
      </c>
      <c r="AE8" s="20">
        <f>EF8+EK8+EP8+EU8+EZ8+FE8+FJ8+FO8+FT8+FY8+GD8+GI8+GN8+GS8+GX8+HC8+HH8+HM8+HR8+HW8+IB8</f>
        <v>54751</v>
      </c>
      <c r="AG8" s="19"/>
      <c r="AH8" s="19">
        <f aca="true" t="shared" si="7" ref="AH8:AH29">AM8+AR8+AW8+BB8+BG8+BL8+BQ8+BV8+CA8+CF8+CK8+CP8+CU8+CZ8+DE8+DJ8+DO8+DT8+DY8</f>
        <v>27918.234012499997</v>
      </c>
      <c r="AI8" s="19">
        <f aca="true" t="shared" si="8" ref="AI8:AI29">AG8+AH8</f>
        <v>27918.234012499997</v>
      </c>
      <c r="AJ8" s="19">
        <f>AO8+AT8+AY8+BD8+BI8+BN8+BS8+BX8+CC8+CH8+CM8+CR8+CW8+DB8+DG8+DL8+DQ8+DV8+EA8</f>
        <v>36284</v>
      </c>
      <c r="AL8" s="19"/>
      <c r="AM8" s="19">
        <f aca="true" t="shared" si="9" ref="AM8:AM29">X8*0.01659/100</f>
        <v>11.6752125</v>
      </c>
      <c r="AN8" s="19">
        <f aca="true" t="shared" si="10" ref="AN8:AN29">AL8+AM8</f>
        <v>11.6752125</v>
      </c>
      <c r="AO8" s="19">
        <v>15</v>
      </c>
      <c r="AP8" s="19"/>
      <c r="AQ8" s="19"/>
      <c r="AR8" s="19">
        <f aca="true" t="shared" si="11" ref="AR8:AR29">X8*0.21106/100</f>
        <v>148.533475</v>
      </c>
      <c r="AS8" s="19">
        <f aca="true" t="shared" si="12" ref="AS8:AS29">AQ8+AR8</f>
        <v>148.533475</v>
      </c>
      <c r="AT8" s="19">
        <v>192</v>
      </c>
      <c r="AU8" s="19"/>
      <c r="AV8" s="19"/>
      <c r="AW8" s="19">
        <f aca="true" t="shared" si="13" ref="AW8:AW29">X8*2.2733/100</f>
        <v>1599.8348749999998</v>
      </c>
      <c r="AX8" s="19">
        <f aca="true" t="shared" si="14" ref="AX8:AX29">AV8+AW8</f>
        <v>1599.8348749999998</v>
      </c>
      <c r="AY8" s="19">
        <v>2070</v>
      </c>
      <c r="AZ8" s="19"/>
      <c r="BA8" s="19"/>
      <c r="BB8" s="19">
        <f aca="true" t="shared" si="15" ref="BB8:BB29">X8*0.02129/100</f>
        <v>14.9828375</v>
      </c>
      <c r="BC8" s="19">
        <f aca="true" t="shared" si="16" ref="BC8:BC29">BA8+BB8</f>
        <v>14.9828375</v>
      </c>
      <c r="BD8" s="19">
        <v>20</v>
      </c>
      <c r="BE8" s="19"/>
      <c r="BF8" s="19"/>
      <c r="BG8" s="19">
        <f aca="true" t="shared" si="17" ref="BG8:BG29">X8*2.60712/100</f>
        <v>1834.7607</v>
      </c>
      <c r="BH8" s="19">
        <f aca="true" t="shared" si="18" ref="BH8:BH29">BF8+BG8</f>
        <v>1834.7607</v>
      </c>
      <c r="BI8" s="19">
        <v>2373</v>
      </c>
      <c r="BJ8" s="19"/>
      <c r="BK8" s="19"/>
      <c r="BL8" s="19">
        <f aca="true" t="shared" si="19" ref="BL8:BL29">X8*2.63519/100</f>
        <v>1854.5149625</v>
      </c>
      <c r="BM8" s="19">
        <f aca="true" t="shared" si="20" ref="BM8:BM29">BK8+BL8</f>
        <v>1854.5149625</v>
      </c>
      <c r="BN8" s="19">
        <v>2399</v>
      </c>
      <c r="BO8" s="19"/>
      <c r="BP8" s="19"/>
      <c r="BQ8" s="19">
        <f aca="true" t="shared" si="21" ref="BQ8:BQ29">X8*0.92484/100</f>
        <v>650.85615</v>
      </c>
      <c r="BR8" s="19">
        <f aca="true" t="shared" si="22" ref="BR8:BR29">BP8+BQ8</f>
        <v>650.85615</v>
      </c>
      <c r="BS8" s="19">
        <v>842</v>
      </c>
      <c r="BT8" s="19"/>
      <c r="BU8" s="19"/>
      <c r="BV8" s="19">
        <f aca="true" t="shared" si="23" ref="BV8:BV29">X8*0.96448/100</f>
        <v>678.7528</v>
      </c>
      <c r="BW8" s="19">
        <f aca="true" t="shared" si="24" ref="BW8:BW29">BU8+BV8</f>
        <v>678.7528</v>
      </c>
      <c r="BX8" s="19">
        <v>878</v>
      </c>
      <c r="BY8" s="19"/>
      <c r="BZ8" s="19"/>
      <c r="CA8" s="19">
        <f aca="true" t="shared" si="25" ref="CA8:CA29">X8*5.02952/100</f>
        <v>3539.5247</v>
      </c>
      <c r="CB8" s="19">
        <f aca="true" t="shared" si="26" ref="CB8:CB29">BZ8+CA8</f>
        <v>3539.5247</v>
      </c>
      <c r="CC8" s="19">
        <v>4578</v>
      </c>
      <c r="CD8" s="19"/>
      <c r="CE8" s="19"/>
      <c r="CF8" s="19">
        <f aca="true" t="shared" si="27" ref="CF8:CF29">X8*0.93014/100</f>
        <v>654.5860250000001</v>
      </c>
      <c r="CG8" s="19">
        <f aca="true" t="shared" si="28" ref="CG8:CG29">CE8+CF8</f>
        <v>654.5860250000001</v>
      </c>
      <c r="CH8" s="19">
        <v>847</v>
      </c>
      <c r="CI8" s="19"/>
      <c r="CJ8" s="19"/>
      <c r="CK8" s="19">
        <f aca="true" t="shared" si="29" ref="CK8:CK29">X8*8.99328/100</f>
        <v>6329.020800000001</v>
      </c>
      <c r="CL8" s="19">
        <f aca="true" t="shared" si="30" ref="CL8:CL29">CJ8+CK8</f>
        <v>6329.020800000001</v>
      </c>
      <c r="CM8" s="19">
        <v>8187</v>
      </c>
      <c r="CN8" s="19"/>
      <c r="CO8" s="19"/>
      <c r="CP8" s="19">
        <f aca="true" t="shared" si="31" ref="CP8:CP29">X8*3.77814/100</f>
        <v>2658.866025</v>
      </c>
      <c r="CQ8" s="19">
        <f aca="true" t="shared" si="32" ref="CQ8:CQ29">CO8+CP8</f>
        <v>2658.866025</v>
      </c>
      <c r="CR8" s="19">
        <v>3439</v>
      </c>
      <c r="CS8" s="19"/>
      <c r="CT8" s="19"/>
      <c r="CU8" s="19">
        <f aca="true" t="shared" si="33" ref="CU8:CU29">X8*1.37502/100</f>
        <v>967.6703249999998</v>
      </c>
      <c r="CV8" s="19">
        <f aca="true" t="shared" si="34" ref="CV8:CV29">CT8+CU8</f>
        <v>967.6703249999998</v>
      </c>
      <c r="CW8" s="19">
        <v>1252</v>
      </c>
      <c r="CX8" s="19"/>
      <c r="CY8" s="19"/>
      <c r="CZ8" s="19">
        <f aca="true" t="shared" si="35" ref="CZ8:CZ29">X8*1.23403/100</f>
        <v>868.4486125</v>
      </c>
      <c r="DA8" s="19">
        <f aca="true" t="shared" si="36" ref="DA8:DA29">CY8+CZ8</f>
        <v>868.4486125</v>
      </c>
      <c r="DB8" s="19">
        <v>1124</v>
      </c>
      <c r="DC8" s="19"/>
      <c r="DD8" s="19"/>
      <c r="DE8" s="19">
        <f aca="true" t="shared" si="37" ref="DE8:DE29">X8*0.38933/100</f>
        <v>273.9909875</v>
      </c>
      <c r="DF8" s="19">
        <f aca="true" t="shared" si="38" ref="DF8:DF29">DD8+DE8</f>
        <v>273.9909875</v>
      </c>
      <c r="DG8" s="19">
        <v>355</v>
      </c>
      <c r="DH8" s="19"/>
      <c r="DI8" s="19"/>
      <c r="DJ8" s="19">
        <f aca="true" t="shared" si="39" ref="DJ8:DJ29">X8*0.04992/100</f>
        <v>35.1312</v>
      </c>
      <c r="DK8" s="19">
        <f aca="true" t="shared" si="40" ref="DK8:DK29">DI8+DJ8</f>
        <v>35.1312</v>
      </c>
      <c r="DL8" s="19">
        <v>46</v>
      </c>
      <c r="DM8" s="19"/>
      <c r="DN8" s="19"/>
      <c r="DO8" s="19">
        <f aca="true" t="shared" si="41" ref="DO8:DO29">X8*1.25671/100</f>
        <v>884.4096625</v>
      </c>
      <c r="DP8" s="19">
        <f aca="true" t="shared" si="42" ref="DP8:DP29">DN8+DO8</f>
        <v>884.4096625</v>
      </c>
      <c r="DQ8" s="19">
        <v>1144</v>
      </c>
      <c r="DR8" s="19"/>
      <c r="DS8" s="19"/>
      <c r="DT8" s="19">
        <f aca="true" t="shared" si="43" ref="DT8:DT29">X8*6.98071/100</f>
        <v>4912.6746625</v>
      </c>
      <c r="DU8" s="19">
        <f aca="true" t="shared" si="44" ref="DU8:DU29">DS8+DT8</f>
        <v>4912.6746625</v>
      </c>
      <c r="DV8" s="19">
        <v>6523</v>
      </c>
      <c r="DW8" s="19"/>
      <c r="DX8" s="26"/>
      <c r="DY8" s="19"/>
      <c r="DZ8" s="19"/>
      <c r="EA8" s="19"/>
      <c r="EB8" s="19"/>
      <c r="EC8" s="19">
        <f aca="true" t="shared" si="45" ref="EC8:EC29">$W8*ED$6</f>
        <v>0</v>
      </c>
      <c r="ED8" s="19">
        <f aca="true" t="shared" si="46" ref="ED8:ED29">X8*ED$6</f>
        <v>12569.3128</v>
      </c>
      <c r="EE8" s="19">
        <f aca="true" t="shared" si="47" ref="EE8:EE29">EC8+ED8</f>
        <v>12569.3128</v>
      </c>
      <c r="EF8" s="19">
        <v>15827</v>
      </c>
      <c r="EG8" s="19"/>
      <c r="EH8" s="19">
        <f aca="true" t="shared" si="48" ref="EH8:EH29">$W8*EI$6</f>
        <v>0</v>
      </c>
      <c r="EI8" s="19">
        <f aca="true" t="shared" si="49" ref="EI8:EI29">$X8*EI$6</f>
        <v>5024.979087500001</v>
      </c>
      <c r="EJ8" s="19">
        <f aca="true" t="shared" si="50" ref="EJ8:EJ29">EH8+EI8</f>
        <v>5024.979087500001</v>
      </c>
      <c r="EK8" s="19">
        <v>6500</v>
      </c>
      <c r="EL8" s="19"/>
      <c r="EM8" s="19">
        <f aca="true" t="shared" si="51" ref="EM8:EM29">$W8*EN$6</f>
        <v>0</v>
      </c>
      <c r="EN8" s="19">
        <f aca="true" t="shared" si="52" ref="EN8:EN29">$X8*EN$6</f>
        <v>96.24485</v>
      </c>
      <c r="EO8" s="19">
        <f aca="true" t="shared" si="53" ref="EO8:EO29">EM8+EN8</f>
        <v>96.24485</v>
      </c>
      <c r="EP8" s="19">
        <v>125</v>
      </c>
      <c r="EQ8" s="19"/>
      <c r="ER8" s="19">
        <f aca="true" t="shared" si="54" ref="ER8:ER29">$W8*ES$6</f>
        <v>0</v>
      </c>
      <c r="ES8" s="19">
        <f aca="true" t="shared" si="55" ref="ES8:ES29">$X8*ES$6</f>
        <v>526.1868375</v>
      </c>
      <c r="ET8" s="19">
        <f aca="true" t="shared" si="56" ref="ET8:ET29">ER8+ES8</f>
        <v>526.1868375</v>
      </c>
      <c r="EU8" s="19">
        <v>681</v>
      </c>
      <c r="EV8" s="19"/>
      <c r="EW8" s="19">
        <f aca="true" t="shared" si="57" ref="EW8:EW29">$W8*EX$6</f>
        <v>0</v>
      </c>
      <c r="EX8" s="19">
        <f aca="true" t="shared" si="58" ref="EX8:EX29">$X8*EX$6</f>
        <v>3129.7592250000002</v>
      </c>
      <c r="EY8" s="19">
        <f aca="true" t="shared" si="59" ref="EY8:EY29">EW8+EX8</f>
        <v>3129.7592250000002</v>
      </c>
      <c r="EZ8" s="19">
        <v>4050</v>
      </c>
      <c r="FA8" s="19"/>
      <c r="FB8" s="19">
        <f aca="true" t="shared" si="60" ref="FB8:FB29">$W8*FC$6</f>
        <v>0</v>
      </c>
      <c r="FC8" s="19">
        <f aca="true" t="shared" si="61" ref="FC8:FC29">$X8*FC$6</f>
        <v>1.4849125</v>
      </c>
      <c r="FD8" s="19">
        <f aca="true" t="shared" si="62" ref="FD8:FD29">FB8+FC8</f>
        <v>1.4849125</v>
      </c>
      <c r="FE8" s="19">
        <v>2</v>
      </c>
      <c r="FF8" s="19"/>
      <c r="FG8" s="19">
        <f aca="true" t="shared" si="63" ref="FG8:FG29">$W8*FH$6</f>
        <v>0</v>
      </c>
      <c r="FH8" s="19">
        <f aca="true" t="shared" si="64" ref="FH8:FH29">$X8*FH$6</f>
        <v>1205.3407750000001</v>
      </c>
      <c r="FI8" s="19">
        <f aca="true" t="shared" si="65" ref="FI8:FI29">FG8+FH8</f>
        <v>1205.3407750000001</v>
      </c>
      <c r="FJ8" s="19">
        <v>1559</v>
      </c>
      <c r="FK8" s="19"/>
      <c r="FL8" s="19">
        <f aca="true" t="shared" si="66" ref="FL8:FL29">$W8*FM$6</f>
        <v>0</v>
      </c>
      <c r="FM8" s="19">
        <f aca="true" t="shared" si="67" ref="FM8:FM29">$X8*FM$6</f>
        <v>31.89395</v>
      </c>
      <c r="FN8" s="19">
        <f aca="true" t="shared" si="68" ref="FN8:FN29">FL8+FM8</f>
        <v>31.89395</v>
      </c>
      <c r="FO8" s="19">
        <v>41</v>
      </c>
      <c r="FP8" s="19"/>
      <c r="FQ8" s="19">
        <f aca="true" t="shared" si="69" ref="FQ8:FQ29">$W8*FR$6</f>
        <v>0</v>
      </c>
      <c r="FR8" s="19">
        <f aca="true" t="shared" si="70" ref="FR8:FR29">$X8*FR$6</f>
        <v>263.3362125</v>
      </c>
      <c r="FS8" s="19">
        <f aca="true" t="shared" si="71" ref="FS8:FS29">FQ8+FR8</f>
        <v>263.3362125</v>
      </c>
      <c r="FT8" s="19">
        <v>346</v>
      </c>
      <c r="FU8" s="19"/>
      <c r="FV8" s="19">
        <f aca="true" t="shared" si="72" ref="FV8:FV29">$W8*FW$6</f>
        <v>0</v>
      </c>
      <c r="FW8" s="19">
        <f aca="true" t="shared" si="73" ref="FW8:FW29">$X8*FW$6</f>
        <v>424.853875</v>
      </c>
      <c r="FX8" s="19">
        <f aca="true" t="shared" si="74" ref="FX8:FX29">FV8+FW8</f>
        <v>424.853875</v>
      </c>
      <c r="FY8" s="19">
        <v>643</v>
      </c>
      <c r="FZ8" s="19"/>
      <c r="GA8" s="19">
        <f aca="true" t="shared" si="75" ref="GA8:GA29">$W8*GB$6</f>
        <v>0</v>
      </c>
      <c r="GB8" s="19">
        <f aca="true" t="shared" si="76" ref="GB8:GB29">$X8*GB$6</f>
        <v>7372.5342625</v>
      </c>
      <c r="GC8" s="19">
        <f aca="true" t="shared" si="77" ref="GC8:GC29">GA8+GB8</f>
        <v>7372.5342625</v>
      </c>
      <c r="GD8" s="19">
        <v>9536</v>
      </c>
      <c r="GE8" s="19"/>
      <c r="GF8" s="19">
        <f aca="true" t="shared" si="78" ref="GF8:GF29">$W8*GG$6</f>
        <v>0</v>
      </c>
      <c r="GG8" s="19">
        <f aca="true" t="shared" si="79" ref="GG8:GG29">$X8*GG$6</f>
        <v>311.1912125</v>
      </c>
      <c r="GH8" s="19">
        <f aca="true" t="shared" si="80" ref="GH8:GH29">GF8+GG8</f>
        <v>311.1912125</v>
      </c>
      <c r="GI8" s="19">
        <v>429</v>
      </c>
      <c r="GJ8" s="19"/>
      <c r="GK8" s="19">
        <f aca="true" t="shared" si="81" ref="GK8:GK29">$W8*GL$6</f>
        <v>0</v>
      </c>
      <c r="GL8" s="19">
        <f aca="true" t="shared" si="82" ref="GL8:GL29">$X8*GL$6</f>
        <v>87.476125</v>
      </c>
      <c r="GM8" s="19">
        <f aca="true" t="shared" si="83" ref="GM8:GM29">GK8+GL8</f>
        <v>87.476125</v>
      </c>
      <c r="GN8" s="19">
        <v>114</v>
      </c>
      <c r="GO8" s="19"/>
      <c r="GP8" s="19">
        <f aca="true" t="shared" si="84" ref="GP8:GP29">$W8*GQ$6</f>
        <v>0</v>
      </c>
      <c r="GQ8" s="19">
        <f aca="true" t="shared" si="85" ref="GQ8:GQ29">$X8*GQ$6</f>
        <v>445.93822500000005</v>
      </c>
      <c r="GR8" s="19">
        <f aca="true" t="shared" si="86" ref="GR8:GR29">GP8+GQ8</f>
        <v>445.93822500000005</v>
      </c>
      <c r="GS8" s="19">
        <v>607</v>
      </c>
      <c r="GT8" s="19"/>
      <c r="GU8" s="19">
        <f aca="true" t="shared" si="87" ref="GU8:GU29">$W8*GV$6</f>
        <v>0</v>
      </c>
      <c r="GV8" s="19">
        <f aca="true" t="shared" si="88" ref="GV8:GV29">$X8*GV$6</f>
        <v>144.7684125</v>
      </c>
      <c r="GW8" s="19">
        <f aca="true" t="shared" si="89" ref="GW8:GW29">GU8+GV8</f>
        <v>144.7684125</v>
      </c>
      <c r="GX8" s="19">
        <v>224</v>
      </c>
      <c r="GY8" s="19"/>
      <c r="GZ8" s="19">
        <f aca="true" t="shared" si="90" ref="GZ8:GZ29">$W8*HA$6</f>
        <v>0</v>
      </c>
      <c r="HA8" s="19">
        <f aca="true" t="shared" si="91" ref="HA8:HA29">$X8*HA$6</f>
        <v>630.56</v>
      </c>
      <c r="HB8" s="19">
        <f aca="true" t="shared" si="92" ref="HB8:HB29">GZ8+HA8</f>
        <v>630.56</v>
      </c>
      <c r="HC8" s="19">
        <v>817</v>
      </c>
      <c r="HD8" s="19"/>
      <c r="HE8" s="19">
        <f aca="true" t="shared" si="93" ref="HE8:HE29">$W8*HF$6</f>
        <v>0</v>
      </c>
      <c r="HF8" s="19">
        <f aca="true" t="shared" si="94" ref="HF8:HF29">$X8*HF$6</f>
        <v>13.920175</v>
      </c>
      <c r="HG8" s="19">
        <f aca="true" t="shared" si="95" ref="HG8:HG29">HE8+HF8</f>
        <v>13.920175</v>
      </c>
      <c r="HH8" s="19">
        <v>18</v>
      </c>
      <c r="HI8" s="19"/>
      <c r="HJ8" s="19">
        <f aca="true" t="shared" si="96" ref="HJ8:HJ29">$W8*HK$6</f>
        <v>0</v>
      </c>
      <c r="HK8" s="19">
        <f aca="true" t="shared" si="97" ref="HK8:HK29">$X8*HK$6</f>
        <v>845.3585750000001</v>
      </c>
      <c r="HL8" s="19">
        <f aca="true" t="shared" si="98" ref="HL8:HL29">HJ8+HK8</f>
        <v>845.3585750000001</v>
      </c>
      <c r="HM8" s="19">
        <v>1129</v>
      </c>
      <c r="HN8" s="19"/>
      <c r="HO8" s="19">
        <f aca="true" t="shared" si="99" ref="HO8:HO29">$W8*HP$6</f>
        <v>0</v>
      </c>
      <c r="HP8" s="19">
        <f aca="true" t="shared" si="100" ref="HP8:HP29">$X8*HP$6</f>
        <v>7570.435799999999</v>
      </c>
      <c r="HQ8" s="19">
        <f aca="true" t="shared" si="101" ref="HQ8:HQ29">HO8+HP8</f>
        <v>7570.435799999999</v>
      </c>
      <c r="HR8" s="19">
        <v>9792</v>
      </c>
      <c r="HS8" s="19"/>
      <c r="HT8" s="19">
        <f aca="true" t="shared" si="102" ref="HT8:HT29">$W8*HU$6</f>
        <v>0</v>
      </c>
      <c r="HU8" s="19">
        <f aca="true" t="shared" si="103" ref="HU8:HU29">$X8*HU$6</f>
        <v>1660.8148125</v>
      </c>
      <c r="HV8" s="19">
        <f aca="true" t="shared" si="104" ref="HV8:HV29">HT8+HU8</f>
        <v>1660.8148125</v>
      </c>
      <c r="HW8" s="19">
        <v>2148</v>
      </c>
      <c r="HX8" s="19"/>
      <c r="HY8" s="19">
        <f aca="true" t="shared" si="105" ref="HY8:HY29">$W8*HZ$6</f>
        <v>0</v>
      </c>
      <c r="HZ8" s="19">
        <f aca="true" t="shared" si="106" ref="HZ8:HZ29">$X8*HZ$6</f>
        <v>100.3758625</v>
      </c>
      <c r="IA8" s="19">
        <f aca="true" t="shared" si="107" ref="IA8:IA29">HY8+HZ8</f>
        <v>100.3758625</v>
      </c>
      <c r="IB8" s="19">
        <v>163</v>
      </c>
    </row>
    <row r="9" spans="1:236" ht="12.75">
      <c r="A9" s="3">
        <v>39904</v>
      </c>
      <c r="C9" s="20">
        <v>10385000</v>
      </c>
      <c r="D9" s="20">
        <v>259625</v>
      </c>
      <c r="E9" s="20">
        <f t="shared" si="0"/>
        <v>10644625</v>
      </c>
      <c r="F9" s="20">
        <f>K9+P9+U9+Z9</f>
        <v>91018</v>
      </c>
      <c r="H9" s="20"/>
      <c r="I9" s="20"/>
      <c r="J9" s="20"/>
      <c r="K9" s="20"/>
      <c r="M9" s="19">
        <v>4479926</v>
      </c>
      <c r="N9" s="19">
        <v>111998</v>
      </c>
      <c r="O9" s="20">
        <f t="shared" si="1"/>
        <v>4591924</v>
      </c>
      <c r="R9" s="19">
        <v>3090074</v>
      </c>
      <c r="S9" s="19">
        <v>77252</v>
      </c>
      <c r="T9" s="20">
        <f>R9+S9</f>
        <v>3167326</v>
      </c>
      <c r="W9" s="20">
        <f>C9-H9-M9-R9</f>
        <v>2815000</v>
      </c>
      <c r="X9" s="20">
        <f t="shared" si="2"/>
        <v>70375</v>
      </c>
      <c r="Y9" s="20">
        <f t="shared" si="3"/>
        <v>2885375</v>
      </c>
      <c r="Z9" s="20">
        <f>AE9+AJ9</f>
        <v>91018</v>
      </c>
      <c r="AB9" s="26">
        <f t="shared" si="4"/>
        <v>1698270.6395000005</v>
      </c>
      <c r="AC9" s="26">
        <f t="shared" si="5"/>
        <v>42456.76598750001</v>
      </c>
      <c r="AD9" s="20">
        <f t="shared" si="6"/>
        <v>1740727.4054875006</v>
      </c>
      <c r="AE9" s="20">
        <f>EF9+EK9+EP9+EU9+EZ9+FE9+FJ9+FO9+FT9+FY9+GD9+GI9+GN9+GS9+GX9+HC9+HH9+HM9+HR9+HW9+IB9</f>
        <v>54743</v>
      </c>
      <c r="AG9" s="19">
        <f>AL9+AQ9+AV9+BA9+BF9+BK9+BP9+BU9+BZ9+CE9+CJ9+CO9+CT9+CY9+DD9+DI9+DN9+DS9+DX9</f>
        <v>1116729.3605000002</v>
      </c>
      <c r="AH9" s="19">
        <f t="shared" si="7"/>
        <v>27918.234012499997</v>
      </c>
      <c r="AI9" s="19">
        <f t="shared" si="8"/>
        <v>1144647.5945125</v>
      </c>
      <c r="AJ9" s="19">
        <f>AO9+AT9+AY9+BD9+BI9+BN9+BS9+BX9+CC9+CH9+CM9+CR9+CW9+DB9+DG9+DL9+DQ9+DV9+EA9</f>
        <v>36275</v>
      </c>
      <c r="AL9" s="19">
        <f aca="true" t="shared" si="108" ref="AL9:AL29">W9*0.01659/100</f>
        <v>467.00849999999997</v>
      </c>
      <c r="AM9" s="19">
        <f t="shared" si="9"/>
        <v>11.6752125</v>
      </c>
      <c r="AN9" s="19">
        <f t="shared" si="10"/>
        <v>478.68371249999996</v>
      </c>
      <c r="AO9" s="19">
        <v>15</v>
      </c>
      <c r="AP9" s="19"/>
      <c r="AQ9" s="19">
        <f aca="true" t="shared" si="109" ref="AQ9:AQ29">W9*0.21106/100</f>
        <v>5941.339</v>
      </c>
      <c r="AR9" s="19">
        <f t="shared" si="11"/>
        <v>148.533475</v>
      </c>
      <c r="AS9" s="19">
        <f t="shared" si="12"/>
        <v>6089.872475</v>
      </c>
      <c r="AT9" s="19">
        <v>192</v>
      </c>
      <c r="AU9" s="19"/>
      <c r="AV9" s="19">
        <f aca="true" t="shared" si="110" ref="AV9:AV29">W9*2.2733/100</f>
        <v>63993.395</v>
      </c>
      <c r="AW9" s="19">
        <f t="shared" si="13"/>
        <v>1599.8348749999998</v>
      </c>
      <c r="AX9" s="19">
        <f t="shared" si="14"/>
        <v>65593.22987499999</v>
      </c>
      <c r="AY9" s="19">
        <v>2069</v>
      </c>
      <c r="AZ9" s="19"/>
      <c r="BA9" s="19">
        <f aca="true" t="shared" si="111" ref="BA9:BA29">W9*0.02129/100</f>
        <v>599.3135</v>
      </c>
      <c r="BB9" s="19">
        <f t="shared" si="15"/>
        <v>14.9828375</v>
      </c>
      <c r="BC9" s="19">
        <f t="shared" si="16"/>
        <v>614.2963374999999</v>
      </c>
      <c r="BD9" s="19">
        <v>19</v>
      </c>
      <c r="BE9" s="19"/>
      <c r="BF9" s="19">
        <f aca="true" t="shared" si="112" ref="BF9:BF29">W9*2.60712/100</f>
        <v>73390.42800000001</v>
      </c>
      <c r="BG9" s="19">
        <f t="shared" si="17"/>
        <v>1834.7607</v>
      </c>
      <c r="BH9" s="19">
        <f t="shared" si="18"/>
        <v>75225.18870000001</v>
      </c>
      <c r="BI9" s="19">
        <v>2373</v>
      </c>
      <c r="BJ9" s="19"/>
      <c r="BK9" s="19">
        <f aca="true" t="shared" si="113" ref="BK9:BK29">W9*2.63519/100</f>
        <v>74180.59850000001</v>
      </c>
      <c r="BL9" s="19">
        <f t="shared" si="19"/>
        <v>1854.5149625</v>
      </c>
      <c r="BM9" s="19">
        <f t="shared" si="20"/>
        <v>76035.11346250001</v>
      </c>
      <c r="BN9" s="19">
        <v>2398</v>
      </c>
      <c r="BO9" s="19"/>
      <c r="BP9" s="19">
        <f aca="true" t="shared" si="114" ref="BP9:BP29">W9*0.92484/100</f>
        <v>26034.246</v>
      </c>
      <c r="BQ9" s="19">
        <f t="shared" si="21"/>
        <v>650.85615</v>
      </c>
      <c r="BR9" s="19">
        <f t="shared" si="22"/>
        <v>26685.10215</v>
      </c>
      <c r="BS9" s="19">
        <v>842</v>
      </c>
      <c r="BT9" s="19"/>
      <c r="BU9" s="19">
        <f aca="true" t="shared" si="115" ref="BU9:BU29">W9*0.96448/100</f>
        <v>27150.112</v>
      </c>
      <c r="BV9" s="19">
        <f t="shared" si="23"/>
        <v>678.7528</v>
      </c>
      <c r="BW9" s="19">
        <f t="shared" si="24"/>
        <v>27828.8648</v>
      </c>
      <c r="BX9" s="19">
        <v>878</v>
      </c>
      <c r="BY9" s="19"/>
      <c r="BZ9" s="19">
        <f aca="true" t="shared" si="116" ref="BZ9:BZ29">W9*5.02952/100</f>
        <v>141580.98799999998</v>
      </c>
      <c r="CA9" s="19">
        <f t="shared" si="25"/>
        <v>3539.5247</v>
      </c>
      <c r="CB9" s="19">
        <f t="shared" si="26"/>
        <v>145120.5127</v>
      </c>
      <c r="CC9" s="19">
        <v>4578</v>
      </c>
      <c r="CD9" s="19"/>
      <c r="CE9" s="19">
        <f aca="true" t="shared" si="117" ref="CE9:CE29">W9*0.93014/100</f>
        <v>26183.441000000003</v>
      </c>
      <c r="CF9" s="19">
        <f t="shared" si="27"/>
        <v>654.5860250000001</v>
      </c>
      <c r="CG9" s="19">
        <f t="shared" si="28"/>
        <v>26838.027025000003</v>
      </c>
      <c r="CH9" s="19">
        <v>846</v>
      </c>
      <c r="CI9" s="19"/>
      <c r="CJ9" s="19">
        <f aca="true" t="shared" si="118" ref="CJ9:CJ29">W9*8.99328/100</f>
        <v>253160.832</v>
      </c>
      <c r="CK9" s="19">
        <f t="shared" si="29"/>
        <v>6329.020800000001</v>
      </c>
      <c r="CL9" s="19">
        <f t="shared" si="30"/>
        <v>259489.8528</v>
      </c>
      <c r="CM9" s="19">
        <v>8186</v>
      </c>
      <c r="CN9" s="19"/>
      <c r="CO9" s="19">
        <f aca="true" t="shared" si="119" ref="CO9:CO29">W9*3.77814/100</f>
        <v>106354.641</v>
      </c>
      <c r="CP9" s="19">
        <f t="shared" si="31"/>
        <v>2658.866025</v>
      </c>
      <c r="CQ9" s="19">
        <f t="shared" si="32"/>
        <v>109013.507025</v>
      </c>
      <c r="CR9" s="19">
        <v>3439</v>
      </c>
      <c r="CS9" s="19"/>
      <c r="CT9" s="19">
        <f aca="true" t="shared" si="120" ref="CT9:CT29">W9*1.37502/100</f>
        <v>38706.812999999995</v>
      </c>
      <c r="CU9" s="19">
        <f t="shared" si="33"/>
        <v>967.6703249999998</v>
      </c>
      <c r="CV9" s="19">
        <f t="shared" si="34"/>
        <v>39674.483324999994</v>
      </c>
      <c r="CW9" s="19">
        <v>1251</v>
      </c>
      <c r="CX9" s="19"/>
      <c r="CY9" s="19">
        <f aca="true" t="shared" si="121" ref="CY9:CY29">W9*1.23403/100</f>
        <v>34737.9445</v>
      </c>
      <c r="CZ9" s="19">
        <f t="shared" si="35"/>
        <v>868.4486125</v>
      </c>
      <c r="DA9" s="19">
        <f t="shared" si="36"/>
        <v>35606.393112499994</v>
      </c>
      <c r="DB9" s="19">
        <v>1123</v>
      </c>
      <c r="DC9" s="19"/>
      <c r="DD9" s="19">
        <f aca="true" t="shared" si="122" ref="DD9:DD29">W9*0.38933/100</f>
        <v>10959.6395</v>
      </c>
      <c r="DE9" s="19">
        <f t="shared" si="37"/>
        <v>273.9909875</v>
      </c>
      <c r="DF9" s="19">
        <f t="shared" si="38"/>
        <v>11233.630487499999</v>
      </c>
      <c r="DG9" s="19">
        <v>354</v>
      </c>
      <c r="DH9" s="19"/>
      <c r="DI9" s="19">
        <f aca="true" t="shared" si="123" ref="DI9:DI29">W9*0.04992/100</f>
        <v>1405.2479999999998</v>
      </c>
      <c r="DJ9" s="19">
        <f t="shared" si="39"/>
        <v>35.1312</v>
      </c>
      <c r="DK9" s="19">
        <f t="shared" si="40"/>
        <v>1440.3791999999999</v>
      </c>
      <c r="DL9" s="19">
        <v>45</v>
      </c>
      <c r="DM9" s="19"/>
      <c r="DN9" s="19">
        <f aca="true" t="shared" si="124" ref="DN9:DN29">W9*1.25671/100</f>
        <v>35376.3865</v>
      </c>
      <c r="DO9" s="19">
        <f t="shared" si="41"/>
        <v>884.4096625</v>
      </c>
      <c r="DP9" s="19">
        <f t="shared" si="42"/>
        <v>36260.7961625</v>
      </c>
      <c r="DQ9" s="19">
        <v>1144</v>
      </c>
      <c r="DR9" s="19"/>
      <c r="DS9" s="19">
        <f aca="true" t="shared" si="125" ref="DS9:DS29">W9*6.98071/100</f>
        <v>196506.98650000003</v>
      </c>
      <c r="DT9" s="19">
        <f t="shared" si="43"/>
        <v>4912.6746625</v>
      </c>
      <c r="DU9" s="19">
        <f t="shared" si="44"/>
        <v>201419.66116250004</v>
      </c>
      <c r="DV9" s="19">
        <v>6523</v>
      </c>
      <c r="DW9" s="19"/>
      <c r="DX9" s="26"/>
      <c r="DY9" s="19"/>
      <c r="DZ9" s="19"/>
      <c r="EA9" s="19"/>
      <c r="EB9" s="19"/>
      <c r="EC9" s="19">
        <f t="shared" si="45"/>
        <v>502772.51200000005</v>
      </c>
      <c r="ED9" s="19">
        <f t="shared" si="46"/>
        <v>12569.3128</v>
      </c>
      <c r="EE9" s="19">
        <f t="shared" si="47"/>
        <v>515341.82480000006</v>
      </c>
      <c r="EF9" s="19">
        <v>15827</v>
      </c>
      <c r="EG9" s="19"/>
      <c r="EH9" s="19">
        <f t="shared" si="48"/>
        <v>200999.16350000002</v>
      </c>
      <c r="EI9" s="19">
        <f t="shared" si="49"/>
        <v>5024.979087500001</v>
      </c>
      <c r="EJ9" s="19">
        <f t="shared" si="50"/>
        <v>206024.1425875</v>
      </c>
      <c r="EK9" s="19">
        <v>6499</v>
      </c>
      <c r="EL9" s="19"/>
      <c r="EM9" s="19">
        <f t="shared" si="51"/>
        <v>3849.7940000000003</v>
      </c>
      <c r="EN9" s="19">
        <f t="shared" si="52"/>
        <v>96.24485</v>
      </c>
      <c r="EO9" s="19">
        <f t="shared" si="53"/>
        <v>3946.0388500000004</v>
      </c>
      <c r="EP9" s="19">
        <v>124</v>
      </c>
      <c r="EQ9" s="19"/>
      <c r="ER9" s="19">
        <f t="shared" si="54"/>
        <v>21047.4735</v>
      </c>
      <c r="ES9" s="19">
        <f t="shared" si="55"/>
        <v>526.1868375</v>
      </c>
      <c r="ET9" s="19">
        <f t="shared" si="56"/>
        <v>21573.6603375</v>
      </c>
      <c r="EU9" s="19">
        <v>680</v>
      </c>
      <c r="EV9" s="19"/>
      <c r="EW9" s="19">
        <f t="shared" si="57"/>
        <v>125190.369</v>
      </c>
      <c r="EX9" s="19">
        <f t="shared" si="58"/>
        <v>3129.7592250000002</v>
      </c>
      <c r="EY9" s="19">
        <f t="shared" si="59"/>
        <v>128320.12822500001</v>
      </c>
      <c r="EZ9" s="19">
        <v>4050</v>
      </c>
      <c r="FA9" s="19"/>
      <c r="FB9" s="19">
        <f t="shared" si="60"/>
        <v>59.3965</v>
      </c>
      <c r="FC9" s="19">
        <f t="shared" si="61"/>
        <v>1.4849125</v>
      </c>
      <c r="FD9" s="19">
        <f t="shared" si="62"/>
        <v>60.8814125</v>
      </c>
      <c r="FE9" s="19">
        <v>2</v>
      </c>
      <c r="FF9" s="19"/>
      <c r="FG9" s="19">
        <f t="shared" si="63"/>
        <v>48213.631</v>
      </c>
      <c r="FH9" s="19">
        <f t="shared" si="64"/>
        <v>1205.3407750000001</v>
      </c>
      <c r="FI9" s="19">
        <f t="shared" si="65"/>
        <v>49418.971775</v>
      </c>
      <c r="FJ9" s="19">
        <v>1559</v>
      </c>
      <c r="FK9" s="19"/>
      <c r="FL9" s="19">
        <f t="shared" si="66"/>
        <v>1275.758</v>
      </c>
      <c r="FM9" s="19">
        <f t="shared" si="67"/>
        <v>31.89395</v>
      </c>
      <c r="FN9" s="19">
        <f t="shared" si="68"/>
        <v>1307.65195</v>
      </c>
      <c r="FO9" s="19">
        <v>41</v>
      </c>
      <c r="FP9" s="19"/>
      <c r="FQ9" s="19">
        <f t="shared" si="69"/>
        <v>10533.448499999999</v>
      </c>
      <c r="FR9" s="19">
        <f t="shared" si="70"/>
        <v>263.3362125</v>
      </c>
      <c r="FS9" s="19">
        <f t="shared" si="71"/>
        <v>10796.784712499999</v>
      </c>
      <c r="FT9" s="19">
        <v>346</v>
      </c>
      <c r="FU9" s="19"/>
      <c r="FV9" s="19">
        <f t="shared" si="72"/>
        <v>16994.155</v>
      </c>
      <c r="FW9" s="19">
        <f t="shared" si="73"/>
        <v>424.853875</v>
      </c>
      <c r="FX9" s="19">
        <f t="shared" si="74"/>
        <v>17419.008875</v>
      </c>
      <c r="FY9" s="19">
        <v>642</v>
      </c>
      <c r="FZ9" s="19"/>
      <c r="GA9" s="19">
        <f t="shared" si="75"/>
        <v>294901.3705</v>
      </c>
      <c r="GB9" s="19">
        <f t="shared" si="76"/>
        <v>7372.5342625</v>
      </c>
      <c r="GC9" s="19">
        <f t="shared" si="77"/>
        <v>302273.9047625</v>
      </c>
      <c r="GD9" s="19">
        <v>9536</v>
      </c>
      <c r="GE9" s="19"/>
      <c r="GF9" s="19">
        <f t="shared" si="78"/>
        <v>12447.648500000001</v>
      </c>
      <c r="GG9" s="19">
        <f t="shared" si="79"/>
        <v>311.1912125</v>
      </c>
      <c r="GH9" s="19">
        <f t="shared" si="80"/>
        <v>12758.839712500001</v>
      </c>
      <c r="GI9" s="19">
        <v>429</v>
      </c>
      <c r="GJ9" s="19"/>
      <c r="GK9" s="19">
        <f t="shared" si="81"/>
        <v>3499.045</v>
      </c>
      <c r="GL9" s="19">
        <f t="shared" si="82"/>
        <v>87.476125</v>
      </c>
      <c r="GM9" s="19">
        <f t="shared" si="83"/>
        <v>3586.521125</v>
      </c>
      <c r="GN9" s="19">
        <v>114</v>
      </c>
      <c r="GO9" s="19"/>
      <c r="GP9" s="19">
        <f t="shared" si="84"/>
        <v>17837.529000000002</v>
      </c>
      <c r="GQ9" s="19">
        <f t="shared" si="85"/>
        <v>445.93822500000005</v>
      </c>
      <c r="GR9" s="19">
        <f t="shared" si="86"/>
        <v>18283.467225000004</v>
      </c>
      <c r="GS9" s="19">
        <v>606</v>
      </c>
      <c r="GT9" s="19"/>
      <c r="GU9" s="19">
        <f t="shared" si="87"/>
        <v>5790.7365</v>
      </c>
      <c r="GV9" s="19">
        <f t="shared" si="88"/>
        <v>144.7684125</v>
      </c>
      <c r="GW9" s="19">
        <f t="shared" si="89"/>
        <v>5935.5049125</v>
      </c>
      <c r="GX9" s="19">
        <v>224</v>
      </c>
      <c r="GY9" s="19"/>
      <c r="GZ9" s="19">
        <f t="shared" si="90"/>
        <v>25222.399999999998</v>
      </c>
      <c r="HA9" s="19">
        <f t="shared" si="91"/>
        <v>630.56</v>
      </c>
      <c r="HB9" s="19">
        <f t="shared" si="92"/>
        <v>25852.96</v>
      </c>
      <c r="HC9" s="19">
        <v>816</v>
      </c>
      <c r="HD9" s="19"/>
      <c r="HE9" s="19">
        <f t="shared" si="93"/>
        <v>556.807</v>
      </c>
      <c r="HF9" s="19">
        <f t="shared" si="94"/>
        <v>13.920175</v>
      </c>
      <c r="HG9" s="19">
        <f t="shared" si="95"/>
        <v>570.727175</v>
      </c>
      <c r="HH9" s="19">
        <v>18</v>
      </c>
      <c r="HI9" s="19"/>
      <c r="HJ9" s="19">
        <f t="shared" si="96"/>
        <v>33814.343</v>
      </c>
      <c r="HK9" s="19">
        <f t="shared" si="97"/>
        <v>845.3585750000001</v>
      </c>
      <c r="HL9" s="19">
        <f t="shared" si="98"/>
        <v>34659.701575</v>
      </c>
      <c r="HM9" s="19">
        <v>1128</v>
      </c>
      <c r="HN9" s="19"/>
      <c r="HO9" s="19">
        <f t="shared" si="99"/>
        <v>302817.432</v>
      </c>
      <c r="HP9" s="19">
        <f t="shared" si="100"/>
        <v>7570.435799999999</v>
      </c>
      <c r="HQ9" s="19">
        <f t="shared" si="101"/>
        <v>310387.86779999995</v>
      </c>
      <c r="HR9" s="19">
        <v>9792</v>
      </c>
      <c r="HS9" s="19"/>
      <c r="HT9" s="19">
        <f t="shared" si="102"/>
        <v>66432.5925</v>
      </c>
      <c r="HU9" s="19">
        <f t="shared" si="103"/>
        <v>1660.8148125</v>
      </c>
      <c r="HV9" s="19">
        <f t="shared" si="104"/>
        <v>68093.4073125</v>
      </c>
      <c r="HW9" s="19">
        <v>2148</v>
      </c>
      <c r="HX9" s="19"/>
      <c r="HY9" s="19">
        <f t="shared" si="105"/>
        <v>4015.0344999999998</v>
      </c>
      <c r="HZ9" s="19">
        <f t="shared" si="106"/>
        <v>100.3758625</v>
      </c>
      <c r="IA9" s="19">
        <f t="shared" si="107"/>
        <v>4115.4103625</v>
      </c>
      <c r="IB9" s="19">
        <v>162</v>
      </c>
    </row>
    <row r="10" spans="1:236" ht="12.75" hidden="1">
      <c r="A10" s="3">
        <v>40087</v>
      </c>
      <c r="E10" s="20">
        <f t="shared" si="0"/>
        <v>0</v>
      </c>
      <c r="H10" s="20"/>
      <c r="I10" s="20"/>
      <c r="J10" s="20"/>
      <c r="K10" s="20"/>
      <c r="M10" s="19"/>
      <c r="N10" s="19"/>
      <c r="O10" s="20">
        <f t="shared" si="1"/>
        <v>0</v>
      </c>
      <c r="R10" s="19"/>
      <c r="S10" s="19"/>
      <c r="T10" s="20">
        <f>R10+S10</f>
        <v>0</v>
      </c>
      <c r="W10" s="20"/>
      <c r="X10" s="20">
        <f t="shared" si="2"/>
        <v>0</v>
      </c>
      <c r="Y10" s="20">
        <f t="shared" si="3"/>
        <v>0</v>
      </c>
      <c r="Z10" s="20"/>
      <c r="AB10" s="26">
        <f t="shared" si="4"/>
        <v>0</v>
      </c>
      <c r="AC10" s="26">
        <f t="shared" si="5"/>
        <v>0</v>
      </c>
      <c r="AD10" s="20">
        <f t="shared" si="6"/>
        <v>0</v>
      </c>
      <c r="AE10" s="20"/>
      <c r="AG10" s="19"/>
      <c r="AH10" s="19">
        <f t="shared" si="7"/>
        <v>0</v>
      </c>
      <c r="AI10" s="19">
        <f t="shared" si="8"/>
        <v>0</v>
      </c>
      <c r="AJ10" s="19"/>
      <c r="AL10" s="19"/>
      <c r="AM10" s="19">
        <f t="shared" si="9"/>
        <v>0</v>
      </c>
      <c r="AN10" s="19">
        <f t="shared" si="10"/>
        <v>0</v>
      </c>
      <c r="AO10" s="19"/>
      <c r="AP10" s="19"/>
      <c r="AQ10" s="19"/>
      <c r="AR10" s="19">
        <f t="shared" si="11"/>
        <v>0</v>
      </c>
      <c r="AS10" s="19">
        <f t="shared" si="12"/>
        <v>0</v>
      </c>
      <c r="AT10" s="19"/>
      <c r="AU10" s="19"/>
      <c r="AV10" s="19"/>
      <c r="AW10" s="19">
        <f t="shared" si="13"/>
        <v>0</v>
      </c>
      <c r="AX10" s="19">
        <f t="shared" si="14"/>
        <v>0</v>
      </c>
      <c r="AY10" s="19"/>
      <c r="AZ10" s="19"/>
      <c r="BA10" s="19"/>
      <c r="BB10" s="19">
        <f t="shared" si="15"/>
        <v>0</v>
      </c>
      <c r="BC10" s="19">
        <f t="shared" si="16"/>
        <v>0</v>
      </c>
      <c r="BD10" s="19"/>
      <c r="BE10" s="19"/>
      <c r="BF10" s="19"/>
      <c r="BG10" s="19">
        <f t="shared" si="17"/>
        <v>0</v>
      </c>
      <c r="BH10" s="19">
        <f t="shared" si="18"/>
        <v>0</v>
      </c>
      <c r="BI10" s="19"/>
      <c r="BJ10" s="19"/>
      <c r="BK10" s="19"/>
      <c r="BL10" s="19">
        <f t="shared" si="19"/>
        <v>0</v>
      </c>
      <c r="BM10" s="19">
        <f t="shared" si="20"/>
        <v>0</v>
      </c>
      <c r="BN10" s="19"/>
      <c r="BO10" s="19"/>
      <c r="BP10" s="19"/>
      <c r="BQ10" s="19">
        <f t="shared" si="21"/>
        <v>0</v>
      </c>
      <c r="BR10" s="19">
        <f t="shared" si="22"/>
        <v>0</v>
      </c>
      <c r="BS10" s="19"/>
      <c r="BT10" s="19"/>
      <c r="BU10" s="19"/>
      <c r="BV10" s="19">
        <f t="shared" si="23"/>
        <v>0</v>
      </c>
      <c r="BW10" s="19">
        <f t="shared" si="24"/>
        <v>0</v>
      </c>
      <c r="BX10" s="19"/>
      <c r="BY10" s="19"/>
      <c r="BZ10" s="19"/>
      <c r="CA10" s="19">
        <f t="shared" si="25"/>
        <v>0</v>
      </c>
      <c r="CB10" s="19">
        <f t="shared" si="26"/>
        <v>0</v>
      </c>
      <c r="CC10" s="19"/>
      <c r="CD10" s="19"/>
      <c r="CE10" s="19"/>
      <c r="CF10" s="19">
        <f t="shared" si="27"/>
        <v>0</v>
      </c>
      <c r="CG10" s="19">
        <f t="shared" si="28"/>
        <v>0</v>
      </c>
      <c r="CH10" s="19"/>
      <c r="CI10" s="19"/>
      <c r="CJ10" s="19"/>
      <c r="CK10" s="19">
        <f t="shared" si="29"/>
        <v>0</v>
      </c>
      <c r="CL10" s="19">
        <f t="shared" si="30"/>
        <v>0</v>
      </c>
      <c r="CM10" s="19"/>
      <c r="CN10" s="19"/>
      <c r="CO10" s="19"/>
      <c r="CP10" s="19">
        <f t="shared" si="31"/>
        <v>0</v>
      </c>
      <c r="CQ10" s="19">
        <f t="shared" si="32"/>
        <v>0</v>
      </c>
      <c r="CR10" s="19"/>
      <c r="CS10" s="19"/>
      <c r="CT10" s="19"/>
      <c r="CU10" s="19">
        <f t="shared" si="33"/>
        <v>0</v>
      </c>
      <c r="CV10" s="19">
        <f t="shared" si="34"/>
        <v>0</v>
      </c>
      <c r="CW10" s="19"/>
      <c r="CX10" s="19"/>
      <c r="CY10" s="19"/>
      <c r="CZ10" s="19">
        <f t="shared" si="35"/>
        <v>0</v>
      </c>
      <c r="DA10" s="19">
        <f t="shared" si="36"/>
        <v>0</v>
      </c>
      <c r="DB10" s="19"/>
      <c r="DC10" s="19"/>
      <c r="DD10" s="19"/>
      <c r="DE10" s="19">
        <f t="shared" si="37"/>
        <v>0</v>
      </c>
      <c r="DF10" s="19">
        <f t="shared" si="38"/>
        <v>0</v>
      </c>
      <c r="DG10" s="19"/>
      <c r="DH10" s="19"/>
      <c r="DI10" s="19"/>
      <c r="DJ10" s="19">
        <f t="shared" si="39"/>
        <v>0</v>
      </c>
      <c r="DK10" s="19">
        <f t="shared" si="40"/>
        <v>0</v>
      </c>
      <c r="DL10" s="19"/>
      <c r="DM10" s="19"/>
      <c r="DN10" s="19"/>
      <c r="DO10" s="19">
        <f t="shared" si="41"/>
        <v>0</v>
      </c>
      <c r="DP10" s="19">
        <f t="shared" si="42"/>
        <v>0</v>
      </c>
      <c r="DQ10" s="19"/>
      <c r="DR10" s="19"/>
      <c r="DS10" s="19"/>
      <c r="DT10" s="19">
        <f t="shared" si="43"/>
        <v>0</v>
      </c>
      <c r="DU10" s="19">
        <f t="shared" si="44"/>
        <v>0</v>
      </c>
      <c r="DV10" s="19"/>
      <c r="DW10" s="19"/>
      <c r="DX10" s="26"/>
      <c r="DY10" s="19"/>
      <c r="DZ10" s="19"/>
      <c r="EA10" s="19"/>
      <c r="EB10" s="19"/>
      <c r="EC10" s="19">
        <f t="shared" si="45"/>
        <v>0</v>
      </c>
      <c r="ED10" s="19">
        <f t="shared" si="46"/>
        <v>0</v>
      </c>
      <c r="EE10" s="19">
        <f t="shared" si="47"/>
        <v>0</v>
      </c>
      <c r="EF10" s="19"/>
      <c r="EG10" s="19"/>
      <c r="EH10" s="19">
        <f t="shared" si="48"/>
        <v>0</v>
      </c>
      <c r="EI10" s="19">
        <f t="shared" si="49"/>
        <v>0</v>
      </c>
      <c r="EJ10" s="19">
        <f t="shared" si="50"/>
        <v>0</v>
      </c>
      <c r="EK10" s="19"/>
      <c r="EL10" s="19"/>
      <c r="EM10" s="19">
        <f t="shared" si="51"/>
        <v>0</v>
      </c>
      <c r="EN10" s="19">
        <f t="shared" si="52"/>
        <v>0</v>
      </c>
      <c r="EO10" s="19">
        <f t="shared" si="53"/>
        <v>0</v>
      </c>
      <c r="EP10" s="19"/>
      <c r="EQ10" s="19"/>
      <c r="ER10" s="19">
        <f t="shared" si="54"/>
        <v>0</v>
      </c>
      <c r="ES10" s="19">
        <f t="shared" si="55"/>
        <v>0</v>
      </c>
      <c r="ET10" s="19">
        <f t="shared" si="56"/>
        <v>0</v>
      </c>
      <c r="EU10" s="19"/>
      <c r="EV10" s="19"/>
      <c r="EW10" s="19">
        <f t="shared" si="57"/>
        <v>0</v>
      </c>
      <c r="EX10" s="19">
        <f t="shared" si="58"/>
        <v>0</v>
      </c>
      <c r="EY10" s="19">
        <f t="shared" si="59"/>
        <v>0</v>
      </c>
      <c r="EZ10" s="19"/>
      <c r="FA10" s="19"/>
      <c r="FB10" s="19">
        <f t="shared" si="60"/>
        <v>0</v>
      </c>
      <c r="FC10" s="19">
        <f t="shared" si="61"/>
        <v>0</v>
      </c>
      <c r="FD10" s="19">
        <f t="shared" si="62"/>
        <v>0</v>
      </c>
      <c r="FE10" s="19"/>
      <c r="FF10" s="19"/>
      <c r="FG10" s="19">
        <f t="shared" si="63"/>
        <v>0</v>
      </c>
      <c r="FH10" s="19">
        <f t="shared" si="64"/>
        <v>0</v>
      </c>
      <c r="FI10" s="19">
        <f t="shared" si="65"/>
        <v>0</v>
      </c>
      <c r="FJ10" s="19"/>
      <c r="FK10" s="19"/>
      <c r="FL10" s="19">
        <f t="shared" si="66"/>
        <v>0</v>
      </c>
      <c r="FM10" s="19">
        <f t="shared" si="67"/>
        <v>0</v>
      </c>
      <c r="FN10" s="19">
        <f t="shared" si="68"/>
        <v>0</v>
      </c>
      <c r="FO10" s="19"/>
      <c r="FP10" s="19"/>
      <c r="FQ10" s="19">
        <f t="shared" si="69"/>
        <v>0</v>
      </c>
      <c r="FR10" s="19">
        <f t="shared" si="70"/>
        <v>0</v>
      </c>
      <c r="FS10" s="19">
        <f t="shared" si="71"/>
        <v>0</v>
      </c>
      <c r="FT10" s="19"/>
      <c r="FU10" s="19"/>
      <c r="FV10" s="19">
        <f t="shared" si="72"/>
        <v>0</v>
      </c>
      <c r="FW10" s="19">
        <f t="shared" si="73"/>
        <v>0</v>
      </c>
      <c r="FX10" s="19">
        <f t="shared" si="74"/>
        <v>0</v>
      </c>
      <c r="FY10" s="19"/>
      <c r="FZ10" s="19"/>
      <c r="GA10" s="19">
        <f t="shared" si="75"/>
        <v>0</v>
      </c>
      <c r="GB10" s="19">
        <f t="shared" si="76"/>
        <v>0</v>
      </c>
      <c r="GC10" s="19">
        <f t="shared" si="77"/>
        <v>0</v>
      </c>
      <c r="GD10" s="19"/>
      <c r="GE10" s="19"/>
      <c r="GF10" s="19">
        <f t="shared" si="78"/>
        <v>0</v>
      </c>
      <c r="GG10" s="19">
        <f t="shared" si="79"/>
        <v>0</v>
      </c>
      <c r="GH10" s="19">
        <f t="shared" si="80"/>
        <v>0</v>
      </c>
      <c r="GI10" s="19"/>
      <c r="GJ10" s="19"/>
      <c r="GK10" s="19">
        <f t="shared" si="81"/>
        <v>0</v>
      </c>
      <c r="GL10" s="19">
        <f t="shared" si="82"/>
        <v>0</v>
      </c>
      <c r="GM10" s="19">
        <f t="shared" si="83"/>
        <v>0</v>
      </c>
      <c r="GN10" s="19"/>
      <c r="GO10" s="19"/>
      <c r="GP10" s="19">
        <f t="shared" si="84"/>
        <v>0</v>
      </c>
      <c r="GQ10" s="19">
        <f t="shared" si="85"/>
        <v>0</v>
      </c>
      <c r="GR10" s="19">
        <f t="shared" si="86"/>
        <v>0</v>
      </c>
      <c r="GS10" s="19"/>
      <c r="GT10" s="19"/>
      <c r="GU10" s="19">
        <f t="shared" si="87"/>
        <v>0</v>
      </c>
      <c r="GV10" s="19">
        <f t="shared" si="88"/>
        <v>0</v>
      </c>
      <c r="GW10" s="19">
        <f t="shared" si="89"/>
        <v>0</v>
      </c>
      <c r="GX10" s="19"/>
      <c r="GY10" s="19"/>
      <c r="GZ10" s="19">
        <f t="shared" si="90"/>
        <v>0</v>
      </c>
      <c r="HA10" s="19">
        <f t="shared" si="91"/>
        <v>0</v>
      </c>
      <c r="HB10" s="19">
        <f t="shared" si="92"/>
        <v>0</v>
      </c>
      <c r="HC10" s="19"/>
      <c r="HD10" s="19"/>
      <c r="HE10" s="19">
        <f t="shared" si="93"/>
        <v>0</v>
      </c>
      <c r="HF10" s="19">
        <f t="shared" si="94"/>
        <v>0</v>
      </c>
      <c r="HG10" s="19">
        <f t="shared" si="95"/>
        <v>0</v>
      </c>
      <c r="HH10" s="19"/>
      <c r="HI10" s="19"/>
      <c r="HJ10" s="19">
        <f t="shared" si="96"/>
        <v>0</v>
      </c>
      <c r="HK10" s="19">
        <f t="shared" si="97"/>
        <v>0</v>
      </c>
      <c r="HL10" s="19">
        <f t="shared" si="98"/>
        <v>0</v>
      </c>
      <c r="HM10" s="19"/>
      <c r="HN10" s="19"/>
      <c r="HO10" s="19">
        <f t="shared" si="99"/>
        <v>0</v>
      </c>
      <c r="HP10" s="19">
        <f t="shared" si="100"/>
        <v>0</v>
      </c>
      <c r="HQ10" s="19">
        <f t="shared" si="101"/>
        <v>0</v>
      </c>
      <c r="HR10" s="19"/>
      <c r="HS10" s="19"/>
      <c r="HT10" s="19">
        <f t="shared" si="102"/>
        <v>0</v>
      </c>
      <c r="HU10" s="19">
        <f t="shared" si="103"/>
        <v>0</v>
      </c>
      <c r="HV10" s="19">
        <f t="shared" si="104"/>
        <v>0</v>
      </c>
      <c r="HW10" s="19"/>
      <c r="HX10" s="19"/>
      <c r="HY10" s="19">
        <f t="shared" si="105"/>
        <v>0</v>
      </c>
      <c r="HZ10" s="19">
        <f t="shared" si="106"/>
        <v>0</v>
      </c>
      <c r="IA10" s="19">
        <f t="shared" si="107"/>
        <v>0</v>
      </c>
      <c r="IB10" s="19"/>
    </row>
    <row r="11" spans="1:236" ht="12.75" hidden="1">
      <c r="A11" s="3">
        <v>40269</v>
      </c>
      <c r="E11" s="20">
        <f t="shared" si="0"/>
        <v>0</v>
      </c>
      <c r="H11" s="20"/>
      <c r="I11" s="20"/>
      <c r="J11" s="20"/>
      <c r="K11" s="20"/>
      <c r="M11" s="19"/>
      <c r="N11" s="19"/>
      <c r="O11" s="20">
        <f t="shared" si="1"/>
        <v>0</v>
      </c>
      <c r="R11" s="19"/>
      <c r="S11" s="19"/>
      <c r="T11" s="20">
        <f>R11+S11</f>
        <v>0</v>
      </c>
      <c r="W11" s="20">
        <f>C11-H11-M11-R11</f>
        <v>0</v>
      </c>
      <c r="X11" s="20">
        <f t="shared" si="2"/>
        <v>0</v>
      </c>
      <c r="Y11" s="20">
        <f t="shared" si="3"/>
        <v>0</v>
      </c>
      <c r="Z11" s="20"/>
      <c r="AB11" s="26">
        <f t="shared" si="4"/>
        <v>0</v>
      </c>
      <c r="AC11" s="26">
        <f t="shared" si="5"/>
        <v>0</v>
      </c>
      <c r="AD11" s="20">
        <f t="shared" si="6"/>
        <v>0</v>
      </c>
      <c r="AE11" s="20"/>
      <c r="AG11" s="19">
        <f>AL11+AQ11+AV11+BA11+BF11+BK11+BP11+BU11+BZ11+CE11+CJ11+CO11+CT11+CY11+DD11+DI11+DN11+DS11+DX11</f>
        <v>0</v>
      </c>
      <c r="AH11" s="19">
        <f t="shared" si="7"/>
        <v>0</v>
      </c>
      <c r="AI11" s="19">
        <f t="shared" si="8"/>
        <v>0</v>
      </c>
      <c r="AJ11" s="19"/>
      <c r="AL11" s="19">
        <f t="shared" si="108"/>
        <v>0</v>
      </c>
      <c r="AM11" s="19">
        <f t="shared" si="9"/>
        <v>0</v>
      </c>
      <c r="AN11" s="19">
        <f t="shared" si="10"/>
        <v>0</v>
      </c>
      <c r="AO11" s="19"/>
      <c r="AP11" s="19"/>
      <c r="AQ11" s="19">
        <f t="shared" si="109"/>
        <v>0</v>
      </c>
      <c r="AR11" s="19">
        <f t="shared" si="11"/>
        <v>0</v>
      </c>
      <c r="AS11" s="19">
        <f t="shared" si="12"/>
        <v>0</v>
      </c>
      <c r="AT11" s="19"/>
      <c r="AU11" s="19"/>
      <c r="AV11" s="19">
        <f t="shared" si="110"/>
        <v>0</v>
      </c>
      <c r="AW11" s="19">
        <f t="shared" si="13"/>
        <v>0</v>
      </c>
      <c r="AX11" s="19">
        <f t="shared" si="14"/>
        <v>0</v>
      </c>
      <c r="AY11" s="19"/>
      <c r="AZ11" s="19"/>
      <c r="BA11" s="19">
        <f t="shared" si="111"/>
        <v>0</v>
      </c>
      <c r="BB11" s="19">
        <f t="shared" si="15"/>
        <v>0</v>
      </c>
      <c r="BC11" s="19">
        <f t="shared" si="16"/>
        <v>0</v>
      </c>
      <c r="BD11" s="19"/>
      <c r="BE11" s="19"/>
      <c r="BF11" s="19">
        <f t="shared" si="112"/>
        <v>0</v>
      </c>
      <c r="BG11" s="19">
        <f t="shared" si="17"/>
        <v>0</v>
      </c>
      <c r="BH11" s="19">
        <f t="shared" si="18"/>
        <v>0</v>
      </c>
      <c r="BI11" s="19"/>
      <c r="BJ11" s="19"/>
      <c r="BK11" s="19">
        <f t="shared" si="113"/>
        <v>0</v>
      </c>
      <c r="BL11" s="19">
        <f t="shared" si="19"/>
        <v>0</v>
      </c>
      <c r="BM11" s="19">
        <f t="shared" si="20"/>
        <v>0</v>
      </c>
      <c r="BN11" s="19"/>
      <c r="BO11" s="19"/>
      <c r="BP11" s="19">
        <f t="shared" si="114"/>
        <v>0</v>
      </c>
      <c r="BQ11" s="19">
        <f t="shared" si="21"/>
        <v>0</v>
      </c>
      <c r="BR11" s="19">
        <f t="shared" si="22"/>
        <v>0</v>
      </c>
      <c r="BS11" s="19"/>
      <c r="BT11" s="19"/>
      <c r="BU11" s="19">
        <f t="shared" si="115"/>
        <v>0</v>
      </c>
      <c r="BV11" s="19">
        <f t="shared" si="23"/>
        <v>0</v>
      </c>
      <c r="BW11" s="19">
        <f t="shared" si="24"/>
        <v>0</v>
      </c>
      <c r="BX11" s="19"/>
      <c r="BY11" s="19"/>
      <c r="BZ11" s="19">
        <f t="shared" si="116"/>
        <v>0</v>
      </c>
      <c r="CA11" s="19">
        <f t="shared" si="25"/>
        <v>0</v>
      </c>
      <c r="CB11" s="19">
        <f t="shared" si="26"/>
        <v>0</v>
      </c>
      <c r="CC11" s="19"/>
      <c r="CD11" s="19"/>
      <c r="CE11" s="19">
        <f t="shared" si="117"/>
        <v>0</v>
      </c>
      <c r="CF11" s="19">
        <f t="shared" si="27"/>
        <v>0</v>
      </c>
      <c r="CG11" s="19">
        <f t="shared" si="28"/>
        <v>0</v>
      </c>
      <c r="CH11" s="19"/>
      <c r="CI11" s="19"/>
      <c r="CJ11" s="19">
        <f t="shared" si="118"/>
        <v>0</v>
      </c>
      <c r="CK11" s="19">
        <f t="shared" si="29"/>
        <v>0</v>
      </c>
      <c r="CL11" s="19">
        <f t="shared" si="30"/>
        <v>0</v>
      </c>
      <c r="CM11" s="19"/>
      <c r="CN11" s="19"/>
      <c r="CO11" s="19">
        <f t="shared" si="119"/>
        <v>0</v>
      </c>
      <c r="CP11" s="19">
        <f t="shared" si="31"/>
        <v>0</v>
      </c>
      <c r="CQ11" s="19">
        <f t="shared" si="32"/>
        <v>0</v>
      </c>
      <c r="CR11" s="19"/>
      <c r="CS11" s="19"/>
      <c r="CT11" s="19">
        <f t="shared" si="120"/>
        <v>0</v>
      </c>
      <c r="CU11" s="19">
        <f t="shared" si="33"/>
        <v>0</v>
      </c>
      <c r="CV11" s="19">
        <f t="shared" si="34"/>
        <v>0</v>
      </c>
      <c r="CW11" s="19"/>
      <c r="CX11" s="19"/>
      <c r="CY11" s="19">
        <f t="shared" si="121"/>
        <v>0</v>
      </c>
      <c r="CZ11" s="19">
        <f t="shared" si="35"/>
        <v>0</v>
      </c>
      <c r="DA11" s="19">
        <f t="shared" si="36"/>
        <v>0</v>
      </c>
      <c r="DB11" s="19"/>
      <c r="DC11" s="19"/>
      <c r="DD11" s="19">
        <f t="shared" si="122"/>
        <v>0</v>
      </c>
      <c r="DE11" s="19">
        <f t="shared" si="37"/>
        <v>0</v>
      </c>
      <c r="DF11" s="19">
        <f t="shared" si="38"/>
        <v>0</v>
      </c>
      <c r="DG11" s="19"/>
      <c r="DH11" s="19"/>
      <c r="DI11" s="19">
        <f t="shared" si="123"/>
        <v>0</v>
      </c>
      <c r="DJ11" s="19">
        <f t="shared" si="39"/>
        <v>0</v>
      </c>
      <c r="DK11" s="19">
        <f t="shared" si="40"/>
        <v>0</v>
      </c>
      <c r="DL11" s="19"/>
      <c r="DM11" s="19"/>
      <c r="DN11" s="19">
        <f t="shared" si="124"/>
        <v>0</v>
      </c>
      <c r="DO11" s="19">
        <f t="shared" si="41"/>
        <v>0</v>
      </c>
      <c r="DP11" s="19">
        <f t="shared" si="42"/>
        <v>0</v>
      </c>
      <c r="DQ11" s="19"/>
      <c r="DR11" s="19"/>
      <c r="DS11" s="19">
        <f t="shared" si="125"/>
        <v>0</v>
      </c>
      <c r="DT11" s="19">
        <f t="shared" si="43"/>
        <v>0</v>
      </c>
      <c r="DU11" s="19">
        <f t="shared" si="44"/>
        <v>0</v>
      </c>
      <c r="DV11" s="19"/>
      <c r="DW11" s="19"/>
      <c r="DX11" s="26"/>
      <c r="DY11" s="19"/>
      <c r="DZ11" s="19"/>
      <c r="EA11" s="19"/>
      <c r="EB11" s="19"/>
      <c r="EC11" s="19">
        <f t="shared" si="45"/>
        <v>0</v>
      </c>
      <c r="ED11" s="19">
        <f t="shared" si="46"/>
        <v>0</v>
      </c>
      <c r="EE11" s="19">
        <f t="shared" si="47"/>
        <v>0</v>
      </c>
      <c r="EF11" s="19"/>
      <c r="EG11" s="19"/>
      <c r="EH11" s="19">
        <f t="shared" si="48"/>
        <v>0</v>
      </c>
      <c r="EI11" s="19">
        <f t="shared" si="49"/>
        <v>0</v>
      </c>
      <c r="EJ11" s="19">
        <f t="shared" si="50"/>
        <v>0</v>
      </c>
      <c r="EK11" s="19"/>
      <c r="EL11" s="19"/>
      <c r="EM11" s="19">
        <f t="shared" si="51"/>
        <v>0</v>
      </c>
      <c r="EN11" s="19">
        <f t="shared" si="52"/>
        <v>0</v>
      </c>
      <c r="EO11" s="19">
        <f t="shared" si="53"/>
        <v>0</v>
      </c>
      <c r="EP11" s="19"/>
      <c r="EQ11" s="19"/>
      <c r="ER11" s="19">
        <f t="shared" si="54"/>
        <v>0</v>
      </c>
      <c r="ES11" s="19">
        <f t="shared" si="55"/>
        <v>0</v>
      </c>
      <c r="ET11" s="19">
        <f t="shared" si="56"/>
        <v>0</v>
      </c>
      <c r="EU11" s="19"/>
      <c r="EV11" s="19"/>
      <c r="EW11" s="19">
        <f t="shared" si="57"/>
        <v>0</v>
      </c>
      <c r="EX11" s="19">
        <f t="shared" si="58"/>
        <v>0</v>
      </c>
      <c r="EY11" s="19">
        <f t="shared" si="59"/>
        <v>0</v>
      </c>
      <c r="EZ11" s="19"/>
      <c r="FA11" s="19"/>
      <c r="FB11" s="19">
        <f t="shared" si="60"/>
        <v>0</v>
      </c>
      <c r="FC11" s="19">
        <f t="shared" si="61"/>
        <v>0</v>
      </c>
      <c r="FD11" s="19">
        <f t="shared" si="62"/>
        <v>0</v>
      </c>
      <c r="FE11" s="19"/>
      <c r="FF11" s="19"/>
      <c r="FG11" s="19">
        <f t="shared" si="63"/>
        <v>0</v>
      </c>
      <c r="FH11" s="19">
        <f t="shared" si="64"/>
        <v>0</v>
      </c>
      <c r="FI11" s="19">
        <f t="shared" si="65"/>
        <v>0</v>
      </c>
      <c r="FJ11" s="19"/>
      <c r="FK11" s="19"/>
      <c r="FL11" s="19">
        <f t="shared" si="66"/>
        <v>0</v>
      </c>
      <c r="FM11" s="19">
        <f t="shared" si="67"/>
        <v>0</v>
      </c>
      <c r="FN11" s="19">
        <f t="shared" si="68"/>
        <v>0</v>
      </c>
      <c r="FO11" s="19"/>
      <c r="FP11" s="19"/>
      <c r="FQ11" s="19">
        <f t="shared" si="69"/>
        <v>0</v>
      </c>
      <c r="FR11" s="19">
        <f t="shared" si="70"/>
        <v>0</v>
      </c>
      <c r="FS11" s="19">
        <f t="shared" si="71"/>
        <v>0</v>
      </c>
      <c r="FT11" s="19"/>
      <c r="FU11" s="19"/>
      <c r="FV11" s="19">
        <f t="shared" si="72"/>
        <v>0</v>
      </c>
      <c r="FW11" s="19">
        <f t="shared" si="73"/>
        <v>0</v>
      </c>
      <c r="FX11" s="19">
        <f t="shared" si="74"/>
        <v>0</v>
      </c>
      <c r="FY11" s="19"/>
      <c r="FZ11" s="19"/>
      <c r="GA11" s="19">
        <f t="shared" si="75"/>
        <v>0</v>
      </c>
      <c r="GB11" s="19">
        <f t="shared" si="76"/>
        <v>0</v>
      </c>
      <c r="GC11" s="19">
        <f t="shared" si="77"/>
        <v>0</v>
      </c>
      <c r="GD11" s="19"/>
      <c r="GE11" s="19"/>
      <c r="GF11" s="19">
        <f t="shared" si="78"/>
        <v>0</v>
      </c>
      <c r="GG11" s="19">
        <f t="shared" si="79"/>
        <v>0</v>
      </c>
      <c r="GH11" s="19">
        <f t="shared" si="80"/>
        <v>0</v>
      </c>
      <c r="GI11" s="19"/>
      <c r="GJ11" s="19"/>
      <c r="GK11" s="19">
        <f t="shared" si="81"/>
        <v>0</v>
      </c>
      <c r="GL11" s="19">
        <f t="shared" si="82"/>
        <v>0</v>
      </c>
      <c r="GM11" s="19">
        <f t="shared" si="83"/>
        <v>0</v>
      </c>
      <c r="GN11" s="19"/>
      <c r="GO11" s="19"/>
      <c r="GP11" s="19">
        <f t="shared" si="84"/>
        <v>0</v>
      </c>
      <c r="GQ11" s="19">
        <f t="shared" si="85"/>
        <v>0</v>
      </c>
      <c r="GR11" s="19">
        <f t="shared" si="86"/>
        <v>0</v>
      </c>
      <c r="GS11" s="19"/>
      <c r="GT11" s="19"/>
      <c r="GU11" s="19">
        <f t="shared" si="87"/>
        <v>0</v>
      </c>
      <c r="GV11" s="19">
        <f t="shared" si="88"/>
        <v>0</v>
      </c>
      <c r="GW11" s="19">
        <f t="shared" si="89"/>
        <v>0</v>
      </c>
      <c r="GX11" s="19"/>
      <c r="GY11" s="19"/>
      <c r="GZ11" s="19">
        <f t="shared" si="90"/>
        <v>0</v>
      </c>
      <c r="HA11" s="19">
        <f t="shared" si="91"/>
        <v>0</v>
      </c>
      <c r="HB11" s="19">
        <f t="shared" si="92"/>
        <v>0</v>
      </c>
      <c r="HC11" s="19"/>
      <c r="HD11" s="19"/>
      <c r="HE11" s="19">
        <f t="shared" si="93"/>
        <v>0</v>
      </c>
      <c r="HF11" s="19">
        <f t="shared" si="94"/>
        <v>0</v>
      </c>
      <c r="HG11" s="19">
        <f t="shared" si="95"/>
        <v>0</v>
      </c>
      <c r="HH11" s="19"/>
      <c r="HI11" s="19"/>
      <c r="HJ11" s="19">
        <f t="shared" si="96"/>
        <v>0</v>
      </c>
      <c r="HK11" s="19">
        <f t="shared" si="97"/>
        <v>0</v>
      </c>
      <c r="HL11" s="19">
        <f t="shared" si="98"/>
        <v>0</v>
      </c>
      <c r="HM11" s="19"/>
      <c r="HN11" s="19"/>
      <c r="HO11" s="19">
        <f t="shared" si="99"/>
        <v>0</v>
      </c>
      <c r="HP11" s="19">
        <f t="shared" si="100"/>
        <v>0</v>
      </c>
      <c r="HQ11" s="19">
        <f t="shared" si="101"/>
        <v>0</v>
      </c>
      <c r="HR11" s="19"/>
      <c r="HS11" s="19"/>
      <c r="HT11" s="19">
        <f t="shared" si="102"/>
        <v>0</v>
      </c>
      <c r="HU11" s="19">
        <f t="shared" si="103"/>
        <v>0</v>
      </c>
      <c r="HV11" s="19">
        <f t="shared" si="104"/>
        <v>0</v>
      </c>
      <c r="HW11" s="19"/>
      <c r="HX11" s="19"/>
      <c r="HY11" s="19">
        <f t="shared" si="105"/>
        <v>0</v>
      </c>
      <c r="HZ11" s="19">
        <f t="shared" si="106"/>
        <v>0</v>
      </c>
      <c r="IA11" s="19">
        <f t="shared" si="107"/>
        <v>0</v>
      </c>
      <c r="IB11" s="19"/>
    </row>
    <row r="12" spans="1:236" ht="12.75" hidden="1">
      <c r="A12" s="3">
        <v>40452</v>
      </c>
      <c r="E12" s="20">
        <f t="shared" si="0"/>
        <v>0</v>
      </c>
      <c r="H12" s="20"/>
      <c r="I12" s="20"/>
      <c r="J12" s="20"/>
      <c r="K12" s="20"/>
      <c r="M12" s="19"/>
      <c r="N12" s="19"/>
      <c r="O12" s="20">
        <f t="shared" si="1"/>
        <v>0</v>
      </c>
      <c r="R12" s="19"/>
      <c r="S12" s="19"/>
      <c r="W12" s="20"/>
      <c r="X12" s="20">
        <f t="shared" si="2"/>
        <v>0</v>
      </c>
      <c r="Y12" s="20">
        <f t="shared" si="3"/>
        <v>0</v>
      </c>
      <c r="Z12" s="20"/>
      <c r="AB12" s="26">
        <f t="shared" si="4"/>
        <v>0</v>
      </c>
      <c r="AC12" s="26">
        <f t="shared" si="5"/>
        <v>0</v>
      </c>
      <c r="AD12" s="20">
        <f t="shared" si="6"/>
        <v>0</v>
      </c>
      <c r="AE12" s="20"/>
      <c r="AG12" s="19"/>
      <c r="AH12" s="19">
        <f t="shared" si="7"/>
        <v>0</v>
      </c>
      <c r="AI12" s="19">
        <f t="shared" si="8"/>
        <v>0</v>
      </c>
      <c r="AJ12" s="19"/>
      <c r="AL12" s="19"/>
      <c r="AM12" s="19">
        <f t="shared" si="9"/>
        <v>0</v>
      </c>
      <c r="AN12" s="19">
        <f t="shared" si="10"/>
        <v>0</v>
      </c>
      <c r="AO12" s="19"/>
      <c r="AP12" s="19"/>
      <c r="AQ12" s="19"/>
      <c r="AR12" s="19">
        <f t="shared" si="11"/>
        <v>0</v>
      </c>
      <c r="AS12" s="19">
        <f t="shared" si="12"/>
        <v>0</v>
      </c>
      <c r="AT12" s="19"/>
      <c r="AU12" s="19"/>
      <c r="AV12" s="19"/>
      <c r="AW12" s="19">
        <f t="shared" si="13"/>
        <v>0</v>
      </c>
      <c r="AX12" s="19">
        <f t="shared" si="14"/>
        <v>0</v>
      </c>
      <c r="AY12" s="19"/>
      <c r="AZ12" s="19"/>
      <c r="BA12" s="19"/>
      <c r="BB12" s="19">
        <f t="shared" si="15"/>
        <v>0</v>
      </c>
      <c r="BC12" s="19">
        <f t="shared" si="16"/>
        <v>0</v>
      </c>
      <c r="BD12" s="19"/>
      <c r="BE12" s="19"/>
      <c r="BF12" s="19"/>
      <c r="BG12" s="19">
        <f t="shared" si="17"/>
        <v>0</v>
      </c>
      <c r="BH12" s="19">
        <f t="shared" si="18"/>
        <v>0</v>
      </c>
      <c r="BI12" s="19"/>
      <c r="BJ12" s="19"/>
      <c r="BK12" s="19"/>
      <c r="BL12" s="19">
        <f t="shared" si="19"/>
        <v>0</v>
      </c>
      <c r="BM12" s="19">
        <f t="shared" si="20"/>
        <v>0</v>
      </c>
      <c r="BN12" s="19"/>
      <c r="BO12" s="19"/>
      <c r="BP12" s="19"/>
      <c r="BQ12" s="19">
        <f t="shared" si="21"/>
        <v>0</v>
      </c>
      <c r="BR12" s="19">
        <f t="shared" si="22"/>
        <v>0</v>
      </c>
      <c r="BS12" s="19"/>
      <c r="BT12" s="19"/>
      <c r="BU12" s="19"/>
      <c r="BV12" s="19">
        <f t="shared" si="23"/>
        <v>0</v>
      </c>
      <c r="BW12" s="19">
        <f t="shared" si="24"/>
        <v>0</v>
      </c>
      <c r="BX12" s="19"/>
      <c r="BY12" s="19"/>
      <c r="BZ12" s="19"/>
      <c r="CA12" s="19">
        <f t="shared" si="25"/>
        <v>0</v>
      </c>
      <c r="CB12" s="19">
        <f t="shared" si="26"/>
        <v>0</v>
      </c>
      <c r="CC12" s="19"/>
      <c r="CD12" s="19"/>
      <c r="CE12" s="19"/>
      <c r="CF12" s="19">
        <f t="shared" si="27"/>
        <v>0</v>
      </c>
      <c r="CG12" s="19">
        <f t="shared" si="28"/>
        <v>0</v>
      </c>
      <c r="CH12" s="19"/>
      <c r="CI12" s="19"/>
      <c r="CJ12" s="19"/>
      <c r="CK12" s="19">
        <f t="shared" si="29"/>
        <v>0</v>
      </c>
      <c r="CL12" s="19">
        <f t="shared" si="30"/>
        <v>0</v>
      </c>
      <c r="CM12" s="19"/>
      <c r="CN12" s="19"/>
      <c r="CO12" s="19"/>
      <c r="CP12" s="19">
        <f t="shared" si="31"/>
        <v>0</v>
      </c>
      <c r="CQ12" s="19">
        <f t="shared" si="32"/>
        <v>0</v>
      </c>
      <c r="CR12" s="19"/>
      <c r="CS12" s="19"/>
      <c r="CT12" s="19"/>
      <c r="CU12" s="19">
        <f t="shared" si="33"/>
        <v>0</v>
      </c>
      <c r="CV12" s="19">
        <f t="shared" si="34"/>
        <v>0</v>
      </c>
      <c r="CW12" s="19"/>
      <c r="CX12" s="19"/>
      <c r="CY12" s="19"/>
      <c r="CZ12" s="19">
        <f t="shared" si="35"/>
        <v>0</v>
      </c>
      <c r="DA12" s="19">
        <f t="shared" si="36"/>
        <v>0</v>
      </c>
      <c r="DB12" s="19"/>
      <c r="DC12" s="19"/>
      <c r="DD12" s="19"/>
      <c r="DE12" s="19">
        <f t="shared" si="37"/>
        <v>0</v>
      </c>
      <c r="DF12" s="19">
        <f t="shared" si="38"/>
        <v>0</v>
      </c>
      <c r="DG12" s="19"/>
      <c r="DH12" s="19"/>
      <c r="DI12" s="19"/>
      <c r="DJ12" s="19">
        <f t="shared" si="39"/>
        <v>0</v>
      </c>
      <c r="DK12" s="19">
        <f t="shared" si="40"/>
        <v>0</v>
      </c>
      <c r="DL12" s="19"/>
      <c r="DM12" s="19"/>
      <c r="DN12" s="19"/>
      <c r="DO12" s="19">
        <f t="shared" si="41"/>
        <v>0</v>
      </c>
      <c r="DP12" s="19">
        <f t="shared" si="42"/>
        <v>0</v>
      </c>
      <c r="DQ12" s="19"/>
      <c r="DR12" s="19"/>
      <c r="DS12" s="19"/>
      <c r="DT12" s="19">
        <f t="shared" si="43"/>
        <v>0</v>
      </c>
      <c r="DU12" s="19">
        <f t="shared" si="44"/>
        <v>0</v>
      </c>
      <c r="DV12" s="19"/>
      <c r="DW12" s="19"/>
      <c r="DX12" s="26"/>
      <c r="DY12" s="19"/>
      <c r="DZ12" s="19"/>
      <c r="EA12" s="19"/>
      <c r="EB12" s="19"/>
      <c r="EC12" s="19">
        <f t="shared" si="45"/>
        <v>0</v>
      </c>
      <c r="ED12" s="19">
        <f t="shared" si="46"/>
        <v>0</v>
      </c>
      <c r="EE12" s="19">
        <f t="shared" si="47"/>
        <v>0</v>
      </c>
      <c r="EF12" s="19"/>
      <c r="EG12" s="19"/>
      <c r="EH12" s="19">
        <f t="shared" si="48"/>
        <v>0</v>
      </c>
      <c r="EI12" s="19">
        <f t="shared" si="49"/>
        <v>0</v>
      </c>
      <c r="EJ12" s="19">
        <f t="shared" si="50"/>
        <v>0</v>
      </c>
      <c r="EK12" s="19"/>
      <c r="EL12" s="19"/>
      <c r="EM12" s="19">
        <f t="shared" si="51"/>
        <v>0</v>
      </c>
      <c r="EN12" s="19">
        <f t="shared" si="52"/>
        <v>0</v>
      </c>
      <c r="EO12" s="19">
        <f t="shared" si="53"/>
        <v>0</v>
      </c>
      <c r="EP12" s="19"/>
      <c r="EQ12" s="19"/>
      <c r="ER12" s="19">
        <f t="shared" si="54"/>
        <v>0</v>
      </c>
      <c r="ES12" s="19">
        <f t="shared" si="55"/>
        <v>0</v>
      </c>
      <c r="ET12" s="19">
        <f t="shared" si="56"/>
        <v>0</v>
      </c>
      <c r="EU12" s="19"/>
      <c r="EV12" s="19"/>
      <c r="EW12" s="19">
        <f t="shared" si="57"/>
        <v>0</v>
      </c>
      <c r="EX12" s="19">
        <f t="shared" si="58"/>
        <v>0</v>
      </c>
      <c r="EY12" s="19">
        <f t="shared" si="59"/>
        <v>0</v>
      </c>
      <c r="EZ12" s="19"/>
      <c r="FA12" s="19"/>
      <c r="FB12" s="19">
        <f t="shared" si="60"/>
        <v>0</v>
      </c>
      <c r="FC12" s="19">
        <f t="shared" si="61"/>
        <v>0</v>
      </c>
      <c r="FD12" s="19">
        <f t="shared" si="62"/>
        <v>0</v>
      </c>
      <c r="FE12" s="19"/>
      <c r="FF12" s="19"/>
      <c r="FG12" s="19">
        <f t="shared" si="63"/>
        <v>0</v>
      </c>
      <c r="FH12" s="19">
        <f t="shared" si="64"/>
        <v>0</v>
      </c>
      <c r="FI12" s="19">
        <f t="shared" si="65"/>
        <v>0</v>
      </c>
      <c r="FJ12" s="19"/>
      <c r="FK12" s="19"/>
      <c r="FL12" s="19">
        <f t="shared" si="66"/>
        <v>0</v>
      </c>
      <c r="FM12" s="19">
        <f t="shared" si="67"/>
        <v>0</v>
      </c>
      <c r="FN12" s="19">
        <f t="shared" si="68"/>
        <v>0</v>
      </c>
      <c r="FO12" s="19"/>
      <c r="FP12" s="19"/>
      <c r="FQ12" s="19">
        <f t="shared" si="69"/>
        <v>0</v>
      </c>
      <c r="FR12" s="19">
        <f t="shared" si="70"/>
        <v>0</v>
      </c>
      <c r="FS12" s="19">
        <f t="shared" si="71"/>
        <v>0</v>
      </c>
      <c r="FT12" s="19"/>
      <c r="FU12" s="19"/>
      <c r="FV12" s="19">
        <f t="shared" si="72"/>
        <v>0</v>
      </c>
      <c r="FW12" s="19">
        <f t="shared" si="73"/>
        <v>0</v>
      </c>
      <c r="FX12" s="19">
        <f t="shared" si="74"/>
        <v>0</v>
      </c>
      <c r="FY12" s="19"/>
      <c r="FZ12" s="19"/>
      <c r="GA12" s="19">
        <f t="shared" si="75"/>
        <v>0</v>
      </c>
      <c r="GB12" s="19">
        <f t="shared" si="76"/>
        <v>0</v>
      </c>
      <c r="GC12" s="19">
        <f t="shared" si="77"/>
        <v>0</v>
      </c>
      <c r="GD12" s="19"/>
      <c r="GE12" s="19"/>
      <c r="GF12" s="19">
        <f t="shared" si="78"/>
        <v>0</v>
      </c>
      <c r="GG12" s="19">
        <f t="shared" si="79"/>
        <v>0</v>
      </c>
      <c r="GH12" s="19">
        <f t="shared" si="80"/>
        <v>0</v>
      </c>
      <c r="GI12" s="19"/>
      <c r="GJ12" s="19"/>
      <c r="GK12" s="19">
        <f t="shared" si="81"/>
        <v>0</v>
      </c>
      <c r="GL12" s="19">
        <f t="shared" si="82"/>
        <v>0</v>
      </c>
      <c r="GM12" s="19">
        <f t="shared" si="83"/>
        <v>0</v>
      </c>
      <c r="GN12" s="19"/>
      <c r="GO12" s="19"/>
      <c r="GP12" s="19">
        <f t="shared" si="84"/>
        <v>0</v>
      </c>
      <c r="GQ12" s="19">
        <f t="shared" si="85"/>
        <v>0</v>
      </c>
      <c r="GR12" s="19">
        <f t="shared" si="86"/>
        <v>0</v>
      </c>
      <c r="GS12" s="19"/>
      <c r="GT12" s="19"/>
      <c r="GU12" s="19">
        <f t="shared" si="87"/>
        <v>0</v>
      </c>
      <c r="GV12" s="19">
        <f t="shared" si="88"/>
        <v>0</v>
      </c>
      <c r="GW12" s="19">
        <f t="shared" si="89"/>
        <v>0</v>
      </c>
      <c r="GX12" s="19"/>
      <c r="GY12" s="19"/>
      <c r="GZ12" s="19">
        <f t="shared" si="90"/>
        <v>0</v>
      </c>
      <c r="HA12" s="19">
        <f t="shared" si="91"/>
        <v>0</v>
      </c>
      <c r="HB12" s="19">
        <f t="shared" si="92"/>
        <v>0</v>
      </c>
      <c r="HC12" s="19"/>
      <c r="HD12" s="19"/>
      <c r="HE12" s="19">
        <f t="shared" si="93"/>
        <v>0</v>
      </c>
      <c r="HF12" s="19">
        <f t="shared" si="94"/>
        <v>0</v>
      </c>
      <c r="HG12" s="19">
        <f t="shared" si="95"/>
        <v>0</v>
      </c>
      <c r="HH12" s="19"/>
      <c r="HI12" s="19"/>
      <c r="HJ12" s="19">
        <f t="shared" si="96"/>
        <v>0</v>
      </c>
      <c r="HK12" s="19">
        <f t="shared" si="97"/>
        <v>0</v>
      </c>
      <c r="HL12" s="19">
        <f t="shared" si="98"/>
        <v>0</v>
      </c>
      <c r="HM12" s="19"/>
      <c r="HN12" s="19"/>
      <c r="HO12" s="19">
        <f t="shared" si="99"/>
        <v>0</v>
      </c>
      <c r="HP12" s="19">
        <f t="shared" si="100"/>
        <v>0</v>
      </c>
      <c r="HQ12" s="19">
        <f t="shared" si="101"/>
        <v>0</v>
      </c>
      <c r="HR12" s="19"/>
      <c r="HS12" s="19"/>
      <c r="HT12" s="19">
        <f t="shared" si="102"/>
        <v>0</v>
      </c>
      <c r="HU12" s="19">
        <f t="shared" si="103"/>
        <v>0</v>
      </c>
      <c r="HV12" s="19">
        <f t="shared" si="104"/>
        <v>0</v>
      </c>
      <c r="HW12" s="19"/>
      <c r="HX12" s="19"/>
      <c r="HY12" s="19">
        <f t="shared" si="105"/>
        <v>0</v>
      </c>
      <c r="HZ12" s="19">
        <f t="shared" si="106"/>
        <v>0</v>
      </c>
      <c r="IA12" s="19">
        <f t="shared" si="107"/>
        <v>0</v>
      </c>
      <c r="IB12" s="19"/>
    </row>
    <row r="13" spans="1:236" ht="12.75" hidden="1">
      <c r="A13" s="3">
        <v>40634</v>
      </c>
      <c r="E13" s="20">
        <f t="shared" si="0"/>
        <v>0</v>
      </c>
      <c r="H13" s="20"/>
      <c r="I13" s="20"/>
      <c r="J13" s="20"/>
      <c r="K13" s="20"/>
      <c r="M13" s="19"/>
      <c r="N13" s="19"/>
      <c r="O13" s="20">
        <f t="shared" si="1"/>
        <v>0</v>
      </c>
      <c r="R13" s="19"/>
      <c r="S13" s="19"/>
      <c r="W13" s="20">
        <f>C13-H13-M13-R13</f>
        <v>0</v>
      </c>
      <c r="X13" s="20">
        <f t="shared" si="2"/>
        <v>0</v>
      </c>
      <c r="Y13" s="20">
        <f t="shared" si="3"/>
        <v>0</v>
      </c>
      <c r="Z13" s="20"/>
      <c r="AB13" s="26">
        <f t="shared" si="4"/>
        <v>0</v>
      </c>
      <c r="AC13" s="26">
        <f t="shared" si="5"/>
        <v>0</v>
      </c>
      <c r="AD13" s="20">
        <f t="shared" si="6"/>
        <v>0</v>
      </c>
      <c r="AE13" s="20"/>
      <c r="AG13" s="19">
        <f>AL13+AQ13+AV13+BA13+BF13+BK13+BP13+BU13+BZ13+CE13+CJ13+CO13+CT13+CY13+DD13+DI13+DN13+DS13+DX13</f>
        <v>0</v>
      </c>
      <c r="AH13" s="19">
        <f t="shared" si="7"/>
        <v>0</v>
      </c>
      <c r="AI13" s="19">
        <f t="shared" si="8"/>
        <v>0</v>
      </c>
      <c r="AJ13" s="19"/>
      <c r="AL13" s="19">
        <f t="shared" si="108"/>
        <v>0</v>
      </c>
      <c r="AM13" s="19">
        <f t="shared" si="9"/>
        <v>0</v>
      </c>
      <c r="AN13" s="19">
        <f t="shared" si="10"/>
        <v>0</v>
      </c>
      <c r="AO13" s="19"/>
      <c r="AP13" s="19"/>
      <c r="AQ13" s="19">
        <f t="shared" si="109"/>
        <v>0</v>
      </c>
      <c r="AR13" s="19">
        <f t="shared" si="11"/>
        <v>0</v>
      </c>
      <c r="AS13" s="19">
        <f t="shared" si="12"/>
        <v>0</v>
      </c>
      <c r="AT13" s="19"/>
      <c r="AU13" s="19"/>
      <c r="AV13" s="19">
        <f t="shared" si="110"/>
        <v>0</v>
      </c>
      <c r="AW13" s="19">
        <f t="shared" si="13"/>
        <v>0</v>
      </c>
      <c r="AX13" s="19">
        <f t="shared" si="14"/>
        <v>0</v>
      </c>
      <c r="AY13" s="19"/>
      <c r="AZ13" s="19"/>
      <c r="BA13" s="19">
        <f t="shared" si="111"/>
        <v>0</v>
      </c>
      <c r="BB13" s="19">
        <f t="shared" si="15"/>
        <v>0</v>
      </c>
      <c r="BC13" s="19">
        <f t="shared" si="16"/>
        <v>0</v>
      </c>
      <c r="BD13" s="19"/>
      <c r="BE13" s="19"/>
      <c r="BF13" s="19">
        <f t="shared" si="112"/>
        <v>0</v>
      </c>
      <c r="BG13" s="19">
        <f t="shared" si="17"/>
        <v>0</v>
      </c>
      <c r="BH13" s="19">
        <f t="shared" si="18"/>
        <v>0</v>
      </c>
      <c r="BI13" s="19"/>
      <c r="BJ13" s="19"/>
      <c r="BK13" s="19">
        <f t="shared" si="113"/>
        <v>0</v>
      </c>
      <c r="BL13" s="19">
        <f t="shared" si="19"/>
        <v>0</v>
      </c>
      <c r="BM13" s="19">
        <f t="shared" si="20"/>
        <v>0</v>
      </c>
      <c r="BN13" s="19"/>
      <c r="BO13" s="19"/>
      <c r="BP13" s="19">
        <f t="shared" si="114"/>
        <v>0</v>
      </c>
      <c r="BQ13" s="19">
        <f t="shared" si="21"/>
        <v>0</v>
      </c>
      <c r="BR13" s="19">
        <f t="shared" si="22"/>
        <v>0</v>
      </c>
      <c r="BS13" s="19"/>
      <c r="BT13" s="19"/>
      <c r="BU13" s="19">
        <f t="shared" si="115"/>
        <v>0</v>
      </c>
      <c r="BV13" s="19">
        <f t="shared" si="23"/>
        <v>0</v>
      </c>
      <c r="BW13" s="19">
        <f t="shared" si="24"/>
        <v>0</v>
      </c>
      <c r="BX13" s="19"/>
      <c r="BY13" s="19"/>
      <c r="BZ13" s="19">
        <f t="shared" si="116"/>
        <v>0</v>
      </c>
      <c r="CA13" s="19">
        <f t="shared" si="25"/>
        <v>0</v>
      </c>
      <c r="CB13" s="19">
        <f t="shared" si="26"/>
        <v>0</v>
      </c>
      <c r="CC13" s="19"/>
      <c r="CD13" s="19"/>
      <c r="CE13" s="19">
        <f t="shared" si="117"/>
        <v>0</v>
      </c>
      <c r="CF13" s="19">
        <f t="shared" si="27"/>
        <v>0</v>
      </c>
      <c r="CG13" s="19">
        <f t="shared" si="28"/>
        <v>0</v>
      </c>
      <c r="CH13" s="19"/>
      <c r="CI13" s="19"/>
      <c r="CJ13" s="19">
        <f t="shared" si="118"/>
        <v>0</v>
      </c>
      <c r="CK13" s="19">
        <f t="shared" si="29"/>
        <v>0</v>
      </c>
      <c r="CL13" s="19">
        <f t="shared" si="30"/>
        <v>0</v>
      </c>
      <c r="CM13" s="19"/>
      <c r="CN13" s="19"/>
      <c r="CO13" s="19">
        <f t="shared" si="119"/>
        <v>0</v>
      </c>
      <c r="CP13" s="19">
        <f t="shared" si="31"/>
        <v>0</v>
      </c>
      <c r="CQ13" s="19">
        <f t="shared" si="32"/>
        <v>0</v>
      </c>
      <c r="CR13" s="19"/>
      <c r="CS13" s="19"/>
      <c r="CT13" s="19">
        <f t="shared" si="120"/>
        <v>0</v>
      </c>
      <c r="CU13" s="19">
        <f t="shared" si="33"/>
        <v>0</v>
      </c>
      <c r="CV13" s="19">
        <f t="shared" si="34"/>
        <v>0</v>
      </c>
      <c r="CW13" s="19"/>
      <c r="CX13" s="19"/>
      <c r="CY13" s="19">
        <f t="shared" si="121"/>
        <v>0</v>
      </c>
      <c r="CZ13" s="19">
        <f t="shared" si="35"/>
        <v>0</v>
      </c>
      <c r="DA13" s="19">
        <f t="shared" si="36"/>
        <v>0</v>
      </c>
      <c r="DB13" s="19"/>
      <c r="DC13" s="19"/>
      <c r="DD13" s="19">
        <f t="shared" si="122"/>
        <v>0</v>
      </c>
      <c r="DE13" s="19">
        <f t="shared" si="37"/>
        <v>0</v>
      </c>
      <c r="DF13" s="19">
        <f t="shared" si="38"/>
        <v>0</v>
      </c>
      <c r="DG13" s="19"/>
      <c r="DH13" s="19"/>
      <c r="DI13" s="19">
        <f t="shared" si="123"/>
        <v>0</v>
      </c>
      <c r="DJ13" s="19">
        <f t="shared" si="39"/>
        <v>0</v>
      </c>
      <c r="DK13" s="19">
        <f t="shared" si="40"/>
        <v>0</v>
      </c>
      <c r="DL13" s="19"/>
      <c r="DM13" s="19"/>
      <c r="DN13" s="19">
        <f t="shared" si="124"/>
        <v>0</v>
      </c>
      <c r="DO13" s="19">
        <f t="shared" si="41"/>
        <v>0</v>
      </c>
      <c r="DP13" s="19">
        <f t="shared" si="42"/>
        <v>0</v>
      </c>
      <c r="DQ13" s="19"/>
      <c r="DR13" s="19"/>
      <c r="DS13" s="19">
        <f t="shared" si="125"/>
        <v>0</v>
      </c>
      <c r="DT13" s="19">
        <f t="shared" si="43"/>
        <v>0</v>
      </c>
      <c r="DU13" s="19">
        <f t="shared" si="44"/>
        <v>0</v>
      </c>
      <c r="DV13" s="19"/>
      <c r="DW13" s="19"/>
      <c r="DX13" s="26"/>
      <c r="DY13" s="19"/>
      <c r="DZ13" s="19"/>
      <c r="EA13" s="19"/>
      <c r="EB13" s="19"/>
      <c r="EC13" s="19">
        <f t="shared" si="45"/>
        <v>0</v>
      </c>
      <c r="ED13" s="19">
        <f t="shared" si="46"/>
        <v>0</v>
      </c>
      <c r="EE13" s="19">
        <f t="shared" si="47"/>
        <v>0</v>
      </c>
      <c r="EF13" s="19"/>
      <c r="EG13" s="19"/>
      <c r="EH13" s="19">
        <f t="shared" si="48"/>
        <v>0</v>
      </c>
      <c r="EI13" s="19">
        <f t="shared" si="49"/>
        <v>0</v>
      </c>
      <c r="EJ13" s="19">
        <f t="shared" si="50"/>
        <v>0</v>
      </c>
      <c r="EK13" s="19"/>
      <c r="EL13" s="19"/>
      <c r="EM13" s="19">
        <f t="shared" si="51"/>
        <v>0</v>
      </c>
      <c r="EN13" s="19">
        <f t="shared" si="52"/>
        <v>0</v>
      </c>
      <c r="EO13" s="19">
        <f t="shared" si="53"/>
        <v>0</v>
      </c>
      <c r="EP13" s="19"/>
      <c r="EQ13" s="19"/>
      <c r="ER13" s="19">
        <f t="shared" si="54"/>
        <v>0</v>
      </c>
      <c r="ES13" s="19">
        <f t="shared" si="55"/>
        <v>0</v>
      </c>
      <c r="ET13" s="19">
        <f t="shared" si="56"/>
        <v>0</v>
      </c>
      <c r="EU13" s="19"/>
      <c r="EV13" s="19"/>
      <c r="EW13" s="19">
        <f t="shared" si="57"/>
        <v>0</v>
      </c>
      <c r="EX13" s="19">
        <f t="shared" si="58"/>
        <v>0</v>
      </c>
      <c r="EY13" s="19">
        <f t="shared" si="59"/>
        <v>0</v>
      </c>
      <c r="EZ13" s="19"/>
      <c r="FA13" s="19"/>
      <c r="FB13" s="19">
        <f t="shared" si="60"/>
        <v>0</v>
      </c>
      <c r="FC13" s="19">
        <f t="shared" si="61"/>
        <v>0</v>
      </c>
      <c r="FD13" s="19">
        <f t="shared" si="62"/>
        <v>0</v>
      </c>
      <c r="FE13" s="19"/>
      <c r="FF13" s="19"/>
      <c r="FG13" s="19">
        <f t="shared" si="63"/>
        <v>0</v>
      </c>
      <c r="FH13" s="19">
        <f t="shared" si="64"/>
        <v>0</v>
      </c>
      <c r="FI13" s="19">
        <f t="shared" si="65"/>
        <v>0</v>
      </c>
      <c r="FJ13" s="19"/>
      <c r="FK13" s="19"/>
      <c r="FL13" s="19">
        <f t="shared" si="66"/>
        <v>0</v>
      </c>
      <c r="FM13" s="19">
        <f t="shared" si="67"/>
        <v>0</v>
      </c>
      <c r="FN13" s="19">
        <f t="shared" si="68"/>
        <v>0</v>
      </c>
      <c r="FO13" s="19"/>
      <c r="FP13" s="19"/>
      <c r="FQ13" s="19">
        <f t="shared" si="69"/>
        <v>0</v>
      </c>
      <c r="FR13" s="19">
        <f t="shared" si="70"/>
        <v>0</v>
      </c>
      <c r="FS13" s="19">
        <f t="shared" si="71"/>
        <v>0</v>
      </c>
      <c r="FT13" s="19"/>
      <c r="FU13" s="19"/>
      <c r="FV13" s="19">
        <f t="shared" si="72"/>
        <v>0</v>
      </c>
      <c r="FW13" s="19">
        <f t="shared" si="73"/>
        <v>0</v>
      </c>
      <c r="FX13" s="19">
        <f t="shared" si="74"/>
        <v>0</v>
      </c>
      <c r="FY13" s="19"/>
      <c r="FZ13" s="19"/>
      <c r="GA13" s="19">
        <f t="shared" si="75"/>
        <v>0</v>
      </c>
      <c r="GB13" s="19">
        <f t="shared" si="76"/>
        <v>0</v>
      </c>
      <c r="GC13" s="19">
        <f t="shared" si="77"/>
        <v>0</v>
      </c>
      <c r="GD13" s="19"/>
      <c r="GE13" s="19"/>
      <c r="GF13" s="19">
        <f t="shared" si="78"/>
        <v>0</v>
      </c>
      <c r="GG13" s="19">
        <f t="shared" si="79"/>
        <v>0</v>
      </c>
      <c r="GH13" s="19">
        <f t="shared" si="80"/>
        <v>0</v>
      </c>
      <c r="GI13" s="19"/>
      <c r="GJ13" s="19"/>
      <c r="GK13" s="19">
        <f t="shared" si="81"/>
        <v>0</v>
      </c>
      <c r="GL13" s="19">
        <f t="shared" si="82"/>
        <v>0</v>
      </c>
      <c r="GM13" s="19">
        <f t="shared" si="83"/>
        <v>0</v>
      </c>
      <c r="GN13" s="19"/>
      <c r="GO13" s="19"/>
      <c r="GP13" s="19">
        <f t="shared" si="84"/>
        <v>0</v>
      </c>
      <c r="GQ13" s="19">
        <f t="shared" si="85"/>
        <v>0</v>
      </c>
      <c r="GR13" s="19">
        <f t="shared" si="86"/>
        <v>0</v>
      </c>
      <c r="GS13" s="19"/>
      <c r="GT13" s="19"/>
      <c r="GU13" s="19">
        <f t="shared" si="87"/>
        <v>0</v>
      </c>
      <c r="GV13" s="19">
        <f t="shared" si="88"/>
        <v>0</v>
      </c>
      <c r="GW13" s="19">
        <f t="shared" si="89"/>
        <v>0</v>
      </c>
      <c r="GX13" s="19"/>
      <c r="GY13" s="19"/>
      <c r="GZ13" s="19">
        <f t="shared" si="90"/>
        <v>0</v>
      </c>
      <c r="HA13" s="19">
        <f t="shared" si="91"/>
        <v>0</v>
      </c>
      <c r="HB13" s="19">
        <f t="shared" si="92"/>
        <v>0</v>
      </c>
      <c r="HC13" s="19"/>
      <c r="HD13" s="19"/>
      <c r="HE13" s="19">
        <f t="shared" si="93"/>
        <v>0</v>
      </c>
      <c r="HF13" s="19">
        <f t="shared" si="94"/>
        <v>0</v>
      </c>
      <c r="HG13" s="19">
        <f t="shared" si="95"/>
        <v>0</v>
      </c>
      <c r="HH13" s="19"/>
      <c r="HI13" s="19"/>
      <c r="HJ13" s="19">
        <f t="shared" si="96"/>
        <v>0</v>
      </c>
      <c r="HK13" s="19">
        <f t="shared" si="97"/>
        <v>0</v>
      </c>
      <c r="HL13" s="19">
        <f t="shared" si="98"/>
        <v>0</v>
      </c>
      <c r="HM13" s="19"/>
      <c r="HN13" s="19"/>
      <c r="HO13" s="19">
        <f t="shared" si="99"/>
        <v>0</v>
      </c>
      <c r="HP13" s="19">
        <f t="shared" si="100"/>
        <v>0</v>
      </c>
      <c r="HQ13" s="19">
        <f t="shared" si="101"/>
        <v>0</v>
      </c>
      <c r="HR13" s="19"/>
      <c r="HS13" s="19"/>
      <c r="HT13" s="19">
        <f t="shared" si="102"/>
        <v>0</v>
      </c>
      <c r="HU13" s="19">
        <f t="shared" si="103"/>
        <v>0</v>
      </c>
      <c r="HV13" s="19">
        <f t="shared" si="104"/>
        <v>0</v>
      </c>
      <c r="HW13" s="19"/>
      <c r="HX13" s="19"/>
      <c r="HY13" s="19">
        <f t="shared" si="105"/>
        <v>0</v>
      </c>
      <c r="HZ13" s="19">
        <f t="shared" si="106"/>
        <v>0</v>
      </c>
      <c r="IA13" s="19">
        <f t="shared" si="107"/>
        <v>0</v>
      </c>
      <c r="IB13" s="19"/>
    </row>
    <row r="14" spans="1:236" ht="12.75" hidden="1">
      <c r="A14" s="3">
        <v>40817</v>
      </c>
      <c r="E14" s="20">
        <f t="shared" si="0"/>
        <v>0</v>
      </c>
      <c r="H14" s="20"/>
      <c r="I14" s="20"/>
      <c r="J14" s="20"/>
      <c r="K14" s="20"/>
      <c r="M14" s="19"/>
      <c r="N14" s="19"/>
      <c r="R14" s="19"/>
      <c r="S14" s="19"/>
      <c r="W14" s="20"/>
      <c r="X14" s="20">
        <f t="shared" si="2"/>
        <v>0</v>
      </c>
      <c r="Y14" s="20">
        <f t="shared" si="3"/>
        <v>0</v>
      </c>
      <c r="Z14" s="20"/>
      <c r="AB14" s="26">
        <f t="shared" si="4"/>
        <v>0</v>
      </c>
      <c r="AC14" s="26">
        <f t="shared" si="5"/>
        <v>0</v>
      </c>
      <c r="AD14" s="20">
        <f t="shared" si="6"/>
        <v>0</v>
      </c>
      <c r="AE14" s="20"/>
      <c r="AG14" s="19"/>
      <c r="AH14" s="19">
        <f t="shared" si="7"/>
        <v>0</v>
      </c>
      <c r="AI14" s="19">
        <f t="shared" si="8"/>
        <v>0</v>
      </c>
      <c r="AJ14" s="19"/>
      <c r="AL14" s="19"/>
      <c r="AM14" s="19">
        <f t="shared" si="9"/>
        <v>0</v>
      </c>
      <c r="AN14" s="19">
        <f t="shared" si="10"/>
        <v>0</v>
      </c>
      <c r="AO14" s="19"/>
      <c r="AP14" s="19"/>
      <c r="AQ14" s="19"/>
      <c r="AR14" s="19">
        <f t="shared" si="11"/>
        <v>0</v>
      </c>
      <c r="AS14" s="19">
        <f t="shared" si="12"/>
        <v>0</v>
      </c>
      <c r="AT14" s="19"/>
      <c r="AU14" s="19"/>
      <c r="AV14" s="19"/>
      <c r="AW14" s="19">
        <f t="shared" si="13"/>
        <v>0</v>
      </c>
      <c r="AX14" s="19">
        <f t="shared" si="14"/>
        <v>0</v>
      </c>
      <c r="AY14" s="19"/>
      <c r="AZ14" s="19"/>
      <c r="BA14" s="19"/>
      <c r="BB14" s="19">
        <f t="shared" si="15"/>
        <v>0</v>
      </c>
      <c r="BC14" s="19">
        <f t="shared" si="16"/>
        <v>0</v>
      </c>
      <c r="BD14" s="19"/>
      <c r="BE14" s="19"/>
      <c r="BF14" s="19"/>
      <c r="BG14" s="19">
        <f t="shared" si="17"/>
        <v>0</v>
      </c>
      <c r="BH14" s="19">
        <f t="shared" si="18"/>
        <v>0</v>
      </c>
      <c r="BI14" s="19"/>
      <c r="BJ14" s="19"/>
      <c r="BK14" s="19"/>
      <c r="BL14" s="19">
        <f t="shared" si="19"/>
        <v>0</v>
      </c>
      <c r="BM14" s="19">
        <f t="shared" si="20"/>
        <v>0</v>
      </c>
      <c r="BN14" s="19"/>
      <c r="BO14" s="19"/>
      <c r="BP14" s="19"/>
      <c r="BQ14" s="19">
        <f t="shared" si="21"/>
        <v>0</v>
      </c>
      <c r="BR14" s="19">
        <f t="shared" si="22"/>
        <v>0</v>
      </c>
      <c r="BS14" s="19"/>
      <c r="BT14" s="19"/>
      <c r="BU14" s="19"/>
      <c r="BV14" s="19">
        <f t="shared" si="23"/>
        <v>0</v>
      </c>
      <c r="BW14" s="19">
        <f t="shared" si="24"/>
        <v>0</v>
      </c>
      <c r="BX14" s="19"/>
      <c r="BY14" s="19"/>
      <c r="BZ14" s="19"/>
      <c r="CA14" s="19">
        <f t="shared" si="25"/>
        <v>0</v>
      </c>
      <c r="CB14" s="19">
        <f t="shared" si="26"/>
        <v>0</v>
      </c>
      <c r="CC14" s="19"/>
      <c r="CD14" s="19"/>
      <c r="CE14" s="19"/>
      <c r="CF14" s="19">
        <f t="shared" si="27"/>
        <v>0</v>
      </c>
      <c r="CG14" s="19">
        <f t="shared" si="28"/>
        <v>0</v>
      </c>
      <c r="CH14" s="19"/>
      <c r="CI14" s="19"/>
      <c r="CJ14" s="19"/>
      <c r="CK14" s="19">
        <f t="shared" si="29"/>
        <v>0</v>
      </c>
      <c r="CL14" s="19">
        <f t="shared" si="30"/>
        <v>0</v>
      </c>
      <c r="CM14" s="19"/>
      <c r="CN14" s="19"/>
      <c r="CO14" s="19"/>
      <c r="CP14" s="19">
        <f t="shared" si="31"/>
        <v>0</v>
      </c>
      <c r="CQ14" s="19">
        <f t="shared" si="32"/>
        <v>0</v>
      </c>
      <c r="CR14" s="19"/>
      <c r="CS14" s="19"/>
      <c r="CT14" s="19"/>
      <c r="CU14" s="19">
        <f t="shared" si="33"/>
        <v>0</v>
      </c>
      <c r="CV14" s="19">
        <f t="shared" si="34"/>
        <v>0</v>
      </c>
      <c r="CW14" s="19"/>
      <c r="CX14" s="19"/>
      <c r="CY14" s="19"/>
      <c r="CZ14" s="19">
        <f t="shared" si="35"/>
        <v>0</v>
      </c>
      <c r="DA14" s="19">
        <f t="shared" si="36"/>
        <v>0</v>
      </c>
      <c r="DB14" s="19"/>
      <c r="DC14" s="19"/>
      <c r="DD14" s="19"/>
      <c r="DE14" s="19">
        <f t="shared" si="37"/>
        <v>0</v>
      </c>
      <c r="DF14" s="19">
        <f t="shared" si="38"/>
        <v>0</v>
      </c>
      <c r="DG14" s="19"/>
      <c r="DH14" s="19"/>
      <c r="DI14" s="19"/>
      <c r="DJ14" s="19">
        <f t="shared" si="39"/>
        <v>0</v>
      </c>
      <c r="DK14" s="19">
        <f t="shared" si="40"/>
        <v>0</v>
      </c>
      <c r="DL14" s="19"/>
      <c r="DM14" s="19"/>
      <c r="DN14" s="19"/>
      <c r="DO14" s="19">
        <f t="shared" si="41"/>
        <v>0</v>
      </c>
      <c r="DP14" s="19">
        <f t="shared" si="42"/>
        <v>0</v>
      </c>
      <c r="DQ14" s="19"/>
      <c r="DR14" s="19"/>
      <c r="DS14" s="19"/>
      <c r="DT14" s="19">
        <f t="shared" si="43"/>
        <v>0</v>
      </c>
      <c r="DU14" s="19">
        <f t="shared" si="44"/>
        <v>0</v>
      </c>
      <c r="DV14" s="19"/>
      <c r="DW14" s="19"/>
      <c r="DX14" s="26"/>
      <c r="DY14" s="19"/>
      <c r="DZ14" s="19"/>
      <c r="EA14" s="19"/>
      <c r="EB14" s="19"/>
      <c r="EC14" s="19">
        <f t="shared" si="45"/>
        <v>0</v>
      </c>
      <c r="ED14" s="19">
        <f t="shared" si="46"/>
        <v>0</v>
      </c>
      <c r="EE14" s="19">
        <f t="shared" si="47"/>
        <v>0</v>
      </c>
      <c r="EF14" s="19"/>
      <c r="EG14" s="19"/>
      <c r="EH14" s="19">
        <f t="shared" si="48"/>
        <v>0</v>
      </c>
      <c r="EI14" s="19">
        <f t="shared" si="49"/>
        <v>0</v>
      </c>
      <c r="EJ14" s="19">
        <f t="shared" si="50"/>
        <v>0</v>
      </c>
      <c r="EK14" s="19"/>
      <c r="EL14" s="19"/>
      <c r="EM14" s="19">
        <f t="shared" si="51"/>
        <v>0</v>
      </c>
      <c r="EN14" s="19">
        <f t="shared" si="52"/>
        <v>0</v>
      </c>
      <c r="EO14" s="19">
        <f t="shared" si="53"/>
        <v>0</v>
      </c>
      <c r="EP14" s="19"/>
      <c r="EQ14" s="19"/>
      <c r="ER14" s="19">
        <f t="shared" si="54"/>
        <v>0</v>
      </c>
      <c r="ES14" s="19">
        <f t="shared" si="55"/>
        <v>0</v>
      </c>
      <c r="ET14" s="19">
        <f t="shared" si="56"/>
        <v>0</v>
      </c>
      <c r="EU14" s="19"/>
      <c r="EV14" s="19"/>
      <c r="EW14" s="19">
        <f t="shared" si="57"/>
        <v>0</v>
      </c>
      <c r="EX14" s="19">
        <f t="shared" si="58"/>
        <v>0</v>
      </c>
      <c r="EY14" s="19">
        <f t="shared" si="59"/>
        <v>0</v>
      </c>
      <c r="EZ14" s="19"/>
      <c r="FA14" s="19"/>
      <c r="FB14" s="19">
        <f t="shared" si="60"/>
        <v>0</v>
      </c>
      <c r="FC14" s="19">
        <f t="shared" si="61"/>
        <v>0</v>
      </c>
      <c r="FD14" s="19">
        <f t="shared" si="62"/>
        <v>0</v>
      </c>
      <c r="FE14" s="19"/>
      <c r="FF14" s="19"/>
      <c r="FG14" s="19">
        <f t="shared" si="63"/>
        <v>0</v>
      </c>
      <c r="FH14" s="19">
        <f t="shared" si="64"/>
        <v>0</v>
      </c>
      <c r="FI14" s="19">
        <f t="shared" si="65"/>
        <v>0</v>
      </c>
      <c r="FJ14" s="19"/>
      <c r="FK14" s="19"/>
      <c r="FL14" s="19">
        <f t="shared" si="66"/>
        <v>0</v>
      </c>
      <c r="FM14" s="19">
        <f t="shared" si="67"/>
        <v>0</v>
      </c>
      <c r="FN14" s="19">
        <f t="shared" si="68"/>
        <v>0</v>
      </c>
      <c r="FO14" s="19"/>
      <c r="FP14" s="19"/>
      <c r="FQ14" s="19">
        <f t="shared" si="69"/>
        <v>0</v>
      </c>
      <c r="FR14" s="19">
        <f t="shared" si="70"/>
        <v>0</v>
      </c>
      <c r="FS14" s="19">
        <f t="shared" si="71"/>
        <v>0</v>
      </c>
      <c r="FT14" s="19"/>
      <c r="FU14" s="19"/>
      <c r="FV14" s="19">
        <f t="shared" si="72"/>
        <v>0</v>
      </c>
      <c r="FW14" s="19">
        <f t="shared" si="73"/>
        <v>0</v>
      </c>
      <c r="FX14" s="19">
        <f t="shared" si="74"/>
        <v>0</v>
      </c>
      <c r="FY14" s="19"/>
      <c r="FZ14" s="19"/>
      <c r="GA14" s="19">
        <f t="shared" si="75"/>
        <v>0</v>
      </c>
      <c r="GB14" s="19">
        <f t="shared" si="76"/>
        <v>0</v>
      </c>
      <c r="GC14" s="19">
        <f t="shared" si="77"/>
        <v>0</v>
      </c>
      <c r="GD14" s="19"/>
      <c r="GE14" s="19"/>
      <c r="GF14" s="19">
        <f t="shared" si="78"/>
        <v>0</v>
      </c>
      <c r="GG14" s="19">
        <f t="shared" si="79"/>
        <v>0</v>
      </c>
      <c r="GH14" s="19">
        <f t="shared" si="80"/>
        <v>0</v>
      </c>
      <c r="GI14" s="19"/>
      <c r="GJ14" s="19"/>
      <c r="GK14" s="19">
        <f t="shared" si="81"/>
        <v>0</v>
      </c>
      <c r="GL14" s="19">
        <f t="shared" si="82"/>
        <v>0</v>
      </c>
      <c r="GM14" s="19">
        <f t="shared" si="83"/>
        <v>0</v>
      </c>
      <c r="GN14" s="19"/>
      <c r="GO14" s="19"/>
      <c r="GP14" s="19">
        <f t="shared" si="84"/>
        <v>0</v>
      </c>
      <c r="GQ14" s="19">
        <f t="shared" si="85"/>
        <v>0</v>
      </c>
      <c r="GR14" s="19">
        <f t="shared" si="86"/>
        <v>0</v>
      </c>
      <c r="GS14" s="19"/>
      <c r="GT14" s="19"/>
      <c r="GU14" s="19">
        <f t="shared" si="87"/>
        <v>0</v>
      </c>
      <c r="GV14" s="19">
        <f t="shared" si="88"/>
        <v>0</v>
      </c>
      <c r="GW14" s="19">
        <f t="shared" si="89"/>
        <v>0</v>
      </c>
      <c r="GX14" s="19"/>
      <c r="GY14" s="19"/>
      <c r="GZ14" s="19">
        <f t="shared" si="90"/>
        <v>0</v>
      </c>
      <c r="HA14" s="19">
        <f t="shared" si="91"/>
        <v>0</v>
      </c>
      <c r="HB14" s="19">
        <f t="shared" si="92"/>
        <v>0</v>
      </c>
      <c r="HC14" s="19"/>
      <c r="HD14" s="19"/>
      <c r="HE14" s="19">
        <f t="shared" si="93"/>
        <v>0</v>
      </c>
      <c r="HF14" s="19">
        <f t="shared" si="94"/>
        <v>0</v>
      </c>
      <c r="HG14" s="19">
        <f t="shared" si="95"/>
        <v>0</v>
      </c>
      <c r="HH14" s="19"/>
      <c r="HI14" s="19"/>
      <c r="HJ14" s="19">
        <f t="shared" si="96"/>
        <v>0</v>
      </c>
      <c r="HK14" s="19">
        <f t="shared" si="97"/>
        <v>0</v>
      </c>
      <c r="HL14" s="19">
        <f t="shared" si="98"/>
        <v>0</v>
      </c>
      <c r="HM14" s="19"/>
      <c r="HN14" s="19"/>
      <c r="HO14" s="19">
        <f t="shared" si="99"/>
        <v>0</v>
      </c>
      <c r="HP14" s="19">
        <f t="shared" si="100"/>
        <v>0</v>
      </c>
      <c r="HQ14" s="19">
        <f t="shared" si="101"/>
        <v>0</v>
      </c>
      <c r="HR14" s="19"/>
      <c r="HS14" s="19"/>
      <c r="HT14" s="19">
        <f t="shared" si="102"/>
        <v>0</v>
      </c>
      <c r="HU14" s="19">
        <f t="shared" si="103"/>
        <v>0</v>
      </c>
      <c r="HV14" s="19">
        <f t="shared" si="104"/>
        <v>0</v>
      </c>
      <c r="HW14" s="19"/>
      <c r="HX14" s="19"/>
      <c r="HY14" s="19">
        <f t="shared" si="105"/>
        <v>0</v>
      </c>
      <c r="HZ14" s="19">
        <f t="shared" si="106"/>
        <v>0</v>
      </c>
      <c r="IA14" s="19">
        <f t="shared" si="107"/>
        <v>0</v>
      </c>
      <c r="IB14" s="19"/>
    </row>
    <row r="15" spans="1:236" ht="12.75" hidden="1">
      <c r="A15" s="3">
        <v>41000</v>
      </c>
      <c r="E15" s="20">
        <f t="shared" si="0"/>
        <v>0</v>
      </c>
      <c r="H15" s="20"/>
      <c r="I15" s="20"/>
      <c r="J15" s="20"/>
      <c r="K15" s="20"/>
      <c r="M15" s="19"/>
      <c r="N15" s="19"/>
      <c r="R15" s="19"/>
      <c r="S15" s="19"/>
      <c r="W15" s="20">
        <f>C15-H15-M15-R15</f>
        <v>0</v>
      </c>
      <c r="X15" s="20">
        <f t="shared" si="2"/>
        <v>0</v>
      </c>
      <c r="Y15" s="20">
        <f t="shared" si="3"/>
        <v>0</v>
      </c>
      <c r="Z15" s="20"/>
      <c r="AB15" s="26">
        <f t="shared" si="4"/>
        <v>0</v>
      </c>
      <c r="AC15" s="26">
        <f t="shared" si="5"/>
        <v>0</v>
      </c>
      <c r="AD15" s="20">
        <f t="shared" si="6"/>
        <v>0</v>
      </c>
      <c r="AE15" s="20"/>
      <c r="AG15" s="19">
        <f>AL15+AQ15+AV15+BA15+BF15+BK15+BP15+BU15+BZ15+CE15+CJ15+CO15+CT15+CY15+DD15+DI15+DN15+DS15+DX15</f>
        <v>0</v>
      </c>
      <c r="AH15" s="19">
        <f t="shared" si="7"/>
        <v>0</v>
      </c>
      <c r="AI15" s="19">
        <f t="shared" si="8"/>
        <v>0</v>
      </c>
      <c r="AJ15" s="19"/>
      <c r="AL15" s="19">
        <f t="shared" si="108"/>
        <v>0</v>
      </c>
      <c r="AM15" s="19">
        <f t="shared" si="9"/>
        <v>0</v>
      </c>
      <c r="AN15" s="19">
        <f t="shared" si="10"/>
        <v>0</v>
      </c>
      <c r="AO15" s="19"/>
      <c r="AP15" s="19"/>
      <c r="AQ15" s="19">
        <f t="shared" si="109"/>
        <v>0</v>
      </c>
      <c r="AR15" s="19">
        <f t="shared" si="11"/>
        <v>0</v>
      </c>
      <c r="AS15" s="19">
        <f t="shared" si="12"/>
        <v>0</v>
      </c>
      <c r="AT15" s="19"/>
      <c r="AU15" s="19"/>
      <c r="AV15" s="19">
        <f t="shared" si="110"/>
        <v>0</v>
      </c>
      <c r="AW15" s="19">
        <f t="shared" si="13"/>
        <v>0</v>
      </c>
      <c r="AX15" s="19">
        <f t="shared" si="14"/>
        <v>0</v>
      </c>
      <c r="AY15" s="19"/>
      <c r="AZ15" s="19"/>
      <c r="BA15" s="19">
        <f t="shared" si="111"/>
        <v>0</v>
      </c>
      <c r="BB15" s="19">
        <f t="shared" si="15"/>
        <v>0</v>
      </c>
      <c r="BC15" s="19">
        <f t="shared" si="16"/>
        <v>0</v>
      </c>
      <c r="BD15" s="19"/>
      <c r="BE15" s="19"/>
      <c r="BF15" s="19">
        <f t="shared" si="112"/>
        <v>0</v>
      </c>
      <c r="BG15" s="19">
        <f t="shared" si="17"/>
        <v>0</v>
      </c>
      <c r="BH15" s="19">
        <f t="shared" si="18"/>
        <v>0</v>
      </c>
      <c r="BI15" s="19"/>
      <c r="BJ15" s="19"/>
      <c r="BK15" s="19">
        <f t="shared" si="113"/>
        <v>0</v>
      </c>
      <c r="BL15" s="19">
        <f t="shared" si="19"/>
        <v>0</v>
      </c>
      <c r="BM15" s="19">
        <f t="shared" si="20"/>
        <v>0</v>
      </c>
      <c r="BN15" s="19"/>
      <c r="BO15" s="19"/>
      <c r="BP15" s="19">
        <f t="shared" si="114"/>
        <v>0</v>
      </c>
      <c r="BQ15" s="19">
        <f t="shared" si="21"/>
        <v>0</v>
      </c>
      <c r="BR15" s="19">
        <f t="shared" si="22"/>
        <v>0</v>
      </c>
      <c r="BS15" s="19"/>
      <c r="BT15" s="19"/>
      <c r="BU15" s="19">
        <f t="shared" si="115"/>
        <v>0</v>
      </c>
      <c r="BV15" s="19">
        <f t="shared" si="23"/>
        <v>0</v>
      </c>
      <c r="BW15" s="19">
        <f t="shared" si="24"/>
        <v>0</v>
      </c>
      <c r="BX15" s="19"/>
      <c r="BY15" s="19"/>
      <c r="BZ15" s="19">
        <f t="shared" si="116"/>
        <v>0</v>
      </c>
      <c r="CA15" s="19">
        <f t="shared" si="25"/>
        <v>0</v>
      </c>
      <c r="CB15" s="19">
        <f t="shared" si="26"/>
        <v>0</v>
      </c>
      <c r="CC15" s="19"/>
      <c r="CD15" s="19"/>
      <c r="CE15" s="19">
        <f t="shared" si="117"/>
        <v>0</v>
      </c>
      <c r="CF15" s="19">
        <f t="shared" si="27"/>
        <v>0</v>
      </c>
      <c r="CG15" s="19">
        <f t="shared" si="28"/>
        <v>0</v>
      </c>
      <c r="CH15" s="19"/>
      <c r="CI15" s="19"/>
      <c r="CJ15" s="19">
        <f t="shared" si="118"/>
        <v>0</v>
      </c>
      <c r="CK15" s="19">
        <f t="shared" si="29"/>
        <v>0</v>
      </c>
      <c r="CL15" s="19">
        <f t="shared" si="30"/>
        <v>0</v>
      </c>
      <c r="CM15" s="19"/>
      <c r="CN15" s="19"/>
      <c r="CO15" s="19">
        <f t="shared" si="119"/>
        <v>0</v>
      </c>
      <c r="CP15" s="19">
        <f t="shared" si="31"/>
        <v>0</v>
      </c>
      <c r="CQ15" s="19">
        <f t="shared" si="32"/>
        <v>0</v>
      </c>
      <c r="CR15" s="19"/>
      <c r="CS15" s="19"/>
      <c r="CT15" s="19">
        <f t="shared" si="120"/>
        <v>0</v>
      </c>
      <c r="CU15" s="19">
        <f t="shared" si="33"/>
        <v>0</v>
      </c>
      <c r="CV15" s="19">
        <f t="shared" si="34"/>
        <v>0</v>
      </c>
      <c r="CW15" s="19"/>
      <c r="CX15" s="19"/>
      <c r="CY15" s="19">
        <f t="shared" si="121"/>
        <v>0</v>
      </c>
      <c r="CZ15" s="19">
        <f t="shared" si="35"/>
        <v>0</v>
      </c>
      <c r="DA15" s="19">
        <f t="shared" si="36"/>
        <v>0</v>
      </c>
      <c r="DB15" s="19"/>
      <c r="DC15" s="19"/>
      <c r="DD15" s="19">
        <f t="shared" si="122"/>
        <v>0</v>
      </c>
      <c r="DE15" s="19">
        <f t="shared" si="37"/>
        <v>0</v>
      </c>
      <c r="DF15" s="19">
        <f t="shared" si="38"/>
        <v>0</v>
      </c>
      <c r="DG15" s="19"/>
      <c r="DH15" s="19"/>
      <c r="DI15" s="19">
        <f t="shared" si="123"/>
        <v>0</v>
      </c>
      <c r="DJ15" s="19">
        <f t="shared" si="39"/>
        <v>0</v>
      </c>
      <c r="DK15" s="19">
        <f t="shared" si="40"/>
        <v>0</v>
      </c>
      <c r="DL15" s="19"/>
      <c r="DM15" s="19"/>
      <c r="DN15" s="19">
        <f t="shared" si="124"/>
        <v>0</v>
      </c>
      <c r="DO15" s="19">
        <f t="shared" si="41"/>
        <v>0</v>
      </c>
      <c r="DP15" s="19">
        <f t="shared" si="42"/>
        <v>0</v>
      </c>
      <c r="DQ15" s="19"/>
      <c r="DR15" s="19"/>
      <c r="DS15" s="19">
        <f t="shared" si="125"/>
        <v>0</v>
      </c>
      <c r="DT15" s="19">
        <f t="shared" si="43"/>
        <v>0</v>
      </c>
      <c r="DU15" s="19">
        <f t="shared" si="44"/>
        <v>0</v>
      </c>
      <c r="DV15" s="19"/>
      <c r="DW15" s="19"/>
      <c r="DX15" s="26"/>
      <c r="DY15" s="19"/>
      <c r="DZ15" s="19"/>
      <c r="EA15" s="19"/>
      <c r="EB15" s="19"/>
      <c r="EC15" s="19">
        <f t="shared" si="45"/>
        <v>0</v>
      </c>
      <c r="ED15" s="19">
        <f t="shared" si="46"/>
        <v>0</v>
      </c>
      <c r="EE15" s="19">
        <f t="shared" si="47"/>
        <v>0</v>
      </c>
      <c r="EF15" s="19"/>
      <c r="EG15" s="19"/>
      <c r="EH15" s="19">
        <f t="shared" si="48"/>
        <v>0</v>
      </c>
      <c r="EI15" s="19">
        <f t="shared" si="49"/>
        <v>0</v>
      </c>
      <c r="EJ15" s="19">
        <f t="shared" si="50"/>
        <v>0</v>
      </c>
      <c r="EK15" s="19"/>
      <c r="EL15" s="19"/>
      <c r="EM15" s="19">
        <f t="shared" si="51"/>
        <v>0</v>
      </c>
      <c r="EN15" s="19">
        <f t="shared" si="52"/>
        <v>0</v>
      </c>
      <c r="EO15" s="19">
        <f t="shared" si="53"/>
        <v>0</v>
      </c>
      <c r="EP15" s="19"/>
      <c r="EQ15" s="19"/>
      <c r="ER15" s="19">
        <f t="shared" si="54"/>
        <v>0</v>
      </c>
      <c r="ES15" s="19">
        <f t="shared" si="55"/>
        <v>0</v>
      </c>
      <c r="ET15" s="19">
        <f t="shared" si="56"/>
        <v>0</v>
      </c>
      <c r="EU15" s="19"/>
      <c r="EV15" s="19"/>
      <c r="EW15" s="19">
        <f t="shared" si="57"/>
        <v>0</v>
      </c>
      <c r="EX15" s="19">
        <f t="shared" si="58"/>
        <v>0</v>
      </c>
      <c r="EY15" s="19">
        <f t="shared" si="59"/>
        <v>0</v>
      </c>
      <c r="EZ15" s="19"/>
      <c r="FA15" s="19"/>
      <c r="FB15" s="19">
        <f t="shared" si="60"/>
        <v>0</v>
      </c>
      <c r="FC15" s="19">
        <f t="shared" si="61"/>
        <v>0</v>
      </c>
      <c r="FD15" s="19">
        <f t="shared" si="62"/>
        <v>0</v>
      </c>
      <c r="FE15" s="19"/>
      <c r="FF15" s="19"/>
      <c r="FG15" s="19">
        <f t="shared" si="63"/>
        <v>0</v>
      </c>
      <c r="FH15" s="19">
        <f t="shared" si="64"/>
        <v>0</v>
      </c>
      <c r="FI15" s="19">
        <f t="shared" si="65"/>
        <v>0</v>
      </c>
      <c r="FJ15" s="19"/>
      <c r="FK15" s="19"/>
      <c r="FL15" s="19">
        <f t="shared" si="66"/>
        <v>0</v>
      </c>
      <c r="FM15" s="19">
        <f t="shared" si="67"/>
        <v>0</v>
      </c>
      <c r="FN15" s="19">
        <f t="shared" si="68"/>
        <v>0</v>
      </c>
      <c r="FO15" s="19"/>
      <c r="FP15" s="19"/>
      <c r="FQ15" s="19">
        <f t="shared" si="69"/>
        <v>0</v>
      </c>
      <c r="FR15" s="19">
        <f t="shared" si="70"/>
        <v>0</v>
      </c>
      <c r="FS15" s="19">
        <f t="shared" si="71"/>
        <v>0</v>
      </c>
      <c r="FT15" s="19"/>
      <c r="FU15" s="19"/>
      <c r="FV15" s="19">
        <f t="shared" si="72"/>
        <v>0</v>
      </c>
      <c r="FW15" s="19">
        <f t="shared" si="73"/>
        <v>0</v>
      </c>
      <c r="FX15" s="19">
        <f t="shared" si="74"/>
        <v>0</v>
      </c>
      <c r="FY15" s="19"/>
      <c r="FZ15" s="19"/>
      <c r="GA15" s="19">
        <f t="shared" si="75"/>
        <v>0</v>
      </c>
      <c r="GB15" s="19">
        <f t="shared" si="76"/>
        <v>0</v>
      </c>
      <c r="GC15" s="19">
        <f t="shared" si="77"/>
        <v>0</v>
      </c>
      <c r="GD15" s="19"/>
      <c r="GE15" s="19"/>
      <c r="GF15" s="19">
        <f t="shared" si="78"/>
        <v>0</v>
      </c>
      <c r="GG15" s="19">
        <f t="shared" si="79"/>
        <v>0</v>
      </c>
      <c r="GH15" s="19">
        <f t="shared" si="80"/>
        <v>0</v>
      </c>
      <c r="GI15" s="19"/>
      <c r="GJ15" s="19"/>
      <c r="GK15" s="19">
        <f t="shared" si="81"/>
        <v>0</v>
      </c>
      <c r="GL15" s="19">
        <f t="shared" si="82"/>
        <v>0</v>
      </c>
      <c r="GM15" s="19">
        <f t="shared" si="83"/>
        <v>0</v>
      </c>
      <c r="GN15" s="19"/>
      <c r="GO15" s="19"/>
      <c r="GP15" s="19">
        <f t="shared" si="84"/>
        <v>0</v>
      </c>
      <c r="GQ15" s="19">
        <f t="shared" si="85"/>
        <v>0</v>
      </c>
      <c r="GR15" s="19">
        <f t="shared" si="86"/>
        <v>0</v>
      </c>
      <c r="GS15" s="19"/>
      <c r="GT15" s="19"/>
      <c r="GU15" s="19">
        <f t="shared" si="87"/>
        <v>0</v>
      </c>
      <c r="GV15" s="19">
        <f t="shared" si="88"/>
        <v>0</v>
      </c>
      <c r="GW15" s="19">
        <f t="shared" si="89"/>
        <v>0</v>
      </c>
      <c r="GX15" s="19"/>
      <c r="GY15" s="19"/>
      <c r="GZ15" s="19">
        <f t="shared" si="90"/>
        <v>0</v>
      </c>
      <c r="HA15" s="19">
        <f t="shared" si="91"/>
        <v>0</v>
      </c>
      <c r="HB15" s="19">
        <f t="shared" si="92"/>
        <v>0</v>
      </c>
      <c r="HC15" s="19"/>
      <c r="HD15" s="19"/>
      <c r="HE15" s="19">
        <f t="shared" si="93"/>
        <v>0</v>
      </c>
      <c r="HF15" s="19">
        <f t="shared" si="94"/>
        <v>0</v>
      </c>
      <c r="HG15" s="19">
        <f t="shared" si="95"/>
        <v>0</v>
      </c>
      <c r="HH15" s="19"/>
      <c r="HI15" s="19"/>
      <c r="HJ15" s="19">
        <f t="shared" si="96"/>
        <v>0</v>
      </c>
      <c r="HK15" s="19">
        <f t="shared" si="97"/>
        <v>0</v>
      </c>
      <c r="HL15" s="19">
        <f t="shared" si="98"/>
        <v>0</v>
      </c>
      <c r="HM15" s="19"/>
      <c r="HN15" s="19"/>
      <c r="HO15" s="19">
        <f t="shared" si="99"/>
        <v>0</v>
      </c>
      <c r="HP15" s="19">
        <f t="shared" si="100"/>
        <v>0</v>
      </c>
      <c r="HQ15" s="19">
        <f t="shared" si="101"/>
        <v>0</v>
      </c>
      <c r="HR15" s="19"/>
      <c r="HS15" s="19"/>
      <c r="HT15" s="19">
        <f t="shared" si="102"/>
        <v>0</v>
      </c>
      <c r="HU15" s="19">
        <f t="shared" si="103"/>
        <v>0</v>
      </c>
      <c r="HV15" s="19">
        <f t="shared" si="104"/>
        <v>0</v>
      </c>
      <c r="HW15" s="19"/>
      <c r="HX15" s="19"/>
      <c r="HY15" s="19">
        <f t="shared" si="105"/>
        <v>0</v>
      </c>
      <c r="HZ15" s="19">
        <f t="shared" si="106"/>
        <v>0</v>
      </c>
      <c r="IA15" s="19">
        <f t="shared" si="107"/>
        <v>0</v>
      </c>
      <c r="IB15" s="19"/>
    </row>
    <row r="16" spans="1:236" ht="12.75" hidden="1">
      <c r="A16" s="3">
        <v>41183</v>
      </c>
      <c r="E16" s="20">
        <f t="shared" si="0"/>
        <v>0</v>
      </c>
      <c r="H16" s="20"/>
      <c r="I16" s="20"/>
      <c r="J16" s="20"/>
      <c r="K16" s="20"/>
      <c r="W16" s="20"/>
      <c r="X16" s="20">
        <f t="shared" si="2"/>
        <v>0</v>
      </c>
      <c r="Y16" s="20">
        <f t="shared" si="3"/>
        <v>0</v>
      </c>
      <c r="Z16" s="20"/>
      <c r="AB16" s="26">
        <f t="shared" si="4"/>
        <v>0</v>
      </c>
      <c r="AC16" s="26">
        <f t="shared" si="5"/>
        <v>0</v>
      </c>
      <c r="AD16" s="20">
        <f t="shared" si="6"/>
        <v>0</v>
      </c>
      <c r="AE16" s="20"/>
      <c r="AG16" s="19"/>
      <c r="AH16" s="19">
        <f t="shared" si="7"/>
        <v>0</v>
      </c>
      <c r="AI16" s="19">
        <f t="shared" si="8"/>
        <v>0</v>
      </c>
      <c r="AJ16" s="19"/>
      <c r="AL16" s="19"/>
      <c r="AM16" s="19">
        <f t="shared" si="9"/>
        <v>0</v>
      </c>
      <c r="AN16" s="19">
        <f t="shared" si="10"/>
        <v>0</v>
      </c>
      <c r="AO16" s="19"/>
      <c r="AP16" s="19"/>
      <c r="AQ16" s="19"/>
      <c r="AR16" s="19">
        <f t="shared" si="11"/>
        <v>0</v>
      </c>
      <c r="AS16" s="19">
        <f t="shared" si="12"/>
        <v>0</v>
      </c>
      <c r="AT16" s="19"/>
      <c r="AU16" s="19"/>
      <c r="AV16" s="19"/>
      <c r="AW16" s="19">
        <f t="shared" si="13"/>
        <v>0</v>
      </c>
      <c r="AX16" s="19">
        <f t="shared" si="14"/>
        <v>0</v>
      </c>
      <c r="AY16" s="19"/>
      <c r="AZ16" s="19"/>
      <c r="BA16" s="19"/>
      <c r="BB16" s="19">
        <f t="shared" si="15"/>
        <v>0</v>
      </c>
      <c r="BC16" s="19">
        <f t="shared" si="16"/>
        <v>0</v>
      </c>
      <c r="BD16" s="19"/>
      <c r="BE16" s="19"/>
      <c r="BF16" s="19"/>
      <c r="BG16" s="19">
        <f t="shared" si="17"/>
        <v>0</v>
      </c>
      <c r="BH16" s="19">
        <f t="shared" si="18"/>
        <v>0</v>
      </c>
      <c r="BI16" s="19"/>
      <c r="BJ16" s="19"/>
      <c r="BK16" s="19"/>
      <c r="BL16" s="19">
        <f t="shared" si="19"/>
        <v>0</v>
      </c>
      <c r="BM16" s="19">
        <f t="shared" si="20"/>
        <v>0</v>
      </c>
      <c r="BN16" s="19"/>
      <c r="BO16" s="19"/>
      <c r="BP16" s="19"/>
      <c r="BQ16" s="19">
        <f t="shared" si="21"/>
        <v>0</v>
      </c>
      <c r="BR16" s="19">
        <f t="shared" si="22"/>
        <v>0</v>
      </c>
      <c r="BS16" s="19"/>
      <c r="BT16" s="19"/>
      <c r="BU16" s="19"/>
      <c r="BV16" s="19">
        <f t="shared" si="23"/>
        <v>0</v>
      </c>
      <c r="BW16" s="19">
        <f t="shared" si="24"/>
        <v>0</v>
      </c>
      <c r="BX16" s="19"/>
      <c r="BY16" s="19"/>
      <c r="BZ16" s="19"/>
      <c r="CA16" s="19">
        <f t="shared" si="25"/>
        <v>0</v>
      </c>
      <c r="CB16" s="19">
        <f t="shared" si="26"/>
        <v>0</v>
      </c>
      <c r="CC16" s="19"/>
      <c r="CD16" s="19"/>
      <c r="CE16" s="19"/>
      <c r="CF16" s="19">
        <f t="shared" si="27"/>
        <v>0</v>
      </c>
      <c r="CG16" s="19">
        <f t="shared" si="28"/>
        <v>0</v>
      </c>
      <c r="CH16" s="19"/>
      <c r="CI16" s="19"/>
      <c r="CJ16" s="19"/>
      <c r="CK16" s="19">
        <f t="shared" si="29"/>
        <v>0</v>
      </c>
      <c r="CL16" s="19">
        <f t="shared" si="30"/>
        <v>0</v>
      </c>
      <c r="CM16" s="19"/>
      <c r="CN16" s="19"/>
      <c r="CO16" s="19"/>
      <c r="CP16" s="19">
        <f t="shared" si="31"/>
        <v>0</v>
      </c>
      <c r="CQ16" s="19">
        <f t="shared" si="32"/>
        <v>0</v>
      </c>
      <c r="CR16" s="19"/>
      <c r="CS16" s="19"/>
      <c r="CT16" s="19"/>
      <c r="CU16" s="19">
        <f t="shared" si="33"/>
        <v>0</v>
      </c>
      <c r="CV16" s="19">
        <f t="shared" si="34"/>
        <v>0</v>
      </c>
      <c r="CW16" s="19"/>
      <c r="CX16" s="19"/>
      <c r="CY16" s="19"/>
      <c r="CZ16" s="19">
        <f t="shared" si="35"/>
        <v>0</v>
      </c>
      <c r="DA16" s="19">
        <f t="shared" si="36"/>
        <v>0</v>
      </c>
      <c r="DB16" s="19"/>
      <c r="DC16" s="19"/>
      <c r="DD16" s="19"/>
      <c r="DE16" s="19">
        <f t="shared" si="37"/>
        <v>0</v>
      </c>
      <c r="DF16" s="19">
        <f t="shared" si="38"/>
        <v>0</v>
      </c>
      <c r="DG16" s="19"/>
      <c r="DH16" s="19"/>
      <c r="DI16" s="19"/>
      <c r="DJ16" s="19">
        <f t="shared" si="39"/>
        <v>0</v>
      </c>
      <c r="DK16" s="19">
        <f t="shared" si="40"/>
        <v>0</v>
      </c>
      <c r="DL16" s="19"/>
      <c r="DM16" s="19"/>
      <c r="DN16" s="19"/>
      <c r="DO16" s="19">
        <f t="shared" si="41"/>
        <v>0</v>
      </c>
      <c r="DP16" s="19">
        <f t="shared" si="42"/>
        <v>0</v>
      </c>
      <c r="DQ16" s="19"/>
      <c r="DR16" s="19"/>
      <c r="DS16" s="19"/>
      <c r="DT16" s="19">
        <f t="shared" si="43"/>
        <v>0</v>
      </c>
      <c r="DU16" s="19">
        <f t="shared" si="44"/>
        <v>0</v>
      </c>
      <c r="DV16" s="19"/>
      <c r="DW16" s="19"/>
      <c r="DX16" s="26"/>
      <c r="DY16" s="19"/>
      <c r="DZ16" s="19"/>
      <c r="EA16" s="19"/>
      <c r="EB16" s="19"/>
      <c r="EC16" s="19">
        <f t="shared" si="45"/>
        <v>0</v>
      </c>
      <c r="ED16" s="19">
        <f t="shared" si="46"/>
        <v>0</v>
      </c>
      <c r="EE16" s="19">
        <f t="shared" si="47"/>
        <v>0</v>
      </c>
      <c r="EF16" s="19"/>
      <c r="EG16" s="19"/>
      <c r="EH16" s="19">
        <f t="shared" si="48"/>
        <v>0</v>
      </c>
      <c r="EI16" s="19">
        <f t="shared" si="49"/>
        <v>0</v>
      </c>
      <c r="EJ16" s="19">
        <f t="shared" si="50"/>
        <v>0</v>
      </c>
      <c r="EK16" s="19"/>
      <c r="EL16" s="19"/>
      <c r="EM16" s="19">
        <f t="shared" si="51"/>
        <v>0</v>
      </c>
      <c r="EN16" s="19">
        <f t="shared" si="52"/>
        <v>0</v>
      </c>
      <c r="EO16" s="19">
        <f t="shared" si="53"/>
        <v>0</v>
      </c>
      <c r="EP16" s="19"/>
      <c r="EQ16" s="19"/>
      <c r="ER16" s="19">
        <f t="shared" si="54"/>
        <v>0</v>
      </c>
      <c r="ES16" s="19">
        <f t="shared" si="55"/>
        <v>0</v>
      </c>
      <c r="ET16" s="19">
        <f t="shared" si="56"/>
        <v>0</v>
      </c>
      <c r="EU16" s="19"/>
      <c r="EV16" s="19"/>
      <c r="EW16" s="19">
        <f t="shared" si="57"/>
        <v>0</v>
      </c>
      <c r="EX16" s="19">
        <f t="shared" si="58"/>
        <v>0</v>
      </c>
      <c r="EY16" s="19">
        <f t="shared" si="59"/>
        <v>0</v>
      </c>
      <c r="EZ16" s="19"/>
      <c r="FA16" s="19"/>
      <c r="FB16" s="19">
        <f t="shared" si="60"/>
        <v>0</v>
      </c>
      <c r="FC16" s="19">
        <f t="shared" si="61"/>
        <v>0</v>
      </c>
      <c r="FD16" s="19">
        <f t="shared" si="62"/>
        <v>0</v>
      </c>
      <c r="FE16" s="19"/>
      <c r="FF16" s="19"/>
      <c r="FG16" s="19">
        <f t="shared" si="63"/>
        <v>0</v>
      </c>
      <c r="FH16" s="19">
        <f t="shared" si="64"/>
        <v>0</v>
      </c>
      <c r="FI16" s="19">
        <f t="shared" si="65"/>
        <v>0</v>
      </c>
      <c r="FJ16" s="19"/>
      <c r="FK16" s="19"/>
      <c r="FL16" s="19">
        <f t="shared" si="66"/>
        <v>0</v>
      </c>
      <c r="FM16" s="19">
        <f t="shared" si="67"/>
        <v>0</v>
      </c>
      <c r="FN16" s="19">
        <f t="shared" si="68"/>
        <v>0</v>
      </c>
      <c r="FO16" s="19"/>
      <c r="FP16" s="19"/>
      <c r="FQ16" s="19">
        <f t="shared" si="69"/>
        <v>0</v>
      </c>
      <c r="FR16" s="19">
        <f t="shared" si="70"/>
        <v>0</v>
      </c>
      <c r="FS16" s="19">
        <f t="shared" si="71"/>
        <v>0</v>
      </c>
      <c r="FT16" s="19"/>
      <c r="FU16" s="19"/>
      <c r="FV16" s="19">
        <f t="shared" si="72"/>
        <v>0</v>
      </c>
      <c r="FW16" s="19">
        <f t="shared" si="73"/>
        <v>0</v>
      </c>
      <c r="FX16" s="19">
        <f t="shared" si="74"/>
        <v>0</v>
      </c>
      <c r="FY16" s="19"/>
      <c r="FZ16" s="19"/>
      <c r="GA16" s="19">
        <f t="shared" si="75"/>
        <v>0</v>
      </c>
      <c r="GB16" s="19">
        <f t="shared" si="76"/>
        <v>0</v>
      </c>
      <c r="GC16" s="19">
        <f t="shared" si="77"/>
        <v>0</v>
      </c>
      <c r="GD16" s="19"/>
      <c r="GE16" s="19"/>
      <c r="GF16" s="19">
        <f t="shared" si="78"/>
        <v>0</v>
      </c>
      <c r="GG16" s="19">
        <f t="shared" si="79"/>
        <v>0</v>
      </c>
      <c r="GH16" s="19">
        <f t="shared" si="80"/>
        <v>0</v>
      </c>
      <c r="GI16" s="19"/>
      <c r="GJ16" s="19"/>
      <c r="GK16" s="19">
        <f t="shared" si="81"/>
        <v>0</v>
      </c>
      <c r="GL16" s="19">
        <f t="shared" si="82"/>
        <v>0</v>
      </c>
      <c r="GM16" s="19">
        <f t="shared" si="83"/>
        <v>0</v>
      </c>
      <c r="GN16" s="19"/>
      <c r="GO16" s="19"/>
      <c r="GP16" s="19">
        <f t="shared" si="84"/>
        <v>0</v>
      </c>
      <c r="GQ16" s="19">
        <f t="shared" si="85"/>
        <v>0</v>
      </c>
      <c r="GR16" s="19">
        <f t="shared" si="86"/>
        <v>0</v>
      </c>
      <c r="GS16" s="19"/>
      <c r="GT16" s="19"/>
      <c r="GU16" s="19">
        <f t="shared" si="87"/>
        <v>0</v>
      </c>
      <c r="GV16" s="19">
        <f t="shared" si="88"/>
        <v>0</v>
      </c>
      <c r="GW16" s="19">
        <f t="shared" si="89"/>
        <v>0</v>
      </c>
      <c r="GX16" s="19"/>
      <c r="GY16" s="19"/>
      <c r="GZ16" s="19">
        <f t="shared" si="90"/>
        <v>0</v>
      </c>
      <c r="HA16" s="19">
        <f t="shared" si="91"/>
        <v>0</v>
      </c>
      <c r="HB16" s="19">
        <f t="shared" si="92"/>
        <v>0</v>
      </c>
      <c r="HC16" s="19"/>
      <c r="HD16" s="19"/>
      <c r="HE16" s="19">
        <f t="shared" si="93"/>
        <v>0</v>
      </c>
      <c r="HF16" s="19">
        <f t="shared" si="94"/>
        <v>0</v>
      </c>
      <c r="HG16" s="19">
        <f t="shared" si="95"/>
        <v>0</v>
      </c>
      <c r="HH16" s="19"/>
      <c r="HI16" s="19"/>
      <c r="HJ16" s="19">
        <f t="shared" si="96"/>
        <v>0</v>
      </c>
      <c r="HK16" s="19">
        <f t="shared" si="97"/>
        <v>0</v>
      </c>
      <c r="HL16" s="19">
        <f t="shared" si="98"/>
        <v>0</v>
      </c>
      <c r="HM16" s="19"/>
      <c r="HN16" s="19"/>
      <c r="HO16" s="19">
        <f t="shared" si="99"/>
        <v>0</v>
      </c>
      <c r="HP16" s="19">
        <f t="shared" si="100"/>
        <v>0</v>
      </c>
      <c r="HQ16" s="19">
        <f t="shared" si="101"/>
        <v>0</v>
      </c>
      <c r="HR16" s="19"/>
      <c r="HS16" s="19"/>
      <c r="HT16" s="19">
        <f t="shared" si="102"/>
        <v>0</v>
      </c>
      <c r="HU16" s="19">
        <f t="shared" si="103"/>
        <v>0</v>
      </c>
      <c r="HV16" s="19">
        <f t="shared" si="104"/>
        <v>0</v>
      </c>
      <c r="HW16" s="19"/>
      <c r="HX16" s="19"/>
      <c r="HY16" s="19">
        <f t="shared" si="105"/>
        <v>0</v>
      </c>
      <c r="HZ16" s="19">
        <f t="shared" si="106"/>
        <v>0</v>
      </c>
      <c r="IA16" s="19">
        <f t="shared" si="107"/>
        <v>0</v>
      </c>
      <c r="IB16" s="19"/>
    </row>
    <row r="17" spans="1:236" ht="12.75" hidden="1">
      <c r="A17" s="3">
        <v>41365</v>
      </c>
      <c r="E17" s="20">
        <f t="shared" si="0"/>
        <v>0</v>
      </c>
      <c r="H17" s="20"/>
      <c r="I17" s="20"/>
      <c r="J17" s="20"/>
      <c r="K17" s="20"/>
      <c r="W17" s="20">
        <f>C17-H17-M17-R17</f>
        <v>0</v>
      </c>
      <c r="X17" s="20">
        <f t="shared" si="2"/>
        <v>0</v>
      </c>
      <c r="Y17" s="20">
        <f t="shared" si="3"/>
        <v>0</v>
      </c>
      <c r="Z17" s="20"/>
      <c r="AB17" s="26">
        <f t="shared" si="4"/>
        <v>0</v>
      </c>
      <c r="AC17" s="26">
        <f t="shared" si="5"/>
        <v>0</v>
      </c>
      <c r="AD17" s="20">
        <f t="shared" si="6"/>
        <v>0</v>
      </c>
      <c r="AE17" s="20"/>
      <c r="AG17" s="19">
        <f>AL17+AQ17+AV17+BA17+BF17+BK17+BP17+BU17+BZ17+CE17+CJ17+CO17+CT17+CY17+DD17+DI17+DN17+DS17+DX17</f>
        <v>0</v>
      </c>
      <c r="AH17" s="19">
        <f t="shared" si="7"/>
        <v>0</v>
      </c>
      <c r="AI17" s="19">
        <f t="shared" si="8"/>
        <v>0</v>
      </c>
      <c r="AJ17" s="19"/>
      <c r="AL17" s="19">
        <f t="shared" si="108"/>
        <v>0</v>
      </c>
      <c r="AM17" s="19">
        <f t="shared" si="9"/>
        <v>0</v>
      </c>
      <c r="AN17" s="19">
        <f t="shared" si="10"/>
        <v>0</v>
      </c>
      <c r="AO17" s="19"/>
      <c r="AP17" s="19"/>
      <c r="AQ17" s="19">
        <f t="shared" si="109"/>
        <v>0</v>
      </c>
      <c r="AR17" s="19">
        <f t="shared" si="11"/>
        <v>0</v>
      </c>
      <c r="AS17" s="19">
        <f t="shared" si="12"/>
        <v>0</v>
      </c>
      <c r="AT17" s="19"/>
      <c r="AU17" s="19"/>
      <c r="AV17" s="19">
        <f t="shared" si="110"/>
        <v>0</v>
      </c>
      <c r="AW17" s="19">
        <f t="shared" si="13"/>
        <v>0</v>
      </c>
      <c r="AX17" s="19">
        <f t="shared" si="14"/>
        <v>0</v>
      </c>
      <c r="AY17" s="19"/>
      <c r="AZ17" s="19"/>
      <c r="BA17" s="19">
        <f t="shared" si="111"/>
        <v>0</v>
      </c>
      <c r="BB17" s="19">
        <f t="shared" si="15"/>
        <v>0</v>
      </c>
      <c r="BC17" s="19">
        <f t="shared" si="16"/>
        <v>0</v>
      </c>
      <c r="BD17" s="19"/>
      <c r="BE17" s="19"/>
      <c r="BF17" s="19">
        <f t="shared" si="112"/>
        <v>0</v>
      </c>
      <c r="BG17" s="19">
        <f t="shared" si="17"/>
        <v>0</v>
      </c>
      <c r="BH17" s="19">
        <f t="shared" si="18"/>
        <v>0</v>
      </c>
      <c r="BI17" s="19"/>
      <c r="BJ17" s="19"/>
      <c r="BK17" s="19">
        <f t="shared" si="113"/>
        <v>0</v>
      </c>
      <c r="BL17" s="19">
        <f t="shared" si="19"/>
        <v>0</v>
      </c>
      <c r="BM17" s="19">
        <f t="shared" si="20"/>
        <v>0</v>
      </c>
      <c r="BN17" s="19"/>
      <c r="BO17" s="19"/>
      <c r="BP17" s="19">
        <f t="shared" si="114"/>
        <v>0</v>
      </c>
      <c r="BQ17" s="19">
        <f t="shared" si="21"/>
        <v>0</v>
      </c>
      <c r="BR17" s="19">
        <f t="shared" si="22"/>
        <v>0</v>
      </c>
      <c r="BS17" s="19"/>
      <c r="BT17" s="19"/>
      <c r="BU17" s="19">
        <f t="shared" si="115"/>
        <v>0</v>
      </c>
      <c r="BV17" s="19">
        <f t="shared" si="23"/>
        <v>0</v>
      </c>
      <c r="BW17" s="19">
        <f t="shared" si="24"/>
        <v>0</v>
      </c>
      <c r="BX17" s="19"/>
      <c r="BY17" s="19"/>
      <c r="BZ17" s="19">
        <f t="shared" si="116"/>
        <v>0</v>
      </c>
      <c r="CA17" s="19">
        <f t="shared" si="25"/>
        <v>0</v>
      </c>
      <c r="CB17" s="19">
        <f t="shared" si="26"/>
        <v>0</v>
      </c>
      <c r="CC17" s="19"/>
      <c r="CD17" s="19"/>
      <c r="CE17" s="19">
        <f t="shared" si="117"/>
        <v>0</v>
      </c>
      <c r="CF17" s="19">
        <f t="shared" si="27"/>
        <v>0</v>
      </c>
      <c r="CG17" s="19">
        <f t="shared" si="28"/>
        <v>0</v>
      </c>
      <c r="CH17" s="19"/>
      <c r="CI17" s="19"/>
      <c r="CJ17" s="19">
        <f t="shared" si="118"/>
        <v>0</v>
      </c>
      <c r="CK17" s="19">
        <f t="shared" si="29"/>
        <v>0</v>
      </c>
      <c r="CL17" s="19">
        <f t="shared" si="30"/>
        <v>0</v>
      </c>
      <c r="CM17" s="19"/>
      <c r="CN17" s="19"/>
      <c r="CO17" s="19">
        <f t="shared" si="119"/>
        <v>0</v>
      </c>
      <c r="CP17" s="19">
        <f t="shared" si="31"/>
        <v>0</v>
      </c>
      <c r="CQ17" s="19">
        <f t="shared" si="32"/>
        <v>0</v>
      </c>
      <c r="CR17" s="19"/>
      <c r="CS17" s="19"/>
      <c r="CT17" s="19">
        <f t="shared" si="120"/>
        <v>0</v>
      </c>
      <c r="CU17" s="19">
        <f t="shared" si="33"/>
        <v>0</v>
      </c>
      <c r="CV17" s="19">
        <f t="shared" si="34"/>
        <v>0</v>
      </c>
      <c r="CW17" s="19"/>
      <c r="CX17" s="19"/>
      <c r="CY17" s="19">
        <f t="shared" si="121"/>
        <v>0</v>
      </c>
      <c r="CZ17" s="19">
        <f t="shared" si="35"/>
        <v>0</v>
      </c>
      <c r="DA17" s="19">
        <f t="shared" si="36"/>
        <v>0</v>
      </c>
      <c r="DB17" s="19"/>
      <c r="DC17" s="19"/>
      <c r="DD17" s="19">
        <f t="shared" si="122"/>
        <v>0</v>
      </c>
      <c r="DE17" s="19">
        <f t="shared" si="37"/>
        <v>0</v>
      </c>
      <c r="DF17" s="19">
        <f t="shared" si="38"/>
        <v>0</v>
      </c>
      <c r="DG17" s="19"/>
      <c r="DH17" s="19"/>
      <c r="DI17" s="19">
        <f t="shared" si="123"/>
        <v>0</v>
      </c>
      <c r="DJ17" s="19">
        <f t="shared" si="39"/>
        <v>0</v>
      </c>
      <c r="DK17" s="19">
        <f t="shared" si="40"/>
        <v>0</v>
      </c>
      <c r="DL17" s="19"/>
      <c r="DM17" s="19"/>
      <c r="DN17" s="19">
        <f t="shared" si="124"/>
        <v>0</v>
      </c>
      <c r="DO17" s="19">
        <f t="shared" si="41"/>
        <v>0</v>
      </c>
      <c r="DP17" s="19">
        <f t="shared" si="42"/>
        <v>0</v>
      </c>
      <c r="DQ17" s="19"/>
      <c r="DR17" s="19"/>
      <c r="DS17" s="19">
        <f t="shared" si="125"/>
        <v>0</v>
      </c>
      <c r="DT17" s="19">
        <f t="shared" si="43"/>
        <v>0</v>
      </c>
      <c r="DU17" s="19">
        <f t="shared" si="44"/>
        <v>0</v>
      </c>
      <c r="DV17" s="19"/>
      <c r="DW17" s="19"/>
      <c r="DX17" s="26"/>
      <c r="DY17" s="19"/>
      <c r="DZ17" s="19"/>
      <c r="EA17" s="19"/>
      <c r="EB17" s="19"/>
      <c r="EC17" s="19">
        <f t="shared" si="45"/>
        <v>0</v>
      </c>
      <c r="ED17" s="19">
        <f t="shared" si="46"/>
        <v>0</v>
      </c>
      <c r="EE17" s="19">
        <f t="shared" si="47"/>
        <v>0</v>
      </c>
      <c r="EF17" s="19"/>
      <c r="EG17" s="19"/>
      <c r="EH17" s="19">
        <f t="shared" si="48"/>
        <v>0</v>
      </c>
      <c r="EI17" s="19">
        <f t="shared" si="49"/>
        <v>0</v>
      </c>
      <c r="EJ17" s="19">
        <f t="shared" si="50"/>
        <v>0</v>
      </c>
      <c r="EK17" s="19"/>
      <c r="EL17" s="19"/>
      <c r="EM17" s="19">
        <f t="shared" si="51"/>
        <v>0</v>
      </c>
      <c r="EN17" s="19">
        <f t="shared" si="52"/>
        <v>0</v>
      </c>
      <c r="EO17" s="19">
        <f t="shared" si="53"/>
        <v>0</v>
      </c>
      <c r="EP17" s="19"/>
      <c r="EQ17" s="19"/>
      <c r="ER17" s="19">
        <f t="shared" si="54"/>
        <v>0</v>
      </c>
      <c r="ES17" s="19">
        <f t="shared" si="55"/>
        <v>0</v>
      </c>
      <c r="ET17" s="19">
        <f t="shared" si="56"/>
        <v>0</v>
      </c>
      <c r="EU17" s="19"/>
      <c r="EV17" s="19"/>
      <c r="EW17" s="19">
        <f t="shared" si="57"/>
        <v>0</v>
      </c>
      <c r="EX17" s="19">
        <f t="shared" si="58"/>
        <v>0</v>
      </c>
      <c r="EY17" s="19">
        <f t="shared" si="59"/>
        <v>0</v>
      </c>
      <c r="EZ17" s="19"/>
      <c r="FA17" s="19"/>
      <c r="FB17" s="19">
        <f t="shared" si="60"/>
        <v>0</v>
      </c>
      <c r="FC17" s="19">
        <f t="shared" si="61"/>
        <v>0</v>
      </c>
      <c r="FD17" s="19">
        <f t="shared" si="62"/>
        <v>0</v>
      </c>
      <c r="FE17" s="19"/>
      <c r="FF17" s="19"/>
      <c r="FG17" s="19">
        <f t="shared" si="63"/>
        <v>0</v>
      </c>
      <c r="FH17" s="19">
        <f t="shared" si="64"/>
        <v>0</v>
      </c>
      <c r="FI17" s="19">
        <f t="shared" si="65"/>
        <v>0</v>
      </c>
      <c r="FJ17" s="19"/>
      <c r="FK17" s="19"/>
      <c r="FL17" s="19">
        <f t="shared" si="66"/>
        <v>0</v>
      </c>
      <c r="FM17" s="19">
        <f t="shared" si="67"/>
        <v>0</v>
      </c>
      <c r="FN17" s="19">
        <f t="shared" si="68"/>
        <v>0</v>
      </c>
      <c r="FO17" s="19"/>
      <c r="FP17" s="19"/>
      <c r="FQ17" s="19">
        <f t="shared" si="69"/>
        <v>0</v>
      </c>
      <c r="FR17" s="19">
        <f t="shared" si="70"/>
        <v>0</v>
      </c>
      <c r="FS17" s="19">
        <f t="shared" si="71"/>
        <v>0</v>
      </c>
      <c r="FT17" s="19"/>
      <c r="FU17" s="19"/>
      <c r="FV17" s="19">
        <f t="shared" si="72"/>
        <v>0</v>
      </c>
      <c r="FW17" s="19">
        <f t="shared" si="73"/>
        <v>0</v>
      </c>
      <c r="FX17" s="19">
        <f t="shared" si="74"/>
        <v>0</v>
      </c>
      <c r="FY17" s="19"/>
      <c r="FZ17" s="19"/>
      <c r="GA17" s="19">
        <f t="shared" si="75"/>
        <v>0</v>
      </c>
      <c r="GB17" s="19">
        <f t="shared" si="76"/>
        <v>0</v>
      </c>
      <c r="GC17" s="19">
        <f t="shared" si="77"/>
        <v>0</v>
      </c>
      <c r="GD17" s="19"/>
      <c r="GE17" s="19"/>
      <c r="GF17" s="19">
        <f t="shared" si="78"/>
        <v>0</v>
      </c>
      <c r="GG17" s="19">
        <f t="shared" si="79"/>
        <v>0</v>
      </c>
      <c r="GH17" s="19">
        <f t="shared" si="80"/>
        <v>0</v>
      </c>
      <c r="GI17" s="19"/>
      <c r="GJ17" s="19"/>
      <c r="GK17" s="19">
        <f t="shared" si="81"/>
        <v>0</v>
      </c>
      <c r="GL17" s="19">
        <f t="shared" si="82"/>
        <v>0</v>
      </c>
      <c r="GM17" s="19">
        <f t="shared" si="83"/>
        <v>0</v>
      </c>
      <c r="GN17" s="19"/>
      <c r="GO17" s="19"/>
      <c r="GP17" s="19">
        <f t="shared" si="84"/>
        <v>0</v>
      </c>
      <c r="GQ17" s="19">
        <f t="shared" si="85"/>
        <v>0</v>
      </c>
      <c r="GR17" s="19">
        <f t="shared" si="86"/>
        <v>0</v>
      </c>
      <c r="GS17" s="19"/>
      <c r="GT17" s="19"/>
      <c r="GU17" s="19">
        <f t="shared" si="87"/>
        <v>0</v>
      </c>
      <c r="GV17" s="19">
        <f t="shared" si="88"/>
        <v>0</v>
      </c>
      <c r="GW17" s="19">
        <f t="shared" si="89"/>
        <v>0</v>
      </c>
      <c r="GX17" s="19"/>
      <c r="GY17" s="19"/>
      <c r="GZ17" s="19">
        <f t="shared" si="90"/>
        <v>0</v>
      </c>
      <c r="HA17" s="19">
        <f t="shared" si="91"/>
        <v>0</v>
      </c>
      <c r="HB17" s="19">
        <f t="shared" si="92"/>
        <v>0</v>
      </c>
      <c r="HC17" s="19"/>
      <c r="HD17" s="19"/>
      <c r="HE17" s="19">
        <f t="shared" si="93"/>
        <v>0</v>
      </c>
      <c r="HF17" s="19">
        <f t="shared" si="94"/>
        <v>0</v>
      </c>
      <c r="HG17" s="19">
        <f t="shared" si="95"/>
        <v>0</v>
      </c>
      <c r="HH17" s="19"/>
      <c r="HI17" s="19"/>
      <c r="HJ17" s="19">
        <f t="shared" si="96"/>
        <v>0</v>
      </c>
      <c r="HK17" s="19">
        <f t="shared" si="97"/>
        <v>0</v>
      </c>
      <c r="HL17" s="19">
        <f t="shared" si="98"/>
        <v>0</v>
      </c>
      <c r="HM17" s="19"/>
      <c r="HN17" s="19"/>
      <c r="HO17" s="19">
        <f t="shared" si="99"/>
        <v>0</v>
      </c>
      <c r="HP17" s="19">
        <f t="shared" si="100"/>
        <v>0</v>
      </c>
      <c r="HQ17" s="19">
        <f t="shared" si="101"/>
        <v>0</v>
      </c>
      <c r="HR17" s="19"/>
      <c r="HS17" s="19"/>
      <c r="HT17" s="19">
        <f t="shared" si="102"/>
        <v>0</v>
      </c>
      <c r="HU17" s="19">
        <f t="shared" si="103"/>
        <v>0</v>
      </c>
      <c r="HV17" s="19">
        <f t="shared" si="104"/>
        <v>0</v>
      </c>
      <c r="HW17" s="19"/>
      <c r="HX17" s="19"/>
      <c r="HY17" s="19">
        <f t="shared" si="105"/>
        <v>0</v>
      </c>
      <c r="HZ17" s="19">
        <f t="shared" si="106"/>
        <v>0</v>
      </c>
      <c r="IA17" s="19">
        <f t="shared" si="107"/>
        <v>0</v>
      </c>
      <c r="IB17" s="19"/>
    </row>
    <row r="18" spans="1:236" ht="12.75" hidden="1">
      <c r="A18" s="3">
        <v>41548</v>
      </c>
      <c r="B18" s="12"/>
      <c r="E18" s="20">
        <f t="shared" si="0"/>
        <v>0</v>
      </c>
      <c r="H18" s="20"/>
      <c r="I18" s="20"/>
      <c r="J18" s="20"/>
      <c r="K18" s="20"/>
      <c r="W18" s="20"/>
      <c r="X18" s="20">
        <f t="shared" si="2"/>
        <v>0</v>
      </c>
      <c r="Y18" s="20">
        <f t="shared" si="3"/>
        <v>0</v>
      </c>
      <c r="Z18" s="20"/>
      <c r="AB18" s="26">
        <f t="shared" si="4"/>
        <v>0</v>
      </c>
      <c r="AC18" s="26">
        <f t="shared" si="5"/>
        <v>0</v>
      </c>
      <c r="AD18" s="20">
        <f t="shared" si="6"/>
        <v>0</v>
      </c>
      <c r="AE18" s="20"/>
      <c r="AF18" s="12"/>
      <c r="AG18" s="19"/>
      <c r="AH18" s="19">
        <f t="shared" si="7"/>
        <v>0</v>
      </c>
      <c r="AI18" s="19">
        <f t="shared" si="8"/>
        <v>0</v>
      </c>
      <c r="AJ18" s="19"/>
      <c r="AK18" s="12"/>
      <c r="AL18" s="19"/>
      <c r="AM18" s="19">
        <f t="shared" si="9"/>
        <v>0</v>
      </c>
      <c r="AN18" s="19">
        <f t="shared" si="10"/>
        <v>0</v>
      </c>
      <c r="AO18" s="19"/>
      <c r="AP18" s="19"/>
      <c r="AQ18" s="19"/>
      <c r="AR18" s="19">
        <f t="shared" si="11"/>
        <v>0</v>
      </c>
      <c r="AS18" s="19">
        <f t="shared" si="12"/>
        <v>0</v>
      </c>
      <c r="AT18" s="19"/>
      <c r="AU18" s="19"/>
      <c r="AV18" s="19"/>
      <c r="AW18" s="19">
        <f t="shared" si="13"/>
        <v>0</v>
      </c>
      <c r="AX18" s="19">
        <f t="shared" si="14"/>
        <v>0</v>
      </c>
      <c r="AY18" s="19"/>
      <c r="AZ18" s="19"/>
      <c r="BA18" s="19"/>
      <c r="BB18" s="19">
        <f t="shared" si="15"/>
        <v>0</v>
      </c>
      <c r="BC18" s="19">
        <f t="shared" si="16"/>
        <v>0</v>
      </c>
      <c r="BD18" s="19"/>
      <c r="BE18" s="19"/>
      <c r="BF18" s="19"/>
      <c r="BG18" s="19">
        <f t="shared" si="17"/>
        <v>0</v>
      </c>
      <c r="BH18" s="19">
        <f t="shared" si="18"/>
        <v>0</v>
      </c>
      <c r="BI18" s="19"/>
      <c r="BJ18" s="19"/>
      <c r="BK18" s="19"/>
      <c r="BL18" s="19">
        <f t="shared" si="19"/>
        <v>0</v>
      </c>
      <c r="BM18" s="19">
        <f t="shared" si="20"/>
        <v>0</v>
      </c>
      <c r="BN18" s="19"/>
      <c r="BO18" s="19"/>
      <c r="BP18" s="19"/>
      <c r="BQ18" s="19">
        <f t="shared" si="21"/>
        <v>0</v>
      </c>
      <c r="BR18" s="19">
        <f t="shared" si="22"/>
        <v>0</v>
      </c>
      <c r="BS18" s="19"/>
      <c r="BT18" s="19"/>
      <c r="BU18" s="19"/>
      <c r="BV18" s="19">
        <f t="shared" si="23"/>
        <v>0</v>
      </c>
      <c r="BW18" s="19">
        <f t="shared" si="24"/>
        <v>0</v>
      </c>
      <c r="BX18" s="19"/>
      <c r="BY18" s="19"/>
      <c r="BZ18" s="19"/>
      <c r="CA18" s="19">
        <f t="shared" si="25"/>
        <v>0</v>
      </c>
      <c r="CB18" s="19">
        <f t="shared" si="26"/>
        <v>0</v>
      </c>
      <c r="CC18" s="19"/>
      <c r="CD18" s="19"/>
      <c r="CE18" s="19"/>
      <c r="CF18" s="19">
        <f t="shared" si="27"/>
        <v>0</v>
      </c>
      <c r="CG18" s="19">
        <f t="shared" si="28"/>
        <v>0</v>
      </c>
      <c r="CH18" s="19"/>
      <c r="CI18" s="19"/>
      <c r="CJ18" s="19"/>
      <c r="CK18" s="19">
        <f t="shared" si="29"/>
        <v>0</v>
      </c>
      <c r="CL18" s="19">
        <f t="shared" si="30"/>
        <v>0</v>
      </c>
      <c r="CM18" s="19"/>
      <c r="CN18" s="19"/>
      <c r="CO18" s="19"/>
      <c r="CP18" s="19">
        <f t="shared" si="31"/>
        <v>0</v>
      </c>
      <c r="CQ18" s="19">
        <f t="shared" si="32"/>
        <v>0</v>
      </c>
      <c r="CR18" s="19"/>
      <c r="CS18" s="19"/>
      <c r="CT18" s="19"/>
      <c r="CU18" s="19">
        <f t="shared" si="33"/>
        <v>0</v>
      </c>
      <c r="CV18" s="19">
        <f t="shared" si="34"/>
        <v>0</v>
      </c>
      <c r="CW18" s="19"/>
      <c r="CX18" s="19"/>
      <c r="CY18" s="19"/>
      <c r="CZ18" s="19">
        <f t="shared" si="35"/>
        <v>0</v>
      </c>
      <c r="DA18" s="19">
        <f t="shared" si="36"/>
        <v>0</v>
      </c>
      <c r="DB18" s="19"/>
      <c r="DC18" s="19"/>
      <c r="DD18" s="19"/>
      <c r="DE18" s="19">
        <f t="shared" si="37"/>
        <v>0</v>
      </c>
      <c r="DF18" s="19">
        <f t="shared" si="38"/>
        <v>0</v>
      </c>
      <c r="DG18" s="19"/>
      <c r="DH18" s="19"/>
      <c r="DI18" s="19"/>
      <c r="DJ18" s="19">
        <f t="shared" si="39"/>
        <v>0</v>
      </c>
      <c r="DK18" s="19">
        <f t="shared" si="40"/>
        <v>0</v>
      </c>
      <c r="DL18" s="19"/>
      <c r="DM18" s="19"/>
      <c r="DN18" s="19"/>
      <c r="DO18" s="19">
        <f t="shared" si="41"/>
        <v>0</v>
      </c>
      <c r="DP18" s="19">
        <f t="shared" si="42"/>
        <v>0</v>
      </c>
      <c r="DQ18" s="19"/>
      <c r="DR18" s="19"/>
      <c r="DS18" s="19"/>
      <c r="DT18" s="19">
        <f t="shared" si="43"/>
        <v>0</v>
      </c>
      <c r="DU18" s="19">
        <f t="shared" si="44"/>
        <v>0</v>
      </c>
      <c r="DV18" s="19"/>
      <c r="DW18" s="19"/>
      <c r="DX18" s="26"/>
      <c r="DY18" s="19"/>
      <c r="DZ18" s="19"/>
      <c r="EA18" s="19"/>
      <c r="EB18" s="19"/>
      <c r="EC18" s="19">
        <f t="shared" si="45"/>
        <v>0</v>
      </c>
      <c r="ED18" s="19">
        <f t="shared" si="46"/>
        <v>0</v>
      </c>
      <c r="EE18" s="19">
        <f t="shared" si="47"/>
        <v>0</v>
      </c>
      <c r="EF18" s="19"/>
      <c r="EG18" s="19"/>
      <c r="EH18" s="19">
        <f t="shared" si="48"/>
        <v>0</v>
      </c>
      <c r="EI18" s="19">
        <f t="shared" si="49"/>
        <v>0</v>
      </c>
      <c r="EJ18" s="19">
        <f t="shared" si="50"/>
        <v>0</v>
      </c>
      <c r="EK18" s="19"/>
      <c r="EL18" s="19"/>
      <c r="EM18" s="19">
        <f t="shared" si="51"/>
        <v>0</v>
      </c>
      <c r="EN18" s="19">
        <f t="shared" si="52"/>
        <v>0</v>
      </c>
      <c r="EO18" s="19">
        <f t="shared" si="53"/>
        <v>0</v>
      </c>
      <c r="EP18" s="19"/>
      <c r="EQ18" s="19"/>
      <c r="ER18" s="19">
        <f t="shared" si="54"/>
        <v>0</v>
      </c>
      <c r="ES18" s="19">
        <f t="shared" si="55"/>
        <v>0</v>
      </c>
      <c r="ET18" s="19">
        <f t="shared" si="56"/>
        <v>0</v>
      </c>
      <c r="EU18" s="19"/>
      <c r="EV18" s="19"/>
      <c r="EW18" s="19">
        <f t="shared" si="57"/>
        <v>0</v>
      </c>
      <c r="EX18" s="19">
        <f t="shared" si="58"/>
        <v>0</v>
      </c>
      <c r="EY18" s="19">
        <f t="shared" si="59"/>
        <v>0</v>
      </c>
      <c r="EZ18" s="19"/>
      <c r="FA18" s="19"/>
      <c r="FB18" s="19">
        <f t="shared" si="60"/>
        <v>0</v>
      </c>
      <c r="FC18" s="19">
        <f t="shared" si="61"/>
        <v>0</v>
      </c>
      <c r="FD18" s="19">
        <f t="shared" si="62"/>
        <v>0</v>
      </c>
      <c r="FE18" s="19"/>
      <c r="FF18" s="19"/>
      <c r="FG18" s="19">
        <f t="shared" si="63"/>
        <v>0</v>
      </c>
      <c r="FH18" s="19">
        <f t="shared" si="64"/>
        <v>0</v>
      </c>
      <c r="FI18" s="19">
        <f t="shared" si="65"/>
        <v>0</v>
      </c>
      <c r="FJ18" s="19"/>
      <c r="FK18" s="19"/>
      <c r="FL18" s="19">
        <f t="shared" si="66"/>
        <v>0</v>
      </c>
      <c r="FM18" s="19">
        <f t="shared" si="67"/>
        <v>0</v>
      </c>
      <c r="FN18" s="19">
        <f t="shared" si="68"/>
        <v>0</v>
      </c>
      <c r="FO18" s="19"/>
      <c r="FP18" s="19"/>
      <c r="FQ18" s="19">
        <f t="shared" si="69"/>
        <v>0</v>
      </c>
      <c r="FR18" s="19">
        <f t="shared" si="70"/>
        <v>0</v>
      </c>
      <c r="FS18" s="19">
        <f t="shared" si="71"/>
        <v>0</v>
      </c>
      <c r="FT18" s="19"/>
      <c r="FU18" s="19"/>
      <c r="FV18" s="19">
        <f t="shared" si="72"/>
        <v>0</v>
      </c>
      <c r="FW18" s="19">
        <f t="shared" si="73"/>
        <v>0</v>
      </c>
      <c r="FX18" s="19">
        <f t="shared" si="74"/>
        <v>0</v>
      </c>
      <c r="FY18" s="19"/>
      <c r="FZ18" s="19"/>
      <c r="GA18" s="19">
        <f t="shared" si="75"/>
        <v>0</v>
      </c>
      <c r="GB18" s="19">
        <f t="shared" si="76"/>
        <v>0</v>
      </c>
      <c r="GC18" s="19">
        <f t="shared" si="77"/>
        <v>0</v>
      </c>
      <c r="GD18" s="19"/>
      <c r="GE18" s="19"/>
      <c r="GF18" s="19">
        <f t="shared" si="78"/>
        <v>0</v>
      </c>
      <c r="GG18" s="19">
        <f t="shared" si="79"/>
        <v>0</v>
      </c>
      <c r="GH18" s="19">
        <f t="shared" si="80"/>
        <v>0</v>
      </c>
      <c r="GI18" s="19"/>
      <c r="GJ18" s="19"/>
      <c r="GK18" s="19">
        <f t="shared" si="81"/>
        <v>0</v>
      </c>
      <c r="GL18" s="19">
        <f t="shared" si="82"/>
        <v>0</v>
      </c>
      <c r="GM18" s="19">
        <f t="shared" si="83"/>
        <v>0</v>
      </c>
      <c r="GN18" s="19"/>
      <c r="GO18" s="19"/>
      <c r="GP18" s="19">
        <f t="shared" si="84"/>
        <v>0</v>
      </c>
      <c r="GQ18" s="19">
        <f t="shared" si="85"/>
        <v>0</v>
      </c>
      <c r="GR18" s="19">
        <f t="shared" si="86"/>
        <v>0</v>
      </c>
      <c r="GS18" s="19"/>
      <c r="GT18" s="19"/>
      <c r="GU18" s="19">
        <f t="shared" si="87"/>
        <v>0</v>
      </c>
      <c r="GV18" s="19">
        <f t="shared" si="88"/>
        <v>0</v>
      </c>
      <c r="GW18" s="19">
        <f t="shared" si="89"/>
        <v>0</v>
      </c>
      <c r="GX18" s="19"/>
      <c r="GY18" s="19"/>
      <c r="GZ18" s="19">
        <f t="shared" si="90"/>
        <v>0</v>
      </c>
      <c r="HA18" s="19">
        <f t="shared" si="91"/>
        <v>0</v>
      </c>
      <c r="HB18" s="19">
        <f t="shared" si="92"/>
        <v>0</v>
      </c>
      <c r="HC18" s="19"/>
      <c r="HD18" s="19"/>
      <c r="HE18" s="19">
        <f t="shared" si="93"/>
        <v>0</v>
      </c>
      <c r="HF18" s="19">
        <f t="shared" si="94"/>
        <v>0</v>
      </c>
      <c r="HG18" s="19">
        <f t="shared" si="95"/>
        <v>0</v>
      </c>
      <c r="HH18" s="19"/>
      <c r="HI18" s="19"/>
      <c r="HJ18" s="19">
        <f t="shared" si="96"/>
        <v>0</v>
      </c>
      <c r="HK18" s="19">
        <f t="shared" si="97"/>
        <v>0</v>
      </c>
      <c r="HL18" s="19">
        <f t="shared" si="98"/>
        <v>0</v>
      </c>
      <c r="HM18" s="19"/>
      <c r="HN18" s="19"/>
      <c r="HO18" s="19">
        <f t="shared" si="99"/>
        <v>0</v>
      </c>
      <c r="HP18" s="19">
        <f t="shared" si="100"/>
        <v>0</v>
      </c>
      <c r="HQ18" s="19">
        <f t="shared" si="101"/>
        <v>0</v>
      </c>
      <c r="HR18" s="19"/>
      <c r="HS18" s="19"/>
      <c r="HT18" s="19">
        <f t="shared" si="102"/>
        <v>0</v>
      </c>
      <c r="HU18" s="19">
        <f t="shared" si="103"/>
        <v>0</v>
      </c>
      <c r="HV18" s="19">
        <f t="shared" si="104"/>
        <v>0</v>
      </c>
      <c r="HW18" s="19"/>
      <c r="HX18" s="19"/>
      <c r="HY18" s="19">
        <f t="shared" si="105"/>
        <v>0</v>
      </c>
      <c r="HZ18" s="19">
        <f t="shared" si="106"/>
        <v>0</v>
      </c>
      <c r="IA18" s="19">
        <f t="shared" si="107"/>
        <v>0</v>
      </c>
      <c r="IB18" s="19"/>
    </row>
    <row r="19" spans="1:236" ht="12.75" hidden="1">
      <c r="A19" s="3">
        <v>41730</v>
      </c>
      <c r="E19" s="20">
        <f t="shared" si="0"/>
        <v>0</v>
      </c>
      <c r="H19" s="20"/>
      <c r="I19" s="20"/>
      <c r="J19" s="20"/>
      <c r="K19" s="20"/>
      <c r="W19" s="20">
        <f>C19-H19-M19-R19</f>
        <v>0</v>
      </c>
      <c r="X19" s="20">
        <f t="shared" si="2"/>
        <v>0</v>
      </c>
      <c r="Y19" s="20">
        <f t="shared" si="3"/>
        <v>0</v>
      </c>
      <c r="Z19" s="20"/>
      <c r="AB19" s="26">
        <f t="shared" si="4"/>
        <v>0</v>
      </c>
      <c r="AC19" s="26">
        <f t="shared" si="5"/>
        <v>0</v>
      </c>
      <c r="AD19" s="20">
        <f t="shared" si="6"/>
        <v>0</v>
      </c>
      <c r="AE19" s="20"/>
      <c r="AG19" s="19">
        <f>AL19+AQ19+AV19+BA19+BF19+BK19+BP19+BU19+BZ19+CE19+CJ19+CO19+CT19+CY19+DD19+DI19+DN19+DS19+DX19</f>
        <v>0</v>
      </c>
      <c r="AH19" s="19">
        <f t="shared" si="7"/>
        <v>0</v>
      </c>
      <c r="AI19" s="19">
        <f t="shared" si="8"/>
        <v>0</v>
      </c>
      <c r="AJ19" s="19"/>
      <c r="AL19" s="19">
        <f t="shared" si="108"/>
        <v>0</v>
      </c>
      <c r="AM19" s="19">
        <f t="shared" si="9"/>
        <v>0</v>
      </c>
      <c r="AN19" s="19">
        <f t="shared" si="10"/>
        <v>0</v>
      </c>
      <c r="AO19" s="19"/>
      <c r="AP19" s="19"/>
      <c r="AQ19" s="19">
        <f t="shared" si="109"/>
        <v>0</v>
      </c>
      <c r="AR19" s="19">
        <f t="shared" si="11"/>
        <v>0</v>
      </c>
      <c r="AS19" s="19">
        <f t="shared" si="12"/>
        <v>0</v>
      </c>
      <c r="AT19" s="19"/>
      <c r="AU19" s="19"/>
      <c r="AV19" s="19">
        <f t="shared" si="110"/>
        <v>0</v>
      </c>
      <c r="AW19" s="19">
        <f t="shared" si="13"/>
        <v>0</v>
      </c>
      <c r="AX19" s="19">
        <f t="shared" si="14"/>
        <v>0</v>
      </c>
      <c r="AY19" s="19"/>
      <c r="AZ19" s="19"/>
      <c r="BA19" s="19">
        <f t="shared" si="111"/>
        <v>0</v>
      </c>
      <c r="BB19" s="19">
        <f t="shared" si="15"/>
        <v>0</v>
      </c>
      <c r="BC19" s="19">
        <f t="shared" si="16"/>
        <v>0</v>
      </c>
      <c r="BD19" s="19"/>
      <c r="BE19" s="19"/>
      <c r="BF19" s="19">
        <f t="shared" si="112"/>
        <v>0</v>
      </c>
      <c r="BG19" s="19">
        <f t="shared" si="17"/>
        <v>0</v>
      </c>
      <c r="BH19" s="19">
        <f t="shared" si="18"/>
        <v>0</v>
      </c>
      <c r="BI19" s="19"/>
      <c r="BJ19" s="19"/>
      <c r="BK19" s="19">
        <f t="shared" si="113"/>
        <v>0</v>
      </c>
      <c r="BL19" s="19">
        <f t="shared" si="19"/>
        <v>0</v>
      </c>
      <c r="BM19" s="19">
        <f t="shared" si="20"/>
        <v>0</v>
      </c>
      <c r="BN19" s="19"/>
      <c r="BO19" s="19"/>
      <c r="BP19" s="19">
        <f t="shared" si="114"/>
        <v>0</v>
      </c>
      <c r="BQ19" s="19">
        <f t="shared" si="21"/>
        <v>0</v>
      </c>
      <c r="BR19" s="19">
        <f t="shared" si="22"/>
        <v>0</v>
      </c>
      <c r="BS19" s="19"/>
      <c r="BT19" s="19"/>
      <c r="BU19" s="19">
        <f t="shared" si="115"/>
        <v>0</v>
      </c>
      <c r="BV19" s="19">
        <f t="shared" si="23"/>
        <v>0</v>
      </c>
      <c r="BW19" s="19">
        <f t="shared" si="24"/>
        <v>0</v>
      </c>
      <c r="BX19" s="19"/>
      <c r="BY19" s="19"/>
      <c r="BZ19" s="19">
        <f t="shared" si="116"/>
        <v>0</v>
      </c>
      <c r="CA19" s="19">
        <f t="shared" si="25"/>
        <v>0</v>
      </c>
      <c r="CB19" s="19">
        <f t="shared" si="26"/>
        <v>0</v>
      </c>
      <c r="CC19" s="19"/>
      <c r="CD19" s="19"/>
      <c r="CE19" s="19">
        <f t="shared" si="117"/>
        <v>0</v>
      </c>
      <c r="CF19" s="19">
        <f t="shared" si="27"/>
        <v>0</v>
      </c>
      <c r="CG19" s="19">
        <f t="shared" si="28"/>
        <v>0</v>
      </c>
      <c r="CH19" s="19"/>
      <c r="CI19" s="19"/>
      <c r="CJ19" s="19">
        <f t="shared" si="118"/>
        <v>0</v>
      </c>
      <c r="CK19" s="19">
        <f t="shared" si="29"/>
        <v>0</v>
      </c>
      <c r="CL19" s="19">
        <f t="shared" si="30"/>
        <v>0</v>
      </c>
      <c r="CM19" s="19"/>
      <c r="CN19" s="19"/>
      <c r="CO19" s="19">
        <f t="shared" si="119"/>
        <v>0</v>
      </c>
      <c r="CP19" s="19">
        <f t="shared" si="31"/>
        <v>0</v>
      </c>
      <c r="CQ19" s="19">
        <f t="shared" si="32"/>
        <v>0</v>
      </c>
      <c r="CR19" s="19"/>
      <c r="CS19" s="19"/>
      <c r="CT19" s="19">
        <f t="shared" si="120"/>
        <v>0</v>
      </c>
      <c r="CU19" s="19">
        <f t="shared" si="33"/>
        <v>0</v>
      </c>
      <c r="CV19" s="19">
        <f t="shared" si="34"/>
        <v>0</v>
      </c>
      <c r="CW19" s="19"/>
      <c r="CX19" s="19"/>
      <c r="CY19" s="19">
        <f t="shared" si="121"/>
        <v>0</v>
      </c>
      <c r="CZ19" s="19">
        <f t="shared" si="35"/>
        <v>0</v>
      </c>
      <c r="DA19" s="19">
        <f t="shared" si="36"/>
        <v>0</v>
      </c>
      <c r="DB19" s="19"/>
      <c r="DC19" s="19"/>
      <c r="DD19" s="19">
        <f t="shared" si="122"/>
        <v>0</v>
      </c>
      <c r="DE19" s="19">
        <f t="shared" si="37"/>
        <v>0</v>
      </c>
      <c r="DF19" s="19">
        <f t="shared" si="38"/>
        <v>0</v>
      </c>
      <c r="DG19" s="19"/>
      <c r="DH19" s="19"/>
      <c r="DI19" s="19">
        <f t="shared" si="123"/>
        <v>0</v>
      </c>
      <c r="DJ19" s="19">
        <f t="shared" si="39"/>
        <v>0</v>
      </c>
      <c r="DK19" s="19">
        <f t="shared" si="40"/>
        <v>0</v>
      </c>
      <c r="DL19" s="19"/>
      <c r="DM19" s="19"/>
      <c r="DN19" s="19">
        <f t="shared" si="124"/>
        <v>0</v>
      </c>
      <c r="DO19" s="19">
        <f t="shared" si="41"/>
        <v>0</v>
      </c>
      <c r="DP19" s="19">
        <f t="shared" si="42"/>
        <v>0</v>
      </c>
      <c r="DQ19" s="19"/>
      <c r="DR19" s="19"/>
      <c r="DS19" s="19">
        <f t="shared" si="125"/>
        <v>0</v>
      </c>
      <c r="DT19" s="19">
        <f t="shared" si="43"/>
        <v>0</v>
      </c>
      <c r="DU19" s="19">
        <f t="shared" si="44"/>
        <v>0</v>
      </c>
      <c r="DV19" s="19"/>
      <c r="DW19" s="19"/>
      <c r="DX19" s="26"/>
      <c r="DY19" s="19"/>
      <c r="DZ19" s="19"/>
      <c r="EA19" s="19"/>
      <c r="EB19" s="19"/>
      <c r="EC19" s="19">
        <f t="shared" si="45"/>
        <v>0</v>
      </c>
      <c r="ED19" s="19">
        <f t="shared" si="46"/>
        <v>0</v>
      </c>
      <c r="EE19" s="19">
        <f t="shared" si="47"/>
        <v>0</v>
      </c>
      <c r="EF19" s="19"/>
      <c r="EG19" s="19"/>
      <c r="EH19" s="19">
        <f t="shared" si="48"/>
        <v>0</v>
      </c>
      <c r="EI19" s="19">
        <f t="shared" si="49"/>
        <v>0</v>
      </c>
      <c r="EJ19" s="19">
        <f t="shared" si="50"/>
        <v>0</v>
      </c>
      <c r="EK19" s="19"/>
      <c r="EL19" s="19"/>
      <c r="EM19" s="19">
        <f t="shared" si="51"/>
        <v>0</v>
      </c>
      <c r="EN19" s="19">
        <f t="shared" si="52"/>
        <v>0</v>
      </c>
      <c r="EO19" s="19">
        <f t="shared" si="53"/>
        <v>0</v>
      </c>
      <c r="EP19" s="19"/>
      <c r="EQ19" s="19"/>
      <c r="ER19" s="19">
        <f t="shared" si="54"/>
        <v>0</v>
      </c>
      <c r="ES19" s="19">
        <f t="shared" si="55"/>
        <v>0</v>
      </c>
      <c r="ET19" s="19">
        <f t="shared" si="56"/>
        <v>0</v>
      </c>
      <c r="EU19" s="19"/>
      <c r="EV19" s="19"/>
      <c r="EW19" s="19">
        <f t="shared" si="57"/>
        <v>0</v>
      </c>
      <c r="EX19" s="19">
        <f t="shared" si="58"/>
        <v>0</v>
      </c>
      <c r="EY19" s="19">
        <f t="shared" si="59"/>
        <v>0</v>
      </c>
      <c r="EZ19" s="19"/>
      <c r="FA19" s="19"/>
      <c r="FB19" s="19">
        <f t="shared" si="60"/>
        <v>0</v>
      </c>
      <c r="FC19" s="19">
        <f t="shared" si="61"/>
        <v>0</v>
      </c>
      <c r="FD19" s="19">
        <f t="shared" si="62"/>
        <v>0</v>
      </c>
      <c r="FE19" s="19"/>
      <c r="FF19" s="19"/>
      <c r="FG19" s="19">
        <f t="shared" si="63"/>
        <v>0</v>
      </c>
      <c r="FH19" s="19">
        <f t="shared" si="64"/>
        <v>0</v>
      </c>
      <c r="FI19" s="19">
        <f t="shared" si="65"/>
        <v>0</v>
      </c>
      <c r="FJ19" s="19"/>
      <c r="FK19" s="19"/>
      <c r="FL19" s="19">
        <f t="shared" si="66"/>
        <v>0</v>
      </c>
      <c r="FM19" s="19">
        <f t="shared" si="67"/>
        <v>0</v>
      </c>
      <c r="FN19" s="19">
        <f t="shared" si="68"/>
        <v>0</v>
      </c>
      <c r="FO19" s="19"/>
      <c r="FP19" s="19"/>
      <c r="FQ19" s="19">
        <f t="shared" si="69"/>
        <v>0</v>
      </c>
      <c r="FR19" s="19">
        <f t="shared" si="70"/>
        <v>0</v>
      </c>
      <c r="FS19" s="19">
        <f t="shared" si="71"/>
        <v>0</v>
      </c>
      <c r="FT19" s="19"/>
      <c r="FU19" s="19"/>
      <c r="FV19" s="19">
        <f t="shared" si="72"/>
        <v>0</v>
      </c>
      <c r="FW19" s="19">
        <f t="shared" si="73"/>
        <v>0</v>
      </c>
      <c r="FX19" s="19">
        <f t="shared" si="74"/>
        <v>0</v>
      </c>
      <c r="FY19" s="19"/>
      <c r="FZ19" s="19"/>
      <c r="GA19" s="19">
        <f t="shared" si="75"/>
        <v>0</v>
      </c>
      <c r="GB19" s="19">
        <f t="shared" si="76"/>
        <v>0</v>
      </c>
      <c r="GC19" s="19">
        <f t="shared" si="77"/>
        <v>0</v>
      </c>
      <c r="GD19" s="19"/>
      <c r="GE19" s="19"/>
      <c r="GF19" s="19">
        <f t="shared" si="78"/>
        <v>0</v>
      </c>
      <c r="GG19" s="19">
        <f t="shared" si="79"/>
        <v>0</v>
      </c>
      <c r="GH19" s="19">
        <f t="shared" si="80"/>
        <v>0</v>
      </c>
      <c r="GI19" s="19"/>
      <c r="GJ19" s="19"/>
      <c r="GK19" s="19">
        <f t="shared" si="81"/>
        <v>0</v>
      </c>
      <c r="GL19" s="19">
        <f t="shared" si="82"/>
        <v>0</v>
      </c>
      <c r="GM19" s="19">
        <f t="shared" si="83"/>
        <v>0</v>
      </c>
      <c r="GN19" s="19"/>
      <c r="GO19" s="19"/>
      <c r="GP19" s="19">
        <f t="shared" si="84"/>
        <v>0</v>
      </c>
      <c r="GQ19" s="19">
        <f t="shared" si="85"/>
        <v>0</v>
      </c>
      <c r="GR19" s="19">
        <f t="shared" si="86"/>
        <v>0</v>
      </c>
      <c r="GS19" s="19"/>
      <c r="GT19" s="19"/>
      <c r="GU19" s="19">
        <f t="shared" si="87"/>
        <v>0</v>
      </c>
      <c r="GV19" s="19">
        <f t="shared" si="88"/>
        <v>0</v>
      </c>
      <c r="GW19" s="19">
        <f t="shared" si="89"/>
        <v>0</v>
      </c>
      <c r="GX19" s="19"/>
      <c r="GY19" s="19"/>
      <c r="GZ19" s="19">
        <f t="shared" si="90"/>
        <v>0</v>
      </c>
      <c r="HA19" s="19">
        <f t="shared" si="91"/>
        <v>0</v>
      </c>
      <c r="HB19" s="19">
        <f t="shared" si="92"/>
        <v>0</v>
      </c>
      <c r="HC19" s="19"/>
      <c r="HD19" s="19"/>
      <c r="HE19" s="19">
        <f t="shared" si="93"/>
        <v>0</v>
      </c>
      <c r="HF19" s="19">
        <f t="shared" si="94"/>
        <v>0</v>
      </c>
      <c r="HG19" s="19">
        <f t="shared" si="95"/>
        <v>0</v>
      </c>
      <c r="HH19" s="19"/>
      <c r="HI19" s="19"/>
      <c r="HJ19" s="19">
        <f t="shared" si="96"/>
        <v>0</v>
      </c>
      <c r="HK19" s="19">
        <f t="shared" si="97"/>
        <v>0</v>
      </c>
      <c r="HL19" s="19">
        <f t="shared" si="98"/>
        <v>0</v>
      </c>
      <c r="HM19" s="19"/>
      <c r="HN19" s="19"/>
      <c r="HO19" s="19">
        <f t="shared" si="99"/>
        <v>0</v>
      </c>
      <c r="HP19" s="19">
        <f t="shared" si="100"/>
        <v>0</v>
      </c>
      <c r="HQ19" s="19">
        <f t="shared" si="101"/>
        <v>0</v>
      </c>
      <c r="HR19" s="19"/>
      <c r="HS19" s="19"/>
      <c r="HT19" s="19">
        <f t="shared" si="102"/>
        <v>0</v>
      </c>
      <c r="HU19" s="19">
        <f t="shared" si="103"/>
        <v>0</v>
      </c>
      <c r="HV19" s="19">
        <f t="shared" si="104"/>
        <v>0</v>
      </c>
      <c r="HW19" s="19"/>
      <c r="HX19" s="19"/>
      <c r="HY19" s="19">
        <f t="shared" si="105"/>
        <v>0</v>
      </c>
      <c r="HZ19" s="19">
        <f t="shared" si="106"/>
        <v>0</v>
      </c>
      <c r="IA19" s="19">
        <f t="shared" si="107"/>
        <v>0</v>
      </c>
      <c r="IB19" s="19"/>
    </row>
    <row r="20" spans="1:236" ht="12.75" hidden="1">
      <c r="A20" s="3">
        <v>41913</v>
      </c>
      <c r="E20" s="20">
        <f t="shared" si="0"/>
        <v>0</v>
      </c>
      <c r="H20" s="20"/>
      <c r="I20" s="20"/>
      <c r="J20" s="20"/>
      <c r="K20" s="20"/>
      <c r="W20" s="20"/>
      <c r="X20" s="20">
        <f t="shared" si="2"/>
        <v>0</v>
      </c>
      <c r="Y20" s="20">
        <f t="shared" si="3"/>
        <v>0</v>
      </c>
      <c r="Z20" s="20"/>
      <c r="AB20" s="26">
        <f t="shared" si="4"/>
        <v>0</v>
      </c>
      <c r="AC20" s="26">
        <f t="shared" si="5"/>
        <v>0</v>
      </c>
      <c r="AD20" s="20">
        <f t="shared" si="6"/>
        <v>0</v>
      </c>
      <c r="AE20" s="20"/>
      <c r="AG20" s="19"/>
      <c r="AH20" s="19">
        <f t="shared" si="7"/>
        <v>0</v>
      </c>
      <c r="AI20" s="19">
        <f t="shared" si="8"/>
        <v>0</v>
      </c>
      <c r="AJ20" s="19"/>
      <c r="AL20" s="19"/>
      <c r="AM20" s="19">
        <f t="shared" si="9"/>
        <v>0</v>
      </c>
      <c r="AN20" s="19">
        <f t="shared" si="10"/>
        <v>0</v>
      </c>
      <c r="AO20" s="19"/>
      <c r="AP20" s="19"/>
      <c r="AQ20" s="19"/>
      <c r="AR20" s="19">
        <f t="shared" si="11"/>
        <v>0</v>
      </c>
      <c r="AS20" s="19">
        <f t="shared" si="12"/>
        <v>0</v>
      </c>
      <c r="AT20" s="19"/>
      <c r="AU20" s="19"/>
      <c r="AV20" s="19"/>
      <c r="AW20" s="19">
        <f t="shared" si="13"/>
        <v>0</v>
      </c>
      <c r="AX20" s="19">
        <f t="shared" si="14"/>
        <v>0</v>
      </c>
      <c r="AY20" s="19"/>
      <c r="AZ20" s="19"/>
      <c r="BA20" s="19"/>
      <c r="BB20" s="19">
        <f t="shared" si="15"/>
        <v>0</v>
      </c>
      <c r="BC20" s="19">
        <f t="shared" si="16"/>
        <v>0</v>
      </c>
      <c r="BD20" s="19"/>
      <c r="BE20" s="19"/>
      <c r="BF20" s="19"/>
      <c r="BG20" s="19">
        <f t="shared" si="17"/>
        <v>0</v>
      </c>
      <c r="BH20" s="19">
        <f t="shared" si="18"/>
        <v>0</v>
      </c>
      <c r="BI20" s="19"/>
      <c r="BJ20" s="19"/>
      <c r="BK20" s="19"/>
      <c r="BL20" s="19">
        <f t="shared" si="19"/>
        <v>0</v>
      </c>
      <c r="BM20" s="19">
        <f t="shared" si="20"/>
        <v>0</v>
      </c>
      <c r="BN20" s="19"/>
      <c r="BO20" s="19"/>
      <c r="BP20" s="19"/>
      <c r="BQ20" s="19">
        <f t="shared" si="21"/>
        <v>0</v>
      </c>
      <c r="BR20" s="19">
        <f t="shared" si="22"/>
        <v>0</v>
      </c>
      <c r="BS20" s="19"/>
      <c r="BT20" s="19"/>
      <c r="BU20" s="19"/>
      <c r="BV20" s="19">
        <f t="shared" si="23"/>
        <v>0</v>
      </c>
      <c r="BW20" s="19">
        <f t="shared" si="24"/>
        <v>0</v>
      </c>
      <c r="BX20" s="19"/>
      <c r="BY20" s="19"/>
      <c r="BZ20" s="19"/>
      <c r="CA20" s="19">
        <f t="shared" si="25"/>
        <v>0</v>
      </c>
      <c r="CB20" s="19">
        <f t="shared" si="26"/>
        <v>0</v>
      </c>
      <c r="CC20" s="19"/>
      <c r="CD20" s="19"/>
      <c r="CE20" s="19"/>
      <c r="CF20" s="19">
        <f t="shared" si="27"/>
        <v>0</v>
      </c>
      <c r="CG20" s="19">
        <f t="shared" si="28"/>
        <v>0</v>
      </c>
      <c r="CH20" s="19"/>
      <c r="CI20" s="19"/>
      <c r="CJ20" s="19"/>
      <c r="CK20" s="19">
        <f t="shared" si="29"/>
        <v>0</v>
      </c>
      <c r="CL20" s="19">
        <f t="shared" si="30"/>
        <v>0</v>
      </c>
      <c r="CM20" s="19"/>
      <c r="CN20" s="19"/>
      <c r="CO20" s="19"/>
      <c r="CP20" s="19">
        <f t="shared" si="31"/>
        <v>0</v>
      </c>
      <c r="CQ20" s="19">
        <f t="shared" si="32"/>
        <v>0</v>
      </c>
      <c r="CR20" s="19"/>
      <c r="CS20" s="19"/>
      <c r="CT20" s="19"/>
      <c r="CU20" s="19">
        <f t="shared" si="33"/>
        <v>0</v>
      </c>
      <c r="CV20" s="19">
        <f t="shared" si="34"/>
        <v>0</v>
      </c>
      <c r="CW20" s="19"/>
      <c r="CX20" s="19"/>
      <c r="CY20" s="19"/>
      <c r="CZ20" s="19">
        <f t="shared" si="35"/>
        <v>0</v>
      </c>
      <c r="DA20" s="19">
        <f t="shared" si="36"/>
        <v>0</v>
      </c>
      <c r="DB20" s="19"/>
      <c r="DC20" s="19"/>
      <c r="DD20" s="19"/>
      <c r="DE20" s="19">
        <f t="shared" si="37"/>
        <v>0</v>
      </c>
      <c r="DF20" s="19">
        <f t="shared" si="38"/>
        <v>0</v>
      </c>
      <c r="DG20" s="19"/>
      <c r="DH20" s="19"/>
      <c r="DI20" s="19"/>
      <c r="DJ20" s="19">
        <f t="shared" si="39"/>
        <v>0</v>
      </c>
      <c r="DK20" s="19">
        <f t="shared" si="40"/>
        <v>0</v>
      </c>
      <c r="DL20" s="19"/>
      <c r="DM20" s="19"/>
      <c r="DN20" s="19"/>
      <c r="DO20" s="19">
        <f t="shared" si="41"/>
        <v>0</v>
      </c>
      <c r="DP20" s="19">
        <f t="shared" si="42"/>
        <v>0</v>
      </c>
      <c r="DQ20" s="19"/>
      <c r="DR20" s="19"/>
      <c r="DS20" s="19"/>
      <c r="DT20" s="19">
        <f t="shared" si="43"/>
        <v>0</v>
      </c>
      <c r="DU20" s="19">
        <f t="shared" si="44"/>
        <v>0</v>
      </c>
      <c r="DV20" s="19"/>
      <c r="DW20" s="19"/>
      <c r="DX20" s="26"/>
      <c r="DY20" s="19"/>
      <c r="DZ20" s="19"/>
      <c r="EA20" s="19"/>
      <c r="EB20" s="19"/>
      <c r="EC20" s="19">
        <f t="shared" si="45"/>
        <v>0</v>
      </c>
      <c r="ED20" s="19">
        <f t="shared" si="46"/>
        <v>0</v>
      </c>
      <c r="EE20" s="19">
        <f t="shared" si="47"/>
        <v>0</v>
      </c>
      <c r="EF20" s="19"/>
      <c r="EG20" s="19"/>
      <c r="EH20" s="19">
        <f t="shared" si="48"/>
        <v>0</v>
      </c>
      <c r="EI20" s="19">
        <f t="shared" si="49"/>
        <v>0</v>
      </c>
      <c r="EJ20" s="19">
        <f t="shared" si="50"/>
        <v>0</v>
      </c>
      <c r="EK20" s="19"/>
      <c r="EL20" s="19"/>
      <c r="EM20" s="19">
        <f t="shared" si="51"/>
        <v>0</v>
      </c>
      <c r="EN20" s="19">
        <f t="shared" si="52"/>
        <v>0</v>
      </c>
      <c r="EO20" s="19">
        <f t="shared" si="53"/>
        <v>0</v>
      </c>
      <c r="EP20" s="19"/>
      <c r="EQ20" s="19"/>
      <c r="ER20" s="19">
        <f t="shared" si="54"/>
        <v>0</v>
      </c>
      <c r="ES20" s="19">
        <f t="shared" si="55"/>
        <v>0</v>
      </c>
      <c r="ET20" s="19">
        <f t="shared" si="56"/>
        <v>0</v>
      </c>
      <c r="EU20" s="19"/>
      <c r="EV20" s="19"/>
      <c r="EW20" s="19">
        <f t="shared" si="57"/>
        <v>0</v>
      </c>
      <c r="EX20" s="19">
        <f t="shared" si="58"/>
        <v>0</v>
      </c>
      <c r="EY20" s="19">
        <f t="shared" si="59"/>
        <v>0</v>
      </c>
      <c r="EZ20" s="19"/>
      <c r="FA20" s="19"/>
      <c r="FB20" s="19">
        <f t="shared" si="60"/>
        <v>0</v>
      </c>
      <c r="FC20" s="19">
        <f t="shared" si="61"/>
        <v>0</v>
      </c>
      <c r="FD20" s="19">
        <f t="shared" si="62"/>
        <v>0</v>
      </c>
      <c r="FE20" s="19"/>
      <c r="FF20" s="19"/>
      <c r="FG20" s="19">
        <f t="shared" si="63"/>
        <v>0</v>
      </c>
      <c r="FH20" s="19">
        <f t="shared" si="64"/>
        <v>0</v>
      </c>
      <c r="FI20" s="19">
        <f t="shared" si="65"/>
        <v>0</v>
      </c>
      <c r="FJ20" s="19"/>
      <c r="FK20" s="19"/>
      <c r="FL20" s="19">
        <f t="shared" si="66"/>
        <v>0</v>
      </c>
      <c r="FM20" s="19">
        <f t="shared" si="67"/>
        <v>0</v>
      </c>
      <c r="FN20" s="19">
        <f t="shared" si="68"/>
        <v>0</v>
      </c>
      <c r="FO20" s="19"/>
      <c r="FP20" s="19"/>
      <c r="FQ20" s="19">
        <f t="shared" si="69"/>
        <v>0</v>
      </c>
      <c r="FR20" s="19">
        <f t="shared" si="70"/>
        <v>0</v>
      </c>
      <c r="FS20" s="19">
        <f t="shared" si="71"/>
        <v>0</v>
      </c>
      <c r="FT20" s="19"/>
      <c r="FU20" s="19"/>
      <c r="FV20" s="19">
        <f t="shared" si="72"/>
        <v>0</v>
      </c>
      <c r="FW20" s="19">
        <f t="shared" si="73"/>
        <v>0</v>
      </c>
      <c r="FX20" s="19">
        <f t="shared" si="74"/>
        <v>0</v>
      </c>
      <c r="FY20" s="19"/>
      <c r="FZ20" s="19"/>
      <c r="GA20" s="19">
        <f t="shared" si="75"/>
        <v>0</v>
      </c>
      <c r="GB20" s="19">
        <f t="shared" si="76"/>
        <v>0</v>
      </c>
      <c r="GC20" s="19">
        <f t="shared" si="77"/>
        <v>0</v>
      </c>
      <c r="GD20" s="19"/>
      <c r="GE20" s="19"/>
      <c r="GF20" s="19">
        <f t="shared" si="78"/>
        <v>0</v>
      </c>
      <c r="GG20" s="19">
        <f t="shared" si="79"/>
        <v>0</v>
      </c>
      <c r="GH20" s="19">
        <f t="shared" si="80"/>
        <v>0</v>
      </c>
      <c r="GI20" s="19"/>
      <c r="GJ20" s="19"/>
      <c r="GK20" s="19">
        <f t="shared" si="81"/>
        <v>0</v>
      </c>
      <c r="GL20" s="19">
        <f t="shared" si="82"/>
        <v>0</v>
      </c>
      <c r="GM20" s="19">
        <f t="shared" si="83"/>
        <v>0</v>
      </c>
      <c r="GN20" s="19"/>
      <c r="GO20" s="19"/>
      <c r="GP20" s="19">
        <f t="shared" si="84"/>
        <v>0</v>
      </c>
      <c r="GQ20" s="19">
        <f t="shared" si="85"/>
        <v>0</v>
      </c>
      <c r="GR20" s="19">
        <f t="shared" si="86"/>
        <v>0</v>
      </c>
      <c r="GS20" s="19"/>
      <c r="GT20" s="19"/>
      <c r="GU20" s="19">
        <f t="shared" si="87"/>
        <v>0</v>
      </c>
      <c r="GV20" s="19">
        <f t="shared" si="88"/>
        <v>0</v>
      </c>
      <c r="GW20" s="19">
        <f t="shared" si="89"/>
        <v>0</v>
      </c>
      <c r="GX20" s="19"/>
      <c r="GY20" s="19"/>
      <c r="GZ20" s="19">
        <f t="shared" si="90"/>
        <v>0</v>
      </c>
      <c r="HA20" s="19">
        <f t="shared" si="91"/>
        <v>0</v>
      </c>
      <c r="HB20" s="19">
        <f t="shared" si="92"/>
        <v>0</v>
      </c>
      <c r="HC20" s="19"/>
      <c r="HD20" s="19"/>
      <c r="HE20" s="19">
        <f t="shared" si="93"/>
        <v>0</v>
      </c>
      <c r="HF20" s="19">
        <f t="shared" si="94"/>
        <v>0</v>
      </c>
      <c r="HG20" s="19">
        <f t="shared" si="95"/>
        <v>0</v>
      </c>
      <c r="HH20" s="19"/>
      <c r="HI20" s="19"/>
      <c r="HJ20" s="19">
        <f t="shared" si="96"/>
        <v>0</v>
      </c>
      <c r="HK20" s="19">
        <f t="shared" si="97"/>
        <v>0</v>
      </c>
      <c r="HL20" s="19">
        <f t="shared" si="98"/>
        <v>0</v>
      </c>
      <c r="HM20" s="19"/>
      <c r="HN20" s="19"/>
      <c r="HO20" s="19">
        <f t="shared" si="99"/>
        <v>0</v>
      </c>
      <c r="HP20" s="19">
        <f t="shared" si="100"/>
        <v>0</v>
      </c>
      <c r="HQ20" s="19">
        <f t="shared" si="101"/>
        <v>0</v>
      </c>
      <c r="HR20" s="19"/>
      <c r="HS20" s="19"/>
      <c r="HT20" s="19">
        <f t="shared" si="102"/>
        <v>0</v>
      </c>
      <c r="HU20" s="19">
        <f t="shared" si="103"/>
        <v>0</v>
      </c>
      <c r="HV20" s="19">
        <f t="shared" si="104"/>
        <v>0</v>
      </c>
      <c r="HW20" s="19"/>
      <c r="HX20" s="19"/>
      <c r="HY20" s="19">
        <f t="shared" si="105"/>
        <v>0</v>
      </c>
      <c r="HZ20" s="19">
        <f t="shared" si="106"/>
        <v>0</v>
      </c>
      <c r="IA20" s="19">
        <f t="shared" si="107"/>
        <v>0</v>
      </c>
      <c r="IB20" s="19"/>
    </row>
    <row r="21" spans="1:236" ht="12.75" hidden="1">
      <c r="A21" s="3">
        <v>42095</v>
      </c>
      <c r="E21" s="20">
        <f t="shared" si="0"/>
        <v>0</v>
      </c>
      <c r="H21" s="20"/>
      <c r="I21" s="20"/>
      <c r="J21" s="20"/>
      <c r="K21" s="20"/>
      <c r="W21" s="20">
        <f>C21-H21-M21-R21</f>
        <v>0</v>
      </c>
      <c r="X21" s="20">
        <f t="shared" si="2"/>
        <v>0</v>
      </c>
      <c r="Y21" s="20">
        <f t="shared" si="3"/>
        <v>0</v>
      </c>
      <c r="Z21" s="20"/>
      <c r="AB21" s="26">
        <f t="shared" si="4"/>
        <v>0</v>
      </c>
      <c r="AC21" s="26">
        <f t="shared" si="5"/>
        <v>0</v>
      </c>
      <c r="AD21" s="20">
        <f t="shared" si="6"/>
        <v>0</v>
      </c>
      <c r="AE21" s="20"/>
      <c r="AG21" s="19">
        <f>AL21+AQ21+AV21+BA21+BF21+BK21+BP21+BU21+BZ21+CE21+CJ21+CO21+CT21+CY21+DD21+DI21+DN21+DS21+DX21</f>
        <v>0</v>
      </c>
      <c r="AH21" s="19">
        <f t="shared" si="7"/>
        <v>0</v>
      </c>
      <c r="AI21" s="19">
        <f t="shared" si="8"/>
        <v>0</v>
      </c>
      <c r="AJ21" s="19"/>
      <c r="AL21" s="19">
        <f t="shared" si="108"/>
        <v>0</v>
      </c>
      <c r="AM21" s="19">
        <f t="shared" si="9"/>
        <v>0</v>
      </c>
      <c r="AN21" s="19">
        <f t="shared" si="10"/>
        <v>0</v>
      </c>
      <c r="AO21" s="19"/>
      <c r="AP21" s="19"/>
      <c r="AQ21" s="19">
        <f t="shared" si="109"/>
        <v>0</v>
      </c>
      <c r="AR21" s="19">
        <f t="shared" si="11"/>
        <v>0</v>
      </c>
      <c r="AS21" s="19">
        <f t="shared" si="12"/>
        <v>0</v>
      </c>
      <c r="AT21" s="19"/>
      <c r="AU21" s="19"/>
      <c r="AV21" s="19">
        <f t="shared" si="110"/>
        <v>0</v>
      </c>
      <c r="AW21" s="19">
        <f t="shared" si="13"/>
        <v>0</v>
      </c>
      <c r="AX21" s="19">
        <f t="shared" si="14"/>
        <v>0</v>
      </c>
      <c r="AY21" s="19"/>
      <c r="AZ21" s="19"/>
      <c r="BA21" s="19">
        <f t="shared" si="111"/>
        <v>0</v>
      </c>
      <c r="BB21" s="19">
        <f t="shared" si="15"/>
        <v>0</v>
      </c>
      <c r="BC21" s="19">
        <f t="shared" si="16"/>
        <v>0</v>
      </c>
      <c r="BD21" s="19"/>
      <c r="BE21" s="19"/>
      <c r="BF21" s="19">
        <f t="shared" si="112"/>
        <v>0</v>
      </c>
      <c r="BG21" s="19">
        <f t="shared" si="17"/>
        <v>0</v>
      </c>
      <c r="BH21" s="19">
        <f t="shared" si="18"/>
        <v>0</v>
      </c>
      <c r="BI21" s="19"/>
      <c r="BJ21" s="19"/>
      <c r="BK21" s="19">
        <f t="shared" si="113"/>
        <v>0</v>
      </c>
      <c r="BL21" s="19">
        <f t="shared" si="19"/>
        <v>0</v>
      </c>
      <c r="BM21" s="19">
        <f t="shared" si="20"/>
        <v>0</v>
      </c>
      <c r="BN21" s="19"/>
      <c r="BO21" s="19"/>
      <c r="BP21" s="19">
        <f t="shared" si="114"/>
        <v>0</v>
      </c>
      <c r="BQ21" s="19">
        <f t="shared" si="21"/>
        <v>0</v>
      </c>
      <c r="BR21" s="19">
        <f t="shared" si="22"/>
        <v>0</v>
      </c>
      <c r="BS21" s="19"/>
      <c r="BT21" s="19"/>
      <c r="BU21" s="19">
        <f t="shared" si="115"/>
        <v>0</v>
      </c>
      <c r="BV21" s="19">
        <f t="shared" si="23"/>
        <v>0</v>
      </c>
      <c r="BW21" s="19">
        <f t="shared" si="24"/>
        <v>0</v>
      </c>
      <c r="BX21" s="19"/>
      <c r="BY21" s="19"/>
      <c r="BZ21" s="19">
        <f t="shared" si="116"/>
        <v>0</v>
      </c>
      <c r="CA21" s="19">
        <f t="shared" si="25"/>
        <v>0</v>
      </c>
      <c r="CB21" s="19">
        <f t="shared" si="26"/>
        <v>0</v>
      </c>
      <c r="CC21" s="19"/>
      <c r="CD21" s="19"/>
      <c r="CE21" s="19">
        <f t="shared" si="117"/>
        <v>0</v>
      </c>
      <c r="CF21" s="19">
        <f t="shared" si="27"/>
        <v>0</v>
      </c>
      <c r="CG21" s="19">
        <f t="shared" si="28"/>
        <v>0</v>
      </c>
      <c r="CH21" s="19"/>
      <c r="CI21" s="19"/>
      <c r="CJ21" s="19">
        <f t="shared" si="118"/>
        <v>0</v>
      </c>
      <c r="CK21" s="19">
        <f t="shared" si="29"/>
        <v>0</v>
      </c>
      <c r="CL21" s="19">
        <f t="shared" si="30"/>
        <v>0</v>
      </c>
      <c r="CM21" s="19"/>
      <c r="CN21" s="19"/>
      <c r="CO21" s="19">
        <f t="shared" si="119"/>
        <v>0</v>
      </c>
      <c r="CP21" s="19">
        <f t="shared" si="31"/>
        <v>0</v>
      </c>
      <c r="CQ21" s="19">
        <f t="shared" si="32"/>
        <v>0</v>
      </c>
      <c r="CR21" s="19"/>
      <c r="CS21" s="19"/>
      <c r="CT21" s="19">
        <f t="shared" si="120"/>
        <v>0</v>
      </c>
      <c r="CU21" s="19">
        <f t="shared" si="33"/>
        <v>0</v>
      </c>
      <c r="CV21" s="19">
        <f t="shared" si="34"/>
        <v>0</v>
      </c>
      <c r="CW21" s="19"/>
      <c r="CX21" s="19"/>
      <c r="CY21" s="19">
        <f t="shared" si="121"/>
        <v>0</v>
      </c>
      <c r="CZ21" s="19">
        <f t="shared" si="35"/>
        <v>0</v>
      </c>
      <c r="DA21" s="19">
        <f t="shared" si="36"/>
        <v>0</v>
      </c>
      <c r="DB21" s="19"/>
      <c r="DC21" s="19"/>
      <c r="DD21" s="19">
        <f t="shared" si="122"/>
        <v>0</v>
      </c>
      <c r="DE21" s="19">
        <f t="shared" si="37"/>
        <v>0</v>
      </c>
      <c r="DF21" s="19">
        <f t="shared" si="38"/>
        <v>0</v>
      </c>
      <c r="DG21" s="19"/>
      <c r="DH21" s="19"/>
      <c r="DI21" s="19">
        <f t="shared" si="123"/>
        <v>0</v>
      </c>
      <c r="DJ21" s="19">
        <f t="shared" si="39"/>
        <v>0</v>
      </c>
      <c r="DK21" s="19">
        <f t="shared" si="40"/>
        <v>0</v>
      </c>
      <c r="DL21" s="19"/>
      <c r="DM21" s="19"/>
      <c r="DN21" s="19">
        <f t="shared" si="124"/>
        <v>0</v>
      </c>
      <c r="DO21" s="19">
        <f t="shared" si="41"/>
        <v>0</v>
      </c>
      <c r="DP21" s="19">
        <f t="shared" si="42"/>
        <v>0</v>
      </c>
      <c r="DQ21" s="19"/>
      <c r="DR21" s="19"/>
      <c r="DS21" s="19">
        <f t="shared" si="125"/>
        <v>0</v>
      </c>
      <c r="DT21" s="19">
        <f t="shared" si="43"/>
        <v>0</v>
      </c>
      <c r="DU21" s="19">
        <f t="shared" si="44"/>
        <v>0</v>
      </c>
      <c r="DV21" s="19"/>
      <c r="DW21" s="19"/>
      <c r="DX21" s="26"/>
      <c r="DY21" s="19"/>
      <c r="DZ21" s="19"/>
      <c r="EA21" s="19"/>
      <c r="EB21" s="19"/>
      <c r="EC21" s="19">
        <f t="shared" si="45"/>
        <v>0</v>
      </c>
      <c r="ED21" s="19">
        <f t="shared" si="46"/>
        <v>0</v>
      </c>
      <c r="EE21" s="19">
        <f t="shared" si="47"/>
        <v>0</v>
      </c>
      <c r="EF21" s="19"/>
      <c r="EG21" s="19"/>
      <c r="EH21" s="19">
        <f t="shared" si="48"/>
        <v>0</v>
      </c>
      <c r="EI21" s="19">
        <f t="shared" si="49"/>
        <v>0</v>
      </c>
      <c r="EJ21" s="19">
        <f t="shared" si="50"/>
        <v>0</v>
      </c>
      <c r="EK21" s="19"/>
      <c r="EL21" s="19"/>
      <c r="EM21" s="19">
        <f t="shared" si="51"/>
        <v>0</v>
      </c>
      <c r="EN21" s="19">
        <f t="shared" si="52"/>
        <v>0</v>
      </c>
      <c r="EO21" s="19">
        <f t="shared" si="53"/>
        <v>0</v>
      </c>
      <c r="EP21" s="19"/>
      <c r="EQ21" s="19"/>
      <c r="ER21" s="19">
        <f t="shared" si="54"/>
        <v>0</v>
      </c>
      <c r="ES21" s="19">
        <f t="shared" si="55"/>
        <v>0</v>
      </c>
      <c r="ET21" s="19">
        <f t="shared" si="56"/>
        <v>0</v>
      </c>
      <c r="EU21" s="19"/>
      <c r="EV21" s="19"/>
      <c r="EW21" s="19">
        <f t="shared" si="57"/>
        <v>0</v>
      </c>
      <c r="EX21" s="19">
        <f t="shared" si="58"/>
        <v>0</v>
      </c>
      <c r="EY21" s="19">
        <f t="shared" si="59"/>
        <v>0</v>
      </c>
      <c r="EZ21" s="19"/>
      <c r="FA21" s="19"/>
      <c r="FB21" s="19">
        <f t="shared" si="60"/>
        <v>0</v>
      </c>
      <c r="FC21" s="19">
        <f t="shared" si="61"/>
        <v>0</v>
      </c>
      <c r="FD21" s="19">
        <f t="shared" si="62"/>
        <v>0</v>
      </c>
      <c r="FE21" s="19"/>
      <c r="FF21" s="19"/>
      <c r="FG21" s="19">
        <f t="shared" si="63"/>
        <v>0</v>
      </c>
      <c r="FH21" s="19">
        <f t="shared" si="64"/>
        <v>0</v>
      </c>
      <c r="FI21" s="19">
        <f t="shared" si="65"/>
        <v>0</v>
      </c>
      <c r="FJ21" s="19"/>
      <c r="FK21" s="19"/>
      <c r="FL21" s="19">
        <f t="shared" si="66"/>
        <v>0</v>
      </c>
      <c r="FM21" s="19">
        <f t="shared" si="67"/>
        <v>0</v>
      </c>
      <c r="FN21" s="19">
        <f t="shared" si="68"/>
        <v>0</v>
      </c>
      <c r="FO21" s="19"/>
      <c r="FP21" s="19"/>
      <c r="FQ21" s="19">
        <f t="shared" si="69"/>
        <v>0</v>
      </c>
      <c r="FR21" s="19">
        <f t="shared" si="70"/>
        <v>0</v>
      </c>
      <c r="FS21" s="19">
        <f t="shared" si="71"/>
        <v>0</v>
      </c>
      <c r="FT21" s="19"/>
      <c r="FU21" s="19"/>
      <c r="FV21" s="19">
        <f t="shared" si="72"/>
        <v>0</v>
      </c>
      <c r="FW21" s="19">
        <f t="shared" si="73"/>
        <v>0</v>
      </c>
      <c r="FX21" s="19">
        <f t="shared" si="74"/>
        <v>0</v>
      </c>
      <c r="FY21" s="19"/>
      <c r="FZ21" s="19"/>
      <c r="GA21" s="19">
        <f t="shared" si="75"/>
        <v>0</v>
      </c>
      <c r="GB21" s="19">
        <f t="shared" si="76"/>
        <v>0</v>
      </c>
      <c r="GC21" s="19">
        <f t="shared" si="77"/>
        <v>0</v>
      </c>
      <c r="GD21" s="19"/>
      <c r="GE21" s="19"/>
      <c r="GF21" s="19">
        <f t="shared" si="78"/>
        <v>0</v>
      </c>
      <c r="GG21" s="19">
        <f t="shared" si="79"/>
        <v>0</v>
      </c>
      <c r="GH21" s="19">
        <f t="shared" si="80"/>
        <v>0</v>
      </c>
      <c r="GI21" s="19"/>
      <c r="GJ21" s="19"/>
      <c r="GK21" s="19">
        <f t="shared" si="81"/>
        <v>0</v>
      </c>
      <c r="GL21" s="19">
        <f t="shared" si="82"/>
        <v>0</v>
      </c>
      <c r="GM21" s="19">
        <f t="shared" si="83"/>
        <v>0</v>
      </c>
      <c r="GN21" s="19"/>
      <c r="GO21" s="19"/>
      <c r="GP21" s="19">
        <f t="shared" si="84"/>
        <v>0</v>
      </c>
      <c r="GQ21" s="19">
        <f t="shared" si="85"/>
        <v>0</v>
      </c>
      <c r="GR21" s="19">
        <f t="shared" si="86"/>
        <v>0</v>
      </c>
      <c r="GS21" s="19"/>
      <c r="GT21" s="19"/>
      <c r="GU21" s="19">
        <f t="shared" si="87"/>
        <v>0</v>
      </c>
      <c r="GV21" s="19">
        <f t="shared" si="88"/>
        <v>0</v>
      </c>
      <c r="GW21" s="19">
        <f t="shared" si="89"/>
        <v>0</v>
      </c>
      <c r="GX21" s="19"/>
      <c r="GY21" s="19"/>
      <c r="GZ21" s="19">
        <f t="shared" si="90"/>
        <v>0</v>
      </c>
      <c r="HA21" s="19">
        <f t="shared" si="91"/>
        <v>0</v>
      </c>
      <c r="HB21" s="19">
        <f t="shared" si="92"/>
        <v>0</v>
      </c>
      <c r="HC21" s="19"/>
      <c r="HD21" s="19"/>
      <c r="HE21" s="19">
        <f t="shared" si="93"/>
        <v>0</v>
      </c>
      <c r="HF21" s="19">
        <f t="shared" si="94"/>
        <v>0</v>
      </c>
      <c r="HG21" s="19">
        <f t="shared" si="95"/>
        <v>0</v>
      </c>
      <c r="HH21" s="19"/>
      <c r="HI21" s="19"/>
      <c r="HJ21" s="19">
        <f t="shared" si="96"/>
        <v>0</v>
      </c>
      <c r="HK21" s="19">
        <f t="shared" si="97"/>
        <v>0</v>
      </c>
      <c r="HL21" s="19">
        <f t="shared" si="98"/>
        <v>0</v>
      </c>
      <c r="HM21" s="19"/>
      <c r="HN21" s="19"/>
      <c r="HO21" s="19">
        <f t="shared" si="99"/>
        <v>0</v>
      </c>
      <c r="HP21" s="19">
        <f t="shared" si="100"/>
        <v>0</v>
      </c>
      <c r="HQ21" s="19">
        <f t="shared" si="101"/>
        <v>0</v>
      </c>
      <c r="HR21" s="19"/>
      <c r="HS21" s="19"/>
      <c r="HT21" s="19">
        <f t="shared" si="102"/>
        <v>0</v>
      </c>
      <c r="HU21" s="19">
        <f t="shared" si="103"/>
        <v>0</v>
      </c>
      <c r="HV21" s="19">
        <f t="shared" si="104"/>
        <v>0</v>
      </c>
      <c r="HW21" s="19"/>
      <c r="HX21" s="19"/>
      <c r="HY21" s="19">
        <f t="shared" si="105"/>
        <v>0</v>
      </c>
      <c r="HZ21" s="19">
        <f t="shared" si="106"/>
        <v>0</v>
      </c>
      <c r="IA21" s="19">
        <f t="shared" si="107"/>
        <v>0</v>
      </c>
      <c r="IB21" s="19"/>
    </row>
    <row r="22" spans="1:236" ht="12.75" hidden="1">
      <c r="A22" s="3">
        <v>42278</v>
      </c>
      <c r="E22" s="20">
        <f t="shared" si="0"/>
        <v>0</v>
      </c>
      <c r="H22" s="20"/>
      <c r="I22" s="20"/>
      <c r="J22" s="20"/>
      <c r="K22" s="20"/>
      <c r="W22" s="20"/>
      <c r="X22" s="20">
        <f t="shared" si="2"/>
        <v>0</v>
      </c>
      <c r="Y22" s="20">
        <f t="shared" si="3"/>
        <v>0</v>
      </c>
      <c r="Z22" s="20"/>
      <c r="AB22" s="26">
        <f t="shared" si="4"/>
        <v>0</v>
      </c>
      <c r="AC22" s="26">
        <f t="shared" si="5"/>
        <v>0</v>
      </c>
      <c r="AD22" s="20">
        <f t="shared" si="6"/>
        <v>0</v>
      </c>
      <c r="AE22" s="20"/>
      <c r="AG22" s="19"/>
      <c r="AH22" s="19">
        <f t="shared" si="7"/>
        <v>0</v>
      </c>
      <c r="AI22" s="19">
        <f t="shared" si="8"/>
        <v>0</v>
      </c>
      <c r="AJ22" s="19"/>
      <c r="AL22" s="19"/>
      <c r="AM22" s="19">
        <f t="shared" si="9"/>
        <v>0</v>
      </c>
      <c r="AN22" s="19">
        <f t="shared" si="10"/>
        <v>0</v>
      </c>
      <c r="AO22" s="19"/>
      <c r="AP22" s="19"/>
      <c r="AQ22" s="19"/>
      <c r="AR22" s="19">
        <f t="shared" si="11"/>
        <v>0</v>
      </c>
      <c r="AS22" s="19">
        <f t="shared" si="12"/>
        <v>0</v>
      </c>
      <c r="AT22" s="19"/>
      <c r="AU22" s="19"/>
      <c r="AV22" s="19"/>
      <c r="AW22" s="19">
        <f t="shared" si="13"/>
        <v>0</v>
      </c>
      <c r="AX22" s="19">
        <f t="shared" si="14"/>
        <v>0</v>
      </c>
      <c r="AY22" s="19"/>
      <c r="AZ22" s="19"/>
      <c r="BA22" s="19"/>
      <c r="BB22" s="19">
        <f t="shared" si="15"/>
        <v>0</v>
      </c>
      <c r="BC22" s="19">
        <f t="shared" si="16"/>
        <v>0</v>
      </c>
      <c r="BD22" s="19"/>
      <c r="BE22" s="19"/>
      <c r="BF22" s="19"/>
      <c r="BG22" s="19">
        <f t="shared" si="17"/>
        <v>0</v>
      </c>
      <c r="BH22" s="19">
        <f t="shared" si="18"/>
        <v>0</v>
      </c>
      <c r="BI22" s="19"/>
      <c r="BJ22" s="19"/>
      <c r="BK22" s="19"/>
      <c r="BL22" s="19">
        <f t="shared" si="19"/>
        <v>0</v>
      </c>
      <c r="BM22" s="19">
        <f t="shared" si="20"/>
        <v>0</v>
      </c>
      <c r="BN22" s="19"/>
      <c r="BO22" s="19"/>
      <c r="BP22" s="19"/>
      <c r="BQ22" s="19">
        <f t="shared" si="21"/>
        <v>0</v>
      </c>
      <c r="BR22" s="19">
        <f t="shared" si="22"/>
        <v>0</v>
      </c>
      <c r="BS22" s="19"/>
      <c r="BT22" s="19"/>
      <c r="BU22" s="19"/>
      <c r="BV22" s="19">
        <f t="shared" si="23"/>
        <v>0</v>
      </c>
      <c r="BW22" s="19">
        <f t="shared" si="24"/>
        <v>0</v>
      </c>
      <c r="BX22" s="19"/>
      <c r="BY22" s="19"/>
      <c r="BZ22" s="19"/>
      <c r="CA22" s="19">
        <f t="shared" si="25"/>
        <v>0</v>
      </c>
      <c r="CB22" s="19">
        <f t="shared" si="26"/>
        <v>0</v>
      </c>
      <c r="CC22" s="19"/>
      <c r="CD22" s="19"/>
      <c r="CE22" s="19"/>
      <c r="CF22" s="19">
        <f t="shared" si="27"/>
        <v>0</v>
      </c>
      <c r="CG22" s="19">
        <f t="shared" si="28"/>
        <v>0</v>
      </c>
      <c r="CH22" s="19"/>
      <c r="CI22" s="19"/>
      <c r="CJ22" s="19"/>
      <c r="CK22" s="19">
        <f t="shared" si="29"/>
        <v>0</v>
      </c>
      <c r="CL22" s="19">
        <f t="shared" si="30"/>
        <v>0</v>
      </c>
      <c r="CM22" s="19"/>
      <c r="CN22" s="19"/>
      <c r="CO22" s="19"/>
      <c r="CP22" s="19">
        <f t="shared" si="31"/>
        <v>0</v>
      </c>
      <c r="CQ22" s="19">
        <f t="shared" si="32"/>
        <v>0</v>
      </c>
      <c r="CR22" s="19"/>
      <c r="CS22" s="19"/>
      <c r="CT22" s="19"/>
      <c r="CU22" s="19">
        <f t="shared" si="33"/>
        <v>0</v>
      </c>
      <c r="CV22" s="19">
        <f t="shared" si="34"/>
        <v>0</v>
      </c>
      <c r="CW22" s="19"/>
      <c r="CX22" s="19"/>
      <c r="CY22" s="19"/>
      <c r="CZ22" s="19">
        <f t="shared" si="35"/>
        <v>0</v>
      </c>
      <c r="DA22" s="19">
        <f t="shared" si="36"/>
        <v>0</v>
      </c>
      <c r="DB22" s="19"/>
      <c r="DC22" s="19"/>
      <c r="DD22" s="19"/>
      <c r="DE22" s="19">
        <f t="shared" si="37"/>
        <v>0</v>
      </c>
      <c r="DF22" s="19">
        <f t="shared" si="38"/>
        <v>0</v>
      </c>
      <c r="DG22" s="19"/>
      <c r="DH22" s="19"/>
      <c r="DI22" s="19"/>
      <c r="DJ22" s="19">
        <f t="shared" si="39"/>
        <v>0</v>
      </c>
      <c r="DK22" s="19">
        <f t="shared" si="40"/>
        <v>0</v>
      </c>
      <c r="DL22" s="19"/>
      <c r="DM22" s="19"/>
      <c r="DN22" s="19"/>
      <c r="DO22" s="19">
        <f t="shared" si="41"/>
        <v>0</v>
      </c>
      <c r="DP22" s="19">
        <f t="shared" si="42"/>
        <v>0</v>
      </c>
      <c r="DQ22" s="19"/>
      <c r="DR22" s="19"/>
      <c r="DS22" s="19"/>
      <c r="DT22" s="19">
        <f t="shared" si="43"/>
        <v>0</v>
      </c>
      <c r="DU22" s="19">
        <f t="shared" si="44"/>
        <v>0</v>
      </c>
      <c r="DV22" s="19"/>
      <c r="DW22" s="19"/>
      <c r="DX22" s="26"/>
      <c r="DY22" s="19"/>
      <c r="DZ22" s="19"/>
      <c r="EA22" s="19"/>
      <c r="EB22" s="19"/>
      <c r="EC22" s="19">
        <f t="shared" si="45"/>
        <v>0</v>
      </c>
      <c r="ED22" s="19">
        <f t="shared" si="46"/>
        <v>0</v>
      </c>
      <c r="EE22" s="19">
        <f t="shared" si="47"/>
        <v>0</v>
      </c>
      <c r="EF22" s="19"/>
      <c r="EG22" s="19"/>
      <c r="EH22" s="19">
        <f t="shared" si="48"/>
        <v>0</v>
      </c>
      <c r="EI22" s="19">
        <f t="shared" si="49"/>
        <v>0</v>
      </c>
      <c r="EJ22" s="19">
        <f t="shared" si="50"/>
        <v>0</v>
      </c>
      <c r="EK22" s="19"/>
      <c r="EL22" s="19"/>
      <c r="EM22" s="19">
        <f t="shared" si="51"/>
        <v>0</v>
      </c>
      <c r="EN22" s="19">
        <f t="shared" si="52"/>
        <v>0</v>
      </c>
      <c r="EO22" s="19">
        <f t="shared" si="53"/>
        <v>0</v>
      </c>
      <c r="EP22" s="19"/>
      <c r="EQ22" s="19"/>
      <c r="ER22" s="19">
        <f t="shared" si="54"/>
        <v>0</v>
      </c>
      <c r="ES22" s="19">
        <f t="shared" si="55"/>
        <v>0</v>
      </c>
      <c r="ET22" s="19">
        <f t="shared" si="56"/>
        <v>0</v>
      </c>
      <c r="EU22" s="19"/>
      <c r="EV22" s="19"/>
      <c r="EW22" s="19">
        <f t="shared" si="57"/>
        <v>0</v>
      </c>
      <c r="EX22" s="19">
        <f t="shared" si="58"/>
        <v>0</v>
      </c>
      <c r="EY22" s="19">
        <f t="shared" si="59"/>
        <v>0</v>
      </c>
      <c r="EZ22" s="19"/>
      <c r="FA22" s="19"/>
      <c r="FB22" s="19">
        <f t="shared" si="60"/>
        <v>0</v>
      </c>
      <c r="FC22" s="19">
        <f t="shared" si="61"/>
        <v>0</v>
      </c>
      <c r="FD22" s="19">
        <f t="shared" si="62"/>
        <v>0</v>
      </c>
      <c r="FE22" s="19"/>
      <c r="FF22" s="19"/>
      <c r="FG22" s="19">
        <f t="shared" si="63"/>
        <v>0</v>
      </c>
      <c r="FH22" s="19">
        <f t="shared" si="64"/>
        <v>0</v>
      </c>
      <c r="FI22" s="19">
        <f t="shared" si="65"/>
        <v>0</v>
      </c>
      <c r="FJ22" s="19"/>
      <c r="FK22" s="19"/>
      <c r="FL22" s="19">
        <f t="shared" si="66"/>
        <v>0</v>
      </c>
      <c r="FM22" s="19">
        <f t="shared" si="67"/>
        <v>0</v>
      </c>
      <c r="FN22" s="19">
        <f t="shared" si="68"/>
        <v>0</v>
      </c>
      <c r="FO22" s="19"/>
      <c r="FP22" s="19"/>
      <c r="FQ22" s="19">
        <f t="shared" si="69"/>
        <v>0</v>
      </c>
      <c r="FR22" s="19">
        <f t="shared" si="70"/>
        <v>0</v>
      </c>
      <c r="FS22" s="19">
        <f t="shared" si="71"/>
        <v>0</v>
      </c>
      <c r="FT22" s="19"/>
      <c r="FU22" s="19"/>
      <c r="FV22" s="19">
        <f t="shared" si="72"/>
        <v>0</v>
      </c>
      <c r="FW22" s="19">
        <f t="shared" si="73"/>
        <v>0</v>
      </c>
      <c r="FX22" s="19">
        <f t="shared" si="74"/>
        <v>0</v>
      </c>
      <c r="FY22" s="19"/>
      <c r="FZ22" s="19"/>
      <c r="GA22" s="19">
        <f t="shared" si="75"/>
        <v>0</v>
      </c>
      <c r="GB22" s="19">
        <f t="shared" si="76"/>
        <v>0</v>
      </c>
      <c r="GC22" s="19">
        <f t="shared" si="77"/>
        <v>0</v>
      </c>
      <c r="GD22" s="19"/>
      <c r="GE22" s="19"/>
      <c r="GF22" s="19">
        <f t="shared" si="78"/>
        <v>0</v>
      </c>
      <c r="GG22" s="19">
        <f t="shared" si="79"/>
        <v>0</v>
      </c>
      <c r="GH22" s="19">
        <f t="shared" si="80"/>
        <v>0</v>
      </c>
      <c r="GI22" s="19"/>
      <c r="GJ22" s="19"/>
      <c r="GK22" s="19">
        <f t="shared" si="81"/>
        <v>0</v>
      </c>
      <c r="GL22" s="19">
        <f t="shared" si="82"/>
        <v>0</v>
      </c>
      <c r="GM22" s="19">
        <f t="shared" si="83"/>
        <v>0</v>
      </c>
      <c r="GN22" s="19"/>
      <c r="GO22" s="19"/>
      <c r="GP22" s="19">
        <f t="shared" si="84"/>
        <v>0</v>
      </c>
      <c r="GQ22" s="19">
        <f t="shared" si="85"/>
        <v>0</v>
      </c>
      <c r="GR22" s="19">
        <f t="shared" si="86"/>
        <v>0</v>
      </c>
      <c r="GS22" s="19"/>
      <c r="GT22" s="19"/>
      <c r="GU22" s="19">
        <f t="shared" si="87"/>
        <v>0</v>
      </c>
      <c r="GV22" s="19">
        <f t="shared" si="88"/>
        <v>0</v>
      </c>
      <c r="GW22" s="19">
        <f t="shared" si="89"/>
        <v>0</v>
      </c>
      <c r="GX22" s="19"/>
      <c r="GY22" s="19"/>
      <c r="GZ22" s="19">
        <f t="shared" si="90"/>
        <v>0</v>
      </c>
      <c r="HA22" s="19">
        <f t="shared" si="91"/>
        <v>0</v>
      </c>
      <c r="HB22" s="19">
        <f t="shared" si="92"/>
        <v>0</v>
      </c>
      <c r="HC22" s="19"/>
      <c r="HD22" s="19"/>
      <c r="HE22" s="19">
        <f t="shared" si="93"/>
        <v>0</v>
      </c>
      <c r="HF22" s="19">
        <f t="shared" si="94"/>
        <v>0</v>
      </c>
      <c r="HG22" s="19">
        <f t="shared" si="95"/>
        <v>0</v>
      </c>
      <c r="HH22" s="19"/>
      <c r="HI22" s="19"/>
      <c r="HJ22" s="19">
        <f t="shared" si="96"/>
        <v>0</v>
      </c>
      <c r="HK22" s="19">
        <f t="shared" si="97"/>
        <v>0</v>
      </c>
      <c r="HL22" s="19">
        <f t="shared" si="98"/>
        <v>0</v>
      </c>
      <c r="HM22" s="19"/>
      <c r="HN22" s="19"/>
      <c r="HO22" s="19">
        <f t="shared" si="99"/>
        <v>0</v>
      </c>
      <c r="HP22" s="19">
        <f t="shared" si="100"/>
        <v>0</v>
      </c>
      <c r="HQ22" s="19">
        <f t="shared" si="101"/>
        <v>0</v>
      </c>
      <c r="HR22" s="19"/>
      <c r="HS22" s="19"/>
      <c r="HT22" s="19">
        <f t="shared" si="102"/>
        <v>0</v>
      </c>
      <c r="HU22" s="19">
        <f t="shared" si="103"/>
        <v>0</v>
      </c>
      <c r="HV22" s="19">
        <f t="shared" si="104"/>
        <v>0</v>
      </c>
      <c r="HW22" s="19"/>
      <c r="HX22" s="19"/>
      <c r="HY22" s="19">
        <f t="shared" si="105"/>
        <v>0</v>
      </c>
      <c r="HZ22" s="19">
        <f t="shared" si="106"/>
        <v>0</v>
      </c>
      <c r="IA22" s="19">
        <f t="shared" si="107"/>
        <v>0</v>
      </c>
      <c r="IB22" s="19"/>
    </row>
    <row r="23" spans="1:236" ht="12.75" hidden="1">
      <c r="A23" s="3">
        <v>42461</v>
      </c>
      <c r="E23" s="20">
        <f t="shared" si="0"/>
        <v>0</v>
      </c>
      <c r="H23" s="20"/>
      <c r="I23" s="20"/>
      <c r="J23" s="20"/>
      <c r="K23" s="20"/>
      <c r="W23" s="20">
        <f>C23-H23-M23-R23</f>
        <v>0</v>
      </c>
      <c r="X23" s="20">
        <f t="shared" si="2"/>
        <v>0</v>
      </c>
      <c r="Y23" s="20">
        <f t="shared" si="3"/>
        <v>0</v>
      </c>
      <c r="Z23" s="20"/>
      <c r="AB23" s="26">
        <f t="shared" si="4"/>
        <v>0</v>
      </c>
      <c r="AC23" s="26">
        <f t="shared" si="5"/>
        <v>0</v>
      </c>
      <c r="AD23" s="20">
        <f t="shared" si="6"/>
        <v>0</v>
      </c>
      <c r="AE23" s="20"/>
      <c r="AG23" s="19">
        <f>AL23+AQ23+AV23+BA23+BF23+BK23+BP23+BU23+BZ23+CE23+CJ23+CO23+CT23+CY23+DD23+DI23+DN23+DS23+DX23</f>
        <v>0</v>
      </c>
      <c r="AH23" s="19">
        <f t="shared" si="7"/>
        <v>0</v>
      </c>
      <c r="AI23" s="19">
        <f t="shared" si="8"/>
        <v>0</v>
      </c>
      <c r="AJ23" s="19"/>
      <c r="AL23" s="19">
        <f t="shared" si="108"/>
        <v>0</v>
      </c>
      <c r="AM23" s="19">
        <f t="shared" si="9"/>
        <v>0</v>
      </c>
      <c r="AN23" s="19">
        <f t="shared" si="10"/>
        <v>0</v>
      </c>
      <c r="AO23" s="19"/>
      <c r="AP23" s="19"/>
      <c r="AQ23" s="19">
        <f t="shared" si="109"/>
        <v>0</v>
      </c>
      <c r="AR23" s="19">
        <f t="shared" si="11"/>
        <v>0</v>
      </c>
      <c r="AS23" s="19">
        <f t="shared" si="12"/>
        <v>0</v>
      </c>
      <c r="AT23" s="19"/>
      <c r="AU23" s="19"/>
      <c r="AV23" s="19">
        <f t="shared" si="110"/>
        <v>0</v>
      </c>
      <c r="AW23" s="19">
        <f t="shared" si="13"/>
        <v>0</v>
      </c>
      <c r="AX23" s="19">
        <f t="shared" si="14"/>
        <v>0</v>
      </c>
      <c r="AY23" s="19"/>
      <c r="AZ23" s="19"/>
      <c r="BA23" s="19">
        <f t="shared" si="111"/>
        <v>0</v>
      </c>
      <c r="BB23" s="19">
        <f t="shared" si="15"/>
        <v>0</v>
      </c>
      <c r="BC23" s="19">
        <f t="shared" si="16"/>
        <v>0</v>
      </c>
      <c r="BD23" s="19"/>
      <c r="BE23" s="19"/>
      <c r="BF23" s="19">
        <f t="shared" si="112"/>
        <v>0</v>
      </c>
      <c r="BG23" s="19">
        <f t="shared" si="17"/>
        <v>0</v>
      </c>
      <c r="BH23" s="19">
        <f t="shared" si="18"/>
        <v>0</v>
      </c>
      <c r="BI23" s="19"/>
      <c r="BJ23" s="19"/>
      <c r="BK23" s="19">
        <f t="shared" si="113"/>
        <v>0</v>
      </c>
      <c r="BL23" s="19">
        <f t="shared" si="19"/>
        <v>0</v>
      </c>
      <c r="BM23" s="19">
        <f t="shared" si="20"/>
        <v>0</v>
      </c>
      <c r="BN23" s="19"/>
      <c r="BO23" s="19"/>
      <c r="BP23" s="19">
        <f t="shared" si="114"/>
        <v>0</v>
      </c>
      <c r="BQ23" s="19">
        <f t="shared" si="21"/>
        <v>0</v>
      </c>
      <c r="BR23" s="19">
        <f t="shared" si="22"/>
        <v>0</v>
      </c>
      <c r="BS23" s="19"/>
      <c r="BT23" s="19"/>
      <c r="BU23" s="19">
        <f t="shared" si="115"/>
        <v>0</v>
      </c>
      <c r="BV23" s="19">
        <f t="shared" si="23"/>
        <v>0</v>
      </c>
      <c r="BW23" s="19">
        <f t="shared" si="24"/>
        <v>0</v>
      </c>
      <c r="BX23" s="19"/>
      <c r="BY23" s="19"/>
      <c r="BZ23" s="19">
        <f t="shared" si="116"/>
        <v>0</v>
      </c>
      <c r="CA23" s="19">
        <f t="shared" si="25"/>
        <v>0</v>
      </c>
      <c r="CB23" s="19">
        <f t="shared" si="26"/>
        <v>0</v>
      </c>
      <c r="CC23" s="19"/>
      <c r="CD23" s="19"/>
      <c r="CE23" s="19">
        <f t="shared" si="117"/>
        <v>0</v>
      </c>
      <c r="CF23" s="19">
        <f t="shared" si="27"/>
        <v>0</v>
      </c>
      <c r="CG23" s="19">
        <f t="shared" si="28"/>
        <v>0</v>
      </c>
      <c r="CH23" s="19"/>
      <c r="CI23" s="19"/>
      <c r="CJ23" s="19">
        <f t="shared" si="118"/>
        <v>0</v>
      </c>
      <c r="CK23" s="19">
        <f t="shared" si="29"/>
        <v>0</v>
      </c>
      <c r="CL23" s="19">
        <f t="shared" si="30"/>
        <v>0</v>
      </c>
      <c r="CM23" s="19"/>
      <c r="CN23" s="19"/>
      <c r="CO23" s="19">
        <f t="shared" si="119"/>
        <v>0</v>
      </c>
      <c r="CP23" s="19">
        <f t="shared" si="31"/>
        <v>0</v>
      </c>
      <c r="CQ23" s="19">
        <f t="shared" si="32"/>
        <v>0</v>
      </c>
      <c r="CR23" s="19"/>
      <c r="CS23" s="19"/>
      <c r="CT23" s="19">
        <f t="shared" si="120"/>
        <v>0</v>
      </c>
      <c r="CU23" s="19">
        <f t="shared" si="33"/>
        <v>0</v>
      </c>
      <c r="CV23" s="19">
        <f t="shared" si="34"/>
        <v>0</v>
      </c>
      <c r="CW23" s="19"/>
      <c r="CX23" s="19"/>
      <c r="CY23" s="19">
        <f t="shared" si="121"/>
        <v>0</v>
      </c>
      <c r="CZ23" s="19">
        <f t="shared" si="35"/>
        <v>0</v>
      </c>
      <c r="DA23" s="19">
        <f t="shared" si="36"/>
        <v>0</v>
      </c>
      <c r="DB23" s="19"/>
      <c r="DC23" s="19"/>
      <c r="DD23" s="19">
        <f t="shared" si="122"/>
        <v>0</v>
      </c>
      <c r="DE23" s="19">
        <f t="shared" si="37"/>
        <v>0</v>
      </c>
      <c r="DF23" s="19">
        <f t="shared" si="38"/>
        <v>0</v>
      </c>
      <c r="DG23" s="19"/>
      <c r="DH23" s="19"/>
      <c r="DI23" s="19">
        <f t="shared" si="123"/>
        <v>0</v>
      </c>
      <c r="DJ23" s="19">
        <f t="shared" si="39"/>
        <v>0</v>
      </c>
      <c r="DK23" s="19">
        <f t="shared" si="40"/>
        <v>0</v>
      </c>
      <c r="DL23" s="19"/>
      <c r="DM23" s="19"/>
      <c r="DN23" s="19">
        <f t="shared" si="124"/>
        <v>0</v>
      </c>
      <c r="DO23" s="19">
        <f t="shared" si="41"/>
        <v>0</v>
      </c>
      <c r="DP23" s="19">
        <f t="shared" si="42"/>
        <v>0</v>
      </c>
      <c r="DQ23" s="19"/>
      <c r="DR23" s="19"/>
      <c r="DS23" s="19">
        <f t="shared" si="125"/>
        <v>0</v>
      </c>
      <c r="DT23" s="19">
        <f t="shared" si="43"/>
        <v>0</v>
      </c>
      <c r="DU23" s="19">
        <f t="shared" si="44"/>
        <v>0</v>
      </c>
      <c r="DV23" s="19"/>
      <c r="DW23" s="19"/>
      <c r="DX23" s="26"/>
      <c r="DY23" s="19"/>
      <c r="DZ23" s="19"/>
      <c r="EA23" s="19"/>
      <c r="EB23" s="19"/>
      <c r="EC23" s="19">
        <f t="shared" si="45"/>
        <v>0</v>
      </c>
      <c r="ED23" s="19">
        <f t="shared" si="46"/>
        <v>0</v>
      </c>
      <c r="EE23" s="19">
        <f t="shared" si="47"/>
        <v>0</v>
      </c>
      <c r="EF23" s="19"/>
      <c r="EG23" s="19"/>
      <c r="EH23" s="19">
        <f t="shared" si="48"/>
        <v>0</v>
      </c>
      <c r="EI23" s="19">
        <f t="shared" si="49"/>
        <v>0</v>
      </c>
      <c r="EJ23" s="19">
        <f t="shared" si="50"/>
        <v>0</v>
      </c>
      <c r="EK23" s="19"/>
      <c r="EL23" s="19"/>
      <c r="EM23" s="19">
        <f t="shared" si="51"/>
        <v>0</v>
      </c>
      <c r="EN23" s="19">
        <f t="shared" si="52"/>
        <v>0</v>
      </c>
      <c r="EO23" s="19">
        <f t="shared" si="53"/>
        <v>0</v>
      </c>
      <c r="EP23" s="19"/>
      <c r="EQ23" s="19"/>
      <c r="ER23" s="19">
        <f t="shared" si="54"/>
        <v>0</v>
      </c>
      <c r="ES23" s="19">
        <f t="shared" si="55"/>
        <v>0</v>
      </c>
      <c r="ET23" s="19">
        <f t="shared" si="56"/>
        <v>0</v>
      </c>
      <c r="EU23" s="19"/>
      <c r="EV23" s="19"/>
      <c r="EW23" s="19">
        <f t="shared" si="57"/>
        <v>0</v>
      </c>
      <c r="EX23" s="19">
        <f t="shared" si="58"/>
        <v>0</v>
      </c>
      <c r="EY23" s="19">
        <f t="shared" si="59"/>
        <v>0</v>
      </c>
      <c r="EZ23" s="19"/>
      <c r="FA23" s="19"/>
      <c r="FB23" s="19">
        <f t="shared" si="60"/>
        <v>0</v>
      </c>
      <c r="FC23" s="19">
        <f t="shared" si="61"/>
        <v>0</v>
      </c>
      <c r="FD23" s="19">
        <f t="shared" si="62"/>
        <v>0</v>
      </c>
      <c r="FE23" s="19"/>
      <c r="FF23" s="19"/>
      <c r="FG23" s="19">
        <f t="shared" si="63"/>
        <v>0</v>
      </c>
      <c r="FH23" s="19">
        <f t="shared" si="64"/>
        <v>0</v>
      </c>
      <c r="FI23" s="19">
        <f t="shared" si="65"/>
        <v>0</v>
      </c>
      <c r="FJ23" s="19"/>
      <c r="FK23" s="19"/>
      <c r="FL23" s="19">
        <f t="shared" si="66"/>
        <v>0</v>
      </c>
      <c r="FM23" s="19">
        <f t="shared" si="67"/>
        <v>0</v>
      </c>
      <c r="FN23" s="19">
        <f t="shared" si="68"/>
        <v>0</v>
      </c>
      <c r="FO23" s="19"/>
      <c r="FP23" s="19"/>
      <c r="FQ23" s="19">
        <f t="shared" si="69"/>
        <v>0</v>
      </c>
      <c r="FR23" s="19">
        <f t="shared" si="70"/>
        <v>0</v>
      </c>
      <c r="FS23" s="19">
        <f t="shared" si="71"/>
        <v>0</v>
      </c>
      <c r="FT23" s="19"/>
      <c r="FU23" s="19"/>
      <c r="FV23" s="19">
        <f t="shared" si="72"/>
        <v>0</v>
      </c>
      <c r="FW23" s="19">
        <f t="shared" si="73"/>
        <v>0</v>
      </c>
      <c r="FX23" s="19">
        <f t="shared" si="74"/>
        <v>0</v>
      </c>
      <c r="FY23" s="19"/>
      <c r="FZ23" s="19"/>
      <c r="GA23" s="19">
        <f t="shared" si="75"/>
        <v>0</v>
      </c>
      <c r="GB23" s="19">
        <f t="shared" si="76"/>
        <v>0</v>
      </c>
      <c r="GC23" s="19">
        <f t="shared" si="77"/>
        <v>0</v>
      </c>
      <c r="GD23" s="19"/>
      <c r="GE23" s="19"/>
      <c r="GF23" s="19">
        <f t="shared" si="78"/>
        <v>0</v>
      </c>
      <c r="GG23" s="19">
        <f t="shared" si="79"/>
        <v>0</v>
      </c>
      <c r="GH23" s="19">
        <f t="shared" si="80"/>
        <v>0</v>
      </c>
      <c r="GI23" s="19"/>
      <c r="GJ23" s="19"/>
      <c r="GK23" s="19">
        <f t="shared" si="81"/>
        <v>0</v>
      </c>
      <c r="GL23" s="19">
        <f t="shared" si="82"/>
        <v>0</v>
      </c>
      <c r="GM23" s="19">
        <f t="shared" si="83"/>
        <v>0</v>
      </c>
      <c r="GN23" s="19"/>
      <c r="GO23" s="19"/>
      <c r="GP23" s="19">
        <f t="shared" si="84"/>
        <v>0</v>
      </c>
      <c r="GQ23" s="19">
        <f t="shared" si="85"/>
        <v>0</v>
      </c>
      <c r="GR23" s="19">
        <f t="shared" si="86"/>
        <v>0</v>
      </c>
      <c r="GS23" s="19"/>
      <c r="GT23" s="19"/>
      <c r="GU23" s="19">
        <f t="shared" si="87"/>
        <v>0</v>
      </c>
      <c r="GV23" s="19">
        <f t="shared" si="88"/>
        <v>0</v>
      </c>
      <c r="GW23" s="19">
        <f t="shared" si="89"/>
        <v>0</v>
      </c>
      <c r="GX23" s="19"/>
      <c r="GY23" s="19"/>
      <c r="GZ23" s="19">
        <f t="shared" si="90"/>
        <v>0</v>
      </c>
      <c r="HA23" s="19">
        <f t="shared" si="91"/>
        <v>0</v>
      </c>
      <c r="HB23" s="19">
        <f t="shared" si="92"/>
        <v>0</v>
      </c>
      <c r="HC23" s="19"/>
      <c r="HD23" s="19"/>
      <c r="HE23" s="19">
        <f t="shared" si="93"/>
        <v>0</v>
      </c>
      <c r="HF23" s="19">
        <f t="shared" si="94"/>
        <v>0</v>
      </c>
      <c r="HG23" s="19">
        <f t="shared" si="95"/>
        <v>0</v>
      </c>
      <c r="HH23" s="19"/>
      <c r="HI23" s="19"/>
      <c r="HJ23" s="19">
        <f t="shared" si="96"/>
        <v>0</v>
      </c>
      <c r="HK23" s="19">
        <f t="shared" si="97"/>
        <v>0</v>
      </c>
      <c r="HL23" s="19">
        <f t="shared" si="98"/>
        <v>0</v>
      </c>
      <c r="HM23" s="19"/>
      <c r="HN23" s="19"/>
      <c r="HO23" s="19">
        <f t="shared" si="99"/>
        <v>0</v>
      </c>
      <c r="HP23" s="19">
        <f t="shared" si="100"/>
        <v>0</v>
      </c>
      <c r="HQ23" s="19">
        <f t="shared" si="101"/>
        <v>0</v>
      </c>
      <c r="HR23" s="19"/>
      <c r="HS23" s="19"/>
      <c r="HT23" s="19">
        <f t="shared" si="102"/>
        <v>0</v>
      </c>
      <c r="HU23" s="19">
        <f t="shared" si="103"/>
        <v>0</v>
      </c>
      <c r="HV23" s="19">
        <f t="shared" si="104"/>
        <v>0</v>
      </c>
      <c r="HW23" s="19"/>
      <c r="HX23" s="19"/>
      <c r="HY23" s="19">
        <f t="shared" si="105"/>
        <v>0</v>
      </c>
      <c r="HZ23" s="19">
        <f t="shared" si="106"/>
        <v>0</v>
      </c>
      <c r="IA23" s="19">
        <f t="shared" si="107"/>
        <v>0</v>
      </c>
      <c r="IB23" s="19"/>
    </row>
    <row r="24" spans="1:236" ht="12.75" hidden="1">
      <c r="A24" s="3">
        <v>42644</v>
      </c>
      <c r="E24" s="20">
        <f t="shared" si="0"/>
        <v>0</v>
      </c>
      <c r="H24" s="20"/>
      <c r="I24" s="20"/>
      <c r="J24" s="20"/>
      <c r="K24" s="20"/>
      <c r="W24" s="20"/>
      <c r="X24" s="20">
        <f t="shared" si="2"/>
        <v>0</v>
      </c>
      <c r="Y24" s="20">
        <f t="shared" si="3"/>
        <v>0</v>
      </c>
      <c r="Z24" s="20"/>
      <c r="AB24" s="26">
        <f t="shared" si="4"/>
        <v>0</v>
      </c>
      <c r="AC24" s="26">
        <f t="shared" si="5"/>
        <v>0</v>
      </c>
      <c r="AD24" s="20">
        <f t="shared" si="6"/>
        <v>0</v>
      </c>
      <c r="AE24" s="20"/>
      <c r="AG24" s="19"/>
      <c r="AH24" s="19">
        <f t="shared" si="7"/>
        <v>0</v>
      </c>
      <c r="AI24" s="19">
        <f t="shared" si="8"/>
        <v>0</v>
      </c>
      <c r="AJ24" s="19"/>
      <c r="AL24" s="19"/>
      <c r="AM24" s="19">
        <f t="shared" si="9"/>
        <v>0</v>
      </c>
      <c r="AN24" s="19">
        <f t="shared" si="10"/>
        <v>0</v>
      </c>
      <c r="AO24" s="19"/>
      <c r="AP24" s="19"/>
      <c r="AQ24" s="19"/>
      <c r="AR24" s="19">
        <f t="shared" si="11"/>
        <v>0</v>
      </c>
      <c r="AS24" s="19">
        <f t="shared" si="12"/>
        <v>0</v>
      </c>
      <c r="AT24" s="19"/>
      <c r="AU24" s="19"/>
      <c r="AV24" s="19"/>
      <c r="AW24" s="19">
        <f t="shared" si="13"/>
        <v>0</v>
      </c>
      <c r="AX24" s="19">
        <f t="shared" si="14"/>
        <v>0</v>
      </c>
      <c r="AY24" s="19"/>
      <c r="AZ24" s="19"/>
      <c r="BA24" s="19"/>
      <c r="BB24" s="19">
        <f t="shared" si="15"/>
        <v>0</v>
      </c>
      <c r="BC24" s="19">
        <f t="shared" si="16"/>
        <v>0</v>
      </c>
      <c r="BD24" s="19"/>
      <c r="BE24" s="19"/>
      <c r="BF24" s="19"/>
      <c r="BG24" s="19">
        <f t="shared" si="17"/>
        <v>0</v>
      </c>
      <c r="BH24" s="19">
        <f t="shared" si="18"/>
        <v>0</v>
      </c>
      <c r="BI24" s="19"/>
      <c r="BJ24" s="19"/>
      <c r="BK24" s="19"/>
      <c r="BL24" s="19">
        <f t="shared" si="19"/>
        <v>0</v>
      </c>
      <c r="BM24" s="19">
        <f t="shared" si="20"/>
        <v>0</v>
      </c>
      <c r="BN24" s="19"/>
      <c r="BO24" s="19"/>
      <c r="BP24" s="19"/>
      <c r="BQ24" s="19">
        <f t="shared" si="21"/>
        <v>0</v>
      </c>
      <c r="BR24" s="19">
        <f t="shared" si="22"/>
        <v>0</v>
      </c>
      <c r="BS24" s="19"/>
      <c r="BT24" s="19"/>
      <c r="BU24" s="19"/>
      <c r="BV24" s="19">
        <f t="shared" si="23"/>
        <v>0</v>
      </c>
      <c r="BW24" s="19">
        <f t="shared" si="24"/>
        <v>0</v>
      </c>
      <c r="BX24" s="19"/>
      <c r="BY24" s="19"/>
      <c r="BZ24" s="19"/>
      <c r="CA24" s="19">
        <f t="shared" si="25"/>
        <v>0</v>
      </c>
      <c r="CB24" s="19">
        <f t="shared" si="26"/>
        <v>0</v>
      </c>
      <c r="CC24" s="19"/>
      <c r="CD24" s="19"/>
      <c r="CE24" s="19"/>
      <c r="CF24" s="19">
        <f t="shared" si="27"/>
        <v>0</v>
      </c>
      <c r="CG24" s="19">
        <f t="shared" si="28"/>
        <v>0</v>
      </c>
      <c r="CH24" s="19"/>
      <c r="CI24" s="19"/>
      <c r="CJ24" s="19"/>
      <c r="CK24" s="19">
        <f t="shared" si="29"/>
        <v>0</v>
      </c>
      <c r="CL24" s="19">
        <f t="shared" si="30"/>
        <v>0</v>
      </c>
      <c r="CM24" s="19"/>
      <c r="CN24" s="19"/>
      <c r="CO24" s="19"/>
      <c r="CP24" s="19">
        <f t="shared" si="31"/>
        <v>0</v>
      </c>
      <c r="CQ24" s="19">
        <f t="shared" si="32"/>
        <v>0</v>
      </c>
      <c r="CR24" s="19"/>
      <c r="CS24" s="19"/>
      <c r="CT24" s="19"/>
      <c r="CU24" s="19">
        <f t="shared" si="33"/>
        <v>0</v>
      </c>
      <c r="CV24" s="19">
        <f t="shared" si="34"/>
        <v>0</v>
      </c>
      <c r="CW24" s="19"/>
      <c r="CX24" s="19"/>
      <c r="CY24" s="19"/>
      <c r="CZ24" s="19">
        <f t="shared" si="35"/>
        <v>0</v>
      </c>
      <c r="DA24" s="19">
        <f t="shared" si="36"/>
        <v>0</v>
      </c>
      <c r="DB24" s="19"/>
      <c r="DC24" s="19"/>
      <c r="DD24" s="19"/>
      <c r="DE24" s="19">
        <f t="shared" si="37"/>
        <v>0</v>
      </c>
      <c r="DF24" s="19">
        <f t="shared" si="38"/>
        <v>0</v>
      </c>
      <c r="DG24" s="19"/>
      <c r="DH24" s="19"/>
      <c r="DI24" s="19"/>
      <c r="DJ24" s="19">
        <f t="shared" si="39"/>
        <v>0</v>
      </c>
      <c r="DK24" s="19">
        <f t="shared" si="40"/>
        <v>0</v>
      </c>
      <c r="DL24" s="19"/>
      <c r="DM24" s="19"/>
      <c r="DN24" s="19"/>
      <c r="DO24" s="19">
        <f t="shared" si="41"/>
        <v>0</v>
      </c>
      <c r="DP24" s="19">
        <f t="shared" si="42"/>
        <v>0</v>
      </c>
      <c r="DQ24" s="19"/>
      <c r="DR24" s="19"/>
      <c r="DS24" s="19"/>
      <c r="DT24" s="19">
        <f t="shared" si="43"/>
        <v>0</v>
      </c>
      <c r="DU24" s="19">
        <f t="shared" si="44"/>
        <v>0</v>
      </c>
      <c r="DV24" s="19"/>
      <c r="DW24" s="19"/>
      <c r="DX24" s="26"/>
      <c r="DY24" s="19"/>
      <c r="DZ24" s="19"/>
      <c r="EA24" s="19"/>
      <c r="EB24" s="19"/>
      <c r="EC24" s="19">
        <f t="shared" si="45"/>
        <v>0</v>
      </c>
      <c r="ED24" s="19">
        <f t="shared" si="46"/>
        <v>0</v>
      </c>
      <c r="EE24" s="19">
        <f t="shared" si="47"/>
        <v>0</v>
      </c>
      <c r="EF24" s="19"/>
      <c r="EG24" s="19"/>
      <c r="EH24" s="19">
        <f t="shared" si="48"/>
        <v>0</v>
      </c>
      <c r="EI24" s="19">
        <f t="shared" si="49"/>
        <v>0</v>
      </c>
      <c r="EJ24" s="19">
        <f t="shared" si="50"/>
        <v>0</v>
      </c>
      <c r="EK24" s="19"/>
      <c r="EL24" s="19"/>
      <c r="EM24" s="19">
        <f t="shared" si="51"/>
        <v>0</v>
      </c>
      <c r="EN24" s="19">
        <f t="shared" si="52"/>
        <v>0</v>
      </c>
      <c r="EO24" s="19">
        <f t="shared" si="53"/>
        <v>0</v>
      </c>
      <c r="EP24" s="19"/>
      <c r="EQ24" s="19"/>
      <c r="ER24" s="19">
        <f t="shared" si="54"/>
        <v>0</v>
      </c>
      <c r="ES24" s="19">
        <f t="shared" si="55"/>
        <v>0</v>
      </c>
      <c r="ET24" s="19">
        <f t="shared" si="56"/>
        <v>0</v>
      </c>
      <c r="EU24" s="19"/>
      <c r="EV24" s="19"/>
      <c r="EW24" s="19">
        <f t="shared" si="57"/>
        <v>0</v>
      </c>
      <c r="EX24" s="19">
        <f t="shared" si="58"/>
        <v>0</v>
      </c>
      <c r="EY24" s="19">
        <f t="shared" si="59"/>
        <v>0</v>
      </c>
      <c r="EZ24" s="19"/>
      <c r="FA24" s="19"/>
      <c r="FB24" s="19">
        <f t="shared" si="60"/>
        <v>0</v>
      </c>
      <c r="FC24" s="19">
        <f t="shared" si="61"/>
        <v>0</v>
      </c>
      <c r="FD24" s="19">
        <f t="shared" si="62"/>
        <v>0</v>
      </c>
      <c r="FE24" s="19"/>
      <c r="FF24" s="19"/>
      <c r="FG24" s="19">
        <f t="shared" si="63"/>
        <v>0</v>
      </c>
      <c r="FH24" s="19">
        <f t="shared" si="64"/>
        <v>0</v>
      </c>
      <c r="FI24" s="19">
        <f t="shared" si="65"/>
        <v>0</v>
      </c>
      <c r="FJ24" s="19"/>
      <c r="FK24" s="19"/>
      <c r="FL24" s="19">
        <f t="shared" si="66"/>
        <v>0</v>
      </c>
      <c r="FM24" s="19">
        <f t="shared" si="67"/>
        <v>0</v>
      </c>
      <c r="FN24" s="19">
        <f t="shared" si="68"/>
        <v>0</v>
      </c>
      <c r="FO24" s="19"/>
      <c r="FP24" s="19"/>
      <c r="FQ24" s="19">
        <f t="shared" si="69"/>
        <v>0</v>
      </c>
      <c r="FR24" s="19">
        <f t="shared" si="70"/>
        <v>0</v>
      </c>
      <c r="FS24" s="19">
        <f t="shared" si="71"/>
        <v>0</v>
      </c>
      <c r="FT24" s="19"/>
      <c r="FU24" s="19"/>
      <c r="FV24" s="19">
        <f t="shared" si="72"/>
        <v>0</v>
      </c>
      <c r="FW24" s="19">
        <f t="shared" si="73"/>
        <v>0</v>
      </c>
      <c r="FX24" s="19">
        <f t="shared" si="74"/>
        <v>0</v>
      </c>
      <c r="FY24" s="19"/>
      <c r="FZ24" s="19"/>
      <c r="GA24" s="19">
        <f t="shared" si="75"/>
        <v>0</v>
      </c>
      <c r="GB24" s="19">
        <f t="shared" si="76"/>
        <v>0</v>
      </c>
      <c r="GC24" s="19">
        <f t="shared" si="77"/>
        <v>0</v>
      </c>
      <c r="GD24" s="19"/>
      <c r="GE24" s="19"/>
      <c r="GF24" s="19">
        <f t="shared" si="78"/>
        <v>0</v>
      </c>
      <c r="GG24" s="19">
        <f t="shared" si="79"/>
        <v>0</v>
      </c>
      <c r="GH24" s="19">
        <f t="shared" si="80"/>
        <v>0</v>
      </c>
      <c r="GI24" s="19"/>
      <c r="GJ24" s="19"/>
      <c r="GK24" s="19">
        <f t="shared" si="81"/>
        <v>0</v>
      </c>
      <c r="GL24" s="19">
        <f t="shared" si="82"/>
        <v>0</v>
      </c>
      <c r="GM24" s="19">
        <f t="shared" si="83"/>
        <v>0</v>
      </c>
      <c r="GN24" s="19"/>
      <c r="GO24" s="19"/>
      <c r="GP24" s="19">
        <f t="shared" si="84"/>
        <v>0</v>
      </c>
      <c r="GQ24" s="19">
        <f t="shared" si="85"/>
        <v>0</v>
      </c>
      <c r="GR24" s="19">
        <f t="shared" si="86"/>
        <v>0</v>
      </c>
      <c r="GS24" s="19"/>
      <c r="GT24" s="19"/>
      <c r="GU24" s="19">
        <f t="shared" si="87"/>
        <v>0</v>
      </c>
      <c r="GV24" s="19">
        <f t="shared" si="88"/>
        <v>0</v>
      </c>
      <c r="GW24" s="19">
        <f t="shared" si="89"/>
        <v>0</v>
      </c>
      <c r="GX24" s="19"/>
      <c r="GY24" s="19"/>
      <c r="GZ24" s="19">
        <f t="shared" si="90"/>
        <v>0</v>
      </c>
      <c r="HA24" s="19">
        <f t="shared" si="91"/>
        <v>0</v>
      </c>
      <c r="HB24" s="19">
        <f t="shared" si="92"/>
        <v>0</v>
      </c>
      <c r="HC24" s="19"/>
      <c r="HD24" s="19"/>
      <c r="HE24" s="19">
        <f t="shared" si="93"/>
        <v>0</v>
      </c>
      <c r="HF24" s="19">
        <f t="shared" si="94"/>
        <v>0</v>
      </c>
      <c r="HG24" s="19">
        <f t="shared" si="95"/>
        <v>0</v>
      </c>
      <c r="HH24" s="19"/>
      <c r="HI24" s="19"/>
      <c r="HJ24" s="19">
        <f t="shared" si="96"/>
        <v>0</v>
      </c>
      <c r="HK24" s="19">
        <f t="shared" si="97"/>
        <v>0</v>
      </c>
      <c r="HL24" s="19">
        <f t="shared" si="98"/>
        <v>0</v>
      </c>
      <c r="HM24" s="19"/>
      <c r="HN24" s="19"/>
      <c r="HO24" s="19">
        <f t="shared" si="99"/>
        <v>0</v>
      </c>
      <c r="HP24" s="19">
        <f t="shared" si="100"/>
        <v>0</v>
      </c>
      <c r="HQ24" s="19">
        <f t="shared" si="101"/>
        <v>0</v>
      </c>
      <c r="HR24" s="19"/>
      <c r="HS24" s="19"/>
      <c r="HT24" s="19">
        <f t="shared" si="102"/>
        <v>0</v>
      </c>
      <c r="HU24" s="19">
        <f t="shared" si="103"/>
        <v>0</v>
      </c>
      <c r="HV24" s="19">
        <f t="shared" si="104"/>
        <v>0</v>
      </c>
      <c r="HW24" s="19"/>
      <c r="HX24" s="19"/>
      <c r="HY24" s="19">
        <f t="shared" si="105"/>
        <v>0</v>
      </c>
      <c r="HZ24" s="19">
        <f t="shared" si="106"/>
        <v>0</v>
      </c>
      <c r="IA24" s="19">
        <f t="shared" si="107"/>
        <v>0</v>
      </c>
      <c r="IB24" s="19"/>
    </row>
    <row r="25" spans="1:236" ht="12.75" hidden="1">
      <c r="A25" s="3">
        <v>42826</v>
      </c>
      <c r="E25" s="20">
        <f t="shared" si="0"/>
        <v>0</v>
      </c>
      <c r="H25" s="20"/>
      <c r="I25" s="20"/>
      <c r="J25" s="20"/>
      <c r="K25" s="20"/>
      <c r="W25" s="20">
        <f>C25-H25-M25-R25</f>
        <v>0</v>
      </c>
      <c r="X25" s="20">
        <f t="shared" si="2"/>
        <v>0</v>
      </c>
      <c r="Y25" s="20">
        <f t="shared" si="3"/>
        <v>0</v>
      </c>
      <c r="Z25" s="20"/>
      <c r="AB25" s="26">
        <f t="shared" si="4"/>
        <v>0</v>
      </c>
      <c r="AC25" s="26">
        <f t="shared" si="5"/>
        <v>0</v>
      </c>
      <c r="AD25" s="20">
        <f t="shared" si="6"/>
        <v>0</v>
      </c>
      <c r="AE25" s="20"/>
      <c r="AG25" s="19">
        <f>AL25+AQ25+AV25+BA25+BF25+BK25+BP25+BU25+BZ25+CE25+CJ25+CO25+CT25+CY25+DD25+DI25+DN25+DS25+DX25</f>
        <v>0</v>
      </c>
      <c r="AH25" s="19">
        <f t="shared" si="7"/>
        <v>0</v>
      </c>
      <c r="AI25" s="19">
        <f t="shared" si="8"/>
        <v>0</v>
      </c>
      <c r="AJ25" s="19"/>
      <c r="AL25" s="19">
        <f t="shared" si="108"/>
        <v>0</v>
      </c>
      <c r="AM25" s="19">
        <f t="shared" si="9"/>
        <v>0</v>
      </c>
      <c r="AN25" s="19">
        <f t="shared" si="10"/>
        <v>0</v>
      </c>
      <c r="AO25" s="19"/>
      <c r="AP25" s="19"/>
      <c r="AQ25" s="19">
        <f t="shared" si="109"/>
        <v>0</v>
      </c>
      <c r="AR25" s="19">
        <f t="shared" si="11"/>
        <v>0</v>
      </c>
      <c r="AS25" s="19">
        <f t="shared" si="12"/>
        <v>0</v>
      </c>
      <c r="AT25" s="19"/>
      <c r="AU25" s="19"/>
      <c r="AV25" s="19">
        <f t="shared" si="110"/>
        <v>0</v>
      </c>
      <c r="AW25" s="19">
        <f t="shared" si="13"/>
        <v>0</v>
      </c>
      <c r="AX25" s="19">
        <f t="shared" si="14"/>
        <v>0</v>
      </c>
      <c r="AY25" s="19"/>
      <c r="AZ25" s="19"/>
      <c r="BA25" s="19">
        <f t="shared" si="111"/>
        <v>0</v>
      </c>
      <c r="BB25" s="19">
        <f t="shared" si="15"/>
        <v>0</v>
      </c>
      <c r="BC25" s="19">
        <f t="shared" si="16"/>
        <v>0</v>
      </c>
      <c r="BD25" s="19"/>
      <c r="BE25" s="19"/>
      <c r="BF25" s="19">
        <f t="shared" si="112"/>
        <v>0</v>
      </c>
      <c r="BG25" s="19">
        <f t="shared" si="17"/>
        <v>0</v>
      </c>
      <c r="BH25" s="19">
        <f t="shared" si="18"/>
        <v>0</v>
      </c>
      <c r="BI25" s="19"/>
      <c r="BJ25" s="19"/>
      <c r="BK25" s="19">
        <f t="shared" si="113"/>
        <v>0</v>
      </c>
      <c r="BL25" s="19">
        <f t="shared" si="19"/>
        <v>0</v>
      </c>
      <c r="BM25" s="19">
        <f t="shared" si="20"/>
        <v>0</v>
      </c>
      <c r="BN25" s="19"/>
      <c r="BO25" s="19"/>
      <c r="BP25" s="19">
        <f t="shared" si="114"/>
        <v>0</v>
      </c>
      <c r="BQ25" s="19">
        <f t="shared" si="21"/>
        <v>0</v>
      </c>
      <c r="BR25" s="19">
        <f t="shared" si="22"/>
        <v>0</v>
      </c>
      <c r="BS25" s="19"/>
      <c r="BT25" s="19"/>
      <c r="BU25" s="19">
        <f t="shared" si="115"/>
        <v>0</v>
      </c>
      <c r="BV25" s="19">
        <f t="shared" si="23"/>
        <v>0</v>
      </c>
      <c r="BW25" s="19">
        <f t="shared" si="24"/>
        <v>0</v>
      </c>
      <c r="BX25" s="19"/>
      <c r="BY25" s="19"/>
      <c r="BZ25" s="19">
        <f t="shared" si="116"/>
        <v>0</v>
      </c>
      <c r="CA25" s="19">
        <f t="shared" si="25"/>
        <v>0</v>
      </c>
      <c r="CB25" s="19">
        <f t="shared" si="26"/>
        <v>0</v>
      </c>
      <c r="CC25" s="19"/>
      <c r="CD25" s="19"/>
      <c r="CE25" s="19">
        <f t="shared" si="117"/>
        <v>0</v>
      </c>
      <c r="CF25" s="19">
        <f t="shared" si="27"/>
        <v>0</v>
      </c>
      <c r="CG25" s="19">
        <f t="shared" si="28"/>
        <v>0</v>
      </c>
      <c r="CH25" s="19"/>
      <c r="CI25" s="19"/>
      <c r="CJ25" s="19">
        <f t="shared" si="118"/>
        <v>0</v>
      </c>
      <c r="CK25" s="19">
        <f t="shared" si="29"/>
        <v>0</v>
      </c>
      <c r="CL25" s="19">
        <f t="shared" si="30"/>
        <v>0</v>
      </c>
      <c r="CM25" s="19"/>
      <c r="CN25" s="19"/>
      <c r="CO25" s="19">
        <f t="shared" si="119"/>
        <v>0</v>
      </c>
      <c r="CP25" s="19">
        <f t="shared" si="31"/>
        <v>0</v>
      </c>
      <c r="CQ25" s="19">
        <f t="shared" si="32"/>
        <v>0</v>
      </c>
      <c r="CR25" s="19"/>
      <c r="CS25" s="19"/>
      <c r="CT25" s="19">
        <f t="shared" si="120"/>
        <v>0</v>
      </c>
      <c r="CU25" s="19">
        <f t="shared" si="33"/>
        <v>0</v>
      </c>
      <c r="CV25" s="19">
        <f t="shared" si="34"/>
        <v>0</v>
      </c>
      <c r="CW25" s="19"/>
      <c r="CX25" s="19"/>
      <c r="CY25" s="19">
        <f t="shared" si="121"/>
        <v>0</v>
      </c>
      <c r="CZ25" s="19">
        <f t="shared" si="35"/>
        <v>0</v>
      </c>
      <c r="DA25" s="19">
        <f t="shared" si="36"/>
        <v>0</v>
      </c>
      <c r="DB25" s="19"/>
      <c r="DC25" s="19"/>
      <c r="DD25" s="19">
        <f t="shared" si="122"/>
        <v>0</v>
      </c>
      <c r="DE25" s="19">
        <f t="shared" si="37"/>
        <v>0</v>
      </c>
      <c r="DF25" s="19">
        <f t="shared" si="38"/>
        <v>0</v>
      </c>
      <c r="DG25" s="19"/>
      <c r="DH25" s="19"/>
      <c r="DI25" s="19">
        <f t="shared" si="123"/>
        <v>0</v>
      </c>
      <c r="DJ25" s="19">
        <f t="shared" si="39"/>
        <v>0</v>
      </c>
      <c r="DK25" s="19">
        <f t="shared" si="40"/>
        <v>0</v>
      </c>
      <c r="DL25" s="19"/>
      <c r="DM25" s="19"/>
      <c r="DN25" s="19">
        <f t="shared" si="124"/>
        <v>0</v>
      </c>
      <c r="DO25" s="19">
        <f t="shared" si="41"/>
        <v>0</v>
      </c>
      <c r="DP25" s="19">
        <f t="shared" si="42"/>
        <v>0</v>
      </c>
      <c r="DQ25" s="19"/>
      <c r="DR25" s="19"/>
      <c r="DS25" s="19">
        <f t="shared" si="125"/>
        <v>0</v>
      </c>
      <c r="DT25" s="19">
        <f t="shared" si="43"/>
        <v>0</v>
      </c>
      <c r="DU25" s="19">
        <f t="shared" si="44"/>
        <v>0</v>
      </c>
      <c r="DV25" s="19"/>
      <c r="DW25" s="19"/>
      <c r="DX25" s="26"/>
      <c r="DY25" s="19"/>
      <c r="DZ25" s="19"/>
      <c r="EA25" s="19"/>
      <c r="EB25" s="19"/>
      <c r="EC25" s="19">
        <f t="shared" si="45"/>
        <v>0</v>
      </c>
      <c r="ED25" s="19">
        <f t="shared" si="46"/>
        <v>0</v>
      </c>
      <c r="EE25" s="19">
        <f t="shared" si="47"/>
        <v>0</v>
      </c>
      <c r="EF25" s="19"/>
      <c r="EG25" s="19"/>
      <c r="EH25" s="19">
        <f t="shared" si="48"/>
        <v>0</v>
      </c>
      <c r="EI25" s="19">
        <f t="shared" si="49"/>
        <v>0</v>
      </c>
      <c r="EJ25" s="19">
        <f t="shared" si="50"/>
        <v>0</v>
      </c>
      <c r="EK25" s="19"/>
      <c r="EL25" s="19"/>
      <c r="EM25" s="19">
        <f t="shared" si="51"/>
        <v>0</v>
      </c>
      <c r="EN25" s="19">
        <f t="shared" si="52"/>
        <v>0</v>
      </c>
      <c r="EO25" s="19">
        <f t="shared" si="53"/>
        <v>0</v>
      </c>
      <c r="EP25" s="19"/>
      <c r="EQ25" s="19"/>
      <c r="ER25" s="19">
        <f t="shared" si="54"/>
        <v>0</v>
      </c>
      <c r="ES25" s="19">
        <f t="shared" si="55"/>
        <v>0</v>
      </c>
      <c r="ET25" s="19">
        <f t="shared" si="56"/>
        <v>0</v>
      </c>
      <c r="EU25" s="19"/>
      <c r="EV25" s="19"/>
      <c r="EW25" s="19">
        <f t="shared" si="57"/>
        <v>0</v>
      </c>
      <c r="EX25" s="19">
        <f t="shared" si="58"/>
        <v>0</v>
      </c>
      <c r="EY25" s="19">
        <f t="shared" si="59"/>
        <v>0</v>
      </c>
      <c r="EZ25" s="19"/>
      <c r="FA25" s="19"/>
      <c r="FB25" s="19">
        <f t="shared" si="60"/>
        <v>0</v>
      </c>
      <c r="FC25" s="19">
        <f t="shared" si="61"/>
        <v>0</v>
      </c>
      <c r="FD25" s="19">
        <f t="shared" si="62"/>
        <v>0</v>
      </c>
      <c r="FE25" s="19"/>
      <c r="FF25" s="19"/>
      <c r="FG25" s="19">
        <f t="shared" si="63"/>
        <v>0</v>
      </c>
      <c r="FH25" s="19">
        <f t="shared" si="64"/>
        <v>0</v>
      </c>
      <c r="FI25" s="19">
        <f t="shared" si="65"/>
        <v>0</v>
      </c>
      <c r="FJ25" s="19"/>
      <c r="FK25" s="19"/>
      <c r="FL25" s="19">
        <f t="shared" si="66"/>
        <v>0</v>
      </c>
      <c r="FM25" s="19">
        <f t="shared" si="67"/>
        <v>0</v>
      </c>
      <c r="FN25" s="19">
        <f t="shared" si="68"/>
        <v>0</v>
      </c>
      <c r="FO25" s="19"/>
      <c r="FP25" s="19"/>
      <c r="FQ25" s="19">
        <f t="shared" si="69"/>
        <v>0</v>
      </c>
      <c r="FR25" s="19">
        <f t="shared" si="70"/>
        <v>0</v>
      </c>
      <c r="FS25" s="19">
        <f t="shared" si="71"/>
        <v>0</v>
      </c>
      <c r="FT25" s="19"/>
      <c r="FU25" s="19"/>
      <c r="FV25" s="19">
        <f t="shared" si="72"/>
        <v>0</v>
      </c>
      <c r="FW25" s="19">
        <f t="shared" si="73"/>
        <v>0</v>
      </c>
      <c r="FX25" s="19">
        <f t="shared" si="74"/>
        <v>0</v>
      </c>
      <c r="FY25" s="19"/>
      <c r="FZ25" s="19"/>
      <c r="GA25" s="19">
        <f t="shared" si="75"/>
        <v>0</v>
      </c>
      <c r="GB25" s="19">
        <f t="shared" si="76"/>
        <v>0</v>
      </c>
      <c r="GC25" s="19">
        <f t="shared" si="77"/>
        <v>0</v>
      </c>
      <c r="GD25" s="19"/>
      <c r="GE25" s="19"/>
      <c r="GF25" s="19">
        <f t="shared" si="78"/>
        <v>0</v>
      </c>
      <c r="GG25" s="19">
        <f t="shared" si="79"/>
        <v>0</v>
      </c>
      <c r="GH25" s="19">
        <f t="shared" si="80"/>
        <v>0</v>
      </c>
      <c r="GI25" s="19"/>
      <c r="GJ25" s="19"/>
      <c r="GK25" s="19">
        <f t="shared" si="81"/>
        <v>0</v>
      </c>
      <c r="GL25" s="19">
        <f t="shared" si="82"/>
        <v>0</v>
      </c>
      <c r="GM25" s="19">
        <f t="shared" si="83"/>
        <v>0</v>
      </c>
      <c r="GN25" s="19"/>
      <c r="GO25" s="19"/>
      <c r="GP25" s="19">
        <f t="shared" si="84"/>
        <v>0</v>
      </c>
      <c r="GQ25" s="19">
        <f t="shared" si="85"/>
        <v>0</v>
      </c>
      <c r="GR25" s="19">
        <f t="shared" si="86"/>
        <v>0</v>
      </c>
      <c r="GS25" s="19"/>
      <c r="GT25" s="19"/>
      <c r="GU25" s="19">
        <f t="shared" si="87"/>
        <v>0</v>
      </c>
      <c r="GV25" s="19">
        <f t="shared" si="88"/>
        <v>0</v>
      </c>
      <c r="GW25" s="19">
        <f t="shared" si="89"/>
        <v>0</v>
      </c>
      <c r="GX25" s="19"/>
      <c r="GY25" s="19"/>
      <c r="GZ25" s="19">
        <f t="shared" si="90"/>
        <v>0</v>
      </c>
      <c r="HA25" s="19">
        <f t="shared" si="91"/>
        <v>0</v>
      </c>
      <c r="HB25" s="19">
        <f t="shared" si="92"/>
        <v>0</v>
      </c>
      <c r="HC25" s="19"/>
      <c r="HD25" s="19"/>
      <c r="HE25" s="19">
        <f t="shared" si="93"/>
        <v>0</v>
      </c>
      <c r="HF25" s="19">
        <f t="shared" si="94"/>
        <v>0</v>
      </c>
      <c r="HG25" s="19">
        <f t="shared" si="95"/>
        <v>0</v>
      </c>
      <c r="HH25" s="19"/>
      <c r="HI25" s="19"/>
      <c r="HJ25" s="19">
        <f t="shared" si="96"/>
        <v>0</v>
      </c>
      <c r="HK25" s="19">
        <f t="shared" si="97"/>
        <v>0</v>
      </c>
      <c r="HL25" s="19">
        <f t="shared" si="98"/>
        <v>0</v>
      </c>
      <c r="HM25" s="19"/>
      <c r="HN25" s="19"/>
      <c r="HO25" s="19">
        <f t="shared" si="99"/>
        <v>0</v>
      </c>
      <c r="HP25" s="19">
        <f t="shared" si="100"/>
        <v>0</v>
      </c>
      <c r="HQ25" s="19">
        <f t="shared" si="101"/>
        <v>0</v>
      </c>
      <c r="HR25" s="19"/>
      <c r="HS25" s="19"/>
      <c r="HT25" s="19">
        <f t="shared" si="102"/>
        <v>0</v>
      </c>
      <c r="HU25" s="19">
        <f t="shared" si="103"/>
        <v>0</v>
      </c>
      <c r="HV25" s="19">
        <f t="shared" si="104"/>
        <v>0</v>
      </c>
      <c r="HW25" s="19"/>
      <c r="HX25" s="19"/>
      <c r="HY25" s="19">
        <f t="shared" si="105"/>
        <v>0</v>
      </c>
      <c r="HZ25" s="19">
        <f t="shared" si="106"/>
        <v>0</v>
      </c>
      <c r="IA25" s="19">
        <f t="shared" si="107"/>
        <v>0</v>
      </c>
      <c r="IB25" s="19"/>
    </row>
    <row r="26" spans="1:236" ht="12.75" hidden="1">
      <c r="A26" s="3">
        <v>43009</v>
      </c>
      <c r="E26" s="20">
        <f t="shared" si="0"/>
        <v>0</v>
      </c>
      <c r="H26" s="20"/>
      <c r="I26" s="20"/>
      <c r="J26" s="20"/>
      <c r="K26" s="20"/>
      <c r="W26" s="20"/>
      <c r="X26" s="20">
        <f t="shared" si="2"/>
        <v>0</v>
      </c>
      <c r="Y26" s="20">
        <f t="shared" si="3"/>
        <v>0</v>
      </c>
      <c r="Z26" s="20"/>
      <c r="AB26" s="26">
        <f t="shared" si="4"/>
        <v>0</v>
      </c>
      <c r="AC26" s="26">
        <f t="shared" si="5"/>
        <v>0</v>
      </c>
      <c r="AD26" s="20">
        <f t="shared" si="6"/>
        <v>0</v>
      </c>
      <c r="AE26" s="20"/>
      <c r="AG26" s="19"/>
      <c r="AH26" s="19">
        <f t="shared" si="7"/>
        <v>0</v>
      </c>
      <c r="AI26" s="19">
        <f t="shared" si="8"/>
        <v>0</v>
      </c>
      <c r="AJ26" s="19"/>
      <c r="AL26" s="19"/>
      <c r="AM26" s="19">
        <f t="shared" si="9"/>
        <v>0</v>
      </c>
      <c r="AN26" s="19">
        <f t="shared" si="10"/>
        <v>0</v>
      </c>
      <c r="AO26" s="19"/>
      <c r="AP26" s="19"/>
      <c r="AQ26" s="19"/>
      <c r="AR26" s="19">
        <f t="shared" si="11"/>
        <v>0</v>
      </c>
      <c r="AS26" s="19">
        <f t="shared" si="12"/>
        <v>0</v>
      </c>
      <c r="AT26" s="19"/>
      <c r="AU26" s="19"/>
      <c r="AV26" s="19"/>
      <c r="AW26" s="19">
        <f t="shared" si="13"/>
        <v>0</v>
      </c>
      <c r="AX26" s="19">
        <f t="shared" si="14"/>
        <v>0</v>
      </c>
      <c r="AY26" s="19"/>
      <c r="AZ26" s="19"/>
      <c r="BA26" s="19"/>
      <c r="BB26" s="19">
        <f t="shared" si="15"/>
        <v>0</v>
      </c>
      <c r="BC26" s="19">
        <f t="shared" si="16"/>
        <v>0</v>
      </c>
      <c r="BD26" s="19"/>
      <c r="BE26" s="19"/>
      <c r="BF26" s="19"/>
      <c r="BG26" s="19">
        <f t="shared" si="17"/>
        <v>0</v>
      </c>
      <c r="BH26" s="19">
        <f t="shared" si="18"/>
        <v>0</v>
      </c>
      <c r="BI26" s="19"/>
      <c r="BJ26" s="19"/>
      <c r="BK26" s="19"/>
      <c r="BL26" s="19">
        <f t="shared" si="19"/>
        <v>0</v>
      </c>
      <c r="BM26" s="19">
        <f t="shared" si="20"/>
        <v>0</v>
      </c>
      <c r="BN26" s="19"/>
      <c r="BO26" s="19"/>
      <c r="BP26" s="19"/>
      <c r="BQ26" s="19">
        <f t="shared" si="21"/>
        <v>0</v>
      </c>
      <c r="BR26" s="19">
        <f t="shared" si="22"/>
        <v>0</v>
      </c>
      <c r="BS26" s="19"/>
      <c r="BT26" s="19"/>
      <c r="BU26" s="19"/>
      <c r="BV26" s="19">
        <f t="shared" si="23"/>
        <v>0</v>
      </c>
      <c r="BW26" s="19">
        <f t="shared" si="24"/>
        <v>0</v>
      </c>
      <c r="BX26" s="19"/>
      <c r="BY26" s="19"/>
      <c r="BZ26" s="19"/>
      <c r="CA26" s="19">
        <f t="shared" si="25"/>
        <v>0</v>
      </c>
      <c r="CB26" s="19">
        <f t="shared" si="26"/>
        <v>0</v>
      </c>
      <c r="CC26" s="19"/>
      <c r="CD26" s="19"/>
      <c r="CE26" s="19"/>
      <c r="CF26" s="19">
        <f t="shared" si="27"/>
        <v>0</v>
      </c>
      <c r="CG26" s="19">
        <f t="shared" si="28"/>
        <v>0</v>
      </c>
      <c r="CH26" s="19"/>
      <c r="CI26" s="19"/>
      <c r="CJ26" s="19"/>
      <c r="CK26" s="19">
        <f t="shared" si="29"/>
        <v>0</v>
      </c>
      <c r="CL26" s="19">
        <f t="shared" si="30"/>
        <v>0</v>
      </c>
      <c r="CM26" s="19"/>
      <c r="CN26" s="19"/>
      <c r="CO26" s="19"/>
      <c r="CP26" s="19">
        <f t="shared" si="31"/>
        <v>0</v>
      </c>
      <c r="CQ26" s="19">
        <f t="shared" si="32"/>
        <v>0</v>
      </c>
      <c r="CR26" s="19"/>
      <c r="CS26" s="19"/>
      <c r="CT26" s="19"/>
      <c r="CU26" s="19">
        <f t="shared" si="33"/>
        <v>0</v>
      </c>
      <c r="CV26" s="19">
        <f t="shared" si="34"/>
        <v>0</v>
      </c>
      <c r="CW26" s="19"/>
      <c r="CX26" s="19"/>
      <c r="CY26" s="19"/>
      <c r="CZ26" s="19">
        <f t="shared" si="35"/>
        <v>0</v>
      </c>
      <c r="DA26" s="19">
        <f t="shared" si="36"/>
        <v>0</v>
      </c>
      <c r="DB26" s="19"/>
      <c r="DC26" s="19"/>
      <c r="DD26" s="19"/>
      <c r="DE26" s="19">
        <f t="shared" si="37"/>
        <v>0</v>
      </c>
      <c r="DF26" s="19">
        <f t="shared" si="38"/>
        <v>0</v>
      </c>
      <c r="DG26" s="19"/>
      <c r="DH26" s="19"/>
      <c r="DI26" s="19"/>
      <c r="DJ26" s="19">
        <f t="shared" si="39"/>
        <v>0</v>
      </c>
      <c r="DK26" s="19">
        <f t="shared" si="40"/>
        <v>0</v>
      </c>
      <c r="DL26" s="19"/>
      <c r="DM26" s="19"/>
      <c r="DN26" s="19"/>
      <c r="DO26" s="19">
        <f t="shared" si="41"/>
        <v>0</v>
      </c>
      <c r="DP26" s="19">
        <f t="shared" si="42"/>
        <v>0</v>
      </c>
      <c r="DQ26" s="19"/>
      <c r="DR26" s="19"/>
      <c r="DS26" s="19"/>
      <c r="DT26" s="19">
        <f t="shared" si="43"/>
        <v>0</v>
      </c>
      <c r="DU26" s="19">
        <f t="shared" si="44"/>
        <v>0</v>
      </c>
      <c r="DV26" s="19"/>
      <c r="DW26" s="19"/>
      <c r="DX26" s="26"/>
      <c r="DY26" s="19"/>
      <c r="DZ26" s="19"/>
      <c r="EA26" s="19"/>
      <c r="EB26" s="19"/>
      <c r="EC26" s="19">
        <f t="shared" si="45"/>
        <v>0</v>
      </c>
      <c r="ED26" s="19">
        <f t="shared" si="46"/>
        <v>0</v>
      </c>
      <c r="EE26" s="19">
        <f t="shared" si="47"/>
        <v>0</v>
      </c>
      <c r="EF26" s="19"/>
      <c r="EG26" s="19"/>
      <c r="EH26" s="19">
        <f t="shared" si="48"/>
        <v>0</v>
      </c>
      <c r="EI26" s="19">
        <f t="shared" si="49"/>
        <v>0</v>
      </c>
      <c r="EJ26" s="19">
        <f t="shared" si="50"/>
        <v>0</v>
      </c>
      <c r="EK26" s="19"/>
      <c r="EL26" s="19"/>
      <c r="EM26" s="19">
        <f t="shared" si="51"/>
        <v>0</v>
      </c>
      <c r="EN26" s="19">
        <f t="shared" si="52"/>
        <v>0</v>
      </c>
      <c r="EO26" s="19">
        <f t="shared" si="53"/>
        <v>0</v>
      </c>
      <c r="EP26" s="19"/>
      <c r="EQ26" s="19"/>
      <c r="ER26" s="19">
        <f t="shared" si="54"/>
        <v>0</v>
      </c>
      <c r="ES26" s="19">
        <f t="shared" si="55"/>
        <v>0</v>
      </c>
      <c r="ET26" s="19">
        <f t="shared" si="56"/>
        <v>0</v>
      </c>
      <c r="EU26" s="19"/>
      <c r="EV26" s="19"/>
      <c r="EW26" s="19">
        <f t="shared" si="57"/>
        <v>0</v>
      </c>
      <c r="EX26" s="19">
        <f t="shared" si="58"/>
        <v>0</v>
      </c>
      <c r="EY26" s="19">
        <f t="shared" si="59"/>
        <v>0</v>
      </c>
      <c r="EZ26" s="19"/>
      <c r="FA26" s="19"/>
      <c r="FB26" s="19">
        <f t="shared" si="60"/>
        <v>0</v>
      </c>
      <c r="FC26" s="19">
        <f t="shared" si="61"/>
        <v>0</v>
      </c>
      <c r="FD26" s="19">
        <f t="shared" si="62"/>
        <v>0</v>
      </c>
      <c r="FE26" s="19"/>
      <c r="FF26" s="19"/>
      <c r="FG26" s="19">
        <f t="shared" si="63"/>
        <v>0</v>
      </c>
      <c r="FH26" s="19">
        <f t="shared" si="64"/>
        <v>0</v>
      </c>
      <c r="FI26" s="19">
        <f t="shared" si="65"/>
        <v>0</v>
      </c>
      <c r="FJ26" s="19"/>
      <c r="FK26" s="19"/>
      <c r="FL26" s="19">
        <f t="shared" si="66"/>
        <v>0</v>
      </c>
      <c r="FM26" s="19">
        <f t="shared" si="67"/>
        <v>0</v>
      </c>
      <c r="FN26" s="19">
        <f t="shared" si="68"/>
        <v>0</v>
      </c>
      <c r="FO26" s="19"/>
      <c r="FP26" s="19"/>
      <c r="FQ26" s="19">
        <f t="shared" si="69"/>
        <v>0</v>
      </c>
      <c r="FR26" s="19">
        <f t="shared" si="70"/>
        <v>0</v>
      </c>
      <c r="FS26" s="19">
        <f t="shared" si="71"/>
        <v>0</v>
      </c>
      <c r="FT26" s="19"/>
      <c r="FU26" s="19"/>
      <c r="FV26" s="19">
        <f t="shared" si="72"/>
        <v>0</v>
      </c>
      <c r="FW26" s="19">
        <f t="shared" si="73"/>
        <v>0</v>
      </c>
      <c r="FX26" s="19">
        <f t="shared" si="74"/>
        <v>0</v>
      </c>
      <c r="FY26" s="19"/>
      <c r="FZ26" s="19"/>
      <c r="GA26" s="19">
        <f t="shared" si="75"/>
        <v>0</v>
      </c>
      <c r="GB26" s="19">
        <f t="shared" si="76"/>
        <v>0</v>
      </c>
      <c r="GC26" s="19">
        <f t="shared" si="77"/>
        <v>0</v>
      </c>
      <c r="GD26" s="19"/>
      <c r="GE26" s="19"/>
      <c r="GF26" s="19">
        <f t="shared" si="78"/>
        <v>0</v>
      </c>
      <c r="GG26" s="19">
        <f t="shared" si="79"/>
        <v>0</v>
      </c>
      <c r="GH26" s="19">
        <f t="shared" si="80"/>
        <v>0</v>
      </c>
      <c r="GI26" s="19"/>
      <c r="GJ26" s="19"/>
      <c r="GK26" s="19">
        <f t="shared" si="81"/>
        <v>0</v>
      </c>
      <c r="GL26" s="19">
        <f t="shared" si="82"/>
        <v>0</v>
      </c>
      <c r="GM26" s="19">
        <f t="shared" si="83"/>
        <v>0</v>
      </c>
      <c r="GN26" s="19"/>
      <c r="GO26" s="19"/>
      <c r="GP26" s="19">
        <f t="shared" si="84"/>
        <v>0</v>
      </c>
      <c r="GQ26" s="19">
        <f t="shared" si="85"/>
        <v>0</v>
      </c>
      <c r="GR26" s="19">
        <f t="shared" si="86"/>
        <v>0</v>
      </c>
      <c r="GS26" s="19"/>
      <c r="GT26" s="19"/>
      <c r="GU26" s="19">
        <f t="shared" si="87"/>
        <v>0</v>
      </c>
      <c r="GV26" s="19">
        <f t="shared" si="88"/>
        <v>0</v>
      </c>
      <c r="GW26" s="19">
        <f t="shared" si="89"/>
        <v>0</v>
      </c>
      <c r="GX26" s="19"/>
      <c r="GY26" s="19"/>
      <c r="GZ26" s="19">
        <f t="shared" si="90"/>
        <v>0</v>
      </c>
      <c r="HA26" s="19">
        <f t="shared" si="91"/>
        <v>0</v>
      </c>
      <c r="HB26" s="19">
        <f t="shared" si="92"/>
        <v>0</v>
      </c>
      <c r="HC26" s="19"/>
      <c r="HD26" s="19"/>
      <c r="HE26" s="19">
        <f t="shared" si="93"/>
        <v>0</v>
      </c>
      <c r="HF26" s="19">
        <f t="shared" si="94"/>
        <v>0</v>
      </c>
      <c r="HG26" s="19">
        <f t="shared" si="95"/>
        <v>0</v>
      </c>
      <c r="HH26" s="19"/>
      <c r="HI26" s="19"/>
      <c r="HJ26" s="19">
        <f t="shared" si="96"/>
        <v>0</v>
      </c>
      <c r="HK26" s="19">
        <f t="shared" si="97"/>
        <v>0</v>
      </c>
      <c r="HL26" s="19">
        <f t="shared" si="98"/>
        <v>0</v>
      </c>
      <c r="HM26" s="19"/>
      <c r="HN26" s="19"/>
      <c r="HO26" s="19">
        <f t="shared" si="99"/>
        <v>0</v>
      </c>
      <c r="HP26" s="19">
        <f t="shared" si="100"/>
        <v>0</v>
      </c>
      <c r="HQ26" s="19">
        <f t="shared" si="101"/>
        <v>0</v>
      </c>
      <c r="HR26" s="19"/>
      <c r="HS26" s="19"/>
      <c r="HT26" s="19">
        <f t="shared" si="102"/>
        <v>0</v>
      </c>
      <c r="HU26" s="19">
        <f t="shared" si="103"/>
        <v>0</v>
      </c>
      <c r="HV26" s="19">
        <f t="shared" si="104"/>
        <v>0</v>
      </c>
      <c r="HW26" s="19"/>
      <c r="HX26" s="19"/>
      <c r="HY26" s="19">
        <f t="shared" si="105"/>
        <v>0</v>
      </c>
      <c r="HZ26" s="19">
        <f t="shared" si="106"/>
        <v>0</v>
      </c>
      <c r="IA26" s="19">
        <f t="shared" si="107"/>
        <v>0</v>
      </c>
      <c r="IB26" s="19"/>
    </row>
    <row r="27" spans="1:236" s="37" customFormat="1" ht="12.75" hidden="1">
      <c r="A27" s="36">
        <v>43191</v>
      </c>
      <c r="C27" s="20"/>
      <c r="D27" s="20"/>
      <c r="E27" s="20">
        <f t="shared" si="0"/>
        <v>0</v>
      </c>
      <c r="F27" s="20"/>
      <c r="G27" s="35"/>
      <c r="H27" s="26"/>
      <c r="I27" s="26"/>
      <c r="J27" s="26"/>
      <c r="K27" s="26"/>
      <c r="L27" s="35"/>
      <c r="M27" s="26"/>
      <c r="N27" s="26"/>
      <c r="O27" s="26"/>
      <c r="P27" s="26"/>
      <c r="Q27" s="35"/>
      <c r="R27" s="26"/>
      <c r="S27" s="26"/>
      <c r="T27" s="26"/>
      <c r="U27" s="26"/>
      <c r="V27" s="35"/>
      <c r="W27" s="20">
        <f>C27-H27-M27-R27</f>
        <v>0</v>
      </c>
      <c r="X27" s="20">
        <f t="shared" si="2"/>
        <v>0</v>
      </c>
      <c r="Y27" s="20">
        <f t="shared" si="3"/>
        <v>0</v>
      </c>
      <c r="Z27" s="20"/>
      <c r="AA27" s="35"/>
      <c r="AB27" s="26">
        <f t="shared" si="4"/>
        <v>0</v>
      </c>
      <c r="AC27" s="26">
        <f t="shared" si="5"/>
        <v>0</v>
      </c>
      <c r="AD27" s="20">
        <f t="shared" si="6"/>
        <v>0</v>
      </c>
      <c r="AE27" s="20"/>
      <c r="AG27" s="19">
        <f>AL27+AQ27+AV27+BA27+BF27+BK27+BP27+BU27+BZ27+CE27+CJ27+CO27+CT27+CY27+DD27+DI27+DN27+DS27+DX27</f>
        <v>0</v>
      </c>
      <c r="AH27" s="19">
        <f t="shared" si="7"/>
        <v>0</v>
      </c>
      <c r="AI27" s="19">
        <f t="shared" si="8"/>
        <v>0</v>
      </c>
      <c r="AJ27" s="19"/>
      <c r="AL27" s="19">
        <f t="shared" si="108"/>
        <v>0</v>
      </c>
      <c r="AM27" s="19">
        <f t="shared" si="9"/>
        <v>0</v>
      </c>
      <c r="AN27" s="19">
        <f t="shared" si="10"/>
        <v>0</v>
      </c>
      <c r="AO27" s="19"/>
      <c r="AP27" s="35"/>
      <c r="AQ27" s="19">
        <f t="shared" si="109"/>
        <v>0</v>
      </c>
      <c r="AR27" s="19">
        <f t="shared" si="11"/>
        <v>0</v>
      </c>
      <c r="AS27" s="19">
        <f t="shared" si="12"/>
        <v>0</v>
      </c>
      <c r="AT27" s="19"/>
      <c r="AU27" s="35"/>
      <c r="AV27" s="19">
        <f t="shared" si="110"/>
        <v>0</v>
      </c>
      <c r="AW27" s="19">
        <f t="shared" si="13"/>
        <v>0</v>
      </c>
      <c r="AX27" s="19">
        <f t="shared" si="14"/>
        <v>0</v>
      </c>
      <c r="AY27" s="19"/>
      <c r="AZ27" s="35"/>
      <c r="BA27" s="19">
        <f t="shared" si="111"/>
        <v>0</v>
      </c>
      <c r="BB27" s="19">
        <f t="shared" si="15"/>
        <v>0</v>
      </c>
      <c r="BC27" s="19">
        <f t="shared" si="16"/>
        <v>0</v>
      </c>
      <c r="BD27" s="19"/>
      <c r="BE27" s="35"/>
      <c r="BF27" s="19">
        <f t="shared" si="112"/>
        <v>0</v>
      </c>
      <c r="BG27" s="19">
        <f t="shared" si="17"/>
        <v>0</v>
      </c>
      <c r="BH27" s="19">
        <f t="shared" si="18"/>
        <v>0</v>
      </c>
      <c r="BI27" s="19"/>
      <c r="BJ27" s="35"/>
      <c r="BK27" s="19">
        <f t="shared" si="113"/>
        <v>0</v>
      </c>
      <c r="BL27" s="19">
        <f t="shared" si="19"/>
        <v>0</v>
      </c>
      <c r="BM27" s="19">
        <f t="shared" si="20"/>
        <v>0</v>
      </c>
      <c r="BN27" s="19"/>
      <c r="BO27" s="35"/>
      <c r="BP27" s="19">
        <f t="shared" si="114"/>
        <v>0</v>
      </c>
      <c r="BQ27" s="19">
        <f t="shared" si="21"/>
        <v>0</v>
      </c>
      <c r="BR27" s="19">
        <f t="shared" si="22"/>
        <v>0</v>
      </c>
      <c r="BS27" s="19"/>
      <c r="BT27" s="35"/>
      <c r="BU27" s="19">
        <f t="shared" si="115"/>
        <v>0</v>
      </c>
      <c r="BV27" s="19">
        <f t="shared" si="23"/>
        <v>0</v>
      </c>
      <c r="BW27" s="19">
        <f t="shared" si="24"/>
        <v>0</v>
      </c>
      <c r="BX27" s="19"/>
      <c r="BY27" s="35"/>
      <c r="BZ27" s="19">
        <f t="shared" si="116"/>
        <v>0</v>
      </c>
      <c r="CA27" s="19">
        <f t="shared" si="25"/>
        <v>0</v>
      </c>
      <c r="CB27" s="19">
        <f t="shared" si="26"/>
        <v>0</v>
      </c>
      <c r="CC27" s="19"/>
      <c r="CD27" s="35"/>
      <c r="CE27" s="19">
        <f t="shared" si="117"/>
        <v>0</v>
      </c>
      <c r="CF27" s="19">
        <f t="shared" si="27"/>
        <v>0</v>
      </c>
      <c r="CG27" s="19">
        <f t="shared" si="28"/>
        <v>0</v>
      </c>
      <c r="CH27" s="19"/>
      <c r="CI27" s="35"/>
      <c r="CJ27" s="19">
        <f t="shared" si="118"/>
        <v>0</v>
      </c>
      <c r="CK27" s="19">
        <f t="shared" si="29"/>
        <v>0</v>
      </c>
      <c r="CL27" s="19">
        <f t="shared" si="30"/>
        <v>0</v>
      </c>
      <c r="CM27" s="19"/>
      <c r="CN27" s="35"/>
      <c r="CO27" s="19">
        <f t="shared" si="119"/>
        <v>0</v>
      </c>
      <c r="CP27" s="19">
        <f t="shared" si="31"/>
        <v>0</v>
      </c>
      <c r="CQ27" s="19">
        <f t="shared" si="32"/>
        <v>0</v>
      </c>
      <c r="CR27" s="19"/>
      <c r="CS27" s="35"/>
      <c r="CT27" s="19">
        <f t="shared" si="120"/>
        <v>0</v>
      </c>
      <c r="CU27" s="19">
        <f t="shared" si="33"/>
        <v>0</v>
      </c>
      <c r="CV27" s="19">
        <f t="shared" si="34"/>
        <v>0</v>
      </c>
      <c r="CW27" s="19"/>
      <c r="CX27" s="35"/>
      <c r="CY27" s="19">
        <f t="shared" si="121"/>
        <v>0</v>
      </c>
      <c r="CZ27" s="19">
        <f t="shared" si="35"/>
        <v>0</v>
      </c>
      <c r="DA27" s="19">
        <f t="shared" si="36"/>
        <v>0</v>
      </c>
      <c r="DB27" s="19"/>
      <c r="DC27" s="35"/>
      <c r="DD27" s="19">
        <f t="shared" si="122"/>
        <v>0</v>
      </c>
      <c r="DE27" s="19">
        <f t="shared" si="37"/>
        <v>0</v>
      </c>
      <c r="DF27" s="19">
        <f t="shared" si="38"/>
        <v>0</v>
      </c>
      <c r="DG27" s="19"/>
      <c r="DH27" s="35"/>
      <c r="DI27" s="19">
        <f t="shared" si="123"/>
        <v>0</v>
      </c>
      <c r="DJ27" s="19">
        <f t="shared" si="39"/>
        <v>0</v>
      </c>
      <c r="DK27" s="19">
        <f t="shared" si="40"/>
        <v>0</v>
      </c>
      <c r="DL27" s="19"/>
      <c r="DM27" s="35"/>
      <c r="DN27" s="19">
        <f t="shared" si="124"/>
        <v>0</v>
      </c>
      <c r="DO27" s="19">
        <f t="shared" si="41"/>
        <v>0</v>
      </c>
      <c r="DP27" s="19">
        <f t="shared" si="42"/>
        <v>0</v>
      </c>
      <c r="DQ27" s="19"/>
      <c r="DR27" s="35"/>
      <c r="DS27" s="19">
        <f t="shared" si="125"/>
        <v>0</v>
      </c>
      <c r="DT27" s="19">
        <f t="shared" si="43"/>
        <v>0</v>
      </c>
      <c r="DU27" s="19">
        <f t="shared" si="44"/>
        <v>0</v>
      </c>
      <c r="DV27" s="19"/>
      <c r="DW27" s="35"/>
      <c r="DX27" s="26"/>
      <c r="DY27" s="35"/>
      <c r="DZ27" s="35"/>
      <c r="EA27" s="35"/>
      <c r="EB27" s="35"/>
      <c r="EC27" s="19">
        <f t="shared" si="45"/>
        <v>0</v>
      </c>
      <c r="ED27" s="19">
        <f t="shared" si="46"/>
        <v>0</v>
      </c>
      <c r="EE27" s="19">
        <f t="shared" si="47"/>
        <v>0</v>
      </c>
      <c r="EF27" s="19"/>
      <c r="EG27" s="35"/>
      <c r="EH27" s="19">
        <f t="shared" si="48"/>
        <v>0</v>
      </c>
      <c r="EI27" s="19">
        <f t="shared" si="49"/>
        <v>0</v>
      </c>
      <c r="EJ27" s="19">
        <f t="shared" si="50"/>
        <v>0</v>
      </c>
      <c r="EK27" s="19"/>
      <c r="EL27" s="35"/>
      <c r="EM27" s="19">
        <f t="shared" si="51"/>
        <v>0</v>
      </c>
      <c r="EN27" s="19">
        <f t="shared" si="52"/>
        <v>0</v>
      </c>
      <c r="EO27" s="19">
        <f t="shared" si="53"/>
        <v>0</v>
      </c>
      <c r="EP27" s="19"/>
      <c r="EQ27" s="35"/>
      <c r="ER27" s="19">
        <f t="shared" si="54"/>
        <v>0</v>
      </c>
      <c r="ES27" s="19">
        <f t="shared" si="55"/>
        <v>0</v>
      </c>
      <c r="ET27" s="19">
        <f t="shared" si="56"/>
        <v>0</v>
      </c>
      <c r="EU27" s="19"/>
      <c r="EV27" s="35"/>
      <c r="EW27" s="19">
        <f t="shared" si="57"/>
        <v>0</v>
      </c>
      <c r="EX27" s="19">
        <f t="shared" si="58"/>
        <v>0</v>
      </c>
      <c r="EY27" s="19">
        <f t="shared" si="59"/>
        <v>0</v>
      </c>
      <c r="EZ27" s="19"/>
      <c r="FA27" s="35"/>
      <c r="FB27" s="19">
        <f t="shared" si="60"/>
        <v>0</v>
      </c>
      <c r="FC27" s="19">
        <f t="shared" si="61"/>
        <v>0</v>
      </c>
      <c r="FD27" s="19">
        <f t="shared" si="62"/>
        <v>0</v>
      </c>
      <c r="FE27" s="19"/>
      <c r="FF27" s="35"/>
      <c r="FG27" s="19">
        <f t="shared" si="63"/>
        <v>0</v>
      </c>
      <c r="FH27" s="19">
        <f t="shared" si="64"/>
        <v>0</v>
      </c>
      <c r="FI27" s="19">
        <f t="shared" si="65"/>
        <v>0</v>
      </c>
      <c r="FJ27" s="19"/>
      <c r="FK27" s="35"/>
      <c r="FL27" s="19">
        <f t="shared" si="66"/>
        <v>0</v>
      </c>
      <c r="FM27" s="19">
        <f t="shared" si="67"/>
        <v>0</v>
      </c>
      <c r="FN27" s="19">
        <f t="shared" si="68"/>
        <v>0</v>
      </c>
      <c r="FO27" s="19"/>
      <c r="FP27" s="35"/>
      <c r="FQ27" s="19">
        <f t="shared" si="69"/>
        <v>0</v>
      </c>
      <c r="FR27" s="19">
        <f t="shared" si="70"/>
        <v>0</v>
      </c>
      <c r="FS27" s="19">
        <f t="shared" si="71"/>
        <v>0</v>
      </c>
      <c r="FT27" s="19"/>
      <c r="FU27" s="35"/>
      <c r="FV27" s="19">
        <f t="shared" si="72"/>
        <v>0</v>
      </c>
      <c r="FW27" s="19">
        <f t="shared" si="73"/>
        <v>0</v>
      </c>
      <c r="FX27" s="19">
        <f t="shared" si="74"/>
        <v>0</v>
      </c>
      <c r="FY27" s="19"/>
      <c r="FZ27" s="35"/>
      <c r="GA27" s="19">
        <f t="shared" si="75"/>
        <v>0</v>
      </c>
      <c r="GB27" s="19">
        <f t="shared" si="76"/>
        <v>0</v>
      </c>
      <c r="GC27" s="19">
        <f t="shared" si="77"/>
        <v>0</v>
      </c>
      <c r="GD27" s="19"/>
      <c r="GE27" s="35"/>
      <c r="GF27" s="19">
        <f t="shared" si="78"/>
        <v>0</v>
      </c>
      <c r="GG27" s="19">
        <f t="shared" si="79"/>
        <v>0</v>
      </c>
      <c r="GH27" s="19">
        <f t="shared" si="80"/>
        <v>0</v>
      </c>
      <c r="GI27" s="19"/>
      <c r="GJ27" s="35"/>
      <c r="GK27" s="19">
        <f t="shared" si="81"/>
        <v>0</v>
      </c>
      <c r="GL27" s="19">
        <f t="shared" si="82"/>
        <v>0</v>
      </c>
      <c r="GM27" s="19">
        <f t="shared" si="83"/>
        <v>0</v>
      </c>
      <c r="GN27" s="19"/>
      <c r="GO27" s="35"/>
      <c r="GP27" s="19">
        <f t="shared" si="84"/>
        <v>0</v>
      </c>
      <c r="GQ27" s="19">
        <f t="shared" si="85"/>
        <v>0</v>
      </c>
      <c r="GR27" s="19">
        <f t="shared" si="86"/>
        <v>0</v>
      </c>
      <c r="GS27" s="19"/>
      <c r="GT27" s="35"/>
      <c r="GU27" s="19">
        <f t="shared" si="87"/>
        <v>0</v>
      </c>
      <c r="GV27" s="19">
        <f t="shared" si="88"/>
        <v>0</v>
      </c>
      <c r="GW27" s="19">
        <f t="shared" si="89"/>
        <v>0</v>
      </c>
      <c r="GX27" s="19"/>
      <c r="GY27" s="35"/>
      <c r="GZ27" s="19">
        <f t="shared" si="90"/>
        <v>0</v>
      </c>
      <c r="HA27" s="19">
        <f t="shared" si="91"/>
        <v>0</v>
      </c>
      <c r="HB27" s="19">
        <f t="shared" si="92"/>
        <v>0</v>
      </c>
      <c r="HC27" s="19"/>
      <c r="HD27" s="35"/>
      <c r="HE27" s="19">
        <f t="shared" si="93"/>
        <v>0</v>
      </c>
      <c r="HF27" s="19">
        <f t="shared" si="94"/>
        <v>0</v>
      </c>
      <c r="HG27" s="19">
        <f t="shared" si="95"/>
        <v>0</v>
      </c>
      <c r="HH27" s="19"/>
      <c r="HI27" s="35"/>
      <c r="HJ27" s="19">
        <f t="shared" si="96"/>
        <v>0</v>
      </c>
      <c r="HK27" s="19">
        <f t="shared" si="97"/>
        <v>0</v>
      </c>
      <c r="HL27" s="19">
        <f t="shared" si="98"/>
        <v>0</v>
      </c>
      <c r="HM27" s="19"/>
      <c r="HN27" s="35"/>
      <c r="HO27" s="19">
        <f t="shared" si="99"/>
        <v>0</v>
      </c>
      <c r="HP27" s="19">
        <f t="shared" si="100"/>
        <v>0</v>
      </c>
      <c r="HQ27" s="19">
        <f t="shared" si="101"/>
        <v>0</v>
      </c>
      <c r="HR27" s="19"/>
      <c r="HS27" s="35"/>
      <c r="HT27" s="19">
        <f t="shared" si="102"/>
        <v>0</v>
      </c>
      <c r="HU27" s="19">
        <f t="shared" si="103"/>
        <v>0</v>
      </c>
      <c r="HV27" s="19">
        <f t="shared" si="104"/>
        <v>0</v>
      </c>
      <c r="HW27" s="19"/>
      <c r="HX27" s="35"/>
      <c r="HY27" s="19">
        <f t="shared" si="105"/>
        <v>0</v>
      </c>
      <c r="HZ27" s="19">
        <f t="shared" si="106"/>
        <v>0</v>
      </c>
      <c r="IA27" s="19">
        <f t="shared" si="107"/>
        <v>0</v>
      </c>
      <c r="IB27" s="19"/>
    </row>
    <row r="28" spans="1:236" s="37" customFormat="1" ht="12.75" hidden="1">
      <c r="A28" s="36">
        <v>43374</v>
      </c>
      <c r="C28" s="20"/>
      <c r="D28" s="20"/>
      <c r="E28" s="20">
        <f t="shared" si="0"/>
        <v>0</v>
      </c>
      <c r="F28" s="20"/>
      <c r="G28" s="35"/>
      <c r="H28" s="26"/>
      <c r="I28" s="26"/>
      <c r="J28" s="26"/>
      <c r="K28" s="26"/>
      <c r="L28" s="35"/>
      <c r="M28" s="26"/>
      <c r="N28" s="26"/>
      <c r="O28" s="26"/>
      <c r="P28" s="26"/>
      <c r="Q28" s="35"/>
      <c r="R28" s="26"/>
      <c r="S28" s="26"/>
      <c r="T28" s="26"/>
      <c r="U28" s="26"/>
      <c r="V28" s="35"/>
      <c r="W28" s="20"/>
      <c r="X28" s="20">
        <f t="shared" si="2"/>
        <v>0</v>
      </c>
      <c r="Y28" s="20">
        <f t="shared" si="3"/>
        <v>0</v>
      </c>
      <c r="Z28" s="20"/>
      <c r="AA28" s="35"/>
      <c r="AB28" s="26">
        <f t="shared" si="4"/>
        <v>0</v>
      </c>
      <c r="AC28" s="26">
        <f t="shared" si="5"/>
        <v>0</v>
      </c>
      <c r="AD28" s="20">
        <f t="shared" si="6"/>
        <v>0</v>
      </c>
      <c r="AE28" s="20"/>
      <c r="AG28" s="19"/>
      <c r="AH28" s="19">
        <f t="shared" si="7"/>
        <v>0</v>
      </c>
      <c r="AI28" s="19">
        <f t="shared" si="8"/>
        <v>0</v>
      </c>
      <c r="AJ28" s="19"/>
      <c r="AL28" s="19"/>
      <c r="AM28" s="19">
        <f t="shared" si="9"/>
        <v>0</v>
      </c>
      <c r="AN28" s="19">
        <f t="shared" si="10"/>
        <v>0</v>
      </c>
      <c r="AO28" s="19"/>
      <c r="AP28" s="35"/>
      <c r="AQ28" s="19"/>
      <c r="AR28" s="19">
        <f t="shared" si="11"/>
        <v>0</v>
      </c>
      <c r="AS28" s="19">
        <f t="shared" si="12"/>
        <v>0</v>
      </c>
      <c r="AT28" s="19"/>
      <c r="AU28" s="35"/>
      <c r="AV28" s="19"/>
      <c r="AW28" s="19">
        <f t="shared" si="13"/>
        <v>0</v>
      </c>
      <c r="AX28" s="19">
        <f t="shared" si="14"/>
        <v>0</v>
      </c>
      <c r="AY28" s="19"/>
      <c r="AZ28" s="35"/>
      <c r="BA28" s="19"/>
      <c r="BB28" s="19">
        <f t="shared" si="15"/>
        <v>0</v>
      </c>
      <c r="BC28" s="19">
        <f t="shared" si="16"/>
        <v>0</v>
      </c>
      <c r="BD28" s="19"/>
      <c r="BE28" s="35"/>
      <c r="BF28" s="19"/>
      <c r="BG28" s="19">
        <f t="shared" si="17"/>
        <v>0</v>
      </c>
      <c r="BH28" s="19">
        <f t="shared" si="18"/>
        <v>0</v>
      </c>
      <c r="BI28" s="19"/>
      <c r="BJ28" s="35"/>
      <c r="BK28" s="19"/>
      <c r="BL28" s="19">
        <f t="shared" si="19"/>
        <v>0</v>
      </c>
      <c r="BM28" s="19">
        <f t="shared" si="20"/>
        <v>0</v>
      </c>
      <c r="BN28" s="19"/>
      <c r="BO28" s="35"/>
      <c r="BP28" s="19"/>
      <c r="BQ28" s="19">
        <f t="shared" si="21"/>
        <v>0</v>
      </c>
      <c r="BR28" s="19">
        <f t="shared" si="22"/>
        <v>0</v>
      </c>
      <c r="BS28" s="19"/>
      <c r="BT28" s="35"/>
      <c r="BU28" s="19"/>
      <c r="BV28" s="19">
        <f t="shared" si="23"/>
        <v>0</v>
      </c>
      <c r="BW28" s="19">
        <f t="shared" si="24"/>
        <v>0</v>
      </c>
      <c r="BX28" s="19"/>
      <c r="BY28" s="35"/>
      <c r="BZ28" s="19"/>
      <c r="CA28" s="19">
        <f t="shared" si="25"/>
        <v>0</v>
      </c>
      <c r="CB28" s="19">
        <f t="shared" si="26"/>
        <v>0</v>
      </c>
      <c r="CC28" s="19"/>
      <c r="CD28" s="35"/>
      <c r="CE28" s="19"/>
      <c r="CF28" s="19">
        <f t="shared" si="27"/>
        <v>0</v>
      </c>
      <c r="CG28" s="19">
        <f t="shared" si="28"/>
        <v>0</v>
      </c>
      <c r="CH28" s="19"/>
      <c r="CI28" s="35"/>
      <c r="CJ28" s="19"/>
      <c r="CK28" s="19">
        <f t="shared" si="29"/>
        <v>0</v>
      </c>
      <c r="CL28" s="19">
        <f t="shared" si="30"/>
        <v>0</v>
      </c>
      <c r="CM28" s="19"/>
      <c r="CN28" s="35"/>
      <c r="CO28" s="19"/>
      <c r="CP28" s="19">
        <f t="shared" si="31"/>
        <v>0</v>
      </c>
      <c r="CQ28" s="19">
        <f t="shared" si="32"/>
        <v>0</v>
      </c>
      <c r="CR28" s="19"/>
      <c r="CS28" s="35"/>
      <c r="CT28" s="19"/>
      <c r="CU28" s="19">
        <f t="shared" si="33"/>
        <v>0</v>
      </c>
      <c r="CV28" s="19">
        <f t="shared" si="34"/>
        <v>0</v>
      </c>
      <c r="CW28" s="19"/>
      <c r="CX28" s="35"/>
      <c r="CY28" s="19"/>
      <c r="CZ28" s="19">
        <f t="shared" si="35"/>
        <v>0</v>
      </c>
      <c r="DA28" s="19">
        <f t="shared" si="36"/>
        <v>0</v>
      </c>
      <c r="DB28" s="19"/>
      <c r="DC28" s="35"/>
      <c r="DD28" s="19"/>
      <c r="DE28" s="19">
        <f t="shared" si="37"/>
        <v>0</v>
      </c>
      <c r="DF28" s="19">
        <f t="shared" si="38"/>
        <v>0</v>
      </c>
      <c r="DG28" s="19"/>
      <c r="DH28" s="35"/>
      <c r="DI28" s="19"/>
      <c r="DJ28" s="19">
        <f t="shared" si="39"/>
        <v>0</v>
      </c>
      <c r="DK28" s="19">
        <f t="shared" si="40"/>
        <v>0</v>
      </c>
      <c r="DL28" s="19"/>
      <c r="DM28" s="35"/>
      <c r="DN28" s="19"/>
      <c r="DO28" s="19">
        <f t="shared" si="41"/>
        <v>0</v>
      </c>
      <c r="DP28" s="19">
        <f t="shared" si="42"/>
        <v>0</v>
      </c>
      <c r="DQ28" s="19"/>
      <c r="DR28" s="35"/>
      <c r="DS28" s="19"/>
      <c r="DT28" s="19">
        <f t="shared" si="43"/>
        <v>0</v>
      </c>
      <c r="DU28" s="19">
        <f t="shared" si="44"/>
        <v>0</v>
      </c>
      <c r="DV28" s="19"/>
      <c r="DW28" s="35"/>
      <c r="DX28" s="26"/>
      <c r="DY28" s="35"/>
      <c r="DZ28" s="35"/>
      <c r="EA28" s="35"/>
      <c r="EB28" s="35"/>
      <c r="EC28" s="19">
        <f t="shared" si="45"/>
        <v>0</v>
      </c>
      <c r="ED28" s="19">
        <f t="shared" si="46"/>
        <v>0</v>
      </c>
      <c r="EE28" s="19">
        <f t="shared" si="47"/>
        <v>0</v>
      </c>
      <c r="EF28" s="19"/>
      <c r="EG28" s="35"/>
      <c r="EH28" s="19">
        <f t="shared" si="48"/>
        <v>0</v>
      </c>
      <c r="EI28" s="19">
        <f t="shared" si="49"/>
        <v>0</v>
      </c>
      <c r="EJ28" s="19">
        <f t="shared" si="50"/>
        <v>0</v>
      </c>
      <c r="EK28" s="19"/>
      <c r="EL28" s="35"/>
      <c r="EM28" s="19">
        <f t="shared" si="51"/>
        <v>0</v>
      </c>
      <c r="EN28" s="19">
        <f t="shared" si="52"/>
        <v>0</v>
      </c>
      <c r="EO28" s="19">
        <f t="shared" si="53"/>
        <v>0</v>
      </c>
      <c r="EP28" s="19"/>
      <c r="EQ28" s="35"/>
      <c r="ER28" s="19">
        <f t="shared" si="54"/>
        <v>0</v>
      </c>
      <c r="ES28" s="19">
        <f t="shared" si="55"/>
        <v>0</v>
      </c>
      <c r="ET28" s="19">
        <f t="shared" si="56"/>
        <v>0</v>
      </c>
      <c r="EU28" s="19"/>
      <c r="EV28" s="35"/>
      <c r="EW28" s="19">
        <f t="shared" si="57"/>
        <v>0</v>
      </c>
      <c r="EX28" s="19">
        <f t="shared" si="58"/>
        <v>0</v>
      </c>
      <c r="EY28" s="19">
        <f t="shared" si="59"/>
        <v>0</v>
      </c>
      <c r="EZ28" s="19"/>
      <c r="FA28" s="35"/>
      <c r="FB28" s="19">
        <f t="shared" si="60"/>
        <v>0</v>
      </c>
      <c r="FC28" s="19">
        <f t="shared" si="61"/>
        <v>0</v>
      </c>
      <c r="FD28" s="19">
        <f t="shared" si="62"/>
        <v>0</v>
      </c>
      <c r="FE28" s="19"/>
      <c r="FF28" s="35"/>
      <c r="FG28" s="19">
        <f t="shared" si="63"/>
        <v>0</v>
      </c>
      <c r="FH28" s="19">
        <f t="shared" si="64"/>
        <v>0</v>
      </c>
      <c r="FI28" s="19">
        <f t="shared" si="65"/>
        <v>0</v>
      </c>
      <c r="FJ28" s="19"/>
      <c r="FK28" s="35"/>
      <c r="FL28" s="19">
        <f t="shared" si="66"/>
        <v>0</v>
      </c>
      <c r="FM28" s="19">
        <f t="shared" si="67"/>
        <v>0</v>
      </c>
      <c r="FN28" s="19">
        <f t="shared" si="68"/>
        <v>0</v>
      </c>
      <c r="FO28" s="19"/>
      <c r="FP28" s="35"/>
      <c r="FQ28" s="19">
        <f t="shared" si="69"/>
        <v>0</v>
      </c>
      <c r="FR28" s="19">
        <f t="shared" si="70"/>
        <v>0</v>
      </c>
      <c r="FS28" s="19">
        <f t="shared" si="71"/>
        <v>0</v>
      </c>
      <c r="FT28" s="19"/>
      <c r="FU28" s="35"/>
      <c r="FV28" s="19">
        <f t="shared" si="72"/>
        <v>0</v>
      </c>
      <c r="FW28" s="19">
        <f t="shared" si="73"/>
        <v>0</v>
      </c>
      <c r="FX28" s="19">
        <f t="shared" si="74"/>
        <v>0</v>
      </c>
      <c r="FY28" s="19"/>
      <c r="FZ28" s="35"/>
      <c r="GA28" s="19">
        <f t="shared" si="75"/>
        <v>0</v>
      </c>
      <c r="GB28" s="19">
        <f t="shared" si="76"/>
        <v>0</v>
      </c>
      <c r="GC28" s="19">
        <f t="shared" si="77"/>
        <v>0</v>
      </c>
      <c r="GD28" s="19"/>
      <c r="GE28" s="35"/>
      <c r="GF28" s="19">
        <f t="shared" si="78"/>
        <v>0</v>
      </c>
      <c r="GG28" s="19">
        <f t="shared" si="79"/>
        <v>0</v>
      </c>
      <c r="GH28" s="19">
        <f t="shared" si="80"/>
        <v>0</v>
      </c>
      <c r="GI28" s="19"/>
      <c r="GJ28" s="35"/>
      <c r="GK28" s="19">
        <f t="shared" si="81"/>
        <v>0</v>
      </c>
      <c r="GL28" s="19">
        <f t="shared" si="82"/>
        <v>0</v>
      </c>
      <c r="GM28" s="19">
        <f t="shared" si="83"/>
        <v>0</v>
      </c>
      <c r="GN28" s="19"/>
      <c r="GO28" s="35"/>
      <c r="GP28" s="19">
        <f t="shared" si="84"/>
        <v>0</v>
      </c>
      <c r="GQ28" s="19">
        <f t="shared" si="85"/>
        <v>0</v>
      </c>
      <c r="GR28" s="19">
        <f t="shared" si="86"/>
        <v>0</v>
      </c>
      <c r="GS28" s="19"/>
      <c r="GT28" s="35"/>
      <c r="GU28" s="19">
        <f t="shared" si="87"/>
        <v>0</v>
      </c>
      <c r="GV28" s="19">
        <f t="shared" si="88"/>
        <v>0</v>
      </c>
      <c r="GW28" s="19">
        <f t="shared" si="89"/>
        <v>0</v>
      </c>
      <c r="GX28" s="19"/>
      <c r="GY28" s="35"/>
      <c r="GZ28" s="19">
        <f t="shared" si="90"/>
        <v>0</v>
      </c>
      <c r="HA28" s="19">
        <f t="shared" si="91"/>
        <v>0</v>
      </c>
      <c r="HB28" s="19">
        <f t="shared" si="92"/>
        <v>0</v>
      </c>
      <c r="HC28" s="19"/>
      <c r="HD28" s="35"/>
      <c r="HE28" s="19">
        <f t="shared" si="93"/>
        <v>0</v>
      </c>
      <c r="HF28" s="19">
        <f t="shared" si="94"/>
        <v>0</v>
      </c>
      <c r="HG28" s="19">
        <f t="shared" si="95"/>
        <v>0</v>
      </c>
      <c r="HH28" s="19"/>
      <c r="HI28" s="35"/>
      <c r="HJ28" s="19">
        <f t="shared" si="96"/>
        <v>0</v>
      </c>
      <c r="HK28" s="19">
        <f t="shared" si="97"/>
        <v>0</v>
      </c>
      <c r="HL28" s="19">
        <f t="shared" si="98"/>
        <v>0</v>
      </c>
      <c r="HM28" s="19"/>
      <c r="HN28" s="35"/>
      <c r="HO28" s="19">
        <f t="shared" si="99"/>
        <v>0</v>
      </c>
      <c r="HP28" s="19">
        <f t="shared" si="100"/>
        <v>0</v>
      </c>
      <c r="HQ28" s="19">
        <f t="shared" si="101"/>
        <v>0</v>
      </c>
      <c r="HR28" s="19"/>
      <c r="HS28" s="35"/>
      <c r="HT28" s="19">
        <f t="shared" si="102"/>
        <v>0</v>
      </c>
      <c r="HU28" s="19">
        <f t="shared" si="103"/>
        <v>0</v>
      </c>
      <c r="HV28" s="19">
        <f t="shared" si="104"/>
        <v>0</v>
      </c>
      <c r="HW28" s="19"/>
      <c r="HX28" s="35"/>
      <c r="HY28" s="19">
        <f t="shared" si="105"/>
        <v>0</v>
      </c>
      <c r="HZ28" s="19">
        <f t="shared" si="106"/>
        <v>0</v>
      </c>
      <c r="IA28" s="19">
        <f t="shared" si="107"/>
        <v>0</v>
      </c>
      <c r="IB28" s="19"/>
    </row>
    <row r="29" spans="1:236" s="37" customFormat="1" ht="12.75" hidden="1">
      <c r="A29" s="36">
        <v>43556</v>
      </c>
      <c r="C29" s="20"/>
      <c r="D29" s="20"/>
      <c r="E29" s="20">
        <f t="shared" si="0"/>
        <v>0</v>
      </c>
      <c r="F29" s="20"/>
      <c r="G29" s="35"/>
      <c r="H29" s="26"/>
      <c r="I29" s="26"/>
      <c r="J29" s="26"/>
      <c r="K29" s="26"/>
      <c r="L29" s="35"/>
      <c r="M29" s="26"/>
      <c r="N29" s="26"/>
      <c r="O29" s="26"/>
      <c r="P29" s="26"/>
      <c r="Q29" s="35"/>
      <c r="R29" s="26"/>
      <c r="S29" s="26"/>
      <c r="T29" s="26"/>
      <c r="U29" s="26"/>
      <c r="V29" s="35"/>
      <c r="W29" s="20">
        <f>C29-H29-M29-R29</f>
        <v>0</v>
      </c>
      <c r="X29" s="20">
        <f t="shared" si="2"/>
        <v>0</v>
      </c>
      <c r="Y29" s="20">
        <f t="shared" si="3"/>
        <v>0</v>
      </c>
      <c r="Z29" s="20"/>
      <c r="AA29" s="35"/>
      <c r="AB29" s="26">
        <f t="shared" si="4"/>
        <v>0</v>
      </c>
      <c r="AC29" s="26">
        <f t="shared" si="5"/>
        <v>0</v>
      </c>
      <c r="AD29" s="20">
        <f t="shared" si="6"/>
        <v>0</v>
      </c>
      <c r="AE29" s="20"/>
      <c r="AG29" s="19">
        <f>AL29+AQ29+AV29+BA29+BF29+BK29+BP29+BU29+BZ29+CE29+CJ29+CO29+CT29+CY29+DD29+DI29+DN29+DS29+DX29</f>
        <v>0</v>
      </c>
      <c r="AH29" s="19">
        <f t="shared" si="7"/>
        <v>0</v>
      </c>
      <c r="AI29" s="19">
        <f t="shared" si="8"/>
        <v>0</v>
      </c>
      <c r="AJ29" s="19"/>
      <c r="AL29" s="19">
        <f t="shared" si="108"/>
        <v>0</v>
      </c>
      <c r="AM29" s="19">
        <f t="shared" si="9"/>
        <v>0</v>
      </c>
      <c r="AN29" s="19">
        <f t="shared" si="10"/>
        <v>0</v>
      </c>
      <c r="AO29" s="19"/>
      <c r="AP29" s="35"/>
      <c r="AQ29" s="19">
        <f t="shared" si="109"/>
        <v>0</v>
      </c>
      <c r="AR29" s="19">
        <f t="shared" si="11"/>
        <v>0</v>
      </c>
      <c r="AS29" s="19">
        <f t="shared" si="12"/>
        <v>0</v>
      </c>
      <c r="AT29" s="19"/>
      <c r="AU29" s="35"/>
      <c r="AV29" s="19">
        <f t="shared" si="110"/>
        <v>0</v>
      </c>
      <c r="AW29" s="19">
        <f t="shared" si="13"/>
        <v>0</v>
      </c>
      <c r="AX29" s="19">
        <f t="shared" si="14"/>
        <v>0</v>
      </c>
      <c r="AY29" s="19"/>
      <c r="AZ29" s="35"/>
      <c r="BA29" s="19">
        <f t="shared" si="111"/>
        <v>0</v>
      </c>
      <c r="BB29" s="19">
        <f t="shared" si="15"/>
        <v>0</v>
      </c>
      <c r="BC29" s="19">
        <f t="shared" si="16"/>
        <v>0</v>
      </c>
      <c r="BD29" s="19"/>
      <c r="BE29" s="35"/>
      <c r="BF29" s="19">
        <f t="shared" si="112"/>
        <v>0</v>
      </c>
      <c r="BG29" s="19">
        <f t="shared" si="17"/>
        <v>0</v>
      </c>
      <c r="BH29" s="19">
        <f t="shared" si="18"/>
        <v>0</v>
      </c>
      <c r="BI29" s="19"/>
      <c r="BJ29" s="35"/>
      <c r="BK29" s="19">
        <f t="shared" si="113"/>
        <v>0</v>
      </c>
      <c r="BL29" s="19">
        <f t="shared" si="19"/>
        <v>0</v>
      </c>
      <c r="BM29" s="19">
        <f t="shared" si="20"/>
        <v>0</v>
      </c>
      <c r="BN29" s="19"/>
      <c r="BO29" s="35"/>
      <c r="BP29" s="19">
        <f t="shared" si="114"/>
        <v>0</v>
      </c>
      <c r="BQ29" s="19">
        <f t="shared" si="21"/>
        <v>0</v>
      </c>
      <c r="BR29" s="19">
        <f t="shared" si="22"/>
        <v>0</v>
      </c>
      <c r="BS29" s="19"/>
      <c r="BT29" s="35"/>
      <c r="BU29" s="19">
        <f t="shared" si="115"/>
        <v>0</v>
      </c>
      <c r="BV29" s="19">
        <f t="shared" si="23"/>
        <v>0</v>
      </c>
      <c r="BW29" s="19">
        <f t="shared" si="24"/>
        <v>0</v>
      </c>
      <c r="BX29" s="19"/>
      <c r="BY29" s="35"/>
      <c r="BZ29" s="19">
        <f t="shared" si="116"/>
        <v>0</v>
      </c>
      <c r="CA29" s="19">
        <f t="shared" si="25"/>
        <v>0</v>
      </c>
      <c r="CB29" s="19">
        <f t="shared" si="26"/>
        <v>0</v>
      </c>
      <c r="CC29" s="19"/>
      <c r="CD29" s="35"/>
      <c r="CE29" s="19">
        <f t="shared" si="117"/>
        <v>0</v>
      </c>
      <c r="CF29" s="19">
        <f t="shared" si="27"/>
        <v>0</v>
      </c>
      <c r="CG29" s="19">
        <f t="shared" si="28"/>
        <v>0</v>
      </c>
      <c r="CH29" s="19"/>
      <c r="CI29" s="35"/>
      <c r="CJ29" s="19">
        <f t="shared" si="118"/>
        <v>0</v>
      </c>
      <c r="CK29" s="19">
        <f t="shared" si="29"/>
        <v>0</v>
      </c>
      <c r="CL29" s="19">
        <f t="shared" si="30"/>
        <v>0</v>
      </c>
      <c r="CM29" s="19"/>
      <c r="CN29" s="35"/>
      <c r="CO29" s="19">
        <f t="shared" si="119"/>
        <v>0</v>
      </c>
      <c r="CP29" s="19">
        <f t="shared" si="31"/>
        <v>0</v>
      </c>
      <c r="CQ29" s="19">
        <f t="shared" si="32"/>
        <v>0</v>
      </c>
      <c r="CR29" s="19"/>
      <c r="CS29" s="35"/>
      <c r="CT29" s="19">
        <f t="shared" si="120"/>
        <v>0</v>
      </c>
      <c r="CU29" s="19">
        <f t="shared" si="33"/>
        <v>0</v>
      </c>
      <c r="CV29" s="19">
        <f t="shared" si="34"/>
        <v>0</v>
      </c>
      <c r="CW29" s="19"/>
      <c r="CX29" s="35"/>
      <c r="CY29" s="19">
        <f t="shared" si="121"/>
        <v>0</v>
      </c>
      <c r="CZ29" s="19">
        <f t="shared" si="35"/>
        <v>0</v>
      </c>
      <c r="DA29" s="19">
        <f t="shared" si="36"/>
        <v>0</v>
      </c>
      <c r="DB29" s="19"/>
      <c r="DC29" s="35"/>
      <c r="DD29" s="19">
        <f t="shared" si="122"/>
        <v>0</v>
      </c>
      <c r="DE29" s="19">
        <f t="shared" si="37"/>
        <v>0</v>
      </c>
      <c r="DF29" s="19">
        <f t="shared" si="38"/>
        <v>0</v>
      </c>
      <c r="DG29" s="19"/>
      <c r="DH29" s="35"/>
      <c r="DI29" s="19">
        <f t="shared" si="123"/>
        <v>0</v>
      </c>
      <c r="DJ29" s="19">
        <f t="shared" si="39"/>
        <v>0</v>
      </c>
      <c r="DK29" s="19">
        <f t="shared" si="40"/>
        <v>0</v>
      </c>
      <c r="DL29" s="19"/>
      <c r="DM29" s="35"/>
      <c r="DN29" s="19">
        <f t="shared" si="124"/>
        <v>0</v>
      </c>
      <c r="DO29" s="19">
        <f t="shared" si="41"/>
        <v>0</v>
      </c>
      <c r="DP29" s="19">
        <f t="shared" si="42"/>
        <v>0</v>
      </c>
      <c r="DQ29" s="19"/>
      <c r="DR29" s="35"/>
      <c r="DS29" s="19">
        <f t="shared" si="125"/>
        <v>0</v>
      </c>
      <c r="DT29" s="19">
        <f t="shared" si="43"/>
        <v>0</v>
      </c>
      <c r="DU29" s="19">
        <f t="shared" si="44"/>
        <v>0</v>
      </c>
      <c r="DV29" s="19"/>
      <c r="DW29" s="35"/>
      <c r="DX29" s="26"/>
      <c r="DY29" s="35"/>
      <c r="DZ29" s="35"/>
      <c r="EA29" s="35"/>
      <c r="EB29" s="35"/>
      <c r="EC29" s="19">
        <f t="shared" si="45"/>
        <v>0</v>
      </c>
      <c r="ED29" s="19">
        <f t="shared" si="46"/>
        <v>0</v>
      </c>
      <c r="EE29" s="19">
        <f t="shared" si="47"/>
        <v>0</v>
      </c>
      <c r="EF29" s="19"/>
      <c r="EG29" s="35"/>
      <c r="EH29" s="19">
        <f t="shared" si="48"/>
        <v>0</v>
      </c>
      <c r="EI29" s="19">
        <f t="shared" si="49"/>
        <v>0</v>
      </c>
      <c r="EJ29" s="19">
        <f t="shared" si="50"/>
        <v>0</v>
      </c>
      <c r="EK29" s="19"/>
      <c r="EL29" s="35"/>
      <c r="EM29" s="19">
        <f t="shared" si="51"/>
        <v>0</v>
      </c>
      <c r="EN29" s="19">
        <f t="shared" si="52"/>
        <v>0</v>
      </c>
      <c r="EO29" s="19">
        <f t="shared" si="53"/>
        <v>0</v>
      </c>
      <c r="EP29" s="19"/>
      <c r="EQ29" s="35"/>
      <c r="ER29" s="19">
        <f t="shared" si="54"/>
        <v>0</v>
      </c>
      <c r="ES29" s="19">
        <f t="shared" si="55"/>
        <v>0</v>
      </c>
      <c r="ET29" s="19">
        <f t="shared" si="56"/>
        <v>0</v>
      </c>
      <c r="EU29" s="19"/>
      <c r="EV29" s="35"/>
      <c r="EW29" s="19">
        <f t="shared" si="57"/>
        <v>0</v>
      </c>
      <c r="EX29" s="19">
        <f t="shared" si="58"/>
        <v>0</v>
      </c>
      <c r="EY29" s="19">
        <f t="shared" si="59"/>
        <v>0</v>
      </c>
      <c r="EZ29" s="19"/>
      <c r="FA29" s="35"/>
      <c r="FB29" s="19">
        <f t="shared" si="60"/>
        <v>0</v>
      </c>
      <c r="FC29" s="19">
        <f t="shared" si="61"/>
        <v>0</v>
      </c>
      <c r="FD29" s="19">
        <f t="shared" si="62"/>
        <v>0</v>
      </c>
      <c r="FE29" s="19"/>
      <c r="FF29" s="35"/>
      <c r="FG29" s="19">
        <f t="shared" si="63"/>
        <v>0</v>
      </c>
      <c r="FH29" s="19">
        <f t="shared" si="64"/>
        <v>0</v>
      </c>
      <c r="FI29" s="19">
        <f t="shared" si="65"/>
        <v>0</v>
      </c>
      <c r="FJ29" s="19"/>
      <c r="FK29" s="35"/>
      <c r="FL29" s="19">
        <f t="shared" si="66"/>
        <v>0</v>
      </c>
      <c r="FM29" s="19">
        <f t="shared" si="67"/>
        <v>0</v>
      </c>
      <c r="FN29" s="19">
        <f t="shared" si="68"/>
        <v>0</v>
      </c>
      <c r="FO29" s="19"/>
      <c r="FP29" s="35"/>
      <c r="FQ29" s="19">
        <f t="shared" si="69"/>
        <v>0</v>
      </c>
      <c r="FR29" s="19">
        <f t="shared" si="70"/>
        <v>0</v>
      </c>
      <c r="FS29" s="19">
        <f t="shared" si="71"/>
        <v>0</v>
      </c>
      <c r="FT29" s="19"/>
      <c r="FU29" s="35"/>
      <c r="FV29" s="19">
        <f t="shared" si="72"/>
        <v>0</v>
      </c>
      <c r="FW29" s="19">
        <f t="shared" si="73"/>
        <v>0</v>
      </c>
      <c r="FX29" s="19">
        <f t="shared" si="74"/>
        <v>0</v>
      </c>
      <c r="FY29" s="19"/>
      <c r="FZ29" s="35"/>
      <c r="GA29" s="19">
        <f t="shared" si="75"/>
        <v>0</v>
      </c>
      <c r="GB29" s="19">
        <f t="shared" si="76"/>
        <v>0</v>
      </c>
      <c r="GC29" s="19">
        <f t="shared" si="77"/>
        <v>0</v>
      </c>
      <c r="GD29" s="19"/>
      <c r="GE29" s="35"/>
      <c r="GF29" s="19">
        <f t="shared" si="78"/>
        <v>0</v>
      </c>
      <c r="GG29" s="19">
        <f t="shared" si="79"/>
        <v>0</v>
      </c>
      <c r="GH29" s="19">
        <f t="shared" si="80"/>
        <v>0</v>
      </c>
      <c r="GI29" s="19"/>
      <c r="GJ29" s="35"/>
      <c r="GK29" s="19">
        <f t="shared" si="81"/>
        <v>0</v>
      </c>
      <c r="GL29" s="19">
        <f t="shared" si="82"/>
        <v>0</v>
      </c>
      <c r="GM29" s="19">
        <f t="shared" si="83"/>
        <v>0</v>
      </c>
      <c r="GN29" s="19"/>
      <c r="GO29" s="35"/>
      <c r="GP29" s="19">
        <f t="shared" si="84"/>
        <v>0</v>
      </c>
      <c r="GQ29" s="19">
        <f t="shared" si="85"/>
        <v>0</v>
      </c>
      <c r="GR29" s="19">
        <f t="shared" si="86"/>
        <v>0</v>
      </c>
      <c r="GS29" s="19"/>
      <c r="GT29" s="35"/>
      <c r="GU29" s="19">
        <f t="shared" si="87"/>
        <v>0</v>
      </c>
      <c r="GV29" s="19">
        <f t="shared" si="88"/>
        <v>0</v>
      </c>
      <c r="GW29" s="19">
        <f t="shared" si="89"/>
        <v>0</v>
      </c>
      <c r="GX29" s="19"/>
      <c r="GY29" s="35"/>
      <c r="GZ29" s="19">
        <f t="shared" si="90"/>
        <v>0</v>
      </c>
      <c r="HA29" s="19">
        <f t="shared" si="91"/>
        <v>0</v>
      </c>
      <c r="HB29" s="19">
        <f t="shared" si="92"/>
        <v>0</v>
      </c>
      <c r="HC29" s="19"/>
      <c r="HD29" s="35"/>
      <c r="HE29" s="19">
        <f t="shared" si="93"/>
        <v>0</v>
      </c>
      <c r="HF29" s="19">
        <f t="shared" si="94"/>
        <v>0</v>
      </c>
      <c r="HG29" s="19">
        <f t="shared" si="95"/>
        <v>0</v>
      </c>
      <c r="HH29" s="19"/>
      <c r="HI29" s="35"/>
      <c r="HJ29" s="19">
        <f t="shared" si="96"/>
        <v>0</v>
      </c>
      <c r="HK29" s="19">
        <f t="shared" si="97"/>
        <v>0</v>
      </c>
      <c r="HL29" s="19">
        <f t="shared" si="98"/>
        <v>0</v>
      </c>
      <c r="HM29" s="19"/>
      <c r="HN29" s="35"/>
      <c r="HO29" s="19">
        <f t="shared" si="99"/>
        <v>0</v>
      </c>
      <c r="HP29" s="19">
        <f t="shared" si="100"/>
        <v>0</v>
      </c>
      <c r="HQ29" s="19">
        <f t="shared" si="101"/>
        <v>0</v>
      </c>
      <c r="HR29" s="19"/>
      <c r="HS29" s="35"/>
      <c r="HT29" s="19">
        <f t="shared" si="102"/>
        <v>0</v>
      </c>
      <c r="HU29" s="19">
        <f t="shared" si="103"/>
        <v>0</v>
      </c>
      <c r="HV29" s="19">
        <f t="shared" si="104"/>
        <v>0</v>
      </c>
      <c r="HW29" s="19"/>
      <c r="HX29" s="35"/>
      <c r="HY29" s="19">
        <f t="shared" si="105"/>
        <v>0</v>
      </c>
      <c r="HZ29" s="19">
        <f t="shared" si="106"/>
        <v>0</v>
      </c>
      <c r="IA29" s="19">
        <f t="shared" si="107"/>
        <v>0</v>
      </c>
      <c r="IB29" s="19"/>
    </row>
    <row r="30" spans="3:236" ht="12.75">
      <c r="C30" s="26"/>
      <c r="D30" s="26"/>
      <c r="E30" s="26"/>
      <c r="F30" s="26"/>
      <c r="H30" s="26"/>
      <c r="I30" s="26"/>
      <c r="J30" s="26"/>
      <c r="K30" s="26"/>
      <c r="M30" s="26"/>
      <c r="N30" s="26"/>
      <c r="O30" s="26"/>
      <c r="P30" s="26"/>
      <c r="R30" s="26"/>
      <c r="S30" s="26"/>
      <c r="T30" s="26"/>
      <c r="U30" s="26"/>
      <c r="W30" s="26"/>
      <c r="X30" s="26"/>
      <c r="Y30" s="26"/>
      <c r="Z30" s="26"/>
      <c r="AB30" s="26"/>
      <c r="AC30" s="26"/>
      <c r="AD30" s="26"/>
      <c r="AE30" s="26"/>
      <c r="AL30" s="35"/>
      <c r="AM30" s="35"/>
      <c r="AN30" s="35"/>
      <c r="AO30" s="35"/>
      <c r="AP30" s="19"/>
      <c r="AQ30" s="35"/>
      <c r="AR30" s="35"/>
      <c r="AS30" s="35"/>
      <c r="AT30" s="35"/>
      <c r="AU30" s="19"/>
      <c r="AV30" s="35"/>
      <c r="AW30" s="35"/>
      <c r="AX30" s="35"/>
      <c r="AY30" s="35"/>
      <c r="AZ30" s="19"/>
      <c r="BA30" s="35"/>
      <c r="BB30" s="35"/>
      <c r="BC30" s="35"/>
      <c r="BD30" s="35"/>
      <c r="BE30" s="19"/>
      <c r="BF30" s="35"/>
      <c r="BG30" s="35"/>
      <c r="BH30" s="35"/>
      <c r="BI30" s="35"/>
      <c r="BJ30" s="19"/>
      <c r="BK30" s="35"/>
      <c r="BL30" s="35"/>
      <c r="BM30" s="35"/>
      <c r="BN30" s="35"/>
      <c r="BO30" s="19"/>
      <c r="BP30" s="35"/>
      <c r="BQ30" s="35"/>
      <c r="BR30" s="35"/>
      <c r="BS30" s="35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35"/>
      <c r="CP30" s="35"/>
      <c r="CQ30" s="35"/>
      <c r="CR30" s="35"/>
      <c r="CS30" s="35"/>
      <c r="CT30" s="35"/>
      <c r="CU30" s="35"/>
      <c r="CV30" s="35"/>
      <c r="CW30" s="35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35"/>
      <c r="DJ30" s="35"/>
      <c r="DK30" s="35"/>
      <c r="DL30" s="35"/>
      <c r="DM30" s="19"/>
      <c r="DN30" s="19"/>
      <c r="DO30" s="19"/>
      <c r="DP30" s="19"/>
      <c r="DQ30" s="19"/>
      <c r="DR30" s="19"/>
      <c r="DS30" s="35"/>
      <c r="DT30" s="35"/>
      <c r="DU30" s="35"/>
      <c r="DV30" s="35"/>
      <c r="DW30" s="19"/>
      <c r="DX30" s="35"/>
      <c r="DY30" s="35"/>
      <c r="DZ30" s="35"/>
      <c r="EA30" s="35"/>
      <c r="EB30" s="19"/>
      <c r="EC30" s="35"/>
      <c r="ED30" s="35"/>
      <c r="EE30" s="35"/>
      <c r="EF30" s="35"/>
      <c r="EG30" s="19"/>
      <c r="EH30" s="35"/>
      <c r="EI30" s="35"/>
      <c r="EJ30" s="35"/>
      <c r="EK30" s="35"/>
      <c r="EL30" s="19"/>
      <c r="EM30" s="35"/>
      <c r="EN30" s="35"/>
      <c r="EO30" s="35"/>
      <c r="EP30" s="35"/>
      <c r="EQ30" s="19"/>
      <c r="ER30" s="35"/>
      <c r="ES30" s="35"/>
      <c r="ET30" s="35"/>
      <c r="EU30" s="35"/>
      <c r="EV30" s="19"/>
      <c r="EW30" s="35"/>
      <c r="EX30" s="35"/>
      <c r="EY30" s="35"/>
      <c r="EZ30" s="35"/>
      <c r="FA30" s="19"/>
      <c r="FB30" s="35"/>
      <c r="FC30" s="35"/>
      <c r="FD30" s="35"/>
      <c r="FE30" s="35"/>
      <c r="FF30" s="19"/>
      <c r="FG30" s="35"/>
      <c r="FH30" s="35"/>
      <c r="FI30" s="35"/>
      <c r="FJ30" s="35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35"/>
      <c r="GG30" s="35"/>
      <c r="GH30" s="35"/>
      <c r="GI30" s="35"/>
      <c r="GJ30" s="35"/>
      <c r="GK30" s="35"/>
      <c r="GL30" s="35"/>
      <c r="GM30" s="35"/>
      <c r="GN30" s="35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35"/>
      <c r="HA30" s="35"/>
      <c r="HB30" s="35"/>
      <c r="HC30" s="35"/>
      <c r="HD30" s="19"/>
      <c r="HE30" s="19"/>
      <c r="HF30" s="19"/>
      <c r="HG30" s="19"/>
      <c r="HH30" s="19"/>
      <c r="HI30" s="19"/>
      <c r="HJ30" s="35"/>
      <c r="HK30" s="35"/>
      <c r="HL30" s="35"/>
      <c r="HM30" s="35"/>
      <c r="HN30" s="19"/>
      <c r="HO30" s="35"/>
      <c r="HP30" s="35"/>
      <c r="HQ30" s="35"/>
      <c r="HR30" s="35"/>
      <c r="HS30" s="19"/>
      <c r="HT30" s="19"/>
      <c r="HU30" s="19"/>
      <c r="HV30" s="19"/>
      <c r="HW30" s="19"/>
      <c r="HX30" s="19"/>
      <c r="HY30" s="19"/>
      <c r="HZ30" s="19"/>
      <c r="IA30" s="19"/>
      <c r="IB30" s="19"/>
    </row>
    <row r="31" spans="1:236" ht="13.5" thickBot="1">
      <c r="A31" s="17" t="s">
        <v>0</v>
      </c>
      <c r="C31" s="34">
        <f>SUM(C8:C30)</f>
        <v>10385000</v>
      </c>
      <c r="D31" s="34">
        <f>SUM(D8:D30)</f>
        <v>519250</v>
      </c>
      <c r="E31" s="34">
        <f>SUM(E8:E30)</f>
        <v>10904250</v>
      </c>
      <c r="F31" s="34">
        <f>SUM(F8:F30)</f>
        <v>182053</v>
      </c>
      <c r="H31" s="34">
        <f>SUM(H8:H30)</f>
        <v>0</v>
      </c>
      <c r="I31" s="34">
        <f>SUM(I8:I30)</f>
        <v>0</v>
      </c>
      <c r="J31" s="34">
        <f>SUM(J8:J30)</f>
        <v>0</v>
      </c>
      <c r="K31" s="34">
        <f>SUM(K8:K30)</f>
        <v>0</v>
      </c>
      <c r="M31" s="34">
        <f>SUM(M8:M30)</f>
        <v>4479926</v>
      </c>
      <c r="N31" s="34">
        <f>SUM(N8:N30)</f>
        <v>223996</v>
      </c>
      <c r="O31" s="34">
        <f>SUM(O8:O30)</f>
        <v>4703922</v>
      </c>
      <c r="P31" s="26"/>
      <c r="R31" s="34">
        <f>SUM(R8:R30)</f>
        <v>3090074</v>
      </c>
      <c r="S31" s="34">
        <f>SUM(S8:S30)</f>
        <v>154504</v>
      </c>
      <c r="T31" s="34">
        <f>SUM(T8:T30)</f>
        <v>3244578</v>
      </c>
      <c r="U31" s="26"/>
      <c r="W31" s="34">
        <f>SUM(W8:W30)</f>
        <v>2815000</v>
      </c>
      <c r="X31" s="34">
        <f>SUM(X8:X30)</f>
        <v>140750</v>
      </c>
      <c r="Y31" s="34">
        <f>SUM(Y8:Y30)</f>
        <v>2955750</v>
      </c>
      <c r="Z31" s="34">
        <f>SUM(Z8:Z30)</f>
        <v>182053</v>
      </c>
      <c r="AB31" s="34">
        <f>SUM(AB8:AB30)</f>
        <v>1698270.6395000005</v>
      </c>
      <c r="AC31" s="34">
        <f>SUM(AC8:AC30)</f>
        <v>84913.53197500002</v>
      </c>
      <c r="AD31" s="34">
        <f>SUM(AD8:AD30)</f>
        <v>1783184.1714750007</v>
      </c>
      <c r="AE31" s="34">
        <f>SUM(AE8:AE30)</f>
        <v>109494</v>
      </c>
      <c r="AG31" s="34">
        <f>SUM(AG8:AG30)</f>
        <v>1116729.3605000002</v>
      </c>
      <c r="AH31" s="34">
        <f>SUM(AH8:AH30)</f>
        <v>55836.468024999995</v>
      </c>
      <c r="AI31" s="34">
        <f>SUM(AI8:AI30)</f>
        <v>1172565.828525</v>
      </c>
      <c r="AJ31" s="34">
        <f>SUM(AJ8:AJ30)</f>
        <v>72559</v>
      </c>
      <c r="AL31" s="34">
        <f>SUM(AL8:AL30)</f>
        <v>467.00849999999997</v>
      </c>
      <c r="AM31" s="34">
        <f>SUM(AM8:AM30)</f>
        <v>23.350425</v>
      </c>
      <c r="AN31" s="34">
        <f>SUM(AN8:AN30)</f>
        <v>490.35892499999994</v>
      </c>
      <c r="AO31" s="34">
        <f>SUM(AO8:AO30)</f>
        <v>30</v>
      </c>
      <c r="AP31" s="19"/>
      <c r="AQ31" s="34">
        <f>SUM(AQ8:AQ30)</f>
        <v>5941.339</v>
      </c>
      <c r="AR31" s="34">
        <f>SUM(AR8:AR30)</f>
        <v>297.06695</v>
      </c>
      <c r="AS31" s="34">
        <f>SUM(AS8:AS30)</f>
        <v>6238.40595</v>
      </c>
      <c r="AT31" s="34">
        <f>SUM(AT8:AT30)</f>
        <v>384</v>
      </c>
      <c r="AU31" s="19"/>
      <c r="AV31" s="34">
        <f>SUM(AV8:AV30)</f>
        <v>63993.395</v>
      </c>
      <c r="AW31" s="34">
        <f>SUM(AW8:AW30)</f>
        <v>3199.6697499999996</v>
      </c>
      <c r="AX31" s="34">
        <f>SUM(AX8:AX30)</f>
        <v>67193.06474999999</v>
      </c>
      <c r="AY31" s="34">
        <f>SUM(AY8:AY30)</f>
        <v>4139</v>
      </c>
      <c r="AZ31" s="19"/>
      <c r="BA31" s="34">
        <f>SUM(BA8:BA30)</f>
        <v>599.3135</v>
      </c>
      <c r="BB31" s="34">
        <f>SUM(BB8:BB30)</f>
        <v>29.965675</v>
      </c>
      <c r="BC31" s="34">
        <f>SUM(BC8:BC30)</f>
        <v>629.2791749999999</v>
      </c>
      <c r="BD31" s="34">
        <f>SUM(BD8:BD30)</f>
        <v>39</v>
      </c>
      <c r="BE31" s="19"/>
      <c r="BF31" s="34">
        <f>SUM(BF8:BF30)</f>
        <v>73390.42800000001</v>
      </c>
      <c r="BG31" s="34">
        <f>SUM(BG8:BG30)</f>
        <v>3669.5214</v>
      </c>
      <c r="BH31" s="34">
        <f>SUM(BH8:BH30)</f>
        <v>77059.94940000001</v>
      </c>
      <c r="BI31" s="34">
        <f>SUM(BI8:BI30)</f>
        <v>4746</v>
      </c>
      <c r="BJ31" s="19"/>
      <c r="BK31" s="34">
        <f>SUM(BK8:BK30)</f>
        <v>74180.59850000001</v>
      </c>
      <c r="BL31" s="34">
        <f>SUM(BL8:BL30)</f>
        <v>3709.029925</v>
      </c>
      <c r="BM31" s="34">
        <f>SUM(BM8:BM30)</f>
        <v>77889.62842500002</v>
      </c>
      <c r="BN31" s="34">
        <f>SUM(BN8:BN30)</f>
        <v>4797</v>
      </c>
      <c r="BO31" s="19"/>
      <c r="BP31" s="34">
        <f>SUM(BP8:BP30)</f>
        <v>26034.246</v>
      </c>
      <c r="BQ31" s="34">
        <f>SUM(BQ8:BQ30)</f>
        <v>1301.7123</v>
      </c>
      <c r="BR31" s="34">
        <f>SUM(BR8:BR30)</f>
        <v>27335.9583</v>
      </c>
      <c r="BS31" s="34">
        <f>SUM(BS8:BS30)</f>
        <v>1684</v>
      </c>
      <c r="BT31" s="19"/>
      <c r="BU31" s="34">
        <f>SUM(BU8:BU30)</f>
        <v>27150.112</v>
      </c>
      <c r="BV31" s="34">
        <f>SUM(BV8:BV30)</f>
        <v>1357.5056</v>
      </c>
      <c r="BW31" s="34">
        <f>SUM(BW8:BW30)</f>
        <v>28507.617599999998</v>
      </c>
      <c r="BX31" s="34">
        <f>SUM(BX8:BX30)</f>
        <v>1756</v>
      </c>
      <c r="BY31" s="19"/>
      <c r="BZ31" s="34">
        <f>SUM(BZ8:BZ30)</f>
        <v>141580.98799999998</v>
      </c>
      <c r="CA31" s="34">
        <f>SUM(CA8:CA30)</f>
        <v>7079.0494</v>
      </c>
      <c r="CB31" s="34">
        <f>SUM(CB8:CB30)</f>
        <v>148660.0374</v>
      </c>
      <c r="CC31" s="34">
        <f>SUM(CC8:CC30)</f>
        <v>9156</v>
      </c>
      <c r="CD31" s="19"/>
      <c r="CE31" s="34">
        <f>SUM(CE8:CE30)</f>
        <v>26183.441000000003</v>
      </c>
      <c r="CF31" s="34">
        <f>SUM(CF8:CF30)</f>
        <v>1309.1720500000001</v>
      </c>
      <c r="CG31" s="34">
        <f>SUM(CG8:CG30)</f>
        <v>27492.613050000004</v>
      </c>
      <c r="CH31" s="34">
        <f>SUM(CH8:CH30)</f>
        <v>1693</v>
      </c>
      <c r="CI31" s="19"/>
      <c r="CJ31" s="34">
        <f>SUM(CJ8:CJ30)</f>
        <v>253160.832</v>
      </c>
      <c r="CK31" s="34">
        <f>SUM(CK8:CK30)</f>
        <v>12658.041600000002</v>
      </c>
      <c r="CL31" s="34">
        <f>SUM(CL8:CL30)</f>
        <v>265818.8736</v>
      </c>
      <c r="CM31" s="34">
        <f>SUM(CM8:CM30)</f>
        <v>16373</v>
      </c>
      <c r="CN31" s="19"/>
      <c r="CO31" s="34">
        <f>SUM(CO8:CO30)</f>
        <v>106354.641</v>
      </c>
      <c r="CP31" s="34">
        <f>SUM(CP8:CP30)</f>
        <v>5317.73205</v>
      </c>
      <c r="CQ31" s="34">
        <f>SUM(CQ8:CQ30)</f>
        <v>111672.37305</v>
      </c>
      <c r="CR31" s="34">
        <f>SUM(CR8:CR30)</f>
        <v>6878</v>
      </c>
      <c r="CS31" s="26"/>
      <c r="CT31" s="34">
        <f>SUM(CT8:CT30)</f>
        <v>38706.812999999995</v>
      </c>
      <c r="CU31" s="34">
        <f>SUM(CU8:CU30)</f>
        <v>1935.3406499999996</v>
      </c>
      <c r="CV31" s="34">
        <f>SUM(CV8:CV30)</f>
        <v>40642.15364999999</v>
      </c>
      <c r="CW31" s="34">
        <f>SUM(CW8:CW30)</f>
        <v>2503</v>
      </c>
      <c r="CX31" s="19"/>
      <c r="CY31" s="34">
        <f>SUM(CY8:CY30)</f>
        <v>34737.9445</v>
      </c>
      <c r="CZ31" s="34">
        <f>SUM(CZ8:CZ30)</f>
        <v>1736.897225</v>
      </c>
      <c r="DA31" s="34">
        <f>SUM(DA8:DA30)</f>
        <v>36474.84172499999</v>
      </c>
      <c r="DB31" s="34">
        <f>SUM(DB8:DB30)</f>
        <v>2247</v>
      </c>
      <c r="DC31" s="19"/>
      <c r="DD31" s="34">
        <f>SUM(DD8:DD30)</f>
        <v>10959.6395</v>
      </c>
      <c r="DE31" s="34">
        <f>SUM(DE8:DE30)</f>
        <v>547.981975</v>
      </c>
      <c r="DF31" s="34">
        <f>SUM(DF8:DF30)</f>
        <v>11507.621474999998</v>
      </c>
      <c r="DG31" s="34">
        <f>SUM(DG8:DG30)</f>
        <v>709</v>
      </c>
      <c r="DH31" s="19"/>
      <c r="DI31" s="34">
        <f>SUM(DI8:DI30)</f>
        <v>1405.2479999999998</v>
      </c>
      <c r="DJ31" s="34">
        <f>SUM(DJ8:DJ30)</f>
        <v>70.2624</v>
      </c>
      <c r="DK31" s="34">
        <f>SUM(DK8:DK30)</f>
        <v>1475.5104</v>
      </c>
      <c r="DL31" s="34">
        <f>SUM(DL8:DL30)</f>
        <v>91</v>
      </c>
      <c r="DM31" s="19"/>
      <c r="DN31" s="34">
        <f>SUM(DN8:DN30)</f>
        <v>35376.3865</v>
      </c>
      <c r="DO31" s="34">
        <f>SUM(DO8:DO30)</f>
        <v>1768.819325</v>
      </c>
      <c r="DP31" s="34">
        <f>SUM(DP8:DP30)</f>
        <v>37145.205825000005</v>
      </c>
      <c r="DQ31" s="34">
        <f>SUM(DQ8:DQ30)</f>
        <v>2288</v>
      </c>
      <c r="DR31" s="19"/>
      <c r="DS31" s="34">
        <f>SUM(DS8:DS30)</f>
        <v>196506.98650000003</v>
      </c>
      <c r="DT31" s="34">
        <f>SUM(DT8:DT30)</f>
        <v>9825.349325</v>
      </c>
      <c r="DU31" s="34">
        <f>SUM(DU8:DU30)</f>
        <v>206332.33582500005</v>
      </c>
      <c r="DV31" s="34">
        <f>SUM(DV8:DV30)</f>
        <v>13046</v>
      </c>
      <c r="DW31" s="19"/>
      <c r="DX31" s="34">
        <f>SUM(DX8:DX30)</f>
        <v>0</v>
      </c>
      <c r="DY31" s="34">
        <f>SUM(DY8:DY30)</f>
        <v>0</v>
      </c>
      <c r="DZ31" s="34">
        <f>SUM(DZ8:DZ30)</f>
        <v>0</v>
      </c>
      <c r="EA31" s="26"/>
      <c r="EB31" s="19"/>
      <c r="EC31" s="34">
        <f>SUM(EC8:EC30)</f>
        <v>502772.51200000005</v>
      </c>
      <c r="ED31" s="34">
        <f>SUM(ED8:ED30)</f>
        <v>25138.6256</v>
      </c>
      <c r="EE31" s="34">
        <f>SUM(EE8:EE30)</f>
        <v>527911.1376</v>
      </c>
      <c r="EF31" s="34">
        <f>SUM(EF8:EF30)</f>
        <v>31654</v>
      </c>
      <c r="EG31" s="19"/>
      <c r="EH31" s="34">
        <f>SUM(EH8:EH30)</f>
        <v>200999.16350000002</v>
      </c>
      <c r="EI31" s="34">
        <f>SUM(EI8:EI30)</f>
        <v>10049.958175000002</v>
      </c>
      <c r="EJ31" s="34">
        <f>SUM(EJ8:EJ30)</f>
        <v>211049.121675</v>
      </c>
      <c r="EK31" s="34">
        <f>SUM(EK8:EK30)</f>
        <v>12999</v>
      </c>
      <c r="EL31" s="19"/>
      <c r="EM31" s="34">
        <f>SUM(EM8:EM30)</f>
        <v>3849.7940000000003</v>
      </c>
      <c r="EN31" s="34">
        <f>SUM(EN8:EN30)</f>
        <v>192.4897</v>
      </c>
      <c r="EO31" s="34">
        <f>SUM(EO8:EO30)</f>
        <v>4042.2837000000004</v>
      </c>
      <c r="EP31" s="34">
        <f>SUM(EP8:EP30)</f>
        <v>249</v>
      </c>
      <c r="EQ31" s="19"/>
      <c r="ER31" s="34">
        <f>SUM(ER8:ER30)</f>
        <v>21047.4735</v>
      </c>
      <c r="ES31" s="34">
        <f>SUM(ES8:ES30)</f>
        <v>1052.373675</v>
      </c>
      <c r="ET31" s="34">
        <f>SUM(ET8:ET30)</f>
        <v>22099.847175000003</v>
      </c>
      <c r="EU31" s="34">
        <f>SUM(EU8:EU30)</f>
        <v>1361</v>
      </c>
      <c r="EV31" s="19"/>
      <c r="EW31" s="34">
        <f>SUM(EW8:EW30)</f>
        <v>125190.369</v>
      </c>
      <c r="EX31" s="34">
        <f>SUM(EX8:EX30)</f>
        <v>6259.5184500000005</v>
      </c>
      <c r="EY31" s="34">
        <f>SUM(EY8:EY30)</f>
        <v>131449.88745</v>
      </c>
      <c r="EZ31" s="34">
        <f>SUM(EZ8:EZ30)</f>
        <v>8100</v>
      </c>
      <c r="FA31" s="19"/>
      <c r="FB31" s="34">
        <f>SUM(FB8:FB30)</f>
        <v>59.3965</v>
      </c>
      <c r="FC31" s="34">
        <f>SUM(FC8:FC30)</f>
        <v>2.969825</v>
      </c>
      <c r="FD31" s="34">
        <f>SUM(FD8:FD30)</f>
        <v>62.366325</v>
      </c>
      <c r="FE31" s="34">
        <f>SUM(FE8:FE30)</f>
        <v>4</v>
      </c>
      <c r="FF31" s="19"/>
      <c r="FG31" s="34">
        <f>SUM(FG8:FG30)</f>
        <v>48213.631</v>
      </c>
      <c r="FH31" s="34">
        <f>SUM(FH8:FH30)</f>
        <v>2410.6815500000002</v>
      </c>
      <c r="FI31" s="34">
        <f>SUM(FI8:FI30)</f>
        <v>50624.312549999995</v>
      </c>
      <c r="FJ31" s="34">
        <f>SUM(FJ8:FJ30)</f>
        <v>3118</v>
      </c>
      <c r="FK31" s="19"/>
      <c r="FL31" s="34">
        <f>SUM(FL8:FL30)</f>
        <v>1275.758</v>
      </c>
      <c r="FM31" s="34">
        <f>SUM(FM8:FM30)</f>
        <v>63.7879</v>
      </c>
      <c r="FN31" s="34">
        <f>SUM(FN8:FN30)</f>
        <v>1339.5458999999998</v>
      </c>
      <c r="FO31" s="34">
        <f>SUM(FO8:FO30)</f>
        <v>82</v>
      </c>
      <c r="FP31" s="19"/>
      <c r="FQ31" s="34">
        <f>SUM(FQ8:FQ30)</f>
        <v>10533.448499999999</v>
      </c>
      <c r="FR31" s="34">
        <f>SUM(FR8:FR30)</f>
        <v>526.672425</v>
      </c>
      <c r="FS31" s="34">
        <f>SUM(FS8:FS30)</f>
        <v>11060.120925</v>
      </c>
      <c r="FT31" s="34">
        <f>SUM(FT8:FT30)</f>
        <v>692</v>
      </c>
      <c r="FU31" s="19"/>
      <c r="FV31" s="34">
        <f>SUM(FV8:FV30)</f>
        <v>16994.155</v>
      </c>
      <c r="FW31" s="34">
        <f>SUM(FW8:FW30)</f>
        <v>849.70775</v>
      </c>
      <c r="FX31" s="34">
        <f>SUM(FX8:FX30)</f>
        <v>17843.86275</v>
      </c>
      <c r="FY31" s="34">
        <f>SUM(FY8:FY30)</f>
        <v>1285</v>
      </c>
      <c r="FZ31" s="19"/>
      <c r="GA31" s="34">
        <f>SUM(GA8:GA30)</f>
        <v>294901.3705</v>
      </c>
      <c r="GB31" s="34">
        <f>SUM(GB8:GB30)</f>
        <v>14745.068525</v>
      </c>
      <c r="GC31" s="34">
        <f>SUM(GC8:GC30)</f>
        <v>309646.439025</v>
      </c>
      <c r="GD31" s="34">
        <f>SUM(GD8:GD30)</f>
        <v>19072</v>
      </c>
      <c r="GE31" s="19"/>
      <c r="GF31" s="34">
        <f>SUM(GF8:GF30)</f>
        <v>12447.648500000001</v>
      </c>
      <c r="GG31" s="34">
        <f>SUM(GG8:GG30)</f>
        <v>622.382425</v>
      </c>
      <c r="GH31" s="34">
        <f>SUM(GH8:GH30)</f>
        <v>13070.030925000001</v>
      </c>
      <c r="GI31" s="34">
        <f>SUM(GI8:GI30)</f>
        <v>858</v>
      </c>
      <c r="GJ31" s="26"/>
      <c r="GK31" s="34">
        <f>SUM(GK8:GK30)</f>
        <v>3499.045</v>
      </c>
      <c r="GL31" s="34">
        <f>SUM(GL8:GL30)</f>
        <v>174.95225</v>
      </c>
      <c r="GM31" s="34">
        <f>SUM(GM8:GM30)</f>
        <v>3673.9972500000003</v>
      </c>
      <c r="GN31" s="34">
        <f>SUM(GN8:GN30)</f>
        <v>228</v>
      </c>
      <c r="GO31" s="19"/>
      <c r="GP31" s="34">
        <f>SUM(GP8:GP30)</f>
        <v>17837.529000000002</v>
      </c>
      <c r="GQ31" s="34">
        <f>SUM(GQ8:GQ30)</f>
        <v>891.8764500000001</v>
      </c>
      <c r="GR31" s="34">
        <f>SUM(GR8:GR30)</f>
        <v>18729.405450000006</v>
      </c>
      <c r="GS31" s="34">
        <f>SUM(GS8:GS30)</f>
        <v>1213</v>
      </c>
      <c r="GT31" s="19"/>
      <c r="GU31" s="34">
        <f>SUM(GU8:GU30)</f>
        <v>5790.7365</v>
      </c>
      <c r="GV31" s="34">
        <f>SUM(GV8:GV30)</f>
        <v>289.536825</v>
      </c>
      <c r="GW31" s="34">
        <f>SUM(GW8:GW30)</f>
        <v>6080.273324999999</v>
      </c>
      <c r="GX31" s="34">
        <f>SUM(GX8:GX30)</f>
        <v>448</v>
      </c>
      <c r="GY31" s="19"/>
      <c r="GZ31" s="34">
        <f>SUM(GZ8:GZ30)</f>
        <v>25222.399999999998</v>
      </c>
      <c r="HA31" s="34">
        <f>SUM(HA8:HA30)</f>
        <v>1261.12</v>
      </c>
      <c r="HB31" s="34">
        <f>SUM(HB8:HB30)</f>
        <v>26483.52</v>
      </c>
      <c r="HC31" s="34">
        <f>SUM(HC8:HC30)</f>
        <v>1633</v>
      </c>
      <c r="HD31" s="19"/>
      <c r="HE31" s="34">
        <f>SUM(HE8:HE30)</f>
        <v>556.807</v>
      </c>
      <c r="HF31" s="34">
        <f>SUM(HF8:HF30)</f>
        <v>27.84035</v>
      </c>
      <c r="HG31" s="34">
        <f>SUM(HG8:HG30)</f>
        <v>584.64735</v>
      </c>
      <c r="HH31" s="34">
        <f>SUM(HH8:HH30)</f>
        <v>36</v>
      </c>
      <c r="HI31" s="19"/>
      <c r="HJ31" s="34">
        <f>SUM(HJ8:HJ30)</f>
        <v>33814.343</v>
      </c>
      <c r="HK31" s="34">
        <f>SUM(HK8:HK30)</f>
        <v>1690.7171500000002</v>
      </c>
      <c r="HL31" s="34">
        <f>SUM(HL8:HL30)</f>
        <v>35505.06015</v>
      </c>
      <c r="HM31" s="34">
        <f>SUM(HM8:HM30)</f>
        <v>2257</v>
      </c>
      <c r="HN31" s="19"/>
      <c r="HO31" s="34">
        <f>SUM(HO8:HO30)</f>
        <v>302817.432</v>
      </c>
      <c r="HP31" s="34">
        <f>SUM(HP8:HP30)</f>
        <v>15140.871599999999</v>
      </c>
      <c r="HQ31" s="34">
        <f>SUM(HQ8:HQ30)</f>
        <v>317958.3035999999</v>
      </c>
      <c r="HR31" s="34">
        <f>SUM(HR8:HR30)</f>
        <v>19584</v>
      </c>
      <c r="HS31" s="19"/>
      <c r="HT31" s="34">
        <f>SUM(HT8:HT30)</f>
        <v>66432.5925</v>
      </c>
      <c r="HU31" s="34">
        <f>SUM(HU8:HU30)</f>
        <v>3321.629625</v>
      </c>
      <c r="HV31" s="34">
        <f>SUM(HV8:HV30)</f>
        <v>69754.222125</v>
      </c>
      <c r="HW31" s="34">
        <f>SUM(HW8:HW30)</f>
        <v>4296</v>
      </c>
      <c r="HX31" s="19"/>
      <c r="HY31" s="34">
        <f>SUM(HY8:HY30)</f>
        <v>4015.0344999999998</v>
      </c>
      <c r="HZ31" s="34">
        <f>SUM(HZ8:HZ30)</f>
        <v>200.751725</v>
      </c>
      <c r="IA31" s="34">
        <f>SUM(IA8:IA30)</f>
        <v>4215.786225</v>
      </c>
      <c r="IB31" s="34">
        <f>SUM(IB8:IB30)</f>
        <v>325</v>
      </c>
    </row>
    <row r="32" ht="13.5" thickTop="1"/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6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C31"/>
  <sheetViews>
    <sheetView showZeros="0" zoomScalePageLayoutView="0" workbookViewId="0" topLeftCell="A1">
      <pane xSplit="2" ySplit="7" topLeftCell="O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32" sqref="O32"/>
    </sheetView>
  </sheetViews>
  <sheetFormatPr defaultColWidth="9.140625" defaultRowHeight="12.75"/>
  <cols>
    <col min="1" max="1" width="9.7109375" style="3" customWidth="1"/>
    <col min="2" max="2" width="3.7109375" style="0" customWidth="1"/>
    <col min="3" max="6" width="13.7109375" style="19" customWidth="1"/>
    <col min="7" max="7" width="18.57421875" style="19" customWidth="1"/>
    <col min="8" max="8" width="3.7109375" style="19" customWidth="1"/>
    <col min="9" max="12" width="13.7109375" style="19" customWidth="1"/>
    <col min="13" max="13" width="16.00390625" style="19" customWidth="1"/>
    <col min="14" max="14" width="3.7109375" style="0" customWidth="1"/>
    <col min="15" max="18" width="13.7109375" style="0" customWidth="1"/>
    <col min="19" max="19" width="15.8515625" style="0" customWidth="1"/>
    <col min="20" max="20" width="3.7109375" style="0" customWidth="1"/>
    <col min="21" max="25" width="13.7109375" style="4" customWidth="1"/>
    <col min="26" max="26" width="3.7109375" style="4" customWidth="1"/>
    <col min="27" max="30" width="13.7109375" style="4" customWidth="1"/>
    <col min="31" max="31" width="16.57421875" style="4" customWidth="1"/>
    <col min="32" max="32" width="3.7109375" style="4" customWidth="1"/>
    <col min="33" max="36" width="13.7109375" style="4" customWidth="1"/>
    <col min="37" max="37" width="15.421875" style="4" customWidth="1"/>
    <col min="38" max="38" width="3.7109375" style="4" customWidth="1"/>
    <col min="39" max="42" width="13.7109375" style="4" customWidth="1"/>
    <col min="43" max="43" width="17.421875" style="4" customWidth="1"/>
    <col min="44" max="44" width="3.7109375" style="4" customWidth="1"/>
    <col min="45" max="48" width="13.7109375" style="4" customWidth="1"/>
    <col min="49" max="49" width="17.140625" style="4" customWidth="1"/>
    <col min="50" max="50" width="3.7109375" style="4" customWidth="1"/>
    <col min="51" max="54" width="13.7109375" style="4" customWidth="1"/>
    <col min="55" max="55" width="16.8515625" style="4" customWidth="1"/>
    <col min="56" max="56" width="3.7109375" style="4" customWidth="1"/>
    <col min="57" max="60" width="13.7109375" style="4" customWidth="1"/>
    <col min="61" max="61" width="16.7109375" style="4" customWidth="1"/>
    <col min="62" max="62" width="3.7109375" style="4" customWidth="1"/>
    <col min="63" max="66" width="13.7109375" style="4" customWidth="1"/>
    <col min="67" max="67" width="17.00390625" style="4" customWidth="1"/>
    <col min="68" max="68" width="3.7109375" style="4" customWidth="1"/>
    <col min="69" max="72" width="13.7109375" style="4" customWidth="1"/>
    <col min="73" max="73" width="17.421875" style="4" customWidth="1"/>
    <col min="74" max="74" width="3.7109375" style="4" customWidth="1"/>
    <col min="75" max="78" width="13.7109375" style="4" customWidth="1"/>
    <col min="79" max="79" width="16.7109375" style="4" customWidth="1"/>
    <col min="80" max="80" width="3.7109375" style="4" customWidth="1"/>
    <col min="81" max="84" width="13.7109375" style="4" customWidth="1"/>
    <col min="85" max="85" width="16.421875" style="4" customWidth="1"/>
    <col min="86" max="86" width="3.7109375" style="4" customWidth="1"/>
    <col min="87" max="90" width="13.7109375" style="4" customWidth="1"/>
    <col min="91" max="91" width="16.57421875" style="4" customWidth="1"/>
    <col min="92" max="92" width="3.7109375" style="4" customWidth="1"/>
    <col min="93" max="96" width="13.7109375" style="4" customWidth="1"/>
    <col min="97" max="97" width="15.7109375" style="4" customWidth="1"/>
    <col min="98" max="98" width="3.7109375" style="4" customWidth="1"/>
    <col min="99" max="102" width="13.7109375" style="4" customWidth="1"/>
    <col min="103" max="103" width="17.00390625" style="4" customWidth="1"/>
    <col min="104" max="104" width="3.7109375" style="4" customWidth="1"/>
    <col min="105" max="108" width="13.7109375" style="4" customWidth="1"/>
    <col min="109" max="109" width="16.421875" style="4" customWidth="1"/>
    <col min="110" max="110" width="3.7109375" style="4" customWidth="1"/>
    <col min="111" max="114" width="13.7109375" style="4" customWidth="1"/>
    <col min="115" max="115" width="15.8515625" style="4" customWidth="1"/>
    <col min="116" max="116" width="3.7109375" style="4" customWidth="1"/>
    <col min="117" max="120" width="13.7109375" style="4" customWidth="1"/>
    <col min="121" max="121" width="17.00390625" style="4" customWidth="1"/>
    <col min="122" max="122" width="3.7109375" style="4" customWidth="1"/>
    <col min="123" max="126" width="13.7109375" style="4" customWidth="1"/>
    <col min="127" max="127" width="17.00390625" style="4" customWidth="1"/>
    <col min="128" max="128" width="3.7109375" style="4" customWidth="1"/>
    <col min="129" max="133" width="13.7109375" style="4" customWidth="1"/>
  </cols>
  <sheetData>
    <row r="1" spans="1:129" ht="12.75">
      <c r="A1" s="28"/>
      <c r="B1" s="14"/>
      <c r="C1" s="29"/>
      <c r="I1" s="29"/>
      <c r="J1" s="29" t="s">
        <v>14</v>
      </c>
      <c r="K1" s="20"/>
      <c r="L1" s="20"/>
      <c r="M1" s="20"/>
      <c r="U1" s="29"/>
      <c r="V1" s="5"/>
      <c r="AA1" s="29"/>
      <c r="AB1" s="29" t="s">
        <v>14</v>
      </c>
      <c r="AM1" s="29"/>
      <c r="AN1" s="5"/>
      <c r="AS1" s="29"/>
      <c r="AT1" s="29" t="s">
        <v>14</v>
      </c>
      <c r="AY1" s="29"/>
      <c r="AZ1" s="5"/>
      <c r="BE1" s="29"/>
      <c r="BK1" s="29"/>
      <c r="BL1" s="29" t="s">
        <v>14</v>
      </c>
      <c r="BW1" s="29"/>
      <c r="CC1" s="29"/>
      <c r="CD1" s="29" t="s">
        <v>14</v>
      </c>
      <c r="CJ1" s="5"/>
      <c r="CO1" s="29"/>
      <c r="CU1" s="29"/>
      <c r="CV1" s="29" t="s">
        <v>14</v>
      </c>
      <c r="DG1" s="29"/>
      <c r="DM1" s="29"/>
      <c r="DN1" s="29" t="s">
        <v>14</v>
      </c>
      <c r="DT1" s="5"/>
      <c r="DY1" s="29"/>
    </row>
    <row r="2" spans="1:129" ht="12.75">
      <c r="A2" s="28"/>
      <c r="B2" s="14"/>
      <c r="C2" s="29"/>
      <c r="I2" s="29" t="s">
        <v>52</v>
      </c>
      <c r="J2" s="20"/>
      <c r="K2" s="20"/>
      <c r="L2" s="20"/>
      <c r="M2" s="20"/>
      <c r="U2" s="29"/>
      <c r="V2" s="5"/>
      <c r="AA2" s="29" t="s">
        <v>52</v>
      </c>
      <c r="AB2" s="20"/>
      <c r="AM2" s="29"/>
      <c r="AN2" s="5"/>
      <c r="AS2" s="29" t="s">
        <v>52</v>
      </c>
      <c r="AT2" s="20"/>
      <c r="AY2" s="29"/>
      <c r="AZ2" s="5"/>
      <c r="BE2" s="29"/>
      <c r="BK2" s="29" t="s">
        <v>52</v>
      </c>
      <c r="BL2" s="20"/>
      <c r="BW2" s="29"/>
      <c r="CC2" s="29" t="s">
        <v>52</v>
      </c>
      <c r="CD2" s="20"/>
      <c r="CJ2" s="5"/>
      <c r="CO2" s="29"/>
      <c r="CU2" s="29" t="s">
        <v>52</v>
      </c>
      <c r="CV2" s="20"/>
      <c r="DG2" s="29"/>
      <c r="DM2" s="29" t="s">
        <v>52</v>
      </c>
      <c r="DN2" s="20"/>
      <c r="DT2" s="5"/>
      <c r="DY2" s="29"/>
    </row>
    <row r="3" spans="1:129" ht="12.75">
      <c r="A3" s="28"/>
      <c r="B3" s="14"/>
      <c r="C3" s="29"/>
      <c r="I3" s="27"/>
      <c r="J3" s="29" t="s">
        <v>57</v>
      </c>
      <c r="K3" s="20"/>
      <c r="L3" s="20"/>
      <c r="M3" s="20"/>
      <c r="U3" s="29"/>
      <c r="AA3" s="27"/>
      <c r="AB3" s="29" t="s">
        <v>15</v>
      </c>
      <c r="AM3" s="29"/>
      <c r="AS3" s="27"/>
      <c r="AT3" s="29" t="s">
        <v>15</v>
      </c>
      <c r="AY3" s="19"/>
      <c r="BE3" s="29"/>
      <c r="BK3" s="27"/>
      <c r="BL3" s="29" t="s">
        <v>15</v>
      </c>
      <c r="BW3" s="29"/>
      <c r="CC3" s="27"/>
      <c r="CD3" s="29" t="s">
        <v>15</v>
      </c>
      <c r="CO3" s="29"/>
      <c r="CU3" s="27"/>
      <c r="CV3" s="29" t="s">
        <v>15</v>
      </c>
      <c r="DG3" s="29"/>
      <c r="DM3" s="27"/>
      <c r="DN3" s="29" t="s">
        <v>15</v>
      </c>
      <c r="DY3" s="29"/>
    </row>
    <row r="4" spans="1:129" ht="12.75">
      <c r="A4" s="28"/>
      <c r="B4" s="14"/>
      <c r="J4" s="29"/>
      <c r="K4" s="20"/>
      <c r="L4" s="20"/>
      <c r="M4" s="20"/>
      <c r="V4" s="5"/>
      <c r="AB4" s="5"/>
      <c r="AN4" s="5"/>
      <c r="AZ4" s="5"/>
      <c r="CJ4" s="5"/>
      <c r="DT4" s="5"/>
      <c r="DY4" s="5"/>
    </row>
    <row r="5" spans="1:133" ht="12.75">
      <c r="A5" s="6" t="s">
        <v>1</v>
      </c>
      <c r="C5" s="64" t="s">
        <v>54</v>
      </c>
      <c r="D5" s="64"/>
      <c r="E5" s="65"/>
      <c r="F5" s="25"/>
      <c r="G5" s="25"/>
      <c r="I5" s="21" t="s">
        <v>17</v>
      </c>
      <c r="J5" s="22"/>
      <c r="K5" s="23"/>
      <c r="L5" s="25"/>
      <c r="M5" s="25"/>
      <c r="O5" s="21" t="s">
        <v>18</v>
      </c>
      <c r="P5" s="22"/>
      <c r="Q5" s="23"/>
      <c r="R5" s="25"/>
      <c r="S5" s="25"/>
      <c r="U5" s="7" t="s">
        <v>2</v>
      </c>
      <c r="V5" s="8"/>
      <c r="W5" s="9"/>
      <c r="X5" s="25"/>
      <c r="Y5" s="25"/>
      <c r="AA5" s="7" t="s">
        <v>4</v>
      </c>
      <c r="AB5" s="8"/>
      <c r="AC5" s="9"/>
      <c r="AD5" s="25"/>
      <c r="AE5" s="25"/>
      <c r="AG5" s="7" t="s">
        <v>3</v>
      </c>
      <c r="AH5" s="8"/>
      <c r="AI5" s="9"/>
      <c r="AJ5" s="25"/>
      <c r="AK5" s="25"/>
      <c r="AM5" s="7" t="s">
        <v>19</v>
      </c>
      <c r="AN5" s="8"/>
      <c r="AO5" s="9"/>
      <c r="AP5" s="25"/>
      <c r="AQ5" s="25"/>
      <c r="AR5" s="15"/>
      <c r="AS5" s="7" t="s">
        <v>10</v>
      </c>
      <c r="AT5" s="8"/>
      <c r="AU5" s="9"/>
      <c r="AV5" s="25"/>
      <c r="AW5" s="25"/>
      <c r="AX5" s="15"/>
      <c r="AY5" s="7" t="s">
        <v>11</v>
      </c>
      <c r="AZ5" s="8"/>
      <c r="BA5" s="9"/>
      <c r="BB5" s="25"/>
      <c r="BC5" s="25"/>
      <c r="BD5" s="15"/>
      <c r="BE5" s="7" t="s">
        <v>12</v>
      </c>
      <c r="BF5" s="8"/>
      <c r="BG5" s="9"/>
      <c r="BH5" s="25"/>
      <c r="BI5" s="25"/>
      <c r="BK5" s="7" t="s">
        <v>20</v>
      </c>
      <c r="BL5" s="8"/>
      <c r="BM5" s="9"/>
      <c r="BN5" s="25"/>
      <c r="BO5" s="25"/>
      <c r="BQ5" s="38" t="s">
        <v>21</v>
      </c>
      <c r="BR5" s="8"/>
      <c r="BS5" s="9"/>
      <c r="BT5" s="25"/>
      <c r="BU5" s="25"/>
      <c r="BW5" s="7" t="s">
        <v>22</v>
      </c>
      <c r="BX5" s="8"/>
      <c r="BY5" s="9"/>
      <c r="BZ5" s="25"/>
      <c r="CA5" s="25"/>
      <c r="CC5" s="7" t="s">
        <v>23</v>
      </c>
      <c r="CD5" s="8"/>
      <c r="CE5" s="9"/>
      <c r="CF5" s="25"/>
      <c r="CG5" s="25"/>
      <c r="CI5" s="7" t="s">
        <v>5</v>
      </c>
      <c r="CJ5" s="8"/>
      <c r="CK5" s="9"/>
      <c r="CL5" s="25"/>
      <c r="CM5" s="25"/>
      <c r="CN5" s="15"/>
      <c r="CO5" s="7" t="s">
        <v>24</v>
      </c>
      <c r="CP5" s="8"/>
      <c r="CQ5" s="9"/>
      <c r="CR5" s="25"/>
      <c r="CS5" s="25"/>
      <c r="CU5" s="7" t="s">
        <v>25</v>
      </c>
      <c r="CV5" s="8"/>
      <c r="CW5" s="9"/>
      <c r="CX5" s="25"/>
      <c r="CY5" s="25"/>
      <c r="DA5" s="7" t="s">
        <v>26</v>
      </c>
      <c r="DB5" s="8"/>
      <c r="DC5" s="9"/>
      <c r="DD5" s="25"/>
      <c r="DE5" s="25"/>
      <c r="DG5" s="7" t="s">
        <v>53</v>
      </c>
      <c r="DH5" s="8"/>
      <c r="DI5" s="9"/>
      <c r="DJ5" s="25"/>
      <c r="DK5" s="25"/>
      <c r="DL5" s="15"/>
      <c r="DM5" s="7" t="s">
        <v>27</v>
      </c>
      <c r="DN5" s="8"/>
      <c r="DO5" s="9"/>
      <c r="DP5" s="25"/>
      <c r="DQ5" s="25"/>
      <c r="DR5" s="15"/>
      <c r="DS5" s="7" t="s">
        <v>13</v>
      </c>
      <c r="DT5" s="8"/>
      <c r="DU5" s="9"/>
      <c r="DV5" s="25"/>
      <c r="DW5" s="25"/>
      <c r="DX5" s="15"/>
      <c r="DY5" s="7" t="s">
        <v>6</v>
      </c>
      <c r="DZ5" s="8"/>
      <c r="EA5" s="9"/>
      <c r="EB5" s="25"/>
      <c r="EC5" s="25"/>
    </row>
    <row r="6" spans="1:133" s="1" customFormat="1" ht="12.75">
      <c r="A6" s="30" t="s">
        <v>7</v>
      </c>
      <c r="C6" s="66" t="s">
        <v>56</v>
      </c>
      <c r="D6" s="64"/>
      <c r="E6" s="64"/>
      <c r="F6" s="25" t="s">
        <v>89</v>
      </c>
      <c r="G6" s="25" t="s">
        <v>89</v>
      </c>
      <c r="H6" s="19"/>
      <c r="I6" s="24"/>
      <c r="J6" s="39">
        <v>0.6032933</v>
      </c>
      <c r="K6" s="23"/>
      <c r="L6" s="25" t="s">
        <v>89</v>
      </c>
      <c r="M6" s="25" t="s">
        <v>89</v>
      </c>
      <c r="O6" s="24"/>
      <c r="P6" s="39">
        <f>V6+AB6+AH6+AN6+AT6+AZ6+BF6+BL6+BR6+BX6+CD6+CJ6+CP6+CV6+DB6+DH6+DN6+DT6+DZ6</f>
        <v>0.39670669999999997</v>
      </c>
      <c r="Q6" s="23"/>
      <c r="R6" s="25" t="s">
        <v>89</v>
      </c>
      <c r="S6" s="25" t="s">
        <v>89</v>
      </c>
      <c r="U6" s="31"/>
      <c r="V6" s="18">
        <v>0.0001659</v>
      </c>
      <c r="W6" s="32"/>
      <c r="X6" s="25" t="s">
        <v>89</v>
      </c>
      <c r="Y6" s="25" t="s">
        <v>89</v>
      </c>
      <c r="AA6" s="31"/>
      <c r="AB6" s="18">
        <v>0.0021106</v>
      </c>
      <c r="AC6" s="32"/>
      <c r="AD6" s="25" t="s">
        <v>89</v>
      </c>
      <c r="AE6" s="25" t="s">
        <v>89</v>
      </c>
      <c r="AG6" s="31"/>
      <c r="AH6" s="18">
        <v>0.022733</v>
      </c>
      <c r="AI6" s="32"/>
      <c r="AJ6" s="25" t="s">
        <v>89</v>
      </c>
      <c r="AK6" s="25" t="s">
        <v>89</v>
      </c>
      <c r="AM6" s="31"/>
      <c r="AN6" s="18">
        <v>0.0002129</v>
      </c>
      <c r="AO6" s="32"/>
      <c r="AP6" s="25" t="s">
        <v>89</v>
      </c>
      <c r="AQ6" s="25" t="s">
        <v>89</v>
      </c>
      <c r="AR6" s="13"/>
      <c r="AS6" s="31"/>
      <c r="AT6" s="18">
        <v>0.0260712</v>
      </c>
      <c r="AU6" s="32"/>
      <c r="AV6" s="25" t="s">
        <v>89</v>
      </c>
      <c r="AW6" s="25" t="s">
        <v>89</v>
      </c>
      <c r="AX6" s="13"/>
      <c r="AY6" s="31"/>
      <c r="AZ6" s="18">
        <v>0.0263519</v>
      </c>
      <c r="BA6" s="32"/>
      <c r="BB6" s="25" t="s">
        <v>89</v>
      </c>
      <c r="BC6" s="25" t="s">
        <v>89</v>
      </c>
      <c r="BD6" s="13"/>
      <c r="BE6" s="31"/>
      <c r="BF6" s="18">
        <v>0.0092484</v>
      </c>
      <c r="BG6" s="32"/>
      <c r="BH6" s="25" t="s">
        <v>89</v>
      </c>
      <c r="BI6" s="25" t="s">
        <v>89</v>
      </c>
      <c r="BK6" s="31"/>
      <c r="BL6" s="18">
        <v>0.0096448</v>
      </c>
      <c r="BM6" s="32"/>
      <c r="BN6" s="25" t="s">
        <v>89</v>
      </c>
      <c r="BO6" s="25" t="s">
        <v>89</v>
      </c>
      <c r="BQ6" s="31"/>
      <c r="BR6" s="18">
        <v>0.0502952</v>
      </c>
      <c r="BS6" s="32"/>
      <c r="BT6" s="25" t="s">
        <v>89</v>
      </c>
      <c r="BU6" s="25" t="s">
        <v>89</v>
      </c>
      <c r="BW6" s="31"/>
      <c r="BX6" s="18">
        <v>0.0093014</v>
      </c>
      <c r="BY6" s="32"/>
      <c r="BZ6" s="25" t="s">
        <v>89</v>
      </c>
      <c r="CA6" s="25" t="s">
        <v>89</v>
      </c>
      <c r="CC6" s="31"/>
      <c r="CD6" s="18">
        <v>0.0899328</v>
      </c>
      <c r="CE6" s="32"/>
      <c r="CF6" s="25" t="s">
        <v>89</v>
      </c>
      <c r="CG6" s="25" t="s">
        <v>89</v>
      </c>
      <c r="CI6" s="31"/>
      <c r="CJ6" s="18">
        <v>0.0377814</v>
      </c>
      <c r="CK6" s="32"/>
      <c r="CL6" s="25" t="s">
        <v>89</v>
      </c>
      <c r="CM6" s="25" t="s">
        <v>89</v>
      </c>
      <c r="CN6" s="13"/>
      <c r="CO6" s="31"/>
      <c r="CP6" s="18">
        <v>0.0137502</v>
      </c>
      <c r="CQ6" s="32"/>
      <c r="CR6" s="25" t="s">
        <v>89</v>
      </c>
      <c r="CS6" s="25" t="s">
        <v>89</v>
      </c>
      <c r="CU6" s="31"/>
      <c r="CV6" s="18">
        <v>0.0123403</v>
      </c>
      <c r="CW6" s="32"/>
      <c r="CX6" s="25" t="s">
        <v>89</v>
      </c>
      <c r="CY6" s="25" t="s">
        <v>89</v>
      </c>
      <c r="DA6" s="31"/>
      <c r="DB6" s="18">
        <v>0.0038933</v>
      </c>
      <c r="DC6" s="32"/>
      <c r="DD6" s="25" t="s">
        <v>89</v>
      </c>
      <c r="DE6" s="25" t="s">
        <v>89</v>
      </c>
      <c r="DG6" s="31"/>
      <c r="DH6" s="18">
        <v>0.0004992</v>
      </c>
      <c r="DI6" s="32"/>
      <c r="DJ6" s="25" t="s">
        <v>89</v>
      </c>
      <c r="DK6" s="25" t="s">
        <v>89</v>
      </c>
      <c r="DL6" s="13"/>
      <c r="DM6" s="31"/>
      <c r="DN6" s="18">
        <v>0.0125671</v>
      </c>
      <c r="DO6" s="32"/>
      <c r="DP6" s="25" t="s">
        <v>89</v>
      </c>
      <c r="DQ6" s="25" t="s">
        <v>89</v>
      </c>
      <c r="DR6" s="13"/>
      <c r="DS6" s="31"/>
      <c r="DT6" s="18">
        <v>0.0698071</v>
      </c>
      <c r="DU6" s="32"/>
      <c r="DV6" s="25" t="s">
        <v>89</v>
      </c>
      <c r="DW6" s="25" t="s">
        <v>89</v>
      </c>
      <c r="DX6" s="13"/>
      <c r="DY6" s="31"/>
      <c r="DZ6" s="18"/>
      <c r="EA6" s="32"/>
      <c r="EB6" s="25" t="s">
        <v>89</v>
      </c>
      <c r="EC6" s="25" t="s">
        <v>89</v>
      </c>
    </row>
    <row r="7" spans="1:133" ht="12.75">
      <c r="A7" s="10"/>
      <c r="C7" s="25" t="s">
        <v>8</v>
      </c>
      <c r="D7" s="25" t="s">
        <v>9</v>
      </c>
      <c r="E7" s="25" t="s">
        <v>0</v>
      </c>
      <c r="F7" s="25" t="s">
        <v>87</v>
      </c>
      <c r="G7" s="25" t="s">
        <v>90</v>
      </c>
      <c r="I7" s="25" t="s">
        <v>8</v>
      </c>
      <c r="J7" s="25" t="s">
        <v>9</v>
      </c>
      <c r="K7" s="25" t="s">
        <v>0</v>
      </c>
      <c r="L7" s="25" t="s">
        <v>87</v>
      </c>
      <c r="M7" s="25" t="s">
        <v>90</v>
      </c>
      <c r="O7" s="25" t="s">
        <v>8</v>
      </c>
      <c r="P7" s="25" t="s">
        <v>9</v>
      </c>
      <c r="Q7" s="25" t="s">
        <v>0</v>
      </c>
      <c r="R7" s="25" t="s">
        <v>87</v>
      </c>
      <c r="S7" s="25" t="s">
        <v>90</v>
      </c>
      <c r="U7" s="11" t="s">
        <v>8</v>
      </c>
      <c r="V7" s="11" t="s">
        <v>9</v>
      </c>
      <c r="W7" s="11" t="s">
        <v>0</v>
      </c>
      <c r="X7" s="25" t="s">
        <v>87</v>
      </c>
      <c r="Y7" s="25" t="s">
        <v>90</v>
      </c>
      <c r="AA7" s="11" t="s">
        <v>8</v>
      </c>
      <c r="AB7" s="11" t="s">
        <v>9</v>
      </c>
      <c r="AC7" s="11" t="s">
        <v>0</v>
      </c>
      <c r="AD7" s="25" t="s">
        <v>87</v>
      </c>
      <c r="AE7" s="25" t="s">
        <v>90</v>
      </c>
      <c r="AG7" s="11" t="s">
        <v>8</v>
      </c>
      <c r="AH7" s="11" t="s">
        <v>9</v>
      </c>
      <c r="AI7" s="11" t="s">
        <v>0</v>
      </c>
      <c r="AJ7" s="25" t="s">
        <v>87</v>
      </c>
      <c r="AK7" s="25" t="s">
        <v>90</v>
      </c>
      <c r="AM7" s="11" t="s">
        <v>8</v>
      </c>
      <c r="AN7" s="11" t="s">
        <v>9</v>
      </c>
      <c r="AO7" s="11" t="s">
        <v>0</v>
      </c>
      <c r="AP7" s="25" t="s">
        <v>87</v>
      </c>
      <c r="AQ7" s="25" t="s">
        <v>90</v>
      </c>
      <c r="AR7" s="16"/>
      <c r="AS7" s="11" t="s">
        <v>8</v>
      </c>
      <c r="AT7" s="11" t="s">
        <v>9</v>
      </c>
      <c r="AU7" s="11" t="s">
        <v>0</v>
      </c>
      <c r="AV7" s="25" t="s">
        <v>87</v>
      </c>
      <c r="AW7" s="25" t="s">
        <v>90</v>
      </c>
      <c r="AX7" s="16"/>
      <c r="AY7" s="11" t="s">
        <v>8</v>
      </c>
      <c r="AZ7" s="11" t="s">
        <v>9</v>
      </c>
      <c r="BA7" s="11" t="s">
        <v>0</v>
      </c>
      <c r="BB7" s="25" t="s">
        <v>87</v>
      </c>
      <c r="BC7" s="25" t="s">
        <v>90</v>
      </c>
      <c r="BD7" s="16"/>
      <c r="BE7" s="11" t="s">
        <v>8</v>
      </c>
      <c r="BF7" s="11" t="s">
        <v>9</v>
      </c>
      <c r="BG7" s="11" t="s">
        <v>0</v>
      </c>
      <c r="BH7" s="25" t="s">
        <v>87</v>
      </c>
      <c r="BI7" s="25" t="s">
        <v>90</v>
      </c>
      <c r="BK7" s="11" t="s">
        <v>8</v>
      </c>
      <c r="BL7" s="11" t="s">
        <v>9</v>
      </c>
      <c r="BM7" s="11" t="s">
        <v>0</v>
      </c>
      <c r="BN7" s="25" t="s">
        <v>87</v>
      </c>
      <c r="BO7" s="25" t="s">
        <v>90</v>
      </c>
      <c r="BQ7" s="11" t="s">
        <v>8</v>
      </c>
      <c r="BR7" s="11" t="s">
        <v>9</v>
      </c>
      <c r="BS7" s="11" t="s">
        <v>0</v>
      </c>
      <c r="BT7" s="25" t="s">
        <v>87</v>
      </c>
      <c r="BU7" s="25" t="s">
        <v>90</v>
      </c>
      <c r="BW7" s="11" t="s">
        <v>8</v>
      </c>
      <c r="BX7" s="11" t="s">
        <v>9</v>
      </c>
      <c r="BY7" s="11" t="s">
        <v>0</v>
      </c>
      <c r="BZ7" s="25" t="s">
        <v>87</v>
      </c>
      <c r="CA7" s="25" t="s">
        <v>90</v>
      </c>
      <c r="CC7" s="11" t="s">
        <v>8</v>
      </c>
      <c r="CD7" s="11" t="s">
        <v>9</v>
      </c>
      <c r="CE7" s="11" t="s">
        <v>0</v>
      </c>
      <c r="CF7" s="25" t="s">
        <v>87</v>
      </c>
      <c r="CG7" s="25" t="s">
        <v>90</v>
      </c>
      <c r="CI7" s="11" t="s">
        <v>8</v>
      </c>
      <c r="CJ7" s="11" t="s">
        <v>9</v>
      </c>
      <c r="CK7" s="11" t="s">
        <v>0</v>
      </c>
      <c r="CL7" s="25" t="s">
        <v>87</v>
      </c>
      <c r="CM7" s="25" t="s">
        <v>90</v>
      </c>
      <c r="CN7" s="16"/>
      <c r="CO7" s="11" t="s">
        <v>8</v>
      </c>
      <c r="CP7" s="11" t="s">
        <v>9</v>
      </c>
      <c r="CQ7" s="11" t="s">
        <v>0</v>
      </c>
      <c r="CR7" s="25" t="s">
        <v>87</v>
      </c>
      <c r="CS7" s="25" t="s">
        <v>90</v>
      </c>
      <c r="CU7" s="11" t="s">
        <v>8</v>
      </c>
      <c r="CV7" s="11" t="s">
        <v>9</v>
      </c>
      <c r="CW7" s="11" t="s">
        <v>0</v>
      </c>
      <c r="CX7" s="25" t="s">
        <v>87</v>
      </c>
      <c r="CY7" s="25" t="s">
        <v>90</v>
      </c>
      <c r="DA7" s="11" t="s">
        <v>8</v>
      </c>
      <c r="DB7" s="11" t="s">
        <v>9</v>
      </c>
      <c r="DC7" s="11" t="s">
        <v>0</v>
      </c>
      <c r="DD7" s="25" t="s">
        <v>87</v>
      </c>
      <c r="DE7" s="25" t="s">
        <v>90</v>
      </c>
      <c r="DG7" s="11" t="s">
        <v>8</v>
      </c>
      <c r="DH7" s="11" t="s">
        <v>9</v>
      </c>
      <c r="DI7" s="11" t="s">
        <v>0</v>
      </c>
      <c r="DJ7" s="25" t="s">
        <v>87</v>
      </c>
      <c r="DK7" s="25" t="s">
        <v>90</v>
      </c>
      <c r="DL7" s="16"/>
      <c r="DM7" s="11" t="s">
        <v>8</v>
      </c>
      <c r="DN7" s="11" t="s">
        <v>9</v>
      </c>
      <c r="DO7" s="11" t="s">
        <v>0</v>
      </c>
      <c r="DP7" s="25" t="s">
        <v>87</v>
      </c>
      <c r="DQ7" s="25" t="s">
        <v>90</v>
      </c>
      <c r="DR7" s="16"/>
      <c r="DS7" s="11" t="s">
        <v>8</v>
      </c>
      <c r="DT7" s="11" t="s">
        <v>9</v>
      </c>
      <c r="DU7" s="11" t="s">
        <v>0</v>
      </c>
      <c r="DV7" s="25" t="s">
        <v>87</v>
      </c>
      <c r="DW7" s="25" t="s">
        <v>90</v>
      </c>
      <c r="DX7" s="16"/>
      <c r="DY7" s="11" t="s">
        <v>8</v>
      </c>
      <c r="DZ7" s="11" t="s">
        <v>9</v>
      </c>
      <c r="EA7" s="11" t="s">
        <v>0</v>
      </c>
      <c r="EB7" s="25" t="s">
        <v>87</v>
      </c>
      <c r="EC7" s="25" t="s">
        <v>90</v>
      </c>
    </row>
    <row r="8" spans="1:133" ht="12.75">
      <c r="A8" s="3">
        <v>39722</v>
      </c>
      <c r="C8" s="20"/>
      <c r="D8" s="20">
        <v>803200</v>
      </c>
      <c r="E8" s="20">
        <f aca="true" t="shared" si="0" ref="E8:E29">C8+D8</f>
        <v>803200</v>
      </c>
      <c r="F8" s="20">
        <f>L8+R8</f>
        <v>106692</v>
      </c>
      <c r="G8" s="20">
        <f>M8+S8</f>
        <v>38710</v>
      </c>
      <c r="I8" s="26">
        <v>0</v>
      </c>
      <c r="J8" s="26">
        <v>484565.17856000003</v>
      </c>
      <c r="K8" s="20">
        <v>484565.17856000003</v>
      </c>
      <c r="L8" s="20">
        <v>64366</v>
      </c>
      <c r="M8" s="20">
        <v>23361</v>
      </c>
      <c r="O8" s="19"/>
      <c r="P8" s="19">
        <f aca="true" t="shared" si="1" ref="P8:P29">V8+AB8+AH8+AN8+AT8+AZ8+BF8+BL8+BR8+BX8+CD8+CJ8+CP8+CV8+DB8+DH8+DN8+DT8+DZ8</f>
        <v>318634.82144</v>
      </c>
      <c r="Q8" s="19">
        <f aca="true" t="shared" si="2" ref="Q8:Q29">O8+P8</f>
        <v>318634.82144</v>
      </c>
      <c r="R8" s="19">
        <f>X8+AD8+AJ8+AP8+AV8+BB8+BH8+BN8+BT8+BZ8+CF8+CL8+CR8+DD8+DJ8+DP8+DV8+CX8</f>
        <v>42326</v>
      </c>
      <c r="S8" s="19">
        <f>Y8+AE8+AK8+AQ8+AW8+BC8+BI8+BO8+BU8+CA8+CG8+CM8+CS8+DE8+DK8+DQ8+DW8+CY8</f>
        <v>15349</v>
      </c>
      <c r="U8" s="19"/>
      <c r="V8" s="19">
        <f aca="true" t="shared" si="3" ref="V8:V29">D8*0.01659/100</f>
        <v>133.25088</v>
      </c>
      <c r="W8" s="19">
        <f aca="true" t="shared" si="4" ref="W8:W29">U8+V8</f>
        <v>133.25088</v>
      </c>
      <c r="X8" s="19">
        <v>18</v>
      </c>
      <c r="Y8" s="19">
        <v>6</v>
      </c>
      <c r="Z8" s="19"/>
      <c r="AA8" s="19"/>
      <c r="AB8" s="19">
        <f aca="true" t="shared" si="5" ref="AB8:AB29">D8*0.21106/100</f>
        <v>1695.23392</v>
      </c>
      <c r="AC8" s="19">
        <f aca="true" t="shared" si="6" ref="AC8:AC29">AA8+AB8</f>
        <v>1695.23392</v>
      </c>
      <c r="AD8" s="19">
        <v>225</v>
      </c>
      <c r="AE8" s="19">
        <v>82</v>
      </c>
      <c r="AF8" s="19"/>
      <c r="AG8" s="19"/>
      <c r="AH8" s="19">
        <f aca="true" t="shared" si="7" ref="AH8:AH29">D8*2.2733/100</f>
        <v>18259.1456</v>
      </c>
      <c r="AI8" s="19">
        <f aca="true" t="shared" si="8" ref="AI8:AI29">AG8+AH8</f>
        <v>18259.1456</v>
      </c>
      <c r="AJ8" s="19">
        <v>2425</v>
      </c>
      <c r="AK8" s="19">
        <v>880</v>
      </c>
      <c r="AL8" s="19"/>
      <c r="AM8" s="19"/>
      <c r="AN8" s="19">
        <f aca="true" t="shared" si="9" ref="AN8:AN29">D8*0.02129/100</f>
        <v>171.00128</v>
      </c>
      <c r="AO8" s="19">
        <f aca="true" t="shared" si="10" ref="AO8:AO29">AM8+AN8</f>
        <v>171.00128</v>
      </c>
      <c r="AP8" s="19">
        <v>23</v>
      </c>
      <c r="AQ8" s="19">
        <v>8</v>
      </c>
      <c r="AR8" s="19"/>
      <c r="AS8" s="19"/>
      <c r="AT8" s="19">
        <f aca="true" t="shared" si="11" ref="AT8:AT29">D8*2.60712/100</f>
        <v>20940.38784</v>
      </c>
      <c r="AU8" s="19">
        <f aca="true" t="shared" si="12" ref="AU8:AU29">AS8+AT8</f>
        <v>20940.38784</v>
      </c>
      <c r="AV8" s="19">
        <v>2782</v>
      </c>
      <c r="AW8" s="19">
        <v>1009</v>
      </c>
      <c r="AX8" s="19"/>
      <c r="AY8" s="19"/>
      <c r="AZ8" s="19">
        <f aca="true" t="shared" si="13" ref="AZ8:AZ29">D8*2.63519/100</f>
        <v>21165.84608</v>
      </c>
      <c r="BA8" s="19">
        <f aca="true" t="shared" si="14" ref="BA8:BA29">AY8+AZ8</f>
        <v>21165.84608</v>
      </c>
      <c r="BB8" s="19">
        <v>2812</v>
      </c>
      <c r="BC8" s="19">
        <v>1020</v>
      </c>
      <c r="BD8" s="19"/>
      <c r="BE8" s="19"/>
      <c r="BF8" s="19">
        <f aca="true" t="shared" si="15" ref="BF8:BF29">D8*0.92484/100</f>
        <v>7428.31488</v>
      </c>
      <c r="BG8" s="19">
        <f aca="true" t="shared" si="16" ref="BG8:BG29">BE8+BF8</f>
        <v>7428.31488</v>
      </c>
      <c r="BH8" s="19">
        <v>987</v>
      </c>
      <c r="BI8" s="19">
        <v>358</v>
      </c>
      <c r="BJ8" s="19"/>
      <c r="BK8" s="19"/>
      <c r="BL8" s="19">
        <f aca="true" t="shared" si="17" ref="BL8:BL29">D8*0.96448/100</f>
        <v>7746.70336</v>
      </c>
      <c r="BM8" s="19">
        <f aca="true" t="shared" si="18" ref="BM8:BM29">BK8+BL8</f>
        <v>7746.70336</v>
      </c>
      <c r="BN8" s="19">
        <v>1029</v>
      </c>
      <c r="BO8" s="19">
        <v>373</v>
      </c>
      <c r="BP8" s="19"/>
      <c r="BQ8" s="19"/>
      <c r="BR8" s="19">
        <f aca="true" t="shared" si="19" ref="BR8:BR29">D8*5.02952/100</f>
        <v>40397.10464</v>
      </c>
      <c r="BS8" s="19">
        <f aca="true" t="shared" si="20" ref="BS8:BS29">BQ8+BR8</f>
        <v>40397.10464</v>
      </c>
      <c r="BT8" s="19">
        <v>5366</v>
      </c>
      <c r="BU8" s="19">
        <v>1946</v>
      </c>
      <c r="BV8" s="19"/>
      <c r="BW8" s="19"/>
      <c r="BX8" s="19">
        <f aca="true" t="shared" si="21" ref="BX8:BX29">D8*0.93014/100</f>
        <v>7470.88448</v>
      </c>
      <c r="BY8" s="19">
        <f aca="true" t="shared" si="22" ref="BY8:BY29">BW8+BX8</f>
        <v>7470.88448</v>
      </c>
      <c r="BZ8" s="19">
        <v>992</v>
      </c>
      <c r="CA8" s="19">
        <v>360</v>
      </c>
      <c r="CB8" s="19"/>
      <c r="CC8" s="19"/>
      <c r="CD8" s="19">
        <f aca="true" t="shared" si="23" ref="CD8:CD29">D8*8.99328/100</f>
        <v>72234.02496000001</v>
      </c>
      <c r="CE8" s="19">
        <f aca="true" t="shared" si="24" ref="CE8:CE29">CC8+CD8</f>
        <v>72234.02496000001</v>
      </c>
      <c r="CF8" s="19">
        <v>9595</v>
      </c>
      <c r="CG8" s="19">
        <v>3479</v>
      </c>
      <c r="CH8" s="19"/>
      <c r="CI8" s="19"/>
      <c r="CJ8" s="19">
        <f aca="true" t="shared" si="25" ref="CJ8:CJ29">D8*3.77814/100</f>
        <v>30346.02048</v>
      </c>
      <c r="CK8" s="19">
        <f aca="true" t="shared" si="26" ref="CK8:CK29">CI8+CJ8</f>
        <v>30346.02048</v>
      </c>
      <c r="CL8" s="19">
        <v>4031</v>
      </c>
      <c r="CM8" s="19">
        <v>1462</v>
      </c>
      <c r="CN8" s="19"/>
      <c r="CO8" s="19"/>
      <c r="CP8" s="19">
        <f aca="true" t="shared" si="27" ref="CP8:CP29">D8*1.37502/100</f>
        <v>11044.16064</v>
      </c>
      <c r="CQ8" s="19">
        <f aca="true" t="shared" si="28" ref="CQ8:CQ29">CO8+CP8</f>
        <v>11044.16064</v>
      </c>
      <c r="CR8" s="19">
        <v>1467</v>
      </c>
      <c r="CS8" s="19">
        <v>532</v>
      </c>
      <c r="CT8" s="19"/>
      <c r="CU8" s="19"/>
      <c r="CV8" s="19">
        <f aca="true" t="shared" si="29" ref="CV8:CV29">D8*1.23403/100</f>
        <v>9911.72896</v>
      </c>
      <c r="CW8" s="19">
        <f aca="true" t="shared" si="30" ref="CW8:CW29">CU8+CV8</f>
        <v>9911.72896</v>
      </c>
      <c r="CX8" s="19">
        <v>1317</v>
      </c>
      <c r="CY8" s="19">
        <v>477</v>
      </c>
      <c r="CZ8" s="19"/>
      <c r="DA8" s="19"/>
      <c r="DB8" s="19">
        <f aca="true" t="shared" si="31" ref="DB8:DB29">D8*0.38933/100</f>
        <v>3127.0985600000004</v>
      </c>
      <c r="DC8" s="19">
        <f aca="true" t="shared" si="32" ref="DC8:DC29">DA8+DB8</f>
        <v>3127.0985600000004</v>
      </c>
      <c r="DD8" s="19">
        <v>415</v>
      </c>
      <c r="DE8" s="19">
        <v>151</v>
      </c>
      <c r="DF8" s="19"/>
      <c r="DG8" s="19"/>
      <c r="DH8" s="19">
        <f aca="true" t="shared" si="33" ref="DH8:DH29">D8*0.04992/100</f>
        <v>400.95743999999996</v>
      </c>
      <c r="DI8" s="19">
        <f aca="true" t="shared" si="34" ref="DI8:DI29">DG8+DH8</f>
        <v>400.95743999999996</v>
      </c>
      <c r="DJ8" s="19">
        <v>53</v>
      </c>
      <c r="DK8" s="19">
        <v>19</v>
      </c>
      <c r="DL8" s="19"/>
      <c r="DM8" s="19"/>
      <c r="DN8" s="19">
        <f aca="true" t="shared" si="35" ref="DN8:DN29">D8*1.25671/100</f>
        <v>10093.89472</v>
      </c>
      <c r="DO8" s="19">
        <f aca="true" t="shared" si="36" ref="DO8:DO29">DM8+DN8</f>
        <v>10093.89472</v>
      </c>
      <c r="DP8" s="19">
        <v>1341</v>
      </c>
      <c r="DQ8" s="19">
        <v>486</v>
      </c>
      <c r="DR8" s="19"/>
      <c r="DS8" s="19"/>
      <c r="DT8" s="19">
        <f aca="true" t="shared" si="37" ref="DT8:DT29">D8*6.98071/100</f>
        <v>56069.06272</v>
      </c>
      <c r="DU8" s="19">
        <f aca="true" t="shared" si="38" ref="DU8:DU29">DS8+DT8</f>
        <v>56069.06272</v>
      </c>
      <c r="DV8" s="19">
        <v>7448</v>
      </c>
      <c r="DW8" s="19">
        <v>2701</v>
      </c>
      <c r="DX8" s="19"/>
      <c r="DY8" s="26"/>
      <c r="DZ8" s="19"/>
      <c r="EA8" s="19"/>
      <c r="EB8" s="19"/>
      <c r="EC8" s="19"/>
    </row>
    <row r="9" spans="1:133" ht="12.75">
      <c r="A9" s="3">
        <v>39904</v>
      </c>
      <c r="C9" s="20">
        <v>30000</v>
      </c>
      <c r="D9" s="20">
        <v>803200</v>
      </c>
      <c r="E9" s="20">
        <f t="shared" si="0"/>
        <v>833200</v>
      </c>
      <c r="F9" s="20">
        <f aca="true" t="shared" si="39" ref="F9:F29">L9+R9</f>
        <v>106692</v>
      </c>
      <c r="G9" s="20">
        <f aca="true" t="shared" si="40" ref="G9:G29">M9+S9</f>
        <v>38692</v>
      </c>
      <c r="I9" s="26">
        <v>18098.799</v>
      </c>
      <c r="J9" s="26">
        <v>484565.17856000003</v>
      </c>
      <c r="K9" s="20">
        <v>502663.97756</v>
      </c>
      <c r="L9" s="20">
        <v>64366</v>
      </c>
      <c r="M9" s="20">
        <v>23343</v>
      </c>
      <c r="O9" s="19">
        <f aca="true" t="shared" si="41" ref="O9:O29">U9+AA9+AG9+AM9+AS9+AY9+BE9+BK9+BQ9+BW9+CC9+CI9+CO9+CU9+DA9+DG9+DM9+DS9+DY9</f>
        <v>11901.201000000003</v>
      </c>
      <c r="P9" s="19">
        <f t="shared" si="1"/>
        <v>318634.82144</v>
      </c>
      <c r="Q9" s="19">
        <f t="shared" si="2"/>
        <v>330536.02244000003</v>
      </c>
      <c r="R9" s="19">
        <f aca="true" t="shared" si="42" ref="R9:R29">X9+AD9+AJ9+AP9+AV9+BB9+BH9+BN9+BT9+BZ9+CF9+CL9+CR9+DD9+DJ9+DP9+DV9+CX9</f>
        <v>42326</v>
      </c>
      <c r="S9" s="19">
        <f aca="true" t="shared" si="43" ref="S9:S29">Y9+AE9+AK9+AQ9+AW9+BC9+BI9+BO9+BU9+CA9+CG9+CM9+CS9+DE9+DK9+DQ9+DW9+CY9</f>
        <v>15349</v>
      </c>
      <c r="U9" s="19">
        <f aca="true" t="shared" si="44" ref="U9:U29">C9*0.01659/100</f>
        <v>4.977</v>
      </c>
      <c r="V9" s="19">
        <f t="shared" si="3"/>
        <v>133.25088</v>
      </c>
      <c r="W9" s="19">
        <f t="shared" si="4"/>
        <v>138.22788</v>
      </c>
      <c r="X9" s="19">
        <v>18</v>
      </c>
      <c r="Y9" s="19">
        <v>6</v>
      </c>
      <c r="Z9" s="19"/>
      <c r="AA9" s="19">
        <f aca="true" t="shared" si="45" ref="AA9:AA29">C9*0.21106/100</f>
        <v>63.318000000000005</v>
      </c>
      <c r="AB9" s="19">
        <f t="shared" si="5"/>
        <v>1695.23392</v>
      </c>
      <c r="AC9" s="19">
        <f t="shared" si="6"/>
        <v>1758.5519199999999</v>
      </c>
      <c r="AD9" s="19">
        <v>225</v>
      </c>
      <c r="AE9" s="19">
        <v>82</v>
      </c>
      <c r="AF9" s="19"/>
      <c r="AG9" s="19">
        <f aca="true" t="shared" si="46" ref="AG9:AG29">C9*2.2733/100</f>
        <v>681.99</v>
      </c>
      <c r="AH9" s="19">
        <f t="shared" si="7"/>
        <v>18259.1456</v>
      </c>
      <c r="AI9" s="19">
        <f t="shared" si="8"/>
        <v>18941.1356</v>
      </c>
      <c r="AJ9" s="19">
        <v>2425</v>
      </c>
      <c r="AK9" s="19">
        <v>880</v>
      </c>
      <c r="AL9" s="19"/>
      <c r="AM9" s="19">
        <f aca="true" t="shared" si="47" ref="AM9:AM29">C9*0.02129/100</f>
        <v>6.3870000000000005</v>
      </c>
      <c r="AN9" s="19">
        <f t="shared" si="9"/>
        <v>171.00128</v>
      </c>
      <c r="AO9" s="19">
        <f t="shared" si="10"/>
        <v>177.38828</v>
      </c>
      <c r="AP9" s="19">
        <v>23</v>
      </c>
      <c r="AQ9" s="19">
        <v>8</v>
      </c>
      <c r="AR9" s="19"/>
      <c r="AS9" s="19">
        <f aca="true" t="shared" si="48" ref="AS9:AS29">C9*2.60712/100</f>
        <v>782.1360000000001</v>
      </c>
      <c r="AT9" s="19">
        <f t="shared" si="11"/>
        <v>20940.38784</v>
      </c>
      <c r="AU9" s="19">
        <f t="shared" si="12"/>
        <v>21722.523839999998</v>
      </c>
      <c r="AV9" s="19">
        <v>2782</v>
      </c>
      <c r="AW9" s="19">
        <v>1009</v>
      </c>
      <c r="AX9" s="19"/>
      <c r="AY9" s="19">
        <f aca="true" t="shared" si="49" ref="AY9:AY29">C9*2.63519/100</f>
        <v>790.557</v>
      </c>
      <c r="AZ9" s="19">
        <f t="shared" si="13"/>
        <v>21165.84608</v>
      </c>
      <c r="BA9" s="19">
        <f t="shared" si="14"/>
        <v>21956.40308</v>
      </c>
      <c r="BB9" s="19">
        <v>2812</v>
      </c>
      <c r="BC9" s="19">
        <v>1020</v>
      </c>
      <c r="BD9" s="19"/>
      <c r="BE9" s="19">
        <f aca="true" t="shared" si="50" ref="BE9:BE29">C9*0.92484/100</f>
        <v>277.452</v>
      </c>
      <c r="BF9" s="19">
        <f t="shared" si="15"/>
        <v>7428.31488</v>
      </c>
      <c r="BG9" s="19">
        <f t="shared" si="16"/>
        <v>7705.76688</v>
      </c>
      <c r="BH9" s="19">
        <v>987</v>
      </c>
      <c r="BI9" s="19">
        <v>358</v>
      </c>
      <c r="BJ9" s="19"/>
      <c r="BK9" s="19">
        <f aca="true" t="shared" si="51" ref="BK9:BK29">C9*0.96448/100</f>
        <v>289.344</v>
      </c>
      <c r="BL9" s="19">
        <f t="shared" si="17"/>
        <v>7746.70336</v>
      </c>
      <c r="BM9" s="19">
        <f t="shared" si="18"/>
        <v>8036.0473600000005</v>
      </c>
      <c r="BN9" s="19">
        <v>1029</v>
      </c>
      <c r="BO9" s="19">
        <v>373</v>
      </c>
      <c r="BP9" s="19"/>
      <c r="BQ9" s="19">
        <f aca="true" t="shared" si="52" ref="BQ9:BQ29">C9*5.02952/100</f>
        <v>1508.856</v>
      </c>
      <c r="BR9" s="19">
        <f t="shared" si="19"/>
        <v>40397.10464</v>
      </c>
      <c r="BS9" s="19">
        <f t="shared" si="20"/>
        <v>41905.96064</v>
      </c>
      <c r="BT9" s="19">
        <v>5366</v>
      </c>
      <c r="BU9" s="19">
        <v>1946</v>
      </c>
      <c r="BV9" s="19"/>
      <c r="BW9" s="19">
        <f aca="true" t="shared" si="53" ref="BW9:BW29">C9*0.93014/100</f>
        <v>279.04200000000003</v>
      </c>
      <c r="BX9" s="19">
        <f t="shared" si="21"/>
        <v>7470.88448</v>
      </c>
      <c r="BY9" s="19">
        <f t="shared" si="22"/>
        <v>7749.92648</v>
      </c>
      <c r="BZ9" s="19">
        <v>992</v>
      </c>
      <c r="CA9" s="19">
        <v>360</v>
      </c>
      <c r="CB9" s="19"/>
      <c r="CC9" s="19">
        <f aca="true" t="shared" si="54" ref="CC9:CC29">C9*8.99328/100</f>
        <v>2697.9840000000004</v>
      </c>
      <c r="CD9" s="19">
        <f t="shared" si="23"/>
        <v>72234.02496000001</v>
      </c>
      <c r="CE9" s="19">
        <f t="shared" si="24"/>
        <v>74932.00896</v>
      </c>
      <c r="CF9" s="19">
        <v>9595</v>
      </c>
      <c r="CG9" s="19">
        <v>3479</v>
      </c>
      <c r="CH9" s="19"/>
      <c r="CI9" s="19">
        <f aca="true" t="shared" si="55" ref="CI9:CI29">C9*3.77814/100</f>
        <v>1133.442</v>
      </c>
      <c r="CJ9" s="19">
        <f t="shared" si="25"/>
        <v>30346.02048</v>
      </c>
      <c r="CK9" s="19">
        <f t="shared" si="26"/>
        <v>31479.46248</v>
      </c>
      <c r="CL9" s="19">
        <v>4031</v>
      </c>
      <c r="CM9" s="19">
        <v>1462</v>
      </c>
      <c r="CN9" s="19"/>
      <c r="CO9" s="19">
        <f aca="true" t="shared" si="56" ref="CO9:CO29">C9*1.37502/100</f>
        <v>412.506</v>
      </c>
      <c r="CP9" s="19">
        <f t="shared" si="27"/>
        <v>11044.16064</v>
      </c>
      <c r="CQ9" s="19">
        <f t="shared" si="28"/>
        <v>11456.66664</v>
      </c>
      <c r="CR9" s="19">
        <v>1467</v>
      </c>
      <c r="CS9" s="19">
        <v>532</v>
      </c>
      <c r="CT9" s="19"/>
      <c r="CU9" s="19">
        <f aca="true" t="shared" si="57" ref="CU9:CU29">C9*1.23403/100</f>
        <v>370.209</v>
      </c>
      <c r="CV9" s="19">
        <f t="shared" si="29"/>
        <v>9911.72896</v>
      </c>
      <c r="CW9" s="19">
        <f t="shared" si="30"/>
        <v>10281.937960000001</v>
      </c>
      <c r="CX9" s="19">
        <v>1317</v>
      </c>
      <c r="CY9" s="19">
        <v>477</v>
      </c>
      <c r="CZ9" s="19"/>
      <c r="DA9" s="19">
        <f aca="true" t="shared" si="58" ref="DA9:DA29">C9*0.38933/100</f>
        <v>116.79899999999999</v>
      </c>
      <c r="DB9" s="19">
        <f t="shared" si="31"/>
        <v>3127.0985600000004</v>
      </c>
      <c r="DC9" s="19">
        <f t="shared" si="32"/>
        <v>3243.8975600000003</v>
      </c>
      <c r="DD9" s="19">
        <v>415</v>
      </c>
      <c r="DE9" s="19">
        <v>151</v>
      </c>
      <c r="DF9" s="19"/>
      <c r="DG9" s="19">
        <f aca="true" t="shared" si="59" ref="DG9:DG29">C9*0.04992/100</f>
        <v>14.975999999999999</v>
      </c>
      <c r="DH9" s="19">
        <f t="shared" si="33"/>
        <v>400.95743999999996</v>
      </c>
      <c r="DI9" s="19">
        <f t="shared" si="34"/>
        <v>415.93343999999996</v>
      </c>
      <c r="DJ9" s="19">
        <v>53</v>
      </c>
      <c r="DK9" s="19">
        <v>19</v>
      </c>
      <c r="DL9" s="19"/>
      <c r="DM9" s="19">
        <f aca="true" t="shared" si="60" ref="DM9:DM29">C9*1.25671/100</f>
        <v>377.01300000000003</v>
      </c>
      <c r="DN9" s="19">
        <f t="shared" si="35"/>
        <v>10093.89472</v>
      </c>
      <c r="DO9" s="19">
        <f t="shared" si="36"/>
        <v>10470.907720000001</v>
      </c>
      <c r="DP9" s="19">
        <v>1341</v>
      </c>
      <c r="DQ9" s="19">
        <v>486</v>
      </c>
      <c r="DR9" s="19"/>
      <c r="DS9" s="19">
        <f aca="true" t="shared" si="61" ref="DS9:DS29">C9*6.98071/100</f>
        <v>2094.213</v>
      </c>
      <c r="DT9" s="19">
        <f t="shared" si="37"/>
        <v>56069.06272</v>
      </c>
      <c r="DU9" s="19">
        <f t="shared" si="38"/>
        <v>58163.275720000005</v>
      </c>
      <c r="DV9" s="19">
        <v>7448</v>
      </c>
      <c r="DW9" s="19">
        <v>2701</v>
      </c>
      <c r="DX9" s="19"/>
      <c r="DY9" s="26"/>
      <c r="DZ9" s="19"/>
      <c r="EA9" s="19"/>
      <c r="EB9" s="19"/>
      <c r="EC9" s="19"/>
    </row>
    <row r="10" spans="1:133" ht="12.75">
      <c r="A10" s="3">
        <v>40087</v>
      </c>
      <c r="C10" s="20"/>
      <c r="D10" s="20">
        <v>802825</v>
      </c>
      <c r="E10" s="20">
        <f t="shared" si="0"/>
        <v>802825</v>
      </c>
      <c r="F10" s="20">
        <f t="shared" si="39"/>
        <v>106692</v>
      </c>
      <c r="G10" s="20">
        <f t="shared" si="40"/>
        <v>38692</v>
      </c>
      <c r="I10" s="26">
        <v>0</v>
      </c>
      <c r="J10" s="26">
        <v>484338.94357249996</v>
      </c>
      <c r="K10" s="20">
        <v>484338.94357249996</v>
      </c>
      <c r="L10" s="20">
        <v>64366</v>
      </c>
      <c r="M10" s="20">
        <v>23343</v>
      </c>
      <c r="O10" s="19"/>
      <c r="P10" s="19">
        <f t="shared" si="1"/>
        <v>318486.0564275</v>
      </c>
      <c r="Q10" s="19">
        <f t="shared" si="2"/>
        <v>318486.0564275</v>
      </c>
      <c r="R10" s="19">
        <f t="shared" si="42"/>
        <v>42326</v>
      </c>
      <c r="S10" s="19">
        <f t="shared" si="43"/>
        <v>15349</v>
      </c>
      <c r="U10" s="19"/>
      <c r="V10" s="19">
        <f t="shared" si="3"/>
        <v>133.1886675</v>
      </c>
      <c r="W10" s="19">
        <f t="shared" si="4"/>
        <v>133.1886675</v>
      </c>
      <c r="X10" s="19">
        <v>18</v>
      </c>
      <c r="Y10" s="19">
        <v>6</v>
      </c>
      <c r="Z10" s="19"/>
      <c r="AA10" s="19"/>
      <c r="AB10" s="19">
        <f t="shared" si="5"/>
        <v>1694.442445</v>
      </c>
      <c r="AC10" s="19">
        <f t="shared" si="6"/>
        <v>1694.442445</v>
      </c>
      <c r="AD10" s="19">
        <v>225</v>
      </c>
      <c r="AE10" s="19">
        <v>82</v>
      </c>
      <c r="AF10" s="19"/>
      <c r="AG10" s="19"/>
      <c r="AH10" s="19">
        <f t="shared" si="7"/>
        <v>18250.620725</v>
      </c>
      <c r="AI10" s="19">
        <f t="shared" si="8"/>
        <v>18250.620725</v>
      </c>
      <c r="AJ10" s="19">
        <v>2425</v>
      </c>
      <c r="AK10" s="19">
        <v>880</v>
      </c>
      <c r="AL10" s="19"/>
      <c r="AM10" s="19"/>
      <c r="AN10" s="19">
        <f t="shared" si="9"/>
        <v>170.9214425</v>
      </c>
      <c r="AO10" s="19">
        <f t="shared" si="10"/>
        <v>170.9214425</v>
      </c>
      <c r="AP10" s="19">
        <v>23</v>
      </c>
      <c r="AQ10" s="19">
        <v>8</v>
      </c>
      <c r="AR10" s="19"/>
      <c r="AS10" s="19"/>
      <c r="AT10" s="19">
        <f t="shared" si="11"/>
        <v>20930.61114</v>
      </c>
      <c r="AU10" s="19">
        <f t="shared" si="12"/>
        <v>20930.61114</v>
      </c>
      <c r="AV10" s="19">
        <v>2782</v>
      </c>
      <c r="AW10" s="19">
        <v>1009</v>
      </c>
      <c r="AX10" s="19"/>
      <c r="AY10" s="19"/>
      <c r="AZ10" s="19">
        <f t="shared" si="13"/>
        <v>21155.9641175</v>
      </c>
      <c r="BA10" s="19">
        <f t="shared" si="14"/>
        <v>21155.9641175</v>
      </c>
      <c r="BB10" s="19">
        <v>2812</v>
      </c>
      <c r="BC10" s="19">
        <v>1020</v>
      </c>
      <c r="BD10" s="19"/>
      <c r="BE10" s="19"/>
      <c r="BF10" s="19">
        <f t="shared" si="15"/>
        <v>7424.846729999999</v>
      </c>
      <c r="BG10" s="19">
        <f t="shared" si="16"/>
        <v>7424.846729999999</v>
      </c>
      <c r="BH10" s="19">
        <v>987</v>
      </c>
      <c r="BI10" s="19">
        <v>358</v>
      </c>
      <c r="BJ10" s="19"/>
      <c r="BK10" s="19"/>
      <c r="BL10" s="19">
        <f t="shared" si="17"/>
        <v>7743.08656</v>
      </c>
      <c r="BM10" s="19">
        <f t="shared" si="18"/>
        <v>7743.08656</v>
      </c>
      <c r="BN10" s="19">
        <v>1029</v>
      </c>
      <c r="BO10" s="19">
        <v>373</v>
      </c>
      <c r="BP10" s="19"/>
      <c r="BQ10" s="19"/>
      <c r="BR10" s="19">
        <f t="shared" si="19"/>
        <v>40378.24394</v>
      </c>
      <c r="BS10" s="19">
        <f t="shared" si="20"/>
        <v>40378.24394</v>
      </c>
      <c r="BT10" s="19">
        <v>5366</v>
      </c>
      <c r="BU10" s="19">
        <v>1946</v>
      </c>
      <c r="BV10" s="19"/>
      <c r="BW10" s="19"/>
      <c r="BX10" s="19">
        <f t="shared" si="21"/>
        <v>7467.396455</v>
      </c>
      <c r="BY10" s="19">
        <f t="shared" si="22"/>
        <v>7467.396455</v>
      </c>
      <c r="BZ10" s="19">
        <v>992</v>
      </c>
      <c r="CA10" s="19">
        <v>360</v>
      </c>
      <c r="CB10" s="19"/>
      <c r="CC10" s="19"/>
      <c r="CD10" s="19">
        <f t="shared" si="23"/>
        <v>72200.30016000001</v>
      </c>
      <c r="CE10" s="19">
        <f t="shared" si="24"/>
        <v>72200.30016000001</v>
      </c>
      <c r="CF10" s="19">
        <v>9595</v>
      </c>
      <c r="CG10" s="19">
        <v>3479</v>
      </c>
      <c r="CH10" s="19"/>
      <c r="CI10" s="19"/>
      <c r="CJ10" s="19">
        <f t="shared" si="25"/>
        <v>30331.852455</v>
      </c>
      <c r="CK10" s="19">
        <f t="shared" si="26"/>
        <v>30331.852455</v>
      </c>
      <c r="CL10" s="19">
        <v>4031</v>
      </c>
      <c r="CM10" s="19">
        <v>1462</v>
      </c>
      <c r="CN10" s="19"/>
      <c r="CO10" s="19"/>
      <c r="CP10" s="19">
        <f t="shared" si="27"/>
        <v>11039.004315</v>
      </c>
      <c r="CQ10" s="19">
        <f t="shared" si="28"/>
        <v>11039.004315</v>
      </c>
      <c r="CR10" s="19">
        <v>1467</v>
      </c>
      <c r="CS10" s="19">
        <v>532</v>
      </c>
      <c r="CT10" s="19"/>
      <c r="CU10" s="19"/>
      <c r="CV10" s="19">
        <f t="shared" si="29"/>
        <v>9907.1013475</v>
      </c>
      <c r="CW10" s="19">
        <f t="shared" si="30"/>
        <v>9907.1013475</v>
      </c>
      <c r="CX10" s="19">
        <v>1317</v>
      </c>
      <c r="CY10" s="19">
        <v>477</v>
      </c>
      <c r="CZ10" s="19"/>
      <c r="DA10" s="19"/>
      <c r="DB10" s="19">
        <f t="shared" si="31"/>
        <v>3125.6385725</v>
      </c>
      <c r="DC10" s="19">
        <f t="shared" si="32"/>
        <v>3125.6385725</v>
      </c>
      <c r="DD10" s="19">
        <v>415</v>
      </c>
      <c r="DE10" s="19">
        <v>151</v>
      </c>
      <c r="DF10" s="19"/>
      <c r="DG10" s="19"/>
      <c r="DH10" s="19">
        <f t="shared" si="33"/>
        <v>400.77024</v>
      </c>
      <c r="DI10" s="19">
        <f t="shared" si="34"/>
        <v>400.77024</v>
      </c>
      <c r="DJ10" s="19">
        <v>53</v>
      </c>
      <c r="DK10" s="19">
        <v>19</v>
      </c>
      <c r="DL10" s="19"/>
      <c r="DM10" s="19"/>
      <c r="DN10" s="19">
        <f t="shared" si="35"/>
        <v>10089.1820575</v>
      </c>
      <c r="DO10" s="19">
        <f t="shared" si="36"/>
        <v>10089.1820575</v>
      </c>
      <c r="DP10" s="19">
        <v>1341</v>
      </c>
      <c r="DQ10" s="19">
        <v>486</v>
      </c>
      <c r="DR10" s="19"/>
      <c r="DS10" s="19"/>
      <c r="DT10" s="19">
        <f t="shared" si="37"/>
        <v>56042.8850575</v>
      </c>
      <c r="DU10" s="19">
        <f t="shared" si="38"/>
        <v>56042.8850575</v>
      </c>
      <c r="DV10" s="19">
        <v>7448</v>
      </c>
      <c r="DW10" s="19">
        <v>2701</v>
      </c>
      <c r="DX10" s="19"/>
      <c r="DY10" s="26"/>
      <c r="DZ10" s="19"/>
      <c r="EA10" s="19"/>
      <c r="EB10" s="19"/>
      <c r="EC10" s="19"/>
    </row>
    <row r="11" spans="1:133" ht="12.75">
      <c r="A11" s="3">
        <v>40269</v>
      </c>
      <c r="C11" s="20">
        <v>2985000</v>
      </c>
      <c r="D11" s="20">
        <v>802825</v>
      </c>
      <c r="E11" s="20">
        <f t="shared" si="0"/>
        <v>3787825</v>
      </c>
      <c r="F11" s="20">
        <f t="shared" si="39"/>
        <v>106692</v>
      </c>
      <c r="G11" s="20">
        <f t="shared" si="40"/>
        <v>38692</v>
      </c>
      <c r="I11" s="26">
        <v>1800830.5004999996</v>
      </c>
      <c r="J11" s="26">
        <v>484338.94357249996</v>
      </c>
      <c r="K11" s="20">
        <v>2285169.4440724994</v>
      </c>
      <c r="L11" s="20">
        <v>64366</v>
      </c>
      <c r="M11" s="20">
        <v>23343</v>
      </c>
      <c r="O11" s="19">
        <f t="shared" si="41"/>
        <v>1184169.4995</v>
      </c>
      <c r="P11" s="19">
        <f t="shared" si="1"/>
        <v>318486.0564275</v>
      </c>
      <c r="Q11" s="19">
        <f t="shared" si="2"/>
        <v>1502655.5559275</v>
      </c>
      <c r="R11" s="19">
        <f t="shared" si="42"/>
        <v>42326</v>
      </c>
      <c r="S11" s="19">
        <f t="shared" si="43"/>
        <v>15349</v>
      </c>
      <c r="U11" s="19">
        <f t="shared" si="44"/>
        <v>495.2115</v>
      </c>
      <c r="V11" s="19">
        <f t="shared" si="3"/>
        <v>133.1886675</v>
      </c>
      <c r="W11" s="19">
        <f t="shared" si="4"/>
        <v>628.4001675</v>
      </c>
      <c r="X11" s="19">
        <v>18</v>
      </c>
      <c r="Y11" s="19">
        <v>6</v>
      </c>
      <c r="Z11" s="19"/>
      <c r="AA11" s="19">
        <f t="shared" si="45"/>
        <v>6300.141</v>
      </c>
      <c r="AB11" s="19">
        <f t="shared" si="5"/>
        <v>1694.442445</v>
      </c>
      <c r="AC11" s="19">
        <f t="shared" si="6"/>
        <v>7994.583444999999</v>
      </c>
      <c r="AD11" s="19">
        <v>225</v>
      </c>
      <c r="AE11" s="19">
        <v>82</v>
      </c>
      <c r="AF11" s="19"/>
      <c r="AG11" s="19">
        <f t="shared" si="46"/>
        <v>67858.005</v>
      </c>
      <c r="AH11" s="19">
        <f t="shared" si="7"/>
        <v>18250.620725</v>
      </c>
      <c r="AI11" s="19">
        <f t="shared" si="8"/>
        <v>86108.625725</v>
      </c>
      <c r="AJ11" s="19">
        <v>2425</v>
      </c>
      <c r="AK11" s="19">
        <v>880</v>
      </c>
      <c r="AL11" s="19"/>
      <c r="AM11" s="19">
        <f t="shared" si="47"/>
        <v>635.5065</v>
      </c>
      <c r="AN11" s="19">
        <f t="shared" si="9"/>
        <v>170.9214425</v>
      </c>
      <c r="AO11" s="19">
        <f t="shared" si="10"/>
        <v>806.4279425</v>
      </c>
      <c r="AP11" s="19">
        <v>23</v>
      </c>
      <c r="AQ11" s="19">
        <v>8</v>
      </c>
      <c r="AR11" s="19"/>
      <c r="AS11" s="19">
        <f t="shared" si="48"/>
        <v>77822.532</v>
      </c>
      <c r="AT11" s="19">
        <f t="shared" si="11"/>
        <v>20930.61114</v>
      </c>
      <c r="AU11" s="19">
        <f t="shared" si="12"/>
        <v>98753.14314</v>
      </c>
      <c r="AV11" s="19">
        <v>2782</v>
      </c>
      <c r="AW11" s="19">
        <v>1009</v>
      </c>
      <c r="AX11" s="19"/>
      <c r="AY11" s="19">
        <f t="shared" si="49"/>
        <v>78660.4215</v>
      </c>
      <c r="AZ11" s="19">
        <f t="shared" si="13"/>
        <v>21155.9641175</v>
      </c>
      <c r="BA11" s="19">
        <f t="shared" si="14"/>
        <v>99816.3856175</v>
      </c>
      <c r="BB11" s="19">
        <v>2812</v>
      </c>
      <c r="BC11" s="19">
        <v>1020</v>
      </c>
      <c r="BD11" s="19"/>
      <c r="BE11" s="19">
        <f t="shared" si="50"/>
        <v>27606.474</v>
      </c>
      <c r="BF11" s="19">
        <f t="shared" si="15"/>
        <v>7424.846729999999</v>
      </c>
      <c r="BG11" s="19">
        <f t="shared" si="16"/>
        <v>35031.32073</v>
      </c>
      <c r="BH11" s="19">
        <v>987</v>
      </c>
      <c r="BI11" s="19">
        <v>358</v>
      </c>
      <c r="BJ11" s="19"/>
      <c r="BK11" s="19">
        <f t="shared" si="51"/>
        <v>28789.728</v>
      </c>
      <c r="BL11" s="19">
        <f t="shared" si="17"/>
        <v>7743.08656</v>
      </c>
      <c r="BM11" s="19">
        <f t="shared" si="18"/>
        <v>36532.81456</v>
      </c>
      <c r="BN11" s="19">
        <v>1029</v>
      </c>
      <c r="BO11" s="19">
        <v>373</v>
      </c>
      <c r="BP11" s="19"/>
      <c r="BQ11" s="19">
        <f t="shared" si="52"/>
        <v>150131.172</v>
      </c>
      <c r="BR11" s="19">
        <f t="shared" si="19"/>
        <v>40378.24394</v>
      </c>
      <c r="BS11" s="19">
        <f t="shared" si="20"/>
        <v>190509.41593999998</v>
      </c>
      <c r="BT11" s="19">
        <v>5366</v>
      </c>
      <c r="BU11" s="19">
        <v>1946</v>
      </c>
      <c r="BV11" s="19"/>
      <c r="BW11" s="19">
        <f t="shared" si="53"/>
        <v>27764.679</v>
      </c>
      <c r="BX11" s="19">
        <f t="shared" si="21"/>
        <v>7467.396455</v>
      </c>
      <c r="BY11" s="19">
        <f t="shared" si="22"/>
        <v>35232.075455</v>
      </c>
      <c r="BZ11" s="19">
        <v>992</v>
      </c>
      <c r="CA11" s="19">
        <v>360</v>
      </c>
      <c r="CB11" s="19"/>
      <c r="CC11" s="19">
        <f t="shared" si="54"/>
        <v>268449.408</v>
      </c>
      <c r="CD11" s="19">
        <f t="shared" si="23"/>
        <v>72200.30016000001</v>
      </c>
      <c r="CE11" s="19">
        <f t="shared" si="24"/>
        <v>340649.70816000004</v>
      </c>
      <c r="CF11" s="19">
        <v>9595</v>
      </c>
      <c r="CG11" s="19">
        <v>3479</v>
      </c>
      <c r="CH11" s="19"/>
      <c r="CI11" s="19">
        <f t="shared" si="55"/>
        <v>112777.479</v>
      </c>
      <c r="CJ11" s="19">
        <f t="shared" si="25"/>
        <v>30331.852455</v>
      </c>
      <c r="CK11" s="19">
        <f t="shared" si="26"/>
        <v>143109.331455</v>
      </c>
      <c r="CL11" s="19">
        <v>4031</v>
      </c>
      <c r="CM11" s="19">
        <v>1462</v>
      </c>
      <c r="CN11" s="19"/>
      <c r="CO11" s="19">
        <f t="shared" si="56"/>
        <v>41044.346999999994</v>
      </c>
      <c r="CP11" s="19">
        <f t="shared" si="27"/>
        <v>11039.004315</v>
      </c>
      <c r="CQ11" s="19">
        <f t="shared" si="28"/>
        <v>52083.35131499999</v>
      </c>
      <c r="CR11" s="19">
        <v>1467</v>
      </c>
      <c r="CS11" s="19">
        <v>532</v>
      </c>
      <c r="CT11" s="19"/>
      <c r="CU11" s="19">
        <f t="shared" si="57"/>
        <v>36835.7955</v>
      </c>
      <c r="CV11" s="19">
        <f t="shared" si="29"/>
        <v>9907.1013475</v>
      </c>
      <c r="CW11" s="19">
        <f t="shared" si="30"/>
        <v>46742.8968475</v>
      </c>
      <c r="CX11" s="19">
        <v>1317</v>
      </c>
      <c r="CY11" s="19">
        <v>477</v>
      </c>
      <c r="CZ11" s="19"/>
      <c r="DA11" s="19">
        <f t="shared" si="58"/>
        <v>11621.5005</v>
      </c>
      <c r="DB11" s="19">
        <f t="shared" si="31"/>
        <v>3125.6385725</v>
      </c>
      <c r="DC11" s="19">
        <f t="shared" si="32"/>
        <v>14747.1390725</v>
      </c>
      <c r="DD11" s="19">
        <v>415</v>
      </c>
      <c r="DE11" s="19">
        <v>151</v>
      </c>
      <c r="DF11" s="19"/>
      <c r="DG11" s="19">
        <f t="shared" si="59"/>
        <v>1490.112</v>
      </c>
      <c r="DH11" s="19">
        <f t="shared" si="33"/>
        <v>400.77024</v>
      </c>
      <c r="DI11" s="19">
        <f t="shared" si="34"/>
        <v>1890.8822400000001</v>
      </c>
      <c r="DJ11" s="19">
        <v>53</v>
      </c>
      <c r="DK11" s="19">
        <v>19</v>
      </c>
      <c r="DL11" s="19"/>
      <c r="DM11" s="19">
        <f t="shared" si="60"/>
        <v>37512.7935</v>
      </c>
      <c r="DN11" s="19">
        <f t="shared" si="35"/>
        <v>10089.1820575</v>
      </c>
      <c r="DO11" s="19">
        <f t="shared" si="36"/>
        <v>47601.9755575</v>
      </c>
      <c r="DP11" s="19">
        <v>1341</v>
      </c>
      <c r="DQ11" s="19">
        <v>486</v>
      </c>
      <c r="DR11" s="19"/>
      <c r="DS11" s="19">
        <f t="shared" si="61"/>
        <v>208374.19350000002</v>
      </c>
      <c r="DT11" s="19">
        <f t="shared" si="37"/>
        <v>56042.8850575</v>
      </c>
      <c r="DU11" s="19">
        <f t="shared" si="38"/>
        <v>264417.07855750003</v>
      </c>
      <c r="DV11" s="19">
        <v>7448</v>
      </c>
      <c r="DW11" s="19">
        <v>2701</v>
      </c>
      <c r="DX11" s="19"/>
      <c r="DY11" s="26"/>
      <c r="DZ11" s="19"/>
      <c r="EA11" s="19"/>
      <c r="EB11" s="19"/>
      <c r="EC11" s="19"/>
    </row>
    <row r="12" spans="1:133" ht="12.75">
      <c r="A12" s="3">
        <v>40452</v>
      </c>
      <c r="C12" s="20"/>
      <c r="D12" s="20">
        <v>758050</v>
      </c>
      <c r="E12" s="20">
        <f t="shared" si="0"/>
        <v>758050</v>
      </c>
      <c r="F12" s="20">
        <f t="shared" si="39"/>
        <v>106692</v>
      </c>
      <c r="G12" s="20">
        <f t="shared" si="40"/>
        <v>38692</v>
      </c>
      <c r="I12" s="26">
        <v>0</v>
      </c>
      <c r="J12" s="26">
        <v>457326.48606499995</v>
      </c>
      <c r="K12" s="20">
        <v>457326.48606499995</v>
      </c>
      <c r="L12" s="20">
        <v>64366</v>
      </c>
      <c r="M12" s="20">
        <v>23343</v>
      </c>
      <c r="O12" s="19"/>
      <c r="P12" s="19">
        <f t="shared" si="1"/>
        <v>300723.513935</v>
      </c>
      <c r="Q12" s="19">
        <f t="shared" si="2"/>
        <v>300723.513935</v>
      </c>
      <c r="R12" s="19">
        <f t="shared" si="42"/>
        <v>42326</v>
      </c>
      <c r="S12" s="19">
        <f t="shared" si="43"/>
        <v>15349</v>
      </c>
      <c r="U12" s="19"/>
      <c r="V12" s="19">
        <f t="shared" si="3"/>
        <v>125.760495</v>
      </c>
      <c r="W12" s="19">
        <f t="shared" si="4"/>
        <v>125.760495</v>
      </c>
      <c r="X12" s="19">
        <v>18</v>
      </c>
      <c r="Y12" s="19">
        <v>6</v>
      </c>
      <c r="Z12" s="19"/>
      <c r="AA12" s="19"/>
      <c r="AB12" s="19">
        <f t="shared" si="5"/>
        <v>1599.94033</v>
      </c>
      <c r="AC12" s="19">
        <f t="shared" si="6"/>
        <v>1599.94033</v>
      </c>
      <c r="AD12" s="19">
        <v>225</v>
      </c>
      <c r="AE12" s="19">
        <v>82</v>
      </c>
      <c r="AF12" s="19"/>
      <c r="AG12" s="19"/>
      <c r="AH12" s="19">
        <f t="shared" si="7"/>
        <v>17232.750649999998</v>
      </c>
      <c r="AI12" s="19">
        <f t="shared" si="8"/>
        <v>17232.750649999998</v>
      </c>
      <c r="AJ12" s="19">
        <v>2425</v>
      </c>
      <c r="AK12" s="19">
        <v>880</v>
      </c>
      <c r="AL12" s="19"/>
      <c r="AM12" s="19"/>
      <c r="AN12" s="19">
        <f t="shared" si="9"/>
        <v>161.388845</v>
      </c>
      <c r="AO12" s="19">
        <f t="shared" si="10"/>
        <v>161.388845</v>
      </c>
      <c r="AP12" s="19">
        <v>23</v>
      </c>
      <c r="AQ12" s="19">
        <v>8</v>
      </c>
      <c r="AR12" s="19"/>
      <c r="AS12" s="19"/>
      <c r="AT12" s="19">
        <f t="shared" si="11"/>
        <v>19763.27316</v>
      </c>
      <c r="AU12" s="19">
        <f t="shared" si="12"/>
        <v>19763.27316</v>
      </c>
      <c r="AV12" s="19">
        <v>2782</v>
      </c>
      <c r="AW12" s="19">
        <v>1009</v>
      </c>
      <c r="AX12" s="19"/>
      <c r="AY12" s="19"/>
      <c r="AZ12" s="19">
        <f t="shared" si="13"/>
        <v>19976.057795</v>
      </c>
      <c r="BA12" s="19">
        <f t="shared" si="14"/>
        <v>19976.057795</v>
      </c>
      <c r="BB12" s="19">
        <v>2812</v>
      </c>
      <c r="BC12" s="19">
        <v>1020</v>
      </c>
      <c r="BD12" s="19"/>
      <c r="BE12" s="19"/>
      <c r="BF12" s="19">
        <f t="shared" si="15"/>
        <v>7010.74962</v>
      </c>
      <c r="BG12" s="19">
        <f t="shared" si="16"/>
        <v>7010.74962</v>
      </c>
      <c r="BH12" s="19">
        <v>987</v>
      </c>
      <c r="BI12" s="19">
        <v>358</v>
      </c>
      <c r="BJ12" s="19"/>
      <c r="BK12" s="19"/>
      <c r="BL12" s="19">
        <f t="shared" si="17"/>
        <v>7311.24064</v>
      </c>
      <c r="BM12" s="19">
        <f t="shared" si="18"/>
        <v>7311.24064</v>
      </c>
      <c r="BN12" s="19">
        <v>1029</v>
      </c>
      <c r="BO12" s="19">
        <v>373</v>
      </c>
      <c r="BP12" s="19"/>
      <c r="BQ12" s="19"/>
      <c r="BR12" s="19">
        <f t="shared" si="19"/>
        <v>38126.276359999996</v>
      </c>
      <c r="BS12" s="19">
        <f t="shared" si="20"/>
        <v>38126.276359999996</v>
      </c>
      <c r="BT12" s="19">
        <v>5366</v>
      </c>
      <c r="BU12" s="19">
        <v>1946</v>
      </c>
      <c r="BV12" s="19"/>
      <c r="BW12" s="19"/>
      <c r="BX12" s="19">
        <f t="shared" si="21"/>
        <v>7050.92627</v>
      </c>
      <c r="BY12" s="19">
        <f t="shared" si="22"/>
        <v>7050.92627</v>
      </c>
      <c r="BZ12" s="19">
        <v>992</v>
      </c>
      <c r="CA12" s="19">
        <v>360</v>
      </c>
      <c r="CB12" s="19"/>
      <c r="CC12" s="19"/>
      <c r="CD12" s="19">
        <f t="shared" si="23"/>
        <v>68173.55904000001</v>
      </c>
      <c r="CE12" s="19">
        <f t="shared" si="24"/>
        <v>68173.55904000001</v>
      </c>
      <c r="CF12" s="19">
        <v>9595</v>
      </c>
      <c r="CG12" s="19">
        <v>3479</v>
      </c>
      <c r="CH12" s="19"/>
      <c r="CI12" s="19"/>
      <c r="CJ12" s="19">
        <f t="shared" si="25"/>
        <v>28640.190270000003</v>
      </c>
      <c r="CK12" s="19">
        <f t="shared" si="26"/>
        <v>28640.190270000003</v>
      </c>
      <c r="CL12" s="19">
        <v>4031</v>
      </c>
      <c r="CM12" s="19">
        <v>1462</v>
      </c>
      <c r="CN12" s="19"/>
      <c r="CO12" s="19"/>
      <c r="CP12" s="19">
        <f t="shared" si="27"/>
        <v>10423.339109999999</v>
      </c>
      <c r="CQ12" s="19">
        <f t="shared" si="28"/>
        <v>10423.339109999999</v>
      </c>
      <c r="CR12" s="19">
        <v>1467</v>
      </c>
      <c r="CS12" s="19">
        <v>532</v>
      </c>
      <c r="CT12" s="19"/>
      <c r="CU12" s="19"/>
      <c r="CV12" s="19">
        <f t="shared" si="29"/>
        <v>9354.564414999999</v>
      </c>
      <c r="CW12" s="19">
        <f t="shared" si="30"/>
        <v>9354.564414999999</v>
      </c>
      <c r="CX12" s="19">
        <v>1317</v>
      </c>
      <c r="CY12" s="19">
        <v>477</v>
      </c>
      <c r="CZ12" s="19"/>
      <c r="DA12" s="19"/>
      <c r="DB12" s="19">
        <f t="shared" si="31"/>
        <v>2951.316065</v>
      </c>
      <c r="DC12" s="19">
        <f t="shared" si="32"/>
        <v>2951.316065</v>
      </c>
      <c r="DD12" s="19">
        <v>415</v>
      </c>
      <c r="DE12" s="19">
        <v>151</v>
      </c>
      <c r="DF12" s="19"/>
      <c r="DG12" s="19"/>
      <c r="DH12" s="19">
        <f t="shared" si="33"/>
        <v>378.41856</v>
      </c>
      <c r="DI12" s="19">
        <f t="shared" si="34"/>
        <v>378.41856</v>
      </c>
      <c r="DJ12" s="19">
        <v>53</v>
      </c>
      <c r="DK12" s="19">
        <v>19</v>
      </c>
      <c r="DL12" s="19"/>
      <c r="DM12" s="19"/>
      <c r="DN12" s="19">
        <f t="shared" si="35"/>
        <v>9526.490155</v>
      </c>
      <c r="DO12" s="19">
        <f t="shared" si="36"/>
        <v>9526.490155</v>
      </c>
      <c r="DP12" s="19">
        <v>1341</v>
      </c>
      <c r="DQ12" s="19">
        <v>486</v>
      </c>
      <c r="DR12" s="19"/>
      <c r="DS12" s="19"/>
      <c r="DT12" s="19">
        <f t="shared" si="37"/>
        <v>52917.272155</v>
      </c>
      <c r="DU12" s="19">
        <f t="shared" si="38"/>
        <v>52917.272155</v>
      </c>
      <c r="DV12" s="19">
        <v>7448</v>
      </c>
      <c r="DW12" s="19">
        <v>2701</v>
      </c>
      <c r="DX12" s="19"/>
      <c r="DY12" s="26"/>
      <c r="DZ12" s="19"/>
      <c r="EA12" s="19"/>
      <c r="EB12" s="19"/>
      <c r="EC12" s="19"/>
    </row>
    <row r="13" spans="1:133" ht="12.75">
      <c r="A13" s="3">
        <v>40634</v>
      </c>
      <c r="C13" s="20">
        <v>3075000</v>
      </c>
      <c r="D13" s="20">
        <v>758050</v>
      </c>
      <c r="E13" s="20">
        <f t="shared" si="0"/>
        <v>3833050</v>
      </c>
      <c r="F13" s="20">
        <f t="shared" si="39"/>
        <v>106692</v>
      </c>
      <c r="G13" s="20">
        <f t="shared" si="40"/>
        <v>38692</v>
      </c>
      <c r="I13" s="26">
        <v>1855126.8975</v>
      </c>
      <c r="J13" s="26">
        <v>457326.48606499995</v>
      </c>
      <c r="K13" s="20">
        <v>2312453.383565</v>
      </c>
      <c r="L13" s="20">
        <v>64366</v>
      </c>
      <c r="M13" s="20">
        <v>23343</v>
      </c>
      <c r="O13" s="19">
        <f t="shared" si="41"/>
        <v>1219873.1024999998</v>
      </c>
      <c r="P13" s="19">
        <f t="shared" si="1"/>
        <v>300723.513935</v>
      </c>
      <c r="Q13" s="19">
        <f t="shared" si="2"/>
        <v>1520596.6164349997</v>
      </c>
      <c r="R13" s="19">
        <f t="shared" si="42"/>
        <v>42326</v>
      </c>
      <c r="S13" s="19">
        <f t="shared" si="43"/>
        <v>15349</v>
      </c>
      <c r="U13" s="19">
        <f t="shared" si="44"/>
        <v>510.1425</v>
      </c>
      <c r="V13" s="19">
        <f t="shared" si="3"/>
        <v>125.760495</v>
      </c>
      <c r="W13" s="19">
        <f t="shared" si="4"/>
        <v>635.902995</v>
      </c>
      <c r="X13" s="19">
        <v>18</v>
      </c>
      <c r="Y13" s="19">
        <v>6</v>
      </c>
      <c r="Z13" s="19"/>
      <c r="AA13" s="19">
        <f t="shared" si="45"/>
        <v>6490.095</v>
      </c>
      <c r="AB13" s="19">
        <f t="shared" si="5"/>
        <v>1599.94033</v>
      </c>
      <c r="AC13" s="19">
        <f t="shared" si="6"/>
        <v>8090.035330000001</v>
      </c>
      <c r="AD13" s="19">
        <v>225</v>
      </c>
      <c r="AE13" s="19">
        <v>82</v>
      </c>
      <c r="AF13" s="19"/>
      <c r="AG13" s="19">
        <f t="shared" si="46"/>
        <v>69903.975</v>
      </c>
      <c r="AH13" s="19">
        <f t="shared" si="7"/>
        <v>17232.750649999998</v>
      </c>
      <c r="AI13" s="19">
        <f t="shared" si="8"/>
        <v>87136.72565000001</v>
      </c>
      <c r="AJ13" s="19">
        <v>2425</v>
      </c>
      <c r="AK13" s="19">
        <v>880</v>
      </c>
      <c r="AL13" s="19"/>
      <c r="AM13" s="19">
        <f t="shared" si="47"/>
        <v>654.6675</v>
      </c>
      <c r="AN13" s="19">
        <f t="shared" si="9"/>
        <v>161.388845</v>
      </c>
      <c r="AO13" s="19">
        <f t="shared" si="10"/>
        <v>816.056345</v>
      </c>
      <c r="AP13" s="19">
        <v>23</v>
      </c>
      <c r="AQ13" s="19">
        <v>8</v>
      </c>
      <c r="AR13" s="19"/>
      <c r="AS13" s="19">
        <f t="shared" si="48"/>
        <v>80168.94</v>
      </c>
      <c r="AT13" s="19">
        <f t="shared" si="11"/>
        <v>19763.27316</v>
      </c>
      <c r="AU13" s="19">
        <f t="shared" si="12"/>
        <v>99932.21316</v>
      </c>
      <c r="AV13" s="19">
        <v>2782</v>
      </c>
      <c r="AW13" s="19">
        <v>1009</v>
      </c>
      <c r="AX13" s="19"/>
      <c r="AY13" s="19">
        <f t="shared" si="49"/>
        <v>81032.0925</v>
      </c>
      <c r="AZ13" s="19">
        <f t="shared" si="13"/>
        <v>19976.057795</v>
      </c>
      <c r="BA13" s="19">
        <f t="shared" si="14"/>
        <v>101008.150295</v>
      </c>
      <c r="BB13" s="19">
        <v>2812</v>
      </c>
      <c r="BC13" s="19">
        <v>1020</v>
      </c>
      <c r="BD13" s="19"/>
      <c r="BE13" s="19">
        <f t="shared" si="50"/>
        <v>28438.83</v>
      </c>
      <c r="BF13" s="19">
        <f t="shared" si="15"/>
        <v>7010.74962</v>
      </c>
      <c r="BG13" s="19">
        <f t="shared" si="16"/>
        <v>35449.579620000004</v>
      </c>
      <c r="BH13" s="19">
        <v>987</v>
      </c>
      <c r="BI13" s="19">
        <v>358</v>
      </c>
      <c r="BJ13" s="19"/>
      <c r="BK13" s="19">
        <f t="shared" si="51"/>
        <v>29657.76</v>
      </c>
      <c r="BL13" s="19">
        <f t="shared" si="17"/>
        <v>7311.24064</v>
      </c>
      <c r="BM13" s="19">
        <f t="shared" si="18"/>
        <v>36969.00064</v>
      </c>
      <c r="BN13" s="19">
        <v>1029</v>
      </c>
      <c r="BO13" s="19">
        <v>373</v>
      </c>
      <c r="BP13" s="19"/>
      <c r="BQ13" s="19">
        <f t="shared" si="52"/>
        <v>154657.74</v>
      </c>
      <c r="BR13" s="19">
        <f t="shared" si="19"/>
        <v>38126.276359999996</v>
      </c>
      <c r="BS13" s="19">
        <f t="shared" si="20"/>
        <v>192784.01635999998</v>
      </c>
      <c r="BT13" s="19">
        <v>5366</v>
      </c>
      <c r="BU13" s="19">
        <v>1946</v>
      </c>
      <c r="BV13" s="19"/>
      <c r="BW13" s="19">
        <f t="shared" si="53"/>
        <v>28601.805</v>
      </c>
      <c r="BX13" s="19">
        <f t="shared" si="21"/>
        <v>7050.92627</v>
      </c>
      <c r="BY13" s="19">
        <f t="shared" si="22"/>
        <v>35652.731270000004</v>
      </c>
      <c r="BZ13" s="19">
        <v>992</v>
      </c>
      <c r="CA13" s="19">
        <v>360</v>
      </c>
      <c r="CB13" s="19"/>
      <c r="CC13" s="19">
        <f t="shared" si="54"/>
        <v>276543.36</v>
      </c>
      <c r="CD13" s="19">
        <f t="shared" si="23"/>
        <v>68173.55904000001</v>
      </c>
      <c r="CE13" s="19">
        <f t="shared" si="24"/>
        <v>344716.91904</v>
      </c>
      <c r="CF13" s="19">
        <v>9595</v>
      </c>
      <c r="CG13" s="19">
        <v>3479</v>
      </c>
      <c r="CH13" s="19"/>
      <c r="CI13" s="19">
        <f t="shared" si="55"/>
        <v>116177.805</v>
      </c>
      <c r="CJ13" s="19">
        <f t="shared" si="25"/>
        <v>28640.190270000003</v>
      </c>
      <c r="CK13" s="19">
        <f t="shared" si="26"/>
        <v>144817.99526999998</v>
      </c>
      <c r="CL13" s="19">
        <v>4031</v>
      </c>
      <c r="CM13" s="19">
        <v>1462</v>
      </c>
      <c r="CN13" s="19"/>
      <c r="CO13" s="19">
        <f t="shared" si="56"/>
        <v>42281.865</v>
      </c>
      <c r="CP13" s="19">
        <f t="shared" si="27"/>
        <v>10423.339109999999</v>
      </c>
      <c r="CQ13" s="19">
        <f t="shared" si="28"/>
        <v>52705.20411</v>
      </c>
      <c r="CR13" s="19">
        <v>1467</v>
      </c>
      <c r="CS13" s="19">
        <v>532</v>
      </c>
      <c r="CT13" s="19"/>
      <c r="CU13" s="19">
        <f t="shared" si="57"/>
        <v>37946.4225</v>
      </c>
      <c r="CV13" s="19">
        <f t="shared" si="29"/>
        <v>9354.564414999999</v>
      </c>
      <c r="CW13" s="19">
        <f t="shared" si="30"/>
        <v>47300.986915</v>
      </c>
      <c r="CX13" s="19">
        <v>1317</v>
      </c>
      <c r="CY13" s="19">
        <v>477</v>
      </c>
      <c r="CZ13" s="19"/>
      <c r="DA13" s="19">
        <f t="shared" si="58"/>
        <v>11971.8975</v>
      </c>
      <c r="DB13" s="19">
        <f t="shared" si="31"/>
        <v>2951.316065</v>
      </c>
      <c r="DC13" s="19">
        <f t="shared" si="32"/>
        <v>14923.213564999998</v>
      </c>
      <c r="DD13" s="19">
        <v>415</v>
      </c>
      <c r="DE13" s="19">
        <v>151</v>
      </c>
      <c r="DF13" s="19"/>
      <c r="DG13" s="19">
        <f t="shared" si="59"/>
        <v>1535.04</v>
      </c>
      <c r="DH13" s="19">
        <f t="shared" si="33"/>
        <v>378.41856</v>
      </c>
      <c r="DI13" s="19">
        <f t="shared" si="34"/>
        <v>1913.45856</v>
      </c>
      <c r="DJ13" s="19">
        <v>53</v>
      </c>
      <c r="DK13" s="19">
        <v>19</v>
      </c>
      <c r="DL13" s="19"/>
      <c r="DM13" s="19">
        <f t="shared" si="60"/>
        <v>38643.8325</v>
      </c>
      <c r="DN13" s="19">
        <f t="shared" si="35"/>
        <v>9526.490155</v>
      </c>
      <c r="DO13" s="19">
        <f t="shared" si="36"/>
        <v>48170.322654999996</v>
      </c>
      <c r="DP13" s="19">
        <v>1341</v>
      </c>
      <c r="DQ13" s="19">
        <v>486</v>
      </c>
      <c r="DR13" s="19"/>
      <c r="DS13" s="19">
        <f t="shared" si="61"/>
        <v>214656.8325</v>
      </c>
      <c r="DT13" s="19">
        <f t="shared" si="37"/>
        <v>52917.272155</v>
      </c>
      <c r="DU13" s="19">
        <f t="shared" si="38"/>
        <v>267574.104655</v>
      </c>
      <c r="DV13" s="19">
        <v>7448</v>
      </c>
      <c r="DW13" s="19">
        <v>2701</v>
      </c>
      <c r="DX13" s="19"/>
      <c r="DY13" s="26"/>
      <c r="DZ13" s="19"/>
      <c r="EA13" s="19"/>
      <c r="EB13" s="19"/>
      <c r="EC13" s="19"/>
    </row>
    <row r="14" spans="1:133" ht="12.75">
      <c r="A14" s="3">
        <v>40817</v>
      </c>
      <c r="C14" s="20"/>
      <c r="D14" s="20">
        <v>711925</v>
      </c>
      <c r="E14" s="20">
        <f t="shared" si="0"/>
        <v>711925</v>
      </c>
      <c r="F14" s="20">
        <f t="shared" si="39"/>
        <v>106692</v>
      </c>
      <c r="G14" s="20">
        <f t="shared" si="40"/>
        <v>38692</v>
      </c>
      <c r="I14" s="26">
        <v>0</v>
      </c>
      <c r="J14" s="26">
        <v>429499.5826025</v>
      </c>
      <c r="K14" s="20">
        <v>429499.5826025</v>
      </c>
      <c r="L14" s="20">
        <v>64366</v>
      </c>
      <c r="M14" s="20">
        <v>23343</v>
      </c>
      <c r="O14" s="19"/>
      <c r="P14" s="19">
        <f t="shared" si="1"/>
        <v>282425.4173975001</v>
      </c>
      <c r="Q14" s="19">
        <f t="shared" si="2"/>
        <v>282425.4173975001</v>
      </c>
      <c r="R14" s="19">
        <f t="shared" si="42"/>
        <v>42326</v>
      </c>
      <c r="S14" s="19">
        <f t="shared" si="43"/>
        <v>15349</v>
      </c>
      <c r="U14" s="19"/>
      <c r="V14" s="19">
        <f t="shared" si="3"/>
        <v>118.1083575</v>
      </c>
      <c r="W14" s="19">
        <f t="shared" si="4"/>
        <v>118.1083575</v>
      </c>
      <c r="X14" s="19">
        <v>18</v>
      </c>
      <c r="Y14" s="19">
        <v>6</v>
      </c>
      <c r="Z14" s="19"/>
      <c r="AA14" s="19"/>
      <c r="AB14" s="19">
        <f t="shared" si="5"/>
        <v>1502.588905</v>
      </c>
      <c r="AC14" s="19">
        <f t="shared" si="6"/>
        <v>1502.588905</v>
      </c>
      <c r="AD14" s="19">
        <v>225</v>
      </c>
      <c r="AE14" s="19">
        <v>82</v>
      </c>
      <c r="AF14" s="19"/>
      <c r="AG14" s="19"/>
      <c r="AH14" s="19">
        <f t="shared" si="7"/>
        <v>16184.191024999998</v>
      </c>
      <c r="AI14" s="19">
        <f t="shared" si="8"/>
        <v>16184.191024999998</v>
      </c>
      <c r="AJ14" s="19">
        <v>2425</v>
      </c>
      <c r="AK14" s="19">
        <v>880</v>
      </c>
      <c r="AL14" s="19"/>
      <c r="AM14" s="19"/>
      <c r="AN14" s="19">
        <f t="shared" si="9"/>
        <v>151.5688325</v>
      </c>
      <c r="AO14" s="19">
        <f t="shared" si="10"/>
        <v>151.5688325</v>
      </c>
      <c r="AP14" s="19">
        <v>23</v>
      </c>
      <c r="AQ14" s="19">
        <v>8</v>
      </c>
      <c r="AR14" s="19"/>
      <c r="AS14" s="19"/>
      <c r="AT14" s="19">
        <f t="shared" si="11"/>
        <v>18560.73906</v>
      </c>
      <c r="AU14" s="19">
        <f t="shared" si="12"/>
        <v>18560.73906</v>
      </c>
      <c r="AV14" s="19">
        <v>2782</v>
      </c>
      <c r="AW14" s="19">
        <v>1009</v>
      </c>
      <c r="AX14" s="19"/>
      <c r="AY14" s="19"/>
      <c r="AZ14" s="19">
        <f t="shared" si="13"/>
        <v>18760.5764075</v>
      </c>
      <c r="BA14" s="19">
        <f t="shared" si="14"/>
        <v>18760.5764075</v>
      </c>
      <c r="BB14" s="19">
        <v>2812</v>
      </c>
      <c r="BC14" s="19">
        <v>1020</v>
      </c>
      <c r="BD14" s="19"/>
      <c r="BE14" s="19"/>
      <c r="BF14" s="19">
        <f t="shared" si="15"/>
        <v>6584.16717</v>
      </c>
      <c r="BG14" s="19">
        <f t="shared" si="16"/>
        <v>6584.16717</v>
      </c>
      <c r="BH14" s="19">
        <v>987</v>
      </c>
      <c r="BI14" s="19">
        <v>358</v>
      </c>
      <c r="BJ14" s="19"/>
      <c r="BK14" s="19"/>
      <c r="BL14" s="19">
        <f t="shared" si="17"/>
        <v>6866.37424</v>
      </c>
      <c r="BM14" s="19">
        <f t="shared" si="18"/>
        <v>6866.37424</v>
      </c>
      <c r="BN14" s="19">
        <v>1029</v>
      </c>
      <c r="BO14" s="19">
        <v>373</v>
      </c>
      <c r="BP14" s="19"/>
      <c r="BQ14" s="19"/>
      <c r="BR14" s="19">
        <f t="shared" si="19"/>
        <v>35806.41026</v>
      </c>
      <c r="BS14" s="19">
        <f t="shared" si="20"/>
        <v>35806.41026</v>
      </c>
      <c r="BT14" s="19">
        <v>5366</v>
      </c>
      <c r="BU14" s="19">
        <v>1946</v>
      </c>
      <c r="BV14" s="19"/>
      <c r="BW14" s="19"/>
      <c r="BX14" s="19">
        <f t="shared" si="21"/>
        <v>6621.899195</v>
      </c>
      <c r="BY14" s="19">
        <f t="shared" si="22"/>
        <v>6621.899195</v>
      </c>
      <c r="BZ14" s="19">
        <v>992</v>
      </c>
      <c r="CA14" s="19">
        <v>360</v>
      </c>
      <c r="CB14" s="19"/>
      <c r="CC14" s="19"/>
      <c r="CD14" s="19">
        <f t="shared" si="23"/>
        <v>64025.40864</v>
      </c>
      <c r="CE14" s="19">
        <f t="shared" si="24"/>
        <v>64025.40864</v>
      </c>
      <c r="CF14" s="19">
        <v>9595</v>
      </c>
      <c r="CG14" s="19">
        <v>3479</v>
      </c>
      <c r="CH14" s="19"/>
      <c r="CI14" s="19"/>
      <c r="CJ14" s="19">
        <f t="shared" si="25"/>
        <v>26897.523195</v>
      </c>
      <c r="CK14" s="19">
        <f t="shared" si="26"/>
        <v>26897.523195</v>
      </c>
      <c r="CL14" s="19">
        <v>4031</v>
      </c>
      <c r="CM14" s="19">
        <v>1462</v>
      </c>
      <c r="CN14" s="19"/>
      <c r="CO14" s="19"/>
      <c r="CP14" s="19">
        <f t="shared" si="27"/>
        <v>9789.111135</v>
      </c>
      <c r="CQ14" s="19">
        <f t="shared" si="28"/>
        <v>9789.111135</v>
      </c>
      <c r="CR14" s="19">
        <v>1467</v>
      </c>
      <c r="CS14" s="19">
        <v>532</v>
      </c>
      <c r="CT14" s="19"/>
      <c r="CU14" s="19"/>
      <c r="CV14" s="19">
        <f t="shared" si="29"/>
        <v>8785.3680775</v>
      </c>
      <c r="CW14" s="19">
        <f t="shared" si="30"/>
        <v>8785.3680775</v>
      </c>
      <c r="CX14" s="19">
        <v>1317</v>
      </c>
      <c r="CY14" s="19">
        <v>477</v>
      </c>
      <c r="CZ14" s="19"/>
      <c r="DA14" s="19"/>
      <c r="DB14" s="19">
        <f t="shared" si="31"/>
        <v>2771.7376025</v>
      </c>
      <c r="DC14" s="19">
        <f t="shared" si="32"/>
        <v>2771.7376025</v>
      </c>
      <c r="DD14" s="19">
        <v>415</v>
      </c>
      <c r="DE14" s="19">
        <v>151</v>
      </c>
      <c r="DF14" s="19"/>
      <c r="DG14" s="19"/>
      <c r="DH14" s="19">
        <f t="shared" si="33"/>
        <v>355.39296</v>
      </c>
      <c r="DI14" s="19">
        <f t="shared" si="34"/>
        <v>355.39296</v>
      </c>
      <c r="DJ14" s="19">
        <v>53</v>
      </c>
      <c r="DK14" s="19">
        <v>19</v>
      </c>
      <c r="DL14" s="19"/>
      <c r="DM14" s="19"/>
      <c r="DN14" s="19">
        <f t="shared" si="35"/>
        <v>8946.832667499999</v>
      </c>
      <c r="DO14" s="19">
        <f t="shared" si="36"/>
        <v>8946.832667499999</v>
      </c>
      <c r="DP14" s="19">
        <v>1341</v>
      </c>
      <c r="DQ14" s="19">
        <v>486</v>
      </c>
      <c r="DR14" s="19"/>
      <c r="DS14" s="19"/>
      <c r="DT14" s="19">
        <f t="shared" si="37"/>
        <v>49697.4196675</v>
      </c>
      <c r="DU14" s="19">
        <f t="shared" si="38"/>
        <v>49697.4196675</v>
      </c>
      <c r="DV14" s="19">
        <v>7448</v>
      </c>
      <c r="DW14" s="19">
        <v>2701</v>
      </c>
      <c r="DX14" s="19"/>
      <c r="DY14" s="26"/>
      <c r="DZ14" s="19"/>
      <c r="EA14" s="19"/>
      <c r="EB14" s="19"/>
      <c r="EC14" s="19"/>
    </row>
    <row r="15" spans="1:133" ht="12.75">
      <c r="A15" s="3">
        <v>41000</v>
      </c>
      <c r="C15" s="20">
        <v>3170000</v>
      </c>
      <c r="D15" s="20">
        <v>711925</v>
      </c>
      <c r="E15" s="20">
        <f t="shared" si="0"/>
        <v>3881925</v>
      </c>
      <c r="F15" s="20">
        <f t="shared" si="39"/>
        <v>106692</v>
      </c>
      <c r="G15" s="20">
        <f t="shared" si="40"/>
        <v>38692</v>
      </c>
      <c r="I15" s="26">
        <v>1912439.7610000002</v>
      </c>
      <c r="J15" s="26">
        <v>429499.5826025</v>
      </c>
      <c r="K15" s="20">
        <v>2341939.3436025</v>
      </c>
      <c r="L15" s="20">
        <v>64366</v>
      </c>
      <c r="M15" s="20">
        <v>23343</v>
      </c>
      <c r="O15" s="19">
        <f t="shared" si="41"/>
        <v>1257560.239</v>
      </c>
      <c r="P15" s="19">
        <f t="shared" si="1"/>
        <v>282425.4173975001</v>
      </c>
      <c r="Q15" s="19">
        <f t="shared" si="2"/>
        <v>1539985.6563975</v>
      </c>
      <c r="R15" s="19">
        <f t="shared" si="42"/>
        <v>42326</v>
      </c>
      <c r="S15" s="19">
        <f t="shared" si="43"/>
        <v>15349</v>
      </c>
      <c r="U15" s="19">
        <f t="shared" si="44"/>
        <v>525.903</v>
      </c>
      <c r="V15" s="19">
        <f t="shared" si="3"/>
        <v>118.1083575</v>
      </c>
      <c r="W15" s="19">
        <f t="shared" si="4"/>
        <v>644.0113575</v>
      </c>
      <c r="X15" s="19">
        <v>18</v>
      </c>
      <c r="Y15" s="19">
        <v>6</v>
      </c>
      <c r="Z15" s="19"/>
      <c r="AA15" s="19">
        <f t="shared" si="45"/>
        <v>6690.602</v>
      </c>
      <c r="AB15" s="19">
        <f t="shared" si="5"/>
        <v>1502.588905</v>
      </c>
      <c r="AC15" s="19">
        <f t="shared" si="6"/>
        <v>8193.190905</v>
      </c>
      <c r="AD15" s="19">
        <v>225</v>
      </c>
      <c r="AE15" s="19">
        <v>82</v>
      </c>
      <c r="AF15" s="19"/>
      <c r="AG15" s="19">
        <f t="shared" si="46"/>
        <v>72063.61</v>
      </c>
      <c r="AH15" s="19">
        <f t="shared" si="7"/>
        <v>16184.191024999998</v>
      </c>
      <c r="AI15" s="19">
        <f t="shared" si="8"/>
        <v>88247.801025</v>
      </c>
      <c r="AJ15" s="19">
        <v>2425</v>
      </c>
      <c r="AK15" s="19">
        <v>880</v>
      </c>
      <c r="AL15" s="19"/>
      <c r="AM15" s="19">
        <f t="shared" si="47"/>
        <v>674.893</v>
      </c>
      <c r="AN15" s="19">
        <f t="shared" si="9"/>
        <v>151.5688325</v>
      </c>
      <c r="AO15" s="19">
        <f t="shared" si="10"/>
        <v>826.4618325</v>
      </c>
      <c r="AP15" s="19">
        <v>23</v>
      </c>
      <c r="AQ15" s="19">
        <v>8</v>
      </c>
      <c r="AR15" s="19"/>
      <c r="AS15" s="19">
        <f t="shared" si="48"/>
        <v>82645.704</v>
      </c>
      <c r="AT15" s="19">
        <f t="shared" si="11"/>
        <v>18560.73906</v>
      </c>
      <c r="AU15" s="19">
        <f t="shared" si="12"/>
        <v>101206.44305999999</v>
      </c>
      <c r="AV15" s="19">
        <v>2782</v>
      </c>
      <c r="AW15" s="19">
        <v>1009</v>
      </c>
      <c r="AX15" s="19"/>
      <c r="AY15" s="19">
        <f t="shared" si="49"/>
        <v>83535.523</v>
      </c>
      <c r="AZ15" s="19">
        <f t="shared" si="13"/>
        <v>18760.5764075</v>
      </c>
      <c r="BA15" s="19">
        <f t="shared" si="14"/>
        <v>102296.0994075</v>
      </c>
      <c r="BB15" s="19">
        <v>2812</v>
      </c>
      <c r="BC15" s="19">
        <v>1020</v>
      </c>
      <c r="BD15" s="19"/>
      <c r="BE15" s="19">
        <f t="shared" si="50"/>
        <v>29317.428</v>
      </c>
      <c r="BF15" s="19">
        <f t="shared" si="15"/>
        <v>6584.16717</v>
      </c>
      <c r="BG15" s="19">
        <f t="shared" si="16"/>
        <v>35901.59517</v>
      </c>
      <c r="BH15" s="19">
        <v>987</v>
      </c>
      <c r="BI15" s="19">
        <v>358</v>
      </c>
      <c r="BJ15" s="19"/>
      <c r="BK15" s="19">
        <f t="shared" si="51"/>
        <v>30574.016</v>
      </c>
      <c r="BL15" s="19">
        <f t="shared" si="17"/>
        <v>6866.37424</v>
      </c>
      <c r="BM15" s="19">
        <f t="shared" si="18"/>
        <v>37440.39024</v>
      </c>
      <c r="BN15" s="19">
        <v>1029</v>
      </c>
      <c r="BO15" s="19">
        <v>373</v>
      </c>
      <c r="BP15" s="19"/>
      <c r="BQ15" s="19">
        <f t="shared" si="52"/>
        <v>159435.78399999999</v>
      </c>
      <c r="BR15" s="19">
        <f t="shared" si="19"/>
        <v>35806.41026</v>
      </c>
      <c r="BS15" s="19">
        <f t="shared" si="20"/>
        <v>195242.19426</v>
      </c>
      <c r="BT15" s="19">
        <v>5366</v>
      </c>
      <c r="BU15" s="19">
        <v>1946</v>
      </c>
      <c r="BV15" s="19"/>
      <c r="BW15" s="19">
        <f t="shared" si="53"/>
        <v>29485.438</v>
      </c>
      <c r="BX15" s="19">
        <f t="shared" si="21"/>
        <v>6621.899195</v>
      </c>
      <c r="BY15" s="19">
        <f t="shared" si="22"/>
        <v>36107.337195</v>
      </c>
      <c r="BZ15" s="19">
        <v>992</v>
      </c>
      <c r="CA15" s="19">
        <v>360</v>
      </c>
      <c r="CB15" s="19"/>
      <c r="CC15" s="19">
        <f t="shared" si="54"/>
        <v>285086.976</v>
      </c>
      <c r="CD15" s="19">
        <f t="shared" si="23"/>
        <v>64025.40864</v>
      </c>
      <c r="CE15" s="19">
        <f t="shared" si="24"/>
        <v>349112.38464</v>
      </c>
      <c r="CF15" s="19">
        <v>9595</v>
      </c>
      <c r="CG15" s="19">
        <v>3479</v>
      </c>
      <c r="CH15" s="19"/>
      <c r="CI15" s="19">
        <f t="shared" si="55"/>
        <v>119767.038</v>
      </c>
      <c r="CJ15" s="19">
        <f t="shared" si="25"/>
        <v>26897.523195</v>
      </c>
      <c r="CK15" s="19">
        <f t="shared" si="26"/>
        <v>146664.56119500002</v>
      </c>
      <c r="CL15" s="19">
        <v>4031</v>
      </c>
      <c r="CM15" s="19">
        <v>1462</v>
      </c>
      <c r="CN15" s="19"/>
      <c r="CO15" s="19">
        <f t="shared" si="56"/>
        <v>43588.13399999999</v>
      </c>
      <c r="CP15" s="19">
        <f t="shared" si="27"/>
        <v>9789.111135</v>
      </c>
      <c r="CQ15" s="19">
        <f t="shared" si="28"/>
        <v>53377.24513499999</v>
      </c>
      <c r="CR15" s="19">
        <v>1467</v>
      </c>
      <c r="CS15" s="19">
        <v>532</v>
      </c>
      <c r="CT15" s="19"/>
      <c r="CU15" s="19">
        <f t="shared" si="57"/>
        <v>39118.751000000004</v>
      </c>
      <c r="CV15" s="19">
        <f t="shared" si="29"/>
        <v>8785.3680775</v>
      </c>
      <c r="CW15" s="19">
        <f t="shared" si="30"/>
        <v>47904.1190775</v>
      </c>
      <c r="CX15" s="19">
        <v>1317</v>
      </c>
      <c r="CY15" s="19">
        <v>477</v>
      </c>
      <c r="CZ15" s="19"/>
      <c r="DA15" s="19">
        <f t="shared" si="58"/>
        <v>12341.761</v>
      </c>
      <c r="DB15" s="19">
        <f t="shared" si="31"/>
        <v>2771.7376025</v>
      </c>
      <c r="DC15" s="19">
        <f t="shared" si="32"/>
        <v>15113.4986025</v>
      </c>
      <c r="DD15" s="19">
        <v>415</v>
      </c>
      <c r="DE15" s="19">
        <v>151</v>
      </c>
      <c r="DF15" s="19"/>
      <c r="DG15" s="19">
        <f t="shared" si="59"/>
        <v>1582.464</v>
      </c>
      <c r="DH15" s="19">
        <f t="shared" si="33"/>
        <v>355.39296</v>
      </c>
      <c r="DI15" s="19">
        <f t="shared" si="34"/>
        <v>1937.85696</v>
      </c>
      <c r="DJ15" s="19">
        <v>53</v>
      </c>
      <c r="DK15" s="19">
        <v>19</v>
      </c>
      <c r="DL15" s="19"/>
      <c r="DM15" s="19">
        <f t="shared" si="60"/>
        <v>39837.707</v>
      </c>
      <c r="DN15" s="19">
        <f t="shared" si="35"/>
        <v>8946.832667499999</v>
      </c>
      <c r="DO15" s="19">
        <f t="shared" si="36"/>
        <v>48784.5396675</v>
      </c>
      <c r="DP15" s="19">
        <v>1341</v>
      </c>
      <c r="DQ15" s="19">
        <v>486</v>
      </c>
      <c r="DR15" s="19"/>
      <c r="DS15" s="19">
        <f t="shared" si="61"/>
        <v>221288.50699999998</v>
      </c>
      <c r="DT15" s="19">
        <f t="shared" si="37"/>
        <v>49697.4196675</v>
      </c>
      <c r="DU15" s="19">
        <f t="shared" si="38"/>
        <v>270985.9266675</v>
      </c>
      <c r="DV15" s="19">
        <v>7448</v>
      </c>
      <c r="DW15" s="19">
        <v>2701</v>
      </c>
      <c r="DX15" s="19"/>
      <c r="DY15" s="26"/>
      <c r="DZ15" s="19"/>
      <c r="EA15" s="19"/>
      <c r="EB15" s="19"/>
      <c r="EC15" s="19"/>
    </row>
    <row r="16" spans="1:133" ht="12.75">
      <c r="A16" s="3">
        <v>41183</v>
      </c>
      <c r="C16" s="20"/>
      <c r="D16" s="20">
        <v>664375</v>
      </c>
      <c r="E16" s="20">
        <f t="shared" si="0"/>
        <v>664375</v>
      </c>
      <c r="F16" s="20">
        <f t="shared" si="39"/>
        <v>106692</v>
      </c>
      <c r="G16" s="20">
        <f t="shared" si="40"/>
        <v>38692</v>
      </c>
      <c r="I16" s="26">
        <v>0</v>
      </c>
      <c r="J16" s="26">
        <v>400812.98618749995</v>
      </c>
      <c r="K16" s="20">
        <v>400812.98618749995</v>
      </c>
      <c r="L16" s="20">
        <v>64366</v>
      </c>
      <c r="M16" s="20">
        <v>23343</v>
      </c>
      <c r="O16" s="19"/>
      <c r="P16" s="19">
        <f t="shared" si="1"/>
        <v>263562.0138125</v>
      </c>
      <c r="Q16" s="19">
        <f t="shared" si="2"/>
        <v>263562.0138125</v>
      </c>
      <c r="R16" s="19">
        <f t="shared" si="42"/>
        <v>42326</v>
      </c>
      <c r="S16" s="19">
        <f t="shared" si="43"/>
        <v>15349</v>
      </c>
      <c r="U16" s="19"/>
      <c r="V16" s="19">
        <f t="shared" si="3"/>
        <v>110.2198125</v>
      </c>
      <c r="W16" s="19">
        <f t="shared" si="4"/>
        <v>110.2198125</v>
      </c>
      <c r="X16" s="19">
        <v>18</v>
      </c>
      <c r="Y16" s="19">
        <v>6</v>
      </c>
      <c r="Z16" s="19"/>
      <c r="AA16" s="19"/>
      <c r="AB16" s="19">
        <f t="shared" si="5"/>
        <v>1402.229875</v>
      </c>
      <c r="AC16" s="19">
        <f t="shared" si="6"/>
        <v>1402.229875</v>
      </c>
      <c r="AD16" s="19">
        <v>225</v>
      </c>
      <c r="AE16" s="19">
        <v>82</v>
      </c>
      <c r="AF16" s="19"/>
      <c r="AG16" s="19"/>
      <c r="AH16" s="19">
        <f t="shared" si="7"/>
        <v>15103.236875</v>
      </c>
      <c r="AI16" s="19">
        <f t="shared" si="8"/>
        <v>15103.236875</v>
      </c>
      <c r="AJ16" s="19">
        <v>2425</v>
      </c>
      <c r="AK16" s="19">
        <v>880</v>
      </c>
      <c r="AL16" s="19"/>
      <c r="AM16" s="19"/>
      <c r="AN16" s="19">
        <f t="shared" si="9"/>
        <v>141.4454375</v>
      </c>
      <c r="AO16" s="19">
        <f t="shared" si="10"/>
        <v>141.4454375</v>
      </c>
      <c r="AP16" s="19">
        <v>23</v>
      </c>
      <c r="AQ16" s="19">
        <v>8</v>
      </c>
      <c r="AR16" s="19"/>
      <c r="AS16" s="19"/>
      <c r="AT16" s="19">
        <f t="shared" si="11"/>
        <v>17321.0535</v>
      </c>
      <c r="AU16" s="19">
        <f t="shared" si="12"/>
        <v>17321.0535</v>
      </c>
      <c r="AV16" s="19">
        <v>2782</v>
      </c>
      <c r="AW16" s="19">
        <v>1009</v>
      </c>
      <c r="AX16" s="19"/>
      <c r="AY16" s="19"/>
      <c r="AZ16" s="19">
        <f t="shared" si="13"/>
        <v>17507.543562500003</v>
      </c>
      <c r="BA16" s="19">
        <f t="shared" si="14"/>
        <v>17507.543562500003</v>
      </c>
      <c r="BB16" s="19">
        <v>2812</v>
      </c>
      <c r="BC16" s="19">
        <v>1020</v>
      </c>
      <c r="BD16" s="19"/>
      <c r="BE16" s="19"/>
      <c r="BF16" s="19">
        <f t="shared" si="15"/>
        <v>6144.40575</v>
      </c>
      <c r="BG16" s="19">
        <f t="shared" si="16"/>
        <v>6144.40575</v>
      </c>
      <c r="BH16" s="19">
        <v>987</v>
      </c>
      <c r="BI16" s="19">
        <v>358</v>
      </c>
      <c r="BJ16" s="19"/>
      <c r="BK16" s="19"/>
      <c r="BL16" s="19">
        <f t="shared" si="17"/>
        <v>6407.764</v>
      </c>
      <c r="BM16" s="19">
        <f t="shared" si="18"/>
        <v>6407.764</v>
      </c>
      <c r="BN16" s="19">
        <v>1029</v>
      </c>
      <c r="BO16" s="19">
        <v>373</v>
      </c>
      <c r="BP16" s="19"/>
      <c r="BQ16" s="19"/>
      <c r="BR16" s="19">
        <f t="shared" si="19"/>
        <v>33414.873499999994</v>
      </c>
      <c r="BS16" s="19">
        <f t="shared" si="20"/>
        <v>33414.873499999994</v>
      </c>
      <c r="BT16" s="19">
        <v>5366</v>
      </c>
      <c r="BU16" s="19">
        <v>1946</v>
      </c>
      <c r="BV16" s="19"/>
      <c r="BW16" s="19"/>
      <c r="BX16" s="19">
        <f t="shared" si="21"/>
        <v>6179.617625</v>
      </c>
      <c r="BY16" s="19">
        <f t="shared" si="22"/>
        <v>6179.617625</v>
      </c>
      <c r="BZ16" s="19">
        <v>992</v>
      </c>
      <c r="CA16" s="19">
        <v>360</v>
      </c>
      <c r="CB16" s="19"/>
      <c r="CC16" s="19"/>
      <c r="CD16" s="19">
        <f t="shared" si="23"/>
        <v>59749.10400000001</v>
      </c>
      <c r="CE16" s="19">
        <f t="shared" si="24"/>
        <v>59749.10400000001</v>
      </c>
      <c r="CF16" s="19">
        <v>9595</v>
      </c>
      <c r="CG16" s="19">
        <v>3479</v>
      </c>
      <c r="CH16" s="19"/>
      <c r="CI16" s="19"/>
      <c r="CJ16" s="19">
        <f t="shared" si="25"/>
        <v>25101.017625</v>
      </c>
      <c r="CK16" s="19">
        <f t="shared" si="26"/>
        <v>25101.017625</v>
      </c>
      <c r="CL16" s="19">
        <v>4031</v>
      </c>
      <c r="CM16" s="19">
        <v>1462</v>
      </c>
      <c r="CN16" s="19"/>
      <c r="CO16" s="19"/>
      <c r="CP16" s="19">
        <f t="shared" si="27"/>
        <v>9135.289125</v>
      </c>
      <c r="CQ16" s="19">
        <f t="shared" si="28"/>
        <v>9135.289125</v>
      </c>
      <c r="CR16" s="19">
        <v>1467</v>
      </c>
      <c r="CS16" s="19">
        <v>532</v>
      </c>
      <c r="CT16" s="19"/>
      <c r="CU16" s="19"/>
      <c r="CV16" s="19">
        <f t="shared" si="29"/>
        <v>8198.5868125</v>
      </c>
      <c r="CW16" s="19">
        <f t="shared" si="30"/>
        <v>8198.5868125</v>
      </c>
      <c r="CX16" s="19">
        <v>1317</v>
      </c>
      <c r="CY16" s="19">
        <v>477</v>
      </c>
      <c r="CZ16" s="19"/>
      <c r="DA16" s="19"/>
      <c r="DB16" s="19">
        <f t="shared" si="31"/>
        <v>2586.6111875</v>
      </c>
      <c r="DC16" s="19">
        <f t="shared" si="32"/>
        <v>2586.6111875</v>
      </c>
      <c r="DD16" s="19">
        <v>415</v>
      </c>
      <c r="DE16" s="19">
        <v>151</v>
      </c>
      <c r="DF16" s="19"/>
      <c r="DG16" s="19"/>
      <c r="DH16" s="19">
        <f t="shared" si="33"/>
        <v>331.656</v>
      </c>
      <c r="DI16" s="19">
        <f t="shared" si="34"/>
        <v>331.656</v>
      </c>
      <c r="DJ16" s="19">
        <v>53</v>
      </c>
      <c r="DK16" s="19">
        <v>19</v>
      </c>
      <c r="DL16" s="19"/>
      <c r="DM16" s="19"/>
      <c r="DN16" s="19">
        <f t="shared" si="35"/>
        <v>8349.267062500001</v>
      </c>
      <c r="DO16" s="19">
        <f t="shared" si="36"/>
        <v>8349.267062500001</v>
      </c>
      <c r="DP16" s="19">
        <v>1341</v>
      </c>
      <c r="DQ16" s="19">
        <v>486</v>
      </c>
      <c r="DR16" s="19"/>
      <c r="DS16" s="19"/>
      <c r="DT16" s="19">
        <f t="shared" si="37"/>
        <v>46378.0920625</v>
      </c>
      <c r="DU16" s="19">
        <f t="shared" si="38"/>
        <v>46378.0920625</v>
      </c>
      <c r="DV16" s="19">
        <v>7448</v>
      </c>
      <c r="DW16" s="19">
        <v>2701</v>
      </c>
      <c r="DX16" s="19"/>
      <c r="DY16" s="26"/>
      <c r="DZ16" s="19"/>
      <c r="EA16" s="19"/>
      <c r="EB16" s="19"/>
      <c r="EC16" s="19"/>
    </row>
    <row r="17" spans="1:133" ht="12.75">
      <c r="A17" s="3">
        <v>41365</v>
      </c>
      <c r="C17" s="20">
        <v>3265000</v>
      </c>
      <c r="D17" s="20">
        <v>664375</v>
      </c>
      <c r="E17" s="20">
        <f t="shared" si="0"/>
        <v>3929375</v>
      </c>
      <c r="F17" s="20">
        <f t="shared" si="39"/>
        <v>106692</v>
      </c>
      <c r="G17" s="20">
        <f t="shared" si="40"/>
        <v>38692</v>
      </c>
      <c r="I17" s="26">
        <v>1969752.6245</v>
      </c>
      <c r="J17" s="26">
        <v>400812.98618749995</v>
      </c>
      <c r="K17" s="20">
        <v>2370565.6106875</v>
      </c>
      <c r="L17" s="20">
        <v>64366</v>
      </c>
      <c r="M17" s="20">
        <v>23343</v>
      </c>
      <c r="O17" s="19">
        <f t="shared" si="41"/>
        <v>1295247.3755</v>
      </c>
      <c r="P17" s="19">
        <f t="shared" si="1"/>
        <v>263562.0138125</v>
      </c>
      <c r="Q17" s="19">
        <f t="shared" si="2"/>
        <v>1558809.3893125001</v>
      </c>
      <c r="R17" s="19">
        <f t="shared" si="42"/>
        <v>42326</v>
      </c>
      <c r="S17" s="19">
        <f t="shared" si="43"/>
        <v>15349</v>
      </c>
      <c r="U17" s="19">
        <f t="shared" si="44"/>
        <v>541.6635</v>
      </c>
      <c r="V17" s="19">
        <f t="shared" si="3"/>
        <v>110.2198125</v>
      </c>
      <c r="W17" s="19">
        <f t="shared" si="4"/>
        <v>651.8833125</v>
      </c>
      <c r="X17" s="19">
        <v>18</v>
      </c>
      <c r="Y17" s="19">
        <v>6</v>
      </c>
      <c r="Z17" s="19"/>
      <c r="AA17" s="19">
        <f t="shared" si="45"/>
        <v>6891.109</v>
      </c>
      <c r="AB17" s="19">
        <f t="shared" si="5"/>
        <v>1402.229875</v>
      </c>
      <c r="AC17" s="19">
        <f t="shared" si="6"/>
        <v>8293.338875000001</v>
      </c>
      <c r="AD17" s="19">
        <v>225</v>
      </c>
      <c r="AE17" s="19">
        <v>82</v>
      </c>
      <c r="AF17" s="19"/>
      <c r="AG17" s="19">
        <f t="shared" si="46"/>
        <v>74223.245</v>
      </c>
      <c r="AH17" s="19">
        <f t="shared" si="7"/>
        <v>15103.236875</v>
      </c>
      <c r="AI17" s="19">
        <f t="shared" si="8"/>
        <v>89326.481875</v>
      </c>
      <c r="AJ17" s="19">
        <v>2425</v>
      </c>
      <c r="AK17" s="19">
        <v>880</v>
      </c>
      <c r="AL17" s="19"/>
      <c r="AM17" s="19">
        <f t="shared" si="47"/>
        <v>695.1185</v>
      </c>
      <c r="AN17" s="19">
        <f t="shared" si="9"/>
        <v>141.4454375</v>
      </c>
      <c r="AO17" s="19">
        <f t="shared" si="10"/>
        <v>836.5639375000001</v>
      </c>
      <c r="AP17" s="19">
        <v>23</v>
      </c>
      <c r="AQ17" s="19">
        <v>8</v>
      </c>
      <c r="AR17" s="19"/>
      <c r="AS17" s="19">
        <f t="shared" si="48"/>
        <v>85122.46800000001</v>
      </c>
      <c r="AT17" s="19">
        <f t="shared" si="11"/>
        <v>17321.0535</v>
      </c>
      <c r="AU17" s="19">
        <f t="shared" si="12"/>
        <v>102443.5215</v>
      </c>
      <c r="AV17" s="19">
        <v>2782</v>
      </c>
      <c r="AW17" s="19">
        <v>1009</v>
      </c>
      <c r="AX17" s="19"/>
      <c r="AY17" s="19">
        <f t="shared" si="49"/>
        <v>86038.9535</v>
      </c>
      <c r="AZ17" s="19">
        <f t="shared" si="13"/>
        <v>17507.543562500003</v>
      </c>
      <c r="BA17" s="19">
        <f t="shared" si="14"/>
        <v>103546.49706250001</v>
      </c>
      <c r="BB17" s="19">
        <v>2812</v>
      </c>
      <c r="BC17" s="19">
        <v>1020</v>
      </c>
      <c r="BD17" s="19"/>
      <c r="BE17" s="19">
        <f t="shared" si="50"/>
        <v>30196.026</v>
      </c>
      <c r="BF17" s="19">
        <f t="shared" si="15"/>
        <v>6144.40575</v>
      </c>
      <c r="BG17" s="19">
        <f t="shared" si="16"/>
        <v>36340.43175</v>
      </c>
      <c r="BH17" s="19">
        <v>987</v>
      </c>
      <c r="BI17" s="19">
        <v>358</v>
      </c>
      <c r="BJ17" s="19"/>
      <c r="BK17" s="19">
        <f t="shared" si="51"/>
        <v>31490.272</v>
      </c>
      <c r="BL17" s="19">
        <f t="shared" si="17"/>
        <v>6407.764</v>
      </c>
      <c r="BM17" s="19">
        <f t="shared" si="18"/>
        <v>37898.036</v>
      </c>
      <c r="BN17" s="19">
        <v>1029</v>
      </c>
      <c r="BO17" s="19">
        <v>373</v>
      </c>
      <c r="BP17" s="19"/>
      <c r="BQ17" s="19">
        <f t="shared" si="52"/>
        <v>164213.82799999998</v>
      </c>
      <c r="BR17" s="19">
        <f t="shared" si="19"/>
        <v>33414.873499999994</v>
      </c>
      <c r="BS17" s="19">
        <f t="shared" si="20"/>
        <v>197628.70149999997</v>
      </c>
      <c r="BT17" s="19">
        <v>5366</v>
      </c>
      <c r="BU17" s="19">
        <v>1946</v>
      </c>
      <c r="BV17" s="19"/>
      <c r="BW17" s="19">
        <f t="shared" si="53"/>
        <v>30369.071</v>
      </c>
      <c r="BX17" s="19">
        <f t="shared" si="21"/>
        <v>6179.617625</v>
      </c>
      <c r="BY17" s="19">
        <f t="shared" si="22"/>
        <v>36548.688625</v>
      </c>
      <c r="BZ17" s="19">
        <v>992</v>
      </c>
      <c r="CA17" s="19">
        <v>360</v>
      </c>
      <c r="CB17" s="19"/>
      <c r="CC17" s="19">
        <f t="shared" si="54"/>
        <v>293630.592</v>
      </c>
      <c r="CD17" s="19">
        <f t="shared" si="23"/>
        <v>59749.10400000001</v>
      </c>
      <c r="CE17" s="19">
        <f t="shared" si="24"/>
        <v>353379.696</v>
      </c>
      <c r="CF17" s="19">
        <v>9595</v>
      </c>
      <c r="CG17" s="19">
        <v>3479</v>
      </c>
      <c r="CH17" s="19"/>
      <c r="CI17" s="19">
        <f t="shared" si="55"/>
        <v>123356.271</v>
      </c>
      <c r="CJ17" s="19">
        <f t="shared" si="25"/>
        <v>25101.017625</v>
      </c>
      <c r="CK17" s="19">
        <f t="shared" si="26"/>
        <v>148457.288625</v>
      </c>
      <c r="CL17" s="19">
        <v>4031</v>
      </c>
      <c r="CM17" s="19">
        <v>1462</v>
      </c>
      <c r="CN17" s="19"/>
      <c r="CO17" s="19">
        <f t="shared" si="56"/>
        <v>44894.403</v>
      </c>
      <c r="CP17" s="19">
        <f t="shared" si="27"/>
        <v>9135.289125</v>
      </c>
      <c r="CQ17" s="19">
        <f t="shared" si="28"/>
        <v>54029.692125</v>
      </c>
      <c r="CR17" s="19">
        <v>1467</v>
      </c>
      <c r="CS17" s="19">
        <v>532</v>
      </c>
      <c r="CT17" s="19"/>
      <c r="CU17" s="19">
        <f t="shared" si="57"/>
        <v>40291.0795</v>
      </c>
      <c r="CV17" s="19">
        <f t="shared" si="29"/>
        <v>8198.5868125</v>
      </c>
      <c r="CW17" s="19">
        <f t="shared" si="30"/>
        <v>48489.6663125</v>
      </c>
      <c r="CX17" s="19">
        <v>1317</v>
      </c>
      <c r="CY17" s="19">
        <v>477</v>
      </c>
      <c r="CZ17" s="19"/>
      <c r="DA17" s="19">
        <f t="shared" si="58"/>
        <v>12711.6245</v>
      </c>
      <c r="DB17" s="19">
        <f t="shared" si="31"/>
        <v>2586.6111875</v>
      </c>
      <c r="DC17" s="19">
        <f t="shared" si="32"/>
        <v>15298.2356875</v>
      </c>
      <c r="DD17" s="19">
        <v>415</v>
      </c>
      <c r="DE17" s="19">
        <v>151</v>
      </c>
      <c r="DF17" s="19"/>
      <c r="DG17" s="19">
        <f t="shared" si="59"/>
        <v>1629.888</v>
      </c>
      <c r="DH17" s="19">
        <f t="shared" si="33"/>
        <v>331.656</v>
      </c>
      <c r="DI17" s="19">
        <f t="shared" si="34"/>
        <v>1961.5439999999999</v>
      </c>
      <c r="DJ17" s="19">
        <v>53</v>
      </c>
      <c r="DK17" s="19">
        <v>19</v>
      </c>
      <c r="DL17" s="19"/>
      <c r="DM17" s="19">
        <f t="shared" si="60"/>
        <v>41031.5815</v>
      </c>
      <c r="DN17" s="19">
        <f t="shared" si="35"/>
        <v>8349.267062500001</v>
      </c>
      <c r="DO17" s="19">
        <f t="shared" si="36"/>
        <v>49380.8485625</v>
      </c>
      <c r="DP17" s="19">
        <v>1341</v>
      </c>
      <c r="DQ17" s="19">
        <v>486</v>
      </c>
      <c r="DR17" s="19"/>
      <c r="DS17" s="19">
        <f t="shared" si="61"/>
        <v>227920.18150000004</v>
      </c>
      <c r="DT17" s="19">
        <f t="shared" si="37"/>
        <v>46378.0920625</v>
      </c>
      <c r="DU17" s="19">
        <f t="shared" si="38"/>
        <v>274298.2735625</v>
      </c>
      <c r="DV17" s="19">
        <v>7448</v>
      </c>
      <c r="DW17" s="19">
        <v>2701</v>
      </c>
      <c r="DX17" s="19"/>
      <c r="DY17" s="26"/>
      <c r="DZ17" s="19"/>
      <c r="EA17" s="19"/>
      <c r="EB17" s="19"/>
      <c r="EC17" s="19"/>
    </row>
    <row r="18" spans="1:133" ht="12.75">
      <c r="A18" s="3">
        <v>41548</v>
      </c>
      <c r="B18" s="12"/>
      <c r="C18" s="20"/>
      <c r="D18" s="20">
        <v>582750</v>
      </c>
      <c r="E18" s="20">
        <f t="shared" si="0"/>
        <v>582750</v>
      </c>
      <c r="F18" s="20">
        <f t="shared" si="39"/>
        <v>106692</v>
      </c>
      <c r="G18" s="20">
        <f t="shared" si="40"/>
        <v>38692</v>
      </c>
      <c r="I18" s="26">
        <v>0</v>
      </c>
      <c r="J18" s="26">
        <v>351569.170575</v>
      </c>
      <c r="K18" s="20">
        <v>351569.170575</v>
      </c>
      <c r="L18" s="20">
        <v>64366</v>
      </c>
      <c r="M18" s="20">
        <v>23343</v>
      </c>
      <c r="N18" s="12"/>
      <c r="O18" s="19"/>
      <c r="P18" s="19">
        <f t="shared" si="1"/>
        <v>231180.829425</v>
      </c>
      <c r="Q18" s="19">
        <f t="shared" si="2"/>
        <v>231180.829425</v>
      </c>
      <c r="R18" s="19">
        <f t="shared" si="42"/>
        <v>42326</v>
      </c>
      <c r="S18" s="19">
        <f t="shared" si="43"/>
        <v>15349</v>
      </c>
      <c r="T18" s="12"/>
      <c r="U18" s="19"/>
      <c r="V18" s="19">
        <f t="shared" si="3"/>
        <v>96.678225</v>
      </c>
      <c r="W18" s="19">
        <f t="shared" si="4"/>
        <v>96.678225</v>
      </c>
      <c r="X18" s="19">
        <v>18</v>
      </c>
      <c r="Y18" s="19">
        <v>6</v>
      </c>
      <c r="Z18" s="19"/>
      <c r="AA18" s="19"/>
      <c r="AB18" s="19">
        <f t="shared" si="5"/>
        <v>1229.95215</v>
      </c>
      <c r="AC18" s="19">
        <f t="shared" si="6"/>
        <v>1229.95215</v>
      </c>
      <c r="AD18" s="19">
        <v>225</v>
      </c>
      <c r="AE18" s="19">
        <v>82</v>
      </c>
      <c r="AF18" s="19"/>
      <c r="AG18" s="19"/>
      <c r="AH18" s="19">
        <f t="shared" si="7"/>
        <v>13247.65575</v>
      </c>
      <c r="AI18" s="19">
        <f t="shared" si="8"/>
        <v>13247.65575</v>
      </c>
      <c r="AJ18" s="19">
        <v>2425</v>
      </c>
      <c r="AK18" s="19">
        <v>880</v>
      </c>
      <c r="AL18" s="19"/>
      <c r="AM18" s="19"/>
      <c r="AN18" s="19">
        <f t="shared" si="9"/>
        <v>124.067475</v>
      </c>
      <c r="AO18" s="19">
        <f t="shared" si="10"/>
        <v>124.067475</v>
      </c>
      <c r="AP18" s="19">
        <v>23</v>
      </c>
      <c r="AQ18" s="19">
        <v>8</v>
      </c>
      <c r="AR18" s="19"/>
      <c r="AS18" s="19"/>
      <c r="AT18" s="19">
        <f t="shared" si="11"/>
        <v>15192.991800000002</v>
      </c>
      <c r="AU18" s="19">
        <f t="shared" si="12"/>
        <v>15192.991800000002</v>
      </c>
      <c r="AV18" s="19">
        <v>2782</v>
      </c>
      <c r="AW18" s="19">
        <v>1009</v>
      </c>
      <c r="AX18" s="19"/>
      <c r="AY18" s="19"/>
      <c r="AZ18" s="19">
        <f t="shared" si="13"/>
        <v>15356.569725000001</v>
      </c>
      <c r="BA18" s="19">
        <f t="shared" si="14"/>
        <v>15356.569725000001</v>
      </c>
      <c r="BB18" s="19">
        <v>2812</v>
      </c>
      <c r="BC18" s="19">
        <v>1020</v>
      </c>
      <c r="BD18" s="19"/>
      <c r="BE18" s="19"/>
      <c r="BF18" s="19">
        <f t="shared" si="15"/>
        <v>5389.5051</v>
      </c>
      <c r="BG18" s="19">
        <f t="shared" si="16"/>
        <v>5389.5051</v>
      </c>
      <c r="BH18" s="19">
        <v>987</v>
      </c>
      <c r="BI18" s="19">
        <v>358</v>
      </c>
      <c r="BJ18" s="19"/>
      <c r="BK18" s="19"/>
      <c r="BL18" s="19">
        <f t="shared" si="17"/>
        <v>5620.5072</v>
      </c>
      <c r="BM18" s="19">
        <f t="shared" si="18"/>
        <v>5620.5072</v>
      </c>
      <c r="BN18" s="19">
        <v>1029</v>
      </c>
      <c r="BO18" s="19">
        <v>373</v>
      </c>
      <c r="BP18" s="19"/>
      <c r="BQ18" s="19"/>
      <c r="BR18" s="19">
        <f t="shared" si="19"/>
        <v>29309.527799999996</v>
      </c>
      <c r="BS18" s="19">
        <f t="shared" si="20"/>
        <v>29309.527799999996</v>
      </c>
      <c r="BT18" s="19">
        <v>5366</v>
      </c>
      <c r="BU18" s="19">
        <v>1946</v>
      </c>
      <c r="BV18" s="19"/>
      <c r="BW18" s="19"/>
      <c r="BX18" s="19">
        <f t="shared" si="21"/>
        <v>5420.39085</v>
      </c>
      <c r="BY18" s="19">
        <f t="shared" si="22"/>
        <v>5420.39085</v>
      </c>
      <c r="BZ18" s="19">
        <v>992</v>
      </c>
      <c r="CA18" s="19">
        <v>360</v>
      </c>
      <c r="CB18" s="19"/>
      <c r="CC18" s="19"/>
      <c r="CD18" s="19">
        <f t="shared" si="23"/>
        <v>52408.3392</v>
      </c>
      <c r="CE18" s="19">
        <f t="shared" si="24"/>
        <v>52408.3392</v>
      </c>
      <c r="CF18" s="19">
        <v>9595</v>
      </c>
      <c r="CG18" s="19">
        <v>3479</v>
      </c>
      <c r="CH18" s="19"/>
      <c r="CI18" s="19"/>
      <c r="CJ18" s="19">
        <f t="shared" si="25"/>
        <v>22017.11085</v>
      </c>
      <c r="CK18" s="19">
        <f t="shared" si="26"/>
        <v>22017.11085</v>
      </c>
      <c r="CL18" s="19">
        <v>4031</v>
      </c>
      <c r="CM18" s="19">
        <v>1462</v>
      </c>
      <c r="CN18" s="19"/>
      <c r="CO18" s="19"/>
      <c r="CP18" s="19">
        <f t="shared" si="27"/>
        <v>8012.929049999999</v>
      </c>
      <c r="CQ18" s="19">
        <f t="shared" si="28"/>
        <v>8012.929049999999</v>
      </c>
      <c r="CR18" s="19">
        <v>1467</v>
      </c>
      <c r="CS18" s="19">
        <v>532</v>
      </c>
      <c r="CT18" s="19"/>
      <c r="CU18" s="19"/>
      <c r="CV18" s="19">
        <f t="shared" si="29"/>
        <v>7191.309824999999</v>
      </c>
      <c r="CW18" s="19">
        <f t="shared" si="30"/>
        <v>7191.309824999999</v>
      </c>
      <c r="CX18" s="19">
        <v>1317</v>
      </c>
      <c r="CY18" s="19">
        <v>477</v>
      </c>
      <c r="CZ18" s="19"/>
      <c r="DA18" s="19"/>
      <c r="DB18" s="19">
        <f t="shared" si="31"/>
        <v>2268.8205749999997</v>
      </c>
      <c r="DC18" s="19">
        <f t="shared" si="32"/>
        <v>2268.8205749999997</v>
      </c>
      <c r="DD18" s="19">
        <v>415</v>
      </c>
      <c r="DE18" s="19">
        <v>151</v>
      </c>
      <c r="DF18" s="19"/>
      <c r="DG18" s="19"/>
      <c r="DH18" s="19">
        <f t="shared" si="33"/>
        <v>290.9088</v>
      </c>
      <c r="DI18" s="19">
        <f t="shared" si="34"/>
        <v>290.9088</v>
      </c>
      <c r="DJ18" s="19">
        <v>53</v>
      </c>
      <c r="DK18" s="19">
        <v>19</v>
      </c>
      <c r="DL18" s="19"/>
      <c r="DM18" s="19"/>
      <c r="DN18" s="19">
        <f t="shared" si="35"/>
        <v>7323.477524999999</v>
      </c>
      <c r="DO18" s="19">
        <f t="shared" si="36"/>
        <v>7323.477524999999</v>
      </c>
      <c r="DP18" s="19">
        <v>1341</v>
      </c>
      <c r="DQ18" s="19">
        <v>486</v>
      </c>
      <c r="DR18" s="19"/>
      <c r="DS18" s="19"/>
      <c r="DT18" s="19">
        <f t="shared" si="37"/>
        <v>40680.087525</v>
      </c>
      <c r="DU18" s="19">
        <f t="shared" si="38"/>
        <v>40680.087525</v>
      </c>
      <c r="DV18" s="19">
        <v>7448</v>
      </c>
      <c r="DW18" s="19">
        <v>2701</v>
      </c>
      <c r="DX18" s="19"/>
      <c r="DY18" s="26"/>
      <c r="DZ18" s="19"/>
      <c r="EA18" s="19"/>
      <c r="EB18" s="19"/>
      <c r="EC18" s="19"/>
    </row>
    <row r="19" spans="1:133" ht="12.75">
      <c r="A19" s="3">
        <v>41730</v>
      </c>
      <c r="C19" s="20">
        <v>3425000</v>
      </c>
      <c r="D19" s="20">
        <v>582750</v>
      </c>
      <c r="E19" s="20">
        <f t="shared" si="0"/>
        <v>4007750</v>
      </c>
      <c r="F19" s="20">
        <f t="shared" si="39"/>
        <v>106692</v>
      </c>
      <c r="G19" s="20">
        <f t="shared" si="40"/>
        <v>38692</v>
      </c>
      <c r="I19" s="26">
        <v>2066279.5525</v>
      </c>
      <c r="J19" s="26">
        <v>351569.170575</v>
      </c>
      <c r="K19" s="20">
        <v>2417848.723075</v>
      </c>
      <c r="L19" s="20">
        <v>64366</v>
      </c>
      <c r="M19" s="20">
        <v>23343</v>
      </c>
      <c r="O19" s="19">
        <f t="shared" si="41"/>
        <v>1358720.4475000002</v>
      </c>
      <c r="P19" s="19">
        <f t="shared" si="1"/>
        <v>231180.829425</v>
      </c>
      <c r="Q19" s="19">
        <f t="shared" si="2"/>
        <v>1589901.2769250004</v>
      </c>
      <c r="R19" s="19">
        <f t="shared" si="42"/>
        <v>42326</v>
      </c>
      <c r="S19" s="19">
        <f t="shared" si="43"/>
        <v>15349</v>
      </c>
      <c r="U19" s="19">
        <f t="shared" si="44"/>
        <v>568.2075</v>
      </c>
      <c r="V19" s="19">
        <f t="shared" si="3"/>
        <v>96.678225</v>
      </c>
      <c r="W19" s="19">
        <f t="shared" si="4"/>
        <v>664.885725</v>
      </c>
      <c r="X19" s="19">
        <v>18</v>
      </c>
      <c r="Y19" s="19">
        <v>6</v>
      </c>
      <c r="Z19" s="19"/>
      <c r="AA19" s="19">
        <f t="shared" si="45"/>
        <v>7228.805</v>
      </c>
      <c r="AB19" s="19">
        <f t="shared" si="5"/>
        <v>1229.95215</v>
      </c>
      <c r="AC19" s="19">
        <f t="shared" si="6"/>
        <v>8458.757150000001</v>
      </c>
      <c r="AD19" s="19">
        <v>225</v>
      </c>
      <c r="AE19" s="19">
        <v>82</v>
      </c>
      <c r="AF19" s="19"/>
      <c r="AG19" s="19">
        <f t="shared" si="46"/>
        <v>77860.525</v>
      </c>
      <c r="AH19" s="19">
        <f t="shared" si="7"/>
        <v>13247.65575</v>
      </c>
      <c r="AI19" s="19">
        <f t="shared" si="8"/>
        <v>91108.18075</v>
      </c>
      <c r="AJ19" s="19">
        <v>2425</v>
      </c>
      <c r="AK19" s="19">
        <v>880</v>
      </c>
      <c r="AL19" s="19"/>
      <c r="AM19" s="19">
        <f t="shared" si="47"/>
        <v>729.1825</v>
      </c>
      <c r="AN19" s="19">
        <f t="shared" si="9"/>
        <v>124.067475</v>
      </c>
      <c r="AO19" s="19">
        <f t="shared" si="10"/>
        <v>853.249975</v>
      </c>
      <c r="AP19" s="19">
        <v>23</v>
      </c>
      <c r="AQ19" s="19">
        <v>8</v>
      </c>
      <c r="AR19" s="19"/>
      <c r="AS19" s="19">
        <f t="shared" si="48"/>
        <v>89293.86</v>
      </c>
      <c r="AT19" s="19">
        <f t="shared" si="11"/>
        <v>15192.991800000002</v>
      </c>
      <c r="AU19" s="19">
        <f t="shared" si="12"/>
        <v>104486.8518</v>
      </c>
      <c r="AV19" s="19">
        <v>2782</v>
      </c>
      <c r="AW19" s="19">
        <v>1009</v>
      </c>
      <c r="AX19" s="19"/>
      <c r="AY19" s="19">
        <f t="shared" si="49"/>
        <v>90255.2575</v>
      </c>
      <c r="AZ19" s="19">
        <f t="shared" si="13"/>
        <v>15356.569725000001</v>
      </c>
      <c r="BA19" s="19">
        <f t="shared" si="14"/>
        <v>105611.82722500002</v>
      </c>
      <c r="BB19" s="19">
        <v>2812</v>
      </c>
      <c r="BC19" s="19">
        <v>1020</v>
      </c>
      <c r="BD19" s="19"/>
      <c r="BE19" s="19">
        <f t="shared" si="50"/>
        <v>31675.77</v>
      </c>
      <c r="BF19" s="19">
        <f t="shared" si="15"/>
        <v>5389.5051</v>
      </c>
      <c r="BG19" s="19">
        <f t="shared" si="16"/>
        <v>37065.2751</v>
      </c>
      <c r="BH19" s="19">
        <v>987</v>
      </c>
      <c r="BI19" s="19">
        <v>358</v>
      </c>
      <c r="BJ19" s="19"/>
      <c r="BK19" s="19">
        <f t="shared" si="51"/>
        <v>33033.44</v>
      </c>
      <c r="BL19" s="19">
        <f t="shared" si="17"/>
        <v>5620.5072</v>
      </c>
      <c r="BM19" s="19">
        <f t="shared" si="18"/>
        <v>38653.9472</v>
      </c>
      <c r="BN19" s="19">
        <v>1029</v>
      </c>
      <c r="BO19" s="19">
        <v>373</v>
      </c>
      <c r="BP19" s="19"/>
      <c r="BQ19" s="19">
        <f t="shared" si="52"/>
        <v>172261.06</v>
      </c>
      <c r="BR19" s="19">
        <f t="shared" si="19"/>
        <v>29309.527799999996</v>
      </c>
      <c r="BS19" s="19">
        <f t="shared" si="20"/>
        <v>201570.58779999998</v>
      </c>
      <c r="BT19" s="19">
        <v>5366</v>
      </c>
      <c r="BU19" s="19">
        <v>1946</v>
      </c>
      <c r="BV19" s="19"/>
      <c r="BW19" s="19">
        <f t="shared" si="53"/>
        <v>31857.295</v>
      </c>
      <c r="BX19" s="19">
        <f t="shared" si="21"/>
        <v>5420.39085</v>
      </c>
      <c r="BY19" s="19">
        <f t="shared" si="22"/>
        <v>37277.685849999994</v>
      </c>
      <c r="BZ19" s="19">
        <v>992</v>
      </c>
      <c r="CA19" s="19">
        <v>360</v>
      </c>
      <c r="CB19" s="19"/>
      <c r="CC19" s="19">
        <f t="shared" si="54"/>
        <v>308019.84</v>
      </c>
      <c r="CD19" s="19">
        <f t="shared" si="23"/>
        <v>52408.3392</v>
      </c>
      <c r="CE19" s="19">
        <f t="shared" si="24"/>
        <v>360428.1792</v>
      </c>
      <c r="CF19" s="19">
        <v>9595</v>
      </c>
      <c r="CG19" s="19">
        <v>3479</v>
      </c>
      <c r="CH19" s="19"/>
      <c r="CI19" s="19">
        <f t="shared" si="55"/>
        <v>129401.295</v>
      </c>
      <c r="CJ19" s="19">
        <f t="shared" si="25"/>
        <v>22017.11085</v>
      </c>
      <c r="CK19" s="19">
        <f t="shared" si="26"/>
        <v>151418.40585</v>
      </c>
      <c r="CL19" s="19">
        <v>4031</v>
      </c>
      <c r="CM19" s="19">
        <v>1462</v>
      </c>
      <c r="CN19" s="19"/>
      <c r="CO19" s="19">
        <f t="shared" si="56"/>
        <v>47094.435</v>
      </c>
      <c r="CP19" s="19">
        <f t="shared" si="27"/>
        <v>8012.929049999999</v>
      </c>
      <c r="CQ19" s="19">
        <f t="shared" si="28"/>
        <v>55107.36405</v>
      </c>
      <c r="CR19" s="19">
        <v>1467</v>
      </c>
      <c r="CS19" s="19">
        <v>532</v>
      </c>
      <c r="CT19" s="19"/>
      <c r="CU19" s="19">
        <f t="shared" si="57"/>
        <v>42265.5275</v>
      </c>
      <c r="CV19" s="19">
        <f t="shared" si="29"/>
        <v>7191.309824999999</v>
      </c>
      <c r="CW19" s="19">
        <f t="shared" si="30"/>
        <v>49456.83732499999</v>
      </c>
      <c r="CX19" s="19">
        <v>1317</v>
      </c>
      <c r="CY19" s="19">
        <v>477</v>
      </c>
      <c r="CZ19" s="19"/>
      <c r="DA19" s="19">
        <f t="shared" si="58"/>
        <v>13334.5525</v>
      </c>
      <c r="DB19" s="19">
        <f t="shared" si="31"/>
        <v>2268.8205749999997</v>
      </c>
      <c r="DC19" s="19">
        <f t="shared" si="32"/>
        <v>15603.373075</v>
      </c>
      <c r="DD19" s="19">
        <v>415</v>
      </c>
      <c r="DE19" s="19">
        <v>151</v>
      </c>
      <c r="DF19" s="19"/>
      <c r="DG19" s="19">
        <f t="shared" si="59"/>
        <v>1709.76</v>
      </c>
      <c r="DH19" s="19">
        <f t="shared" si="33"/>
        <v>290.9088</v>
      </c>
      <c r="DI19" s="19">
        <f t="shared" si="34"/>
        <v>2000.6688</v>
      </c>
      <c r="DJ19" s="19">
        <v>53</v>
      </c>
      <c r="DK19" s="19">
        <v>19</v>
      </c>
      <c r="DL19" s="19"/>
      <c r="DM19" s="19">
        <f t="shared" si="60"/>
        <v>43042.3175</v>
      </c>
      <c r="DN19" s="19">
        <f t="shared" si="35"/>
        <v>7323.477524999999</v>
      </c>
      <c r="DO19" s="19">
        <f t="shared" si="36"/>
        <v>50365.795025</v>
      </c>
      <c r="DP19" s="19">
        <v>1341</v>
      </c>
      <c r="DQ19" s="19">
        <v>486</v>
      </c>
      <c r="DR19" s="19"/>
      <c r="DS19" s="19">
        <f t="shared" si="61"/>
        <v>239089.3175</v>
      </c>
      <c r="DT19" s="19">
        <f t="shared" si="37"/>
        <v>40680.087525</v>
      </c>
      <c r="DU19" s="19">
        <f t="shared" si="38"/>
        <v>279769.405025</v>
      </c>
      <c r="DV19" s="19">
        <v>7448</v>
      </c>
      <c r="DW19" s="19">
        <v>2701</v>
      </c>
      <c r="DX19" s="19"/>
      <c r="DY19" s="26"/>
      <c r="DZ19" s="19"/>
      <c r="EA19" s="19"/>
      <c r="EB19" s="19"/>
      <c r="EC19" s="19"/>
    </row>
    <row r="20" spans="1:133" ht="12.75">
      <c r="A20" s="3">
        <v>41913</v>
      </c>
      <c r="C20" s="20"/>
      <c r="D20" s="20">
        <v>497125</v>
      </c>
      <c r="E20" s="20">
        <f t="shared" si="0"/>
        <v>497125</v>
      </c>
      <c r="F20" s="20">
        <f t="shared" si="39"/>
        <v>106692</v>
      </c>
      <c r="G20" s="20">
        <f t="shared" si="40"/>
        <v>38692</v>
      </c>
      <c r="I20" s="26">
        <v>0</v>
      </c>
      <c r="J20" s="26">
        <v>299912.1817625</v>
      </c>
      <c r="K20" s="20">
        <v>299912.1817625</v>
      </c>
      <c r="L20" s="20">
        <v>64366</v>
      </c>
      <c r="M20" s="20">
        <v>23343</v>
      </c>
      <c r="O20" s="19"/>
      <c r="P20" s="19">
        <f t="shared" si="1"/>
        <v>197212.81823749997</v>
      </c>
      <c r="Q20" s="19">
        <f t="shared" si="2"/>
        <v>197212.81823749997</v>
      </c>
      <c r="R20" s="19">
        <f t="shared" si="42"/>
        <v>42326</v>
      </c>
      <c r="S20" s="19">
        <f t="shared" si="43"/>
        <v>15349</v>
      </c>
      <c r="U20" s="19"/>
      <c r="V20" s="19">
        <f t="shared" si="3"/>
        <v>82.4730375</v>
      </c>
      <c r="W20" s="19">
        <f t="shared" si="4"/>
        <v>82.4730375</v>
      </c>
      <c r="X20" s="19">
        <v>18</v>
      </c>
      <c r="Y20" s="19">
        <v>6</v>
      </c>
      <c r="Z20" s="19"/>
      <c r="AA20" s="19"/>
      <c r="AB20" s="19">
        <f t="shared" si="5"/>
        <v>1049.232025</v>
      </c>
      <c r="AC20" s="19">
        <f t="shared" si="6"/>
        <v>1049.232025</v>
      </c>
      <c r="AD20" s="19">
        <v>225</v>
      </c>
      <c r="AE20" s="19">
        <v>82</v>
      </c>
      <c r="AF20" s="19"/>
      <c r="AG20" s="19"/>
      <c r="AH20" s="19">
        <f t="shared" si="7"/>
        <v>11301.142625</v>
      </c>
      <c r="AI20" s="19">
        <f t="shared" si="8"/>
        <v>11301.142625</v>
      </c>
      <c r="AJ20" s="19">
        <v>2425</v>
      </c>
      <c r="AK20" s="19">
        <v>880</v>
      </c>
      <c r="AL20" s="19"/>
      <c r="AM20" s="19"/>
      <c r="AN20" s="19">
        <f t="shared" si="9"/>
        <v>105.8379125</v>
      </c>
      <c r="AO20" s="19">
        <f t="shared" si="10"/>
        <v>105.8379125</v>
      </c>
      <c r="AP20" s="19">
        <v>23</v>
      </c>
      <c r="AQ20" s="19">
        <v>8</v>
      </c>
      <c r="AR20" s="19"/>
      <c r="AS20" s="19"/>
      <c r="AT20" s="19">
        <f t="shared" si="11"/>
        <v>12960.6453</v>
      </c>
      <c r="AU20" s="19">
        <f t="shared" si="12"/>
        <v>12960.6453</v>
      </c>
      <c r="AV20" s="19">
        <v>2782</v>
      </c>
      <c r="AW20" s="19">
        <v>1009</v>
      </c>
      <c r="AX20" s="19"/>
      <c r="AY20" s="19"/>
      <c r="AZ20" s="19">
        <f t="shared" si="13"/>
        <v>13100.188287500001</v>
      </c>
      <c r="BA20" s="19">
        <f t="shared" si="14"/>
        <v>13100.188287500001</v>
      </c>
      <c r="BB20" s="19">
        <v>2812</v>
      </c>
      <c r="BC20" s="19">
        <v>1020</v>
      </c>
      <c r="BD20" s="19"/>
      <c r="BE20" s="19"/>
      <c r="BF20" s="19">
        <f t="shared" si="15"/>
        <v>4597.61085</v>
      </c>
      <c r="BG20" s="19">
        <f t="shared" si="16"/>
        <v>4597.61085</v>
      </c>
      <c r="BH20" s="19">
        <v>987</v>
      </c>
      <c r="BI20" s="19">
        <v>358</v>
      </c>
      <c r="BJ20" s="19"/>
      <c r="BK20" s="19"/>
      <c r="BL20" s="19">
        <f t="shared" si="17"/>
        <v>4794.6712</v>
      </c>
      <c r="BM20" s="19">
        <f t="shared" si="18"/>
        <v>4794.6712</v>
      </c>
      <c r="BN20" s="19">
        <v>1029</v>
      </c>
      <c r="BO20" s="19">
        <v>373</v>
      </c>
      <c r="BP20" s="19"/>
      <c r="BQ20" s="19"/>
      <c r="BR20" s="19">
        <f t="shared" si="19"/>
        <v>25003.0013</v>
      </c>
      <c r="BS20" s="19">
        <f t="shared" si="20"/>
        <v>25003.0013</v>
      </c>
      <c r="BT20" s="19">
        <v>5366</v>
      </c>
      <c r="BU20" s="19">
        <v>1946</v>
      </c>
      <c r="BV20" s="19"/>
      <c r="BW20" s="19"/>
      <c r="BX20" s="19">
        <f t="shared" si="21"/>
        <v>4623.958474999999</v>
      </c>
      <c r="BY20" s="19">
        <f t="shared" si="22"/>
        <v>4623.958474999999</v>
      </c>
      <c r="BZ20" s="19">
        <v>992</v>
      </c>
      <c r="CA20" s="19">
        <v>360</v>
      </c>
      <c r="CB20" s="19"/>
      <c r="CC20" s="19"/>
      <c r="CD20" s="19">
        <f t="shared" si="23"/>
        <v>44707.8432</v>
      </c>
      <c r="CE20" s="19">
        <f t="shared" si="24"/>
        <v>44707.8432</v>
      </c>
      <c r="CF20" s="19">
        <v>9595</v>
      </c>
      <c r="CG20" s="19">
        <v>3479</v>
      </c>
      <c r="CH20" s="19"/>
      <c r="CI20" s="19"/>
      <c r="CJ20" s="19">
        <f t="shared" si="25"/>
        <v>18782.078475</v>
      </c>
      <c r="CK20" s="19">
        <f t="shared" si="26"/>
        <v>18782.078475</v>
      </c>
      <c r="CL20" s="19">
        <v>4031</v>
      </c>
      <c r="CM20" s="19">
        <v>1462</v>
      </c>
      <c r="CN20" s="19"/>
      <c r="CO20" s="19"/>
      <c r="CP20" s="19">
        <f t="shared" si="27"/>
        <v>6835.568175</v>
      </c>
      <c r="CQ20" s="19">
        <f t="shared" si="28"/>
        <v>6835.568175</v>
      </c>
      <c r="CR20" s="19">
        <v>1467</v>
      </c>
      <c r="CS20" s="19">
        <v>532</v>
      </c>
      <c r="CT20" s="19"/>
      <c r="CU20" s="19"/>
      <c r="CV20" s="19">
        <f t="shared" si="29"/>
        <v>6134.6716375</v>
      </c>
      <c r="CW20" s="19">
        <f t="shared" si="30"/>
        <v>6134.6716375</v>
      </c>
      <c r="CX20" s="19">
        <v>1317</v>
      </c>
      <c r="CY20" s="19">
        <v>477</v>
      </c>
      <c r="CZ20" s="19"/>
      <c r="DA20" s="19"/>
      <c r="DB20" s="19">
        <f t="shared" si="31"/>
        <v>1935.4567625000002</v>
      </c>
      <c r="DC20" s="19">
        <f t="shared" si="32"/>
        <v>1935.4567625000002</v>
      </c>
      <c r="DD20" s="19">
        <v>415</v>
      </c>
      <c r="DE20" s="19">
        <v>151</v>
      </c>
      <c r="DF20" s="19"/>
      <c r="DG20" s="19"/>
      <c r="DH20" s="19">
        <f t="shared" si="33"/>
        <v>248.16479999999999</v>
      </c>
      <c r="DI20" s="19">
        <f t="shared" si="34"/>
        <v>248.16479999999999</v>
      </c>
      <c r="DJ20" s="19">
        <v>53</v>
      </c>
      <c r="DK20" s="19">
        <v>19</v>
      </c>
      <c r="DL20" s="19"/>
      <c r="DM20" s="19"/>
      <c r="DN20" s="19">
        <f t="shared" si="35"/>
        <v>6247.4195875</v>
      </c>
      <c r="DO20" s="19">
        <f t="shared" si="36"/>
        <v>6247.4195875</v>
      </c>
      <c r="DP20" s="19">
        <v>1341</v>
      </c>
      <c r="DQ20" s="19">
        <v>486</v>
      </c>
      <c r="DR20" s="19"/>
      <c r="DS20" s="19"/>
      <c r="DT20" s="19">
        <f t="shared" si="37"/>
        <v>34702.854587500005</v>
      </c>
      <c r="DU20" s="19">
        <f t="shared" si="38"/>
        <v>34702.854587500005</v>
      </c>
      <c r="DV20" s="19">
        <v>7448</v>
      </c>
      <c r="DW20" s="19">
        <v>2701</v>
      </c>
      <c r="DX20" s="19"/>
      <c r="DY20" s="26"/>
      <c r="DZ20" s="19"/>
      <c r="EA20" s="19"/>
      <c r="EB20" s="19"/>
      <c r="EC20" s="19"/>
    </row>
    <row r="21" spans="1:133" ht="12.75">
      <c r="A21" s="3">
        <v>42095</v>
      </c>
      <c r="C21" s="20">
        <v>3600000</v>
      </c>
      <c r="D21" s="20">
        <v>497125</v>
      </c>
      <c r="E21" s="20">
        <f t="shared" si="0"/>
        <v>4097125</v>
      </c>
      <c r="F21" s="20">
        <f t="shared" si="39"/>
        <v>106692</v>
      </c>
      <c r="G21" s="20">
        <f t="shared" si="40"/>
        <v>38692</v>
      </c>
      <c r="I21" s="26">
        <v>2171855.8800000004</v>
      </c>
      <c r="J21" s="26">
        <v>299912.1817625</v>
      </c>
      <c r="K21" s="20">
        <v>2471768.0617625006</v>
      </c>
      <c r="L21" s="20">
        <v>64366</v>
      </c>
      <c r="M21" s="20">
        <v>23343</v>
      </c>
      <c r="O21" s="19">
        <f t="shared" si="41"/>
        <v>1428144.1200000003</v>
      </c>
      <c r="P21" s="19">
        <f t="shared" si="1"/>
        <v>197212.81823749997</v>
      </c>
      <c r="Q21" s="19">
        <f t="shared" si="2"/>
        <v>1625356.9382375004</v>
      </c>
      <c r="R21" s="19">
        <f t="shared" si="42"/>
        <v>42326</v>
      </c>
      <c r="S21" s="19">
        <f t="shared" si="43"/>
        <v>15349</v>
      </c>
      <c r="U21" s="19">
        <f t="shared" si="44"/>
        <v>597.24</v>
      </c>
      <c r="V21" s="19">
        <f t="shared" si="3"/>
        <v>82.4730375</v>
      </c>
      <c r="W21" s="19">
        <f t="shared" si="4"/>
        <v>679.7130375</v>
      </c>
      <c r="X21" s="19">
        <v>18</v>
      </c>
      <c r="Y21" s="19">
        <v>6</v>
      </c>
      <c r="Z21" s="19"/>
      <c r="AA21" s="19">
        <f t="shared" si="45"/>
        <v>7598.16</v>
      </c>
      <c r="AB21" s="19">
        <f t="shared" si="5"/>
        <v>1049.232025</v>
      </c>
      <c r="AC21" s="19">
        <f t="shared" si="6"/>
        <v>8647.392025</v>
      </c>
      <c r="AD21" s="19">
        <v>225</v>
      </c>
      <c r="AE21" s="19">
        <v>82</v>
      </c>
      <c r="AF21" s="19"/>
      <c r="AG21" s="19">
        <f t="shared" si="46"/>
        <v>81838.8</v>
      </c>
      <c r="AH21" s="19">
        <f t="shared" si="7"/>
        <v>11301.142625</v>
      </c>
      <c r="AI21" s="19">
        <f t="shared" si="8"/>
        <v>93139.942625</v>
      </c>
      <c r="AJ21" s="19">
        <v>2425</v>
      </c>
      <c r="AK21" s="19">
        <v>880</v>
      </c>
      <c r="AL21" s="19"/>
      <c r="AM21" s="19">
        <f t="shared" si="47"/>
        <v>766.44</v>
      </c>
      <c r="AN21" s="19">
        <f t="shared" si="9"/>
        <v>105.8379125</v>
      </c>
      <c r="AO21" s="19">
        <f t="shared" si="10"/>
        <v>872.2779125000001</v>
      </c>
      <c r="AP21" s="19">
        <v>23</v>
      </c>
      <c r="AQ21" s="19">
        <v>8</v>
      </c>
      <c r="AR21" s="19"/>
      <c r="AS21" s="19">
        <f t="shared" si="48"/>
        <v>93856.32</v>
      </c>
      <c r="AT21" s="19">
        <f t="shared" si="11"/>
        <v>12960.6453</v>
      </c>
      <c r="AU21" s="19">
        <f t="shared" si="12"/>
        <v>106816.96530000001</v>
      </c>
      <c r="AV21" s="19">
        <v>2782</v>
      </c>
      <c r="AW21" s="19">
        <v>1009</v>
      </c>
      <c r="AX21" s="19"/>
      <c r="AY21" s="19">
        <f t="shared" si="49"/>
        <v>94866.84</v>
      </c>
      <c r="AZ21" s="19">
        <f t="shared" si="13"/>
        <v>13100.188287500001</v>
      </c>
      <c r="BA21" s="19">
        <f t="shared" si="14"/>
        <v>107967.0282875</v>
      </c>
      <c r="BB21" s="19">
        <v>2812</v>
      </c>
      <c r="BC21" s="19">
        <v>1020</v>
      </c>
      <c r="BD21" s="19"/>
      <c r="BE21" s="19">
        <f t="shared" si="50"/>
        <v>33294.24</v>
      </c>
      <c r="BF21" s="19">
        <f t="shared" si="15"/>
        <v>4597.61085</v>
      </c>
      <c r="BG21" s="19">
        <f t="shared" si="16"/>
        <v>37891.850849999995</v>
      </c>
      <c r="BH21" s="19">
        <v>987</v>
      </c>
      <c r="BI21" s="19">
        <v>358</v>
      </c>
      <c r="BJ21" s="19"/>
      <c r="BK21" s="19">
        <f t="shared" si="51"/>
        <v>34721.28</v>
      </c>
      <c r="BL21" s="19">
        <f t="shared" si="17"/>
        <v>4794.6712</v>
      </c>
      <c r="BM21" s="19">
        <f t="shared" si="18"/>
        <v>39515.951199999996</v>
      </c>
      <c r="BN21" s="19">
        <v>1029</v>
      </c>
      <c r="BO21" s="19">
        <v>373</v>
      </c>
      <c r="BP21" s="19"/>
      <c r="BQ21" s="19">
        <f t="shared" si="52"/>
        <v>181062.72</v>
      </c>
      <c r="BR21" s="19">
        <f t="shared" si="19"/>
        <v>25003.0013</v>
      </c>
      <c r="BS21" s="19">
        <f t="shared" si="20"/>
        <v>206065.7213</v>
      </c>
      <c r="BT21" s="19">
        <v>5366</v>
      </c>
      <c r="BU21" s="19">
        <v>1946</v>
      </c>
      <c r="BV21" s="19"/>
      <c r="BW21" s="19">
        <f t="shared" si="53"/>
        <v>33485.04</v>
      </c>
      <c r="BX21" s="19">
        <f t="shared" si="21"/>
        <v>4623.958474999999</v>
      </c>
      <c r="BY21" s="19">
        <f t="shared" si="22"/>
        <v>38108.998475</v>
      </c>
      <c r="BZ21" s="19">
        <v>992</v>
      </c>
      <c r="CA21" s="19">
        <v>360</v>
      </c>
      <c r="CB21" s="19"/>
      <c r="CC21" s="19">
        <f t="shared" si="54"/>
        <v>323758.08</v>
      </c>
      <c r="CD21" s="19">
        <f t="shared" si="23"/>
        <v>44707.8432</v>
      </c>
      <c r="CE21" s="19">
        <f t="shared" si="24"/>
        <v>368465.9232</v>
      </c>
      <c r="CF21" s="19">
        <v>9595</v>
      </c>
      <c r="CG21" s="19">
        <v>3479</v>
      </c>
      <c r="CH21" s="19"/>
      <c r="CI21" s="19">
        <f t="shared" si="55"/>
        <v>136013.04</v>
      </c>
      <c r="CJ21" s="19">
        <f t="shared" si="25"/>
        <v>18782.078475</v>
      </c>
      <c r="CK21" s="19">
        <f t="shared" si="26"/>
        <v>154795.118475</v>
      </c>
      <c r="CL21" s="19">
        <v>4031</v>
      </c>
      <c r="CM21" s="19">
        <v>1462</v>
      </c>
      <c r="CN21" s="19"/>
      <c r="CO21" s="19">
        <f t="shared" si="56"/>
        <v>49500.72</v>
      </c>
      <c r="CP21" s="19">
        <f t="shared" si="27"/>
        <v>6835.568175</v>
      </c>
      <c r="CQ21" s="19">
        <f t="shared" si="28"/>
        <v>56336.288175</v>
      </c>
      <c r="CR21" s="19">
        <v>1467</v>
      </c>
      <c r="CS21" s="19">
        <v>532</v>
      </c>
      <c r="CT21" s="19"/>
      <c r="CU21" s="19">
        <f t="shared" si="57"/>
        <v>44425.08</v>
      </c>
      <c r="CV21" s="19">
        <f t="shared" si="29"/>
        <v>6134.6716375</v>
      </c>
      <c r="CW21" s="19">
        <f t="shared" si="30"/>
        <v>50559.7516375</v>
      </c>
      <c r="CX21" s="19">
        <v>1317</v>
      </c>
      <c r="CY21" s="19">
        <v>477</v>
      </c>
      <c r="CZ21" s="19"/>
      <c r="DA21" s="19">
        <f t="shared" si="58"/>
        <v>14015.88</v>
      </c>
      <c r="DB21" s="19">
        <f t="shared" si="31"/>
        <v>1935.4567625000002</v>
      </c>
      <c r="DC21" s="19">
        <f t="shared" si="32"/>
        <v>15951.3367625</v>
      </c>
      <c r="DD21" s="19">
        <v>415</v>
      </c>
      <c r="DE21" s="19">
        <v>151</v>
      </c>
      <c r="DF21" s="19"/>
      <c r="DG21" s="19">
        <f t="shared" si="59"/>
        <v>1797.12</v>
      </c>
      <c r="DH21" s="19">
        <f t="shared" si="33"/>
        <v>248.16479999999999</v>
      </c>
      <c r="DI21" s="19">
        <f t="shared" si="34"/>
        <v>2045.2848</v>
      </c>
      <c r="DJ21" s="19">
        <v>53</v>
      </c>
      <c r="DK21" s="19">
        <v>19</v>
      </c>
      <c r="DL21" s="19"/>
      <c r="DM21" s="19">
        <f t="shared" si="60"/>
        <v>45241.56</v>
      </c>
      <c r="DN21" s="19">
        <f t="shared" si="35"/>
        <v>6247.4195875</v>
      </c>
      <c r="DO21" s="19">
        <f t="shared" si="36"/>
        <v>51488.9795875</v>
      </c>
      <c r="DP21" s="19">
        <v>1341</v>
      </c>
      <c r="DQ21" s="19">
        <v>486</v>
      </c>
      <c r="DR21" s="19"/>
      <c r="DS21" s="19">
        <f t="shared" si="61"/>
        <v>251305.56</v>
      </c>
      <c r="DT21" s="19">
        <f t="shared" si="37"/>
        <v>34702.854587500005</v>
      </c>
      <c r="DU21" s="19">
        <f t="shared" si="38"/>
        <v>286008.4145875</v>
      </c>
      <c r="DV21" s="19">
        <v>7448</v>
      </c>
      <c r="DW21" s="19">
        <v>2701</v>
      </c>
      <c r="DX21" s="19"/>
      <c r="DY21" s="26"/>
      <c r="DZ21" s="19"/>
      <c r="EA21" s="19"/>
      <c r="EB21" s="19"/>
      <c r="EC21" s="19"/>
    </row>
    <row r="22" spans="1:133" ht="12.75">
      <c r="A22" s="3">
        <v>42278</v>
      </c>
      <c r="C22" s="20"/>
      <c r="D22" s="20">
        <v>407125</v>
      </c>
      <c r="E22" s="20">
        <f t="shared" si="0"/>
        <v>407125</v>
      </c>
      <c r="F22" s="20">
        <f t="shared" si="39"/>
        <v>106692</v>
      </c>
      <c r="G22" s="20">
        <f t="shared" si="40"/>
        <v>38692</v>
      </c>
      <c r="I22" s="26">
        <v>0</v>
      </c>
      <c r="J22" s="26">
        <v>245615.78476250003</v>
      </c>
      <c r="K22" s="20">
        <v>245615.78476250003</v>
      </c>
      <c r="L22" s="20">
        <v>64366</v>
      </c>
      <c r="M22" s="20">
        <v>23343</v>
      </c>
      <c r="O22" s="19"/>
      <c r="P22" s="19">
        <f t="shared" si="1"/>
        <v>161509.21523749997</v>
      </c>
      <c r="Q22" s="19">
        <f t="shared" si="2"/>
        <v>161509.21523749997</v>
      </c>
      <c r="R22" s="19">
        <f t="shared" si="42"/>
        <v>42326</v>
      </c>
      <c r="S22" s="19">
        <f t="shared" si="43"/>
        <v>15349</v>
      </c>
      <c r="U22" s="19"/>
      <c r="V22" s="19">
        <f t="shared" si="3"/>
        <v>67.5420375</v>
      </c>
      <c r="W22" s="19">
        <f t="shared" si="4"/>
        <v>67.5420375</v>
      </c>
      <c r="X22" s="19">
        <v>18</v>
      </c>
      <c r="Y22" s="19">
        <v>6</v>
      </c>
      <c r="Z22" s="19"/>
      <c r="AA22" s="19"/>
      <c r="AB22" s="19">
        <f t="shared" si="5"/>
        <v>859.2780250000001</v>
      </c>
      <c r="AC22" s="19">
        <f t="shared" si="6"/>
        <v>859.2780250000001</v>
      </c>
      <c r="AD22" s="19">
        <v>225</v>
      </c>
      <c r="AE22" s="19">
        <v>82</v>
      </c>
      <c r="AF22" s="19"/>
      <c r="AG22" s="19"/>
      <c r="AH22" s="19">
        <f t="shared" si="7"/>
        <v>9255.172625</v>
      </c>
      <c r="AI22" s="19">
        <f t="shared" si="8"/>
        <v>9255.172625</v>
      </c>
      <c r="AJ22" s="19">
        <v>2425</v>
      </c>
      <c r="AK22" s="19">
        <v>880</v>
      </c>
      <c r="AL22" s="19"/>
      <c r="AM22" s="19"/>
      <c r="AN22" s="19">
        <f t="shared" si="9"/>
        <v>86.6769125</v>
      </c>
      <c r="AO22" s="19">
        <f t="shared" si="10"/>
        <v>86.6769125</v>
      </c>
      <c r="AP22" s="19">
        <v>23</v>
      </c>
      <c r="AQ22" s="19">
        <v>8</v>
      </c>
      <c r="AR22" s="19"/>
      <c r="AS22" s="19"/>
      <c r="AT22" s="19">
        <f t="shared" si="11"/>
        <v>10614.2373</v>
      </c>
      <c r="AU22" s="19">
        <f t="shared" si="12"/>
        <v>10614.2373</v>
      </c>
      <c r="AV22" s="19">
        <v>2782</v>
      </c>
      <c r="AW22" s="19">
        <v>1009</v>
      </c>
      <c r="AX22" s="19"/>
      <c r="AY22" s="19"/>
      <c r="AZ22" s="19">
        <f t="shared" si="13"/>
        <v>10728.5172875</v>
      </c>
      <c r="BA22" s="19">
        <f t="shared" si="14"/>
        <v>10728.5172875</v>
      </c>
      <c r="BB22" s="19">
        <v>2812</v>
      </c>
      <c r="BC22" s="19">
        <v>1020</v>
      </c>
      <c r="BD22" s="19"/>
      <c r="BE22" s="19"/>
      <c r="BF22" s="19">
        <f t="shared" si="15"/>
        <v>3765.25485</v>
      </c>
      <c r="BG22" s="19">
        <f t="shared" si="16"/>
        <v>3765.25485</v>
      </c>
      <c r="BH22" s="19">
        <v>987</v>
      </c>
      <c r="BI22" s="19">
        <v>358</v>
      </c>
      <c r="BJ22" s="19"/>
      <c r="BK22" s="19"/>
      <c r="BL22" s="19">
        <f t="shared" si="17"/>
        <v>3926.6391999999996</v>
      </c>
      <c r="BM22" s="19">
        <f t="shared" si="18"/>
        <v>3926.6391999999996</v>
      </c>
      <c r="BN22" s="19">
        <v>1029</v>
      </c>
      <c r="BO22" s="19">
        <v>373</v>
      </c>
      <c r="BP22" s="19"/>
      <c r="BQ22" s="19"/>
      <c r="BR22" s="19">
        <f t="shared" si="19"/>
        <v>20476.433299999997</v>
      </c>
      <c r="BS22" s="19">
        <f t="shared" si="20"/>
        <v>20476.433299999997</v>
      </c>
      <c r="BT22" s="19">
        <v>5366</v>
      </c>
      <c r="BU22" s="19">
        <v>1946</v>
      </c>
      <c r="BV22" s="19"/>
      <c r="BW22" s="19"/>
      <c r="BX22" s="19">
        <f t="shared" si="21"/>
        <v>3786.832475</v>
      </c>
      <c r="BY22" s="19">
        <f t="shared" si="22"/>
        <v>3786.832475</v>
      </c>
      <c r="BZ22" s="19">
        <v>992</v>
      </c>
      <c r="CA22" s="19">
        <v>360</v>
      </c>
      <c r="CB22" s="19"/>
      <c r="CC22" s="19"/>
      <c r="CD22" s="19">
        <f t="shared" si="23"/>
        <v>36613.8912</v>
      </c>
      <c r="CE22" s="19">
        <f t="shared" si="24"/>
        <v>36613.8912</v>
      </c>
      <c r="CF22" s="19">
        <v>9595</v>
      </c>
      <c r="CG22" s="19">
        <v>3479</v>
      </c>
      <c r="CH22" s="19"/>
      <c r="CI22" s="19"/>
      <c r="CJ22" s="19">
        <f t="shared" si="25"/>
        <v>15381.752475000001</v>
      </c>
      <c r="CK22" s="19">
        <f t="shared" si="26"/>
        <v>15381.752475000001</v>
      </c>
      <c r="CL22" s="19">
        <v>4031</v>
      </c>
      <c r="CM22" s="19">
        <v>1462</v>
      </c>
      <c r="CN22" s="19"/>
      <c r="CO22" s="19"/>
      <c r="CP22" s="19">
        <f t="shared" si="27"/>
        <v>5598.050174999999</v>
      </c>
      <c r="CQ22" s="19">
        <f t="shared" si="28"/>
        <v>5598.050174999999</v>
      </c>
      <c r="CR22" s="19">
        <v>1467</v>
      </c>
      <c r="CS22" s="19">
        <v>532</v>
      </c>
      <c r="CT22" s="19"/>
      <c r="CU22" s="19"/>
      <c r="CV22" s="19">
        <f t="shared" si="29"/>
        <v>5024.0446375</v>
      </c>
      <c r="CW22" s="19">
        <f t="shared" si="30"/>
        <v>5024.0446375</v>
      </c>
      <c r="CX22" s="19">
        <v>1317</v>
      </c>
      <c r="CY22" s="19">
        <v>477</v>
      </c>
      <c r="CZ22" s="19"/>
      <c r="DA22" s="19"/>
      <c r="DB22" s="19">
        <f t="shared" si="31"/>
        <v>1585.0597625</v>
      </c>
      <c r="DC22" s="19">
        <f t="shared" si="32"/>
        <v>1585.0597625</v>
      </c>
      <c r="DD22" s="19">
        <v>415</v>
      </c>
      <c r="DE22" s="19">
        <v>151</v>
      </c>
      <c r="DF22" s="19"/>
      <c r="DG22" s="19"/>
      <c r="DH22" s="19">
        <f t="shared" si="33"/>
        <v>203.23680000000002</v>
      </c>
      <c r="DI22" s="19">
        <f t="shared" si="34"/>
        <v>203.23680000000002</v>
      </c>
      <c r="DJ22" s="19">
        <v>53</v>
      </c>
      <c r="DK22" s="19">
        <v>19</v>
      </c>
      <c r="DL22" s="19"/>
      <c r="DM22" s="19"/>
      <c r="DN22" s="19">
        <f t="shared" si="35"/>
        <v>5116.3805875</v>
      </c>
      <c r="DO22" s="19">
        <f t="shared" si="36"/>
        <v>5116.3805875</v>
      </c>
      <c r="DP22" s="19">
        <v>1341</v>
      </c>
      <c r="DQ22" s="19">
        <v>486</v>
      </c>
      <c r="DR22" s="19"/>
      <c r="DS22" s="19"/>
      <c r="DT22" s="19">
        <f t="shared" si="37"/>
        <v>28420.2155875</v>
      </c>
      <c r="DU22" s="19">
        <f t="shared" si="38"/>
        <v>28420.2155875</v>
      </c>
      <c r="DV22" s="19">
        <v>7448</v>
      </c>
      <c r="DW22" s="19">
        <v>2701</v>
      </c>
      <c r="DX22" s="19"/>
      <c r="DY22" s="26"/>
      <c r="DZ22" s="19"/>
      <c r="EA22" s="19"/>
      <c r="EB22" s="19"/>
      <c r="EC22" s="19"/>
    </row>
    <row r="23" spans="1:133" ht="12.75">
      <c r="A23" s="3">
        <v>42461</v>
      </c>
      <c r="C23" s="20">
        <v>3780000</v>
      </c>
      <c r="D23" s="20">
        <v>407125</v>
      </c>
      <c r="E23" s="20">
        <f t="shared" si="0"/>
        <v>4187125</v>
      </c>
      <c r="F23" s="20">
        <f t="shared" si="39"/>
        <v>106692</v>
      </c>
      <c r="G23" s="20">
        <f t="shared" si="40"/>
        <v>38692</v>
      </c>
      <c r="I23" s="26">
        <v>2280448.6739999996</v>
      </c>
      <c r="J23" s="26">
        <v>245615.78476250003</v>
      </c>
      <c r="K23" s="20">
        <v>2526064.4587624995</v>
      </c>
      <c r="L23" s="20">
        <v>64366</v>
      </c>
      <c r="M23" s="20">
        <v>23343</v>
      </c>
      <c r="O23" s="19">
        <f t="shared" si="41"/>
        <v>1499551.3260000004</v>
      </c>
      <c r="P23" s="19">
        <f t="shared" si="1"/>
        <v>161509.21523749997</v>
      </c>
      <c r="Q23" s="19">
        <f t="shared" si="2"/>
        <v>1661060.5412375003</v>
      </c>
      <c r="R23" s="19">
        <f t="shared" si="42"/>
        <v>42326</v>
      </c>
      <c r="S23" s="19">
        <f t="shared" si="43"/>
        <v>15349</v>
      </c>
      <c r="U23" s="19">
        <f t="shared" si="44"/>
        <v>627.1020000000001</v>
      </c>
      <c r="V23" s="19">
        <f t="shared" si="3"/>
        <v>67.5420375</v>
      </c>
      <c r="W23" s="19">
        <f t="shared" si="4"/>
        <v>694.6440375000001</v>
      </c>
      <c r="X23" s="19">
        <v>18</v>
      </c>
      <c r="Y23" s="19">
        <v>6</v>
      </c>
      <c r="Z23" s="19"/>
      <c r="AA23" s="19">
        <f t="shared" si="45"/>
        <v>7978.068</v>
      </c>
      <c r="AB23" s="19">
        <f t="shared" si="5"/>
        <v>859.2780250000001</v>
      </c>
      <c r="AC23" s="19">
        <f t="shared" si="6"/>
        <v>8837.346025</v>
      </c>
      <c r="AD23" s="19">
        <v>225</v>
      </c>
      <c r="AE23" s="19">
        <v>82</v>
      </c>
      <c r="AF23" s="19"/>
      <c r="AG23" s="19">
        <f t="shared" si="46"/>
        <v>85930.74</v>
      </c>
      <c r="AH23" s="19">
        <f t="shared" si="7"/>
        <v>9255.172625</v>
      </c>
      <c r="AI23" s="19">
        <f t="shared" si="8"/>
        <v>95185.912625</v>
      </c>
      <c r="AJ23" s="19">
        <v>2425</v>
      </c>
      <c r="AK23" s="19">
        <v>880</v>
      </c>
      <c r="AL23" s="19"/>
      <c r="AM23" s="19">
        <f t="shared" si="47"/>
        <v>804.762</v>
      </c>
      <c r="AN23" s="19">
        <f t="shared" si="9"/>
        <v>86.6769125</v>
      </c>
      <c r="AO23" s="19">
        <f t="shared" si="10"/>
        <v>891.4389124999999</v>
      </c>
      <c r="AP23" s="19">
        <v>23</v>
      </c>
      <c r="AQ23" s="19">
        <v>8</v>
      </c>
      <c r="AR23" s="19"/>
      <c r="AS23" s="19">
        <f t="shared" si="48"/>
        <v>98549.136</v>
      </c>
      <c r="AT23" s="19">
        <f t="shared" si="11"/>
        <v>10614.2373</v>
      </c>
      <c r="AU23" s="19">
        <f t="shared" si="12"/>
        <v>109163.3733</v>
      </c>
      <c r="AV23" s="19">
        <v>2782</v>
      </c>
      <c r="AW23" s="19">
        <v>1009</v>
      </c>
      <c r="AX23" s="19"/>
      <c r="AY23" s="19">
        <f t="shared" si="49"/>
        <v>99610.18200000002</v>
      </c>
      <c r="AZ23" s="19">
        <f t="shared" si="13"/>
        <v>10728.5172875</v>
      </c>
      <c r="BA23" s="19">
        <f t="shared" si="14"/>
        <v>110338.69928750001</v>
      </c>
      <c r="BB23" s="19">
        <v>2812</v>
      </c>
      <c r="BC23" s="19">
        <v>1020</v>
      </c>
      <c r="BD23" s="19"/>
      <c r="BE23" s="19">
        <f t="shared" si="50"/>
        <v>34958.952000000005</v>
      </c>
      <c r="BF23" s="19">
        <f t="shared" si="15"/>
        <v>3765.25485</v>
      </c>
      <c r="BG23" s="19">
        <f t="shared" si="16"/>
        <v>38724.20685</v>
      </c>
      <c r="BH23" s="19">
        <v>987</v>
      </c>
      <c r="BI23" s="19">
        <v>358</v>
      </c>
      <c r="BJ23" s="19"/>
      <c r="BK23" s="19">
        <f t="shared" si="51"/>
        <v>36457.344</v>
      </c>
      <c r="BL23" s="19">
        <f t="shared" si="17"/>
        <v>3926.6391999999996</v>
      </c>
      <c r="BM23" s="19">
        <f t="shared" si="18"/>
        <v>40383.983199999995</v>
      </c>
      <c r="BN23" s="19">
        <v>1029</v>
      </c>
      <c r="BO23" s="19">
        <v>373</v>
      </c>
      <c r="BP23" s="19"/>
      <c r="BQ23" s="19">
        <f t="shared" si="52"/>
        <v>190115.85599999997</v>
      </c>
      <c r="BR23" s="19">
        <f t="shared" si="19"/>
        <v>20476.433299999997</v>
      </c>
      <c r="BS23" s="19">
        <f t="shared" si="20"/>
        <v>210592.28929999997</v>
      </c>
      <c r="BT23" s="19">
        <v>5366</v>
      </c>
      <c r="BU23" s="19">
        <v>1946</v>
      </c>
      <c r="BV23" s="19"/>
      <c r="BW23" s="19">
        <f t="shared" si="53"/>
        <v>35159.291999999994</v>
      </c>
      <c r="BX23" s="19">
        <f t="shared" si="21"/>
        <v>3786.832475</v>
      </c>
      <c r="BY23" s="19">
        <f t="shared" si="22"/>
        <v>38946.124475</v>
      </c>
      <c r="BZ23" s="19">
        <v>992</v>
      </c>
      <c r="CA23" s="19">
        <v>360</v>
      </c>
      <c r="CB23" s="19"/>
      <c r="CC23" s="19">
        <f t="shared" si="54"/>
        <v>339945.984</v>
      </c>
      <c r="CD23" s="19">
        <f t="shared" si="23"/>
        <v>36613.8912</v>
      </c>
      <c r="CE23" s="19">
        <f t="shared" si="24"/>
        <v>376559.8752</v>
      </c>
      <c r="CF23" s="19">
        <v>9595</v>
      </c>
      <c r="CG23" s="19">
        <v>3479</v>
      </c>
      <c r="CH23" s="19"/>
      <c r="CI23" s="19">
        <f t="shared" si="55"/>
        <v>142813.692</v>
      </c>
      <c r="CJ23" s="19">
        <f t="shared" si="25"/>
        <v>15381.752475000001</v>
      </c>
      <c r="CK23" s="19">
        <f t="shared" si="26"/>
        <v>158195.44447500003</v>
      </c>
      <c r="CL23" s="19">
        <v>4031</v>
      </c>
      <c r="CM23" s="19">
        <v>1462</v>
      </c>
      <c r="CN23" s="19"/>
      <c r="CO23" s="19">
        <f t="shared" si="56"/>
        <v>51975.755999999994</v>
      </c>
      <c r="CP23" s="19">
        <f t="shared" si="27"/>
        <v>5598.050174999999</v>
      </c>
      <c r="CQ23" s="19">
        <f t="shared" si="28"/>
        <v>57573.80617499999</v>
      </c>
      <c r="CR23" s="19">
        <v>1467</v>
      </c>
      <c r="CS23" s="19">
        <v>532</v>
      </c>
      <c r="CT23" s="19"/>
      <c r="CU23" s="19">
        <f t="shared" si="57"/>
        <v>46646.333999999995</v>
      </c>
      <c r="CV23" s="19">
        <f t="shared" si="29"/>
        <v>5024.0446375</v>
      </c>
      <c r="CW23" s="19">
        <f t="shared" si="30"/>
        <v>51670.3786375</v>
      </c>
      <c r="CX23" s="19">
        <v>1317</v>
      </c>
      <c r="CY23" s="19">
        <v>477</v>
      </c>
      <c r="CZ23" s="19"/>
      <c r="DA23" s="19">
        <f t="shared" si="58"/>
        <v>14716.674</v>
      </c>
      <c r="DB23" s="19">
        <f t="shared" si="31"/>
        <v>1585.0597625</v>
      </c>
      <c r="DC23" s="19">
        <f t="shared" si="32"/>
        <v>16301.7337625</v>
      </c>
      <c r="DD23" s="19">
        <v>415</v>
      </c>
      <c r="DE23" s="19">
        <v>151</v>
      </c>
      <c r="DF23" s="19"/>
      <c r="DG23" s="19">
        <f t="shared" si="59"/>
        <v>1886.976</v>
      </c>
      <c r="DH23" s="19">
        <f t="shared" si="33"/>
        <v>203.23680000000002</v>
      </c>
      <c r="DI23" s="19">
        <f t="shared" si="34"/>
        <v>2090.2128000000002</v>
      </c>
      <c r="DJ23" s="19">
        <v>53</v>
      </c>
      <c r="DK23" s="19">
        <v>19</v>
      </c>
      <c r="DL23" s="19"/>
      <c r="DM23" s="19">
        <f t="shared" si="60"/>
        <v>47503.638</v>
      </c>
      <c r="DN23" s="19">
        <f t="shared" si="35"/>
        <v>5116.3805875</v>
      </c>
      <c r="DO23" s="19">
        <f t="shared" si="36"/>
        <v>52620.0185875</v>
      </c>
      <c r="DP23" s="19">
        <v>1341</v>
      </c>
      <c r="DQ23" s="19">
        <v>486</v>
      </c>
      <c r="DR23" s="19"/>
      <c r="DS23" s="19">
        <f t="shared" si="61"/>
        <v>263870.838</v>
      </c>
      <c r="DT23" s="19">
        <f t="shared" si="37"/>
        <v>28420.2155875</v>
      </c>
      <c r="DU23" s="19">
        <f t="shared" si="38"/>
        <v>292291.0535875</v>
      </c>
      <c r="DV23" s="19">
        <v>7448</v>
      </c>
      <c r="DW23" s="19">
        <v>2701</v>
      </c>
      <c r="DX23" s="19"/>
      <c r="DY23" s="26"/>
      <c r="DZ23" s="19"/>
      <c r="EA23" s="19"/>
      <c r="EB23" s="19"/>
      <c r="EC23" s="19"/>
    </row>
    <row r="24" spans="1:133" ht="12.75">
      <c r="A24" s="3">
        <v>42644</v>
      </c>
      <c r="C24" s="20"/>
      <c r="D24" s="20">
        <v>312625</v>
      </c>
      <c r="E24" s="20">
        <f t="shared" si="0"/>
        <v>312625</v>
      </c>
      <c r="F24" s="20">
        <f t="shared" si="39"/>
        <v>106692</v>
      </c>
      <c r="G24" s="20">
        <f t="shared" si="40"/>
        <v>38692</v>
      </c>
      <c r="I24" s="26">
        <v>0</v>
      </c>
      <c r="J24" s="26">
        <v>188604.5679125</v>
      </c>
      <c r="K24" s="20">
        <v>188604.5679125</v>
      </c>
      <c r="L24" s="20">
        <v>64366</v>
      </c>
      <c r="M24" s="20">
        <v>23343</v>
      </c>
      <c r="O24" s="19"/>
      <c r="P24" s="19">
        <f t="shared" si="1"/>
        <v>124020.4320875</v>
      </c>
      <c r="Q24" s="19">
        <f t="shared" si="2"/>
        <v>124020.4320875</v>
      </c>
      <c r="R24" s="19">
        <f t="shared" si="42"/>
        <v>42326</v>
      </c>
      <c r="S24" s="19">
        <f t="shared" si="43"/>
        <v>15349</v>
      </c>
      <c r="U24" s="19"/>
      <c r="V24" s="19">
        <f t="shared" si="3"/>
        <v>51.8644875</v>
      </c>
      <c r="W24" s="19">
        <f t="shared" si="4"/>
        <v>51.8644875</v>
      </c>
      <c r="X24" s="19">
        <v>18</v>
      </c>
      <c r="Y24" s="19">
        <v>6</v>
      </c>
      <c r="Z24" s="19"/>
      <c r="AA24" s="19"/>
      <c r="AB24" s="19">
        <f t="shared" si="5"/>
        <v>659.8263249999999</v>
      </c>
      <c r="AC24" s="19">
        <f t="shared" si="6"/>
        <v>659.8263249999999</v>
      </c>
      <c r="AD24" s="19">
        <v>225</v>
      </c>
      <c r="AE24" s="19">
        <v>82</v>
      </c>
      <c r="AF24" s="19"/>
      <c r="AG24" s="19"/>
      <c r="AH24" s="19">
        <f t="shared" si="7"/>
        <v>7106.904125</v>
      </c>
      <c r="AI24" s="19">
        <f t="shared" si="8"/>
        <v>7106.904125</v>
      </c>
      <c r="AJ24" s="19">
        <v>2425</v>
      </c>
      <c r="AK24" s="19">
        <v>880</v>
      </c>
      <c r="AL24" s="19"/>
      <c r="AM24" s="19"/>
      <c r="AN24" s="19">
        <f t="shared" si="9"/>
        <v>66.5578625</v>
      </c>
      <c r="AO24" s="19">
        <f t="shared" si="10"/>
        <v>66.5578625</v>
      </c>
      <c r="AP24" s="19">
        <v>23</v>
      </c>
      <c r="AQ24" s="19">
        <v>8</v>
      </c>
      <c r="AR24" s="19"/>
      <c r="AS24" s="19"/>
      <c r="AT24" s="19">
        <f t="shared" si="11"/>
        <v>8150.5089</v>
      </c>
      <c r="AU24" s="19">
        <f t="shared" si="12"/>
        <v>8150.5089</v>
      </c>
      <c r="AV24" s="19">
        <v>2782</v>
      </c>
      <c r="AW24" s="19">
        <v>1009</v>
      </c>
      <c r="AX24" s="19"/>
      <c r="AY24" s="19"/>
      <c r="AZ24" s="19">
        <f t="shared" si="13"/>
        <v>8238.262737500001</v>
      </c>
      <c r="BA24" s="19">
        <f t="shared" si="14"/>
        <v>8238.262737500001</v>
      </c>
      <c r="BB24" s="19">
        <v>2812</v>
      </c>
      <c r="BC24" s="19">
        <v>1020</v>
      </c>
      <c r="BD24" s="19"/>
      <c r="BE24" s="19"/>
      <c r="BF24" s="19">
        <f t="shared" si="15"/>
        <v>2891.2810499999996</v>
      </c>
      <c r="BG24" s="19">
        <f t="shared" si="16"/>
        <v>2891.2810499999996</v>
      </c>
      <c r="BH24" s="19">
        <v>987</v>
      </c>
      <c r="BI24" s="19">
        <v>358</v>
      </c>
      <c r="BJ24" s="19"/>
      <c r="BK24" s="19"/>
      <c r="BL24" s="19">
        <f t="shared" si="17"/>
        <v>3015.2056</v>
      </c>
      <c r="BM24" s="19">
        <f t="shared" si="18"/>
        <v>3015.2056</v>
      </c>
      <c r="BN24" s="19">
        <v>1029</v>
      </c>
      <c r="BO24" s="19">
        <v>373</v>
      </c>
      <c r="BP24" s="19"/>
      <c r="BQ24" s="19"/>
      <c r="BR24" s="19">
        <f t="shared" si="19"/>
        <v>15723.5369</v>
      </c>
      <c r="BS24" s="19">
        <f t="shared" si="20"/>
        <v>15723.5369</v>
      </c>
      <c r="BT24" s="19">
        <v>5366</v>
      </c>
      <c r="BU24" s="19">
        <v>1946</v>
      </c>
      <c r="BV24" s="19"/>
      <c r="BW24" s="19"/>
      <c r="BX24" s="19">
        <f t="shared" si="21"/>
        <v>2907.850175</v>
      </c>
      <c r="BY24" s="19">
        <f t="shared" si="22"/>
        <v>2907.850175</v>
      </c>
      <c r="BZ24" s="19">
        <v>992</v>
      </c>
      <c r="CA24" s="19">
        <v>360</v>
      </c>
      <c r="CB24" s="19"/>
      <c r="CC24" s="19"/>
      <c r="CD24" s="19">
        <f t="shared" si="23"/>
        <v>28115.2416</v>
      </c>
      <c r="CE24" s="19">
        <f t="shared" si="24"/>
        <v>28115.2416</v>
      </c>
      <c r="CF24" s="19">
        <v>9595</v>
      </c>
      <c r="CG24" s="19">
        <v>3479</v>
      </c>
      <c r="CH24" s="19"/>
      <c r="CI24" s="19"/>
      <c r="CJ24" s="19">
        <f t="shared" si="25"/>
        <v>11811.410175</v>
      </c>
      <c r="CK24" s="19">
        <f t="shared" si="26"/>
        <v>11811.410175</v>
      </c>
      <c r="CL24" s="19">
        <v>4031</v>
      </c>
      <c r="CM24" s="19">
        <v>1462</v>
      </c>
      <c r="CN24" s="19"/>
      <c r="CO24" s="19"/>
      <c r="CP24" s="19">
        <f t="shared" si="27"/>
        <v>4298.656274999999</v>
      </c>
      <c r="CQ24" s="19">
        <f t="shared" si="28"/>
        <v>4298.656274999999</v>
      </c>
      <c r="CR24" s="19">
        <v>1467</v>
      </c>
      <c r="CS24" s="19">
        <v>532</v>
      </c>
      <c r="CT24" s="19"/>
      <c r="CU24" s="19"/>
      <c r="CV24" s="19">
        <f t="shared" si="29"/>
        <v>3857.8862874999995</v>
      </c>
      <c r="CW24" s="19">
        <f t="shared" si="30"/>
        <v>3857.8862874999995</v>
      </c>
      <c r="CX24" s="19">
        <v>1317</v>
      </c>
      <c r="CY24" s="19">
        <v>477</v>
      </c>
      <c r="CZ24" s="19"/>
      <c r="DA24" s="19"/>
      <c r="DB24" s="19">
        <f t="shared" si="31"/>
        <v>1217.1429125000002</v>
      </c>
      <c r="DC24" s="19">
        <f t="shared" si="32"/>
        <v>1217.1429125000002</v>
      </c>
      <c r="DD24" s="19">
        <v>415</v>
      </c>
      <c r="DE24" s="19">
        <v>151</v>
      </c>
      <c r="DF24" s="19"/>
      <c r="DG24" s="19"/>
      <c r="DH24" s="19">
        <f t="shared" si="33"/>
        <v>156.0624</v>
      </c>
      <c r="DI24" s="19">
        <f t="shared" si="34"/>
        <v>156.0624</v>
      </c>
      <c r="DJ24" s="19">
        <v>53</v>
      </c>
      <c r="DK24" s="19">
        <v>19</v>
      </c>
      <c r="DL24" s="19"/>
      <c r="DM24" s="19"/>
      <c r="DN24" s="19">
        <f t="shared" si="35"/>
        <v>3928.7896375</v>
      </c>
      <c r="DO24" s="19">
        <f t="shared" si="36"/>
        <v>3928.7896375</v>
      </c>
      <c r="DP24" s="19">
        <v>1341</v>
      </c>
      <c r="DQ24" s="19">
        <v>486</v>
      </c>
      <c r="DR24" s="19"/>
      <c r="DS24" s="19"/>
      <c r="DT24" s="19">
        <f t="shared" si="37"/>
        <v>21823.4446375</v>
      </c>
      <c r="DU24" s="19">
        <f t="shared" si="38"/>
        <v>21823.4446375</v>
      </c>
      <c r="DV24" s="19">
        <v>7448</v>
      </c>
      <c r="DW24" s="19">
        <v>2701</v>
      </c>
      <c r="DX24" s="19"/>
      <c r="DY24" s="26"/>
      <c r="DZ24" s="19"/>
      <c r="EA24" s="19"/>
      <c r="EB24" s="19"/>
      <c r="EC24" s="19"/>
    </row>
    <row r="25" spans="1:133" ht="12.75">
      <c r="A25" s="3">
        <v>42826</v>
      </c>
      <c r="C25" s="20">
        <v>3965000</v>
      </c>
      <c r="D25" s="20">
        <v>312625</v>
      </c>
      <c r="E25" s="20">
        <f t="shared" si="0"/>
        <v>4277625</v>
      </c>
      <c r="F25" s="20">
        <f t="shared" si="39"/>
        <v>106692</v>
      </c>
      <c r="G25" s="20">
        <f t="shared" si="40"/>
        <v>38692</v>
      </c>
      <c r="I25" s="26">
        <v>2392057.9345000004</v>
      </c>
      <c r="J25" s="26">
        <v>188604.5679125</v>
      </c>
      <c r="K25" s="20">
        <v>2580662.5024125003</v>
      </c>
      <c r="L25" s="20">
        <v>64366</v>
      </c>
      <c r="M25" s="20">
        <v>23343</v>
      </c>
      <c r="O25" s="19">
        <f t="shared" si="41"/>
        <v>1572942.0655</v>
      </c>
      <c r="P25" s="19">
        <f t="shared" si="1"/>
        <v>124020.4320875</v>
      </c>
      <c r="Q25" s="19">
        <f t="shared" si="2"/>
        <v>1696962.4975875001</v>
      </c>
      <c r="R25" s="19">
        <f t="shared" si="42"/>
        <v>42326</v>
      </c>
      <c r="S25" s="19">
        <f t="shared" si="43"/>
        <v>15349</v>
      </c>
      <c r="U25" s="19">
        <f t="shared" si="44"/>
        <v>657.7935000000001</v>
      </c>
      <c r="V25" s="19">
        <f t="shared" si="3"/>
        <v>51.8644875</v>
      </c>
      <c r="W25" s="19">
        <f t="shared" si="4"/>
        <v>709.6579875000001</v>
      </c>
      <c r="X25" s="19">
        <v>18</v>
      </c>
      <c r="Y25" s="19">
        <v>6</v>
      </c>
      <c r="Z25" s="19"/>
      <c r="AA25" s="19">
        <f t="shared" si="45"/>
        <v>8368.529</v>
      </c>
      <c r="AB25" s="19">
        <f t="shared" si="5"/>
        <v>659.8263249999999</v>
      </c>
      <c r="AC25" s="19">
        <f t="shared" si="6"/>
        <v>9028.355325</v>
      </c>
      <c r="AD25" s="19">
        <v>225</v>
      </c>
      <c r="AE25" s="19">
        <v>82</v>
      </c>
      <c r="AF25" s="19"/>
      <c r="AG25" s="19">
        <f t="shared" si="46"/>
        <v>90136.345</v>
      </c>
      <c r="AH25" s="19">
        <f t="shared" si="7"/>
        <v>7106.904125</v>
      </c>
      <c r="AI25" s="19">
        <f t="shared" si="8"/>
        <v>97243.249125</v>
      </c>
      <c r="AJ25" s="19">
        <v>2425</v>
      </c>
      <c r="AK25" s="19">
        <v>880</v>
      </c>
      <c r="AL25" s="19"/>
      <c r="AM25" s="19">
        <f t="shared" si="47"/>
        <v>844.1485</v>
      </c>
      <c r="AN25" s="19">
        <f t="shared" si="9"/>
        <v>66.5578625</v>
      </c>
      <c r="AO25" s="19">
        <f t="shared" si="10"/>
        <v>910.7063625000001</v>
      </c>
      <c r="AP25" s="19">
        <v>23</v>
      </c>
      <c r="AQ25" s="19">
        <v>8</v>
      </c>
      <c r="AR25" s="19"/>
      <c r="AS25" s="19">
        <f t="shared" si="48"/>
        <v>103372.308</v>
      </c>
      <c r="AT25" s="19">
        <f t="shared" si="11"/>
        <v>8150.5089</v>
      </c>
      <c r="AU25" s="19">
        <f t="shared" si="12"/>
        <v>111522.8169</v>
      </c>
      <c r="AV25" s="19">
        <v>2782</v>
      </c>
      <c r="AW25" s="19">
        <v>1009</v>
      </c>
      <c r="AX25" s="19"/>
      <c r="AY25" s="19">
        <f t="shared" si="49"/>
        <v>104485.28350000002</v>
      </c>
      <c r="AZ25" s="19">
        <f t="shared" si="13"/>
        <v>8238.262737500001</v>
      </c>
      <c r="BA25" s="19">
        <f t="shared" si="14"/>
        <v>112723.54623750002</v>
      </c>
      <c r="BB25" s="19">
        <v>2812</v>
      </c>
      <c r="BC25" s="19">
        <v>1020</v>
      </c>
      <c r="BD25" s="19"/>
      <c r="BE25" s="19">
        <f t="shared" si="50"/>
        <v>36669.906</v>
      </c>
      <c r="BF25" s="19">
        <f t="shared" si="15"/>
        <v>2891.2810499999996</v>
      </c>
      <c r="BG25" s="19">
        <f t="shared" si="16"/>
        <v>39561.18705</v>
      </c>
      <c r="BH25" s="19">
        <v>987</v>
      </c>
      <c r="BI25" s="19">
        <v>358</v>
      </c>
      <c r="BJ25" s="19"/>
      <c r="BK25" s="19">
        <f t="shared" si="51"/>
        <v>38241.632000000005</v>
      </c>
      <c r="BL25" s="19">
        <f t="shared" si="17"/>
        <v>3015.2056</v>
      </c>
      <c r="BM25" s="19">
        <f t="shared" si="18"/>
        <v>41256.837600000006</v>
      </c>
      <c r="BN25" s="19">
        <v>1029</v>
      </c>
      <c r="BO25" s="19">
        <v>373</v>
      </c>
      <c r="BP25" s="19"/>
      <c r="BQ25" s="19">
        <f t="shared" si="52"/>
        <v>199420.468</v>
      </c>
      <c r="BR25" s="19">
        <f t="shared" si="19"/>
        <v>15723.5369</v>
      </c>
      <c r="BS25" s="19">
        <f t="shared" si="20"/>
        <v>215144.0049</v>
      </c>
      <c r="BT25" s="19">
        <v>5366</v>
      </c>
      <c r="BU25" s="19">
        <v>1946</v>
      </c>
      <c r="BV25" s="19"/>
      <c r="BW25" s="19">
        <f t="shared" si="53"/>
        <v>36880.051</v>
      </c>
      <c r="BX25" s="19">
        <f t="shared" si="21"/>
        <v>2907.850175</v>
      </c>
      <c r="BY25" s="19">
        <f t="shared" si="22"/>
        <v>39787.901175</v>
      </c>
      <c r="BZ25" s="19">
        <v>992</v>
      </c>
      <c r="CA25" s="19">
        <v>360</v>
      </c>
      <c r="CB25" s="19"/>
      <c r="CC25" s="19">
        <f t="shared" si="54"/>
        <v>356583.552</v>
      </c>
      <c r="CD25" s="19">
        <f t="shared" si="23"/>
        <v>28115.2416</v>
      </c>
      <c r="CE25" s="19">
        <f t="shared" si="24"/>
        <v>384698.79360000003</v>
      </c>
      <c r="CF25" s="19">
        <v>9595</v>
      </c>
      <c r="CG25" s="19">
        <v>3479</v>
      </c>
      <c r="CH25" s="19"/>
      <c r="CI25" s="19">
        <f t="shared" si="55"/>
        <v>149803.251</v>
      </c>
      <c r="CJ25" s="19">
        <f t="shared" si="25"/>
        <v>11811.410175</v>
      </c>
      <c r="CK25" s="19">
        <f t="shared" si="26"/>
        <v>161614.661175</v>
      </c>
      <c r="CL25" s="19">
        <v>4031</v>
      </c>
      <c r="CM25" s="19">
        <v>1462</v>
      </c>
      <c r="CN25" s="19"/>
      <c r="CO25" s="19">
        <f t="shared" si="56"/>
        <v>54519.543</v>
      </c>
      <c r="CP25" s="19">
        <f t="shared" si="27"/>
        <v>4298.656274999999</v>
      </c>
      <c r="CQ25" s="19">
        <f t="shared" si="28"/>
        <v>58818.199275</v>
      </c>
      <c r="CR25" s="19">
        <v>1467</v>
      </c>
      <c r="CS25" s="19">
        <v>532</v>
      </c>
      <c r="CT25" s="19"/>
      <c r="CU25" s="19">
        <f t="shared" si="57"/>
        <v>48929.2895</v>
      </c>
      <c r="CV25" s="19">
        <f t="shared" si="29"/>
        <v>3857.8862874999995</v>
      </c>
      <c r="CW25" s="19">
        <f t="shared" si="30"/>
        <v>52787.1757875</v>
      </c>
      <c r="CX25" s="19">
        <v>1317</v>
      </c>
      <c r="CY25" s="19">
        <v>477</v>
      </c>
      <c r="CZ25" s="19"/>
      <c r="DA25" s="19">
        <f t="shared" si="58"/>
        <v>15436.9345</v>
      </c>
      <c r="DB25" s="19">
        <f t="shared" si="31"/>
        <v>1217.1429125000002</v>
      </c>
      <c r="DC25" s="19">
        <f t="shared" si="32"/>
        <v>16654.0774125</v>
      </c>
      <c r="DD25" s="19">
        <v>415</v>
      </c>
      <c r="DE25" s="19">
        <v>151</v>
      </c>
      <c r="DF25" s="19"/>
      <c r="DG25" s="19">
        <f t="shared" si="59"/>
        <v>1979.328</v>
      </c>
      <c r="DH25" s="19">
        <f t="shared" si="33"/>
        <v>156.0624</v>
      </c>
      <c r="DI25" s="19">
        <f t="shared" si="34"/>
        <v>2135.3903999999998</v>
      </c>
      <c r="DJ25" s="19">
        <v>53</v>
      </c>
      <c r="DK25" s="19">
        <v>19</v>
      </c>
      <c r="DL25" s="19"/>
      <c r="DM25" s="19">
        <f t="shared" si="60"/>
        <v>49828.5515</v>
      </c>
      <c r="DN25" s="19">
        <f t="shared" si="35"/>
        <v>3928.7896375</v>
      </c>
      <c r="DO25" s="19">
        <f t="shared" si="36"/>
        <v>53757.3411375</v>
      </c>
      <c r="DP25" s="19">
        <v>1341</v>
      </c>
      <c r="DQ25" s="19">
        <v>486</v>
      </c>
      <c r="DR25" s="19"/>
      <c r="DS25" s="19">
        <f t="shared" si="61"/>
        <v>276785.15150000004</v>
      </c>
      <c r="DT25" s="19">
        <f t="shared" si="37"/>
        <v>21823.4446375</v>
      </c>
      <c r="DU25" s="19">
        <f t="shared" si="38"/>
        <v>298608.5961375</v>
      </c>
      <c r="DV25" s="19">
        <v>7448</v>
      </c>
      <c r="DW25" s="19">
        <v>2701</v>
      </c>
      <c r="DX25" s="19"/>
      <c r="DY25" s="26"/>
      <c r="DZ25" s="19"/>
      <c r="EA25" s="19"/>
      <c r="EB25" s="19"/>
      <c r="EC25" s="19"/>
    </row>
    <row r="26" spans="1:133" ht="12.75">
      <c r="A26" s="3">
        <v>43009</v>
      </c>
      <c r="C26" s="20"/>
      <c r="D26" s="20">
        <v>213500</v>
      </c>
      <c r="E26" s="20">
        <f t="shared" si="0"/>
        <v>213500</v>
      </c>
      <c r="F26" s="20">
        <f t="shared" si="39"/>
        <v>106692</v>
      </c>
      <c r="G26" s="20">
        <f t="shared" si="40"/>
        <v>38692</v>
      </c>
      <c r="I26" s="26">
        <v>0</v>
      </c>
      <c r="J26" s="26">
        <v>128803.11955</v>
      </c>
      <c r="K26" s="20">
        <v>128803.11955</v>
      </c>
      <c r="L26" s="20">
        <v>64366</v>
      </c>
      <c r="M26" s="20">
        <v>23343</v>
      </c>
      <c r="O26" s="19"/>
      <c r="P26" s="19">
        <f t="shared" si="1"/>
        <v>84696.88044999998</v>
      </c>
      <c r="Q26" s="19">
        <f t="shared" si="2"/>
        <v>84696.88044999998</v>
      </c>
      <c r="R26" s="19">
        <f t="shared" si="42"/>
        <v>42326</v>
      </c>
      <c r="S26" s="19">
        <f t="shared" si="43"/>
        <v>15349</v>
      </c>
      <c r="U26" s="19"/>
      <c r="V26" s="19">
        <f t="shared" si="3"/>
        <v>35.419650000000004</v>
      </c>
      <c r="W26" s="19">
        <f t="shared" si="4"/>
        <v>35.419650000000004</v>
      </c>
      <c r="X26" s="19">
        <v>18</v>
      </c>
      <c r="Y26" s="19">
        <v>6</v>
      </c>
      <c r="Z26" s="19"/>
      <c r="AA26" s="19"/>
      <c r="AB26" s="19">
        <f t="shared" si="5"/>
        <v>450.6131</v>
      </c>
      <c r="AC26" s="19">
        <f t="shared" si="6"/>
        <v>450.6131</v>
      </c>
      <c r="AD26" s="19">
        <v>225</v>
      </c>
      <c r="AE26" s="19">
        <v>82</v>
      </c>
      <c r="AF26" s="19"/>
      <c r="AG26" s="19"/>
      <c r="AH26" s="19">
        <f t="shared" si="7"/>
        <v>4853.4955</v>
      </c>
      <c r="AI26" s="19">
        <f t="shared" si="8"/>
        <v>4853.4955</v>
      </c>
      <c r="AJ26" s="19">
        <v>2425</v>
      </c>
      <c r="AK26" s="19">
        <v>880</v>
      </c>
      <c r="AL26" s="19"/>
      <c r="AM26" s="19"/>
      <c r="AN26" s="19">
        <f t="shared" si="9"/>
        <v>45.45415</v>
      </c>
      <c r="AO26" s="19">
        <f t="shared" si="10"/>
        <v>45.45415</v>
      </c>
      <c r="AP26" s="19">
        <v>23</v>
      </c>
      <c r="AQ26" s="19">
        <v>8</v>
      </c>
      <c r="AR26" s="19"/>
      <c r="AS26" s="19"/>
      <c r="AT26" s="19">
        <f t="shared" si="11"/>
        <v>5566.2011999999995</v>
      </c>
      <c r="AU26" s="19">
        <f t="shared" si="12"/>
        <v>5566.2011999999995</v>
      </c>
      <c r="AV26" s="19">
        <v>2782</v>
      </c>
      <c r="AW26" s="19">
        <v>1009</v>
      </c>
      <c r="AX26" s="19"/>
      <c r="AY26" s="19"/>
      <c r="AZ26" s="19">
        <f t="shared" si="13"/>
        <v>5626.130650000001</v>
      </c>
      <c r="BA26" s="19">
        <f t="shared" si="14"/>
        <v>5626.130650000001</v>
      </c>
      <c r="BB26" s="19">
        <v>2812</v>
      </c>
      <c r="BC26" s="19">
        <v>1020</v>
      </c>
      <c r="BD26" s="19"/>
      <c r="BE26" s="19"/>
      <c r="BF26" s="19">
        <f t="shared" si="15"/>
        <v>1974.5334</v>
      </c>
      <c r="BG26" s="19">
        <f t="shared" si="16"/>
        <v>1974.5334</v>
      </c>
      <c r="BH26" s="19">
        <v>987</v>
      </c>
      <c r="BI26" s="19">
        <v>358</v>
      </c>
      <c r="BJ26" s="19"/>
      <c r="BK26" s="19"/>
      <c r="BL26" s="19">
        <f t="shared" si="17"/>
        <v>2059.1648</v>
      </c>
      <c r="BM26" s="19">
        <f t="shared" si="18"/>
        <v>2059.1648</v>
      </c>
      <c r="BN26" s="19">
        <v>1029</v>
      </c>
      <c r="BO26" s="19">
        <v>373</v>
      </c>
      <c r="BP26" s="19"/>
      <c r="BQ26" s="19"/>
      <c r="BR26" s="19">
        <f t="shared" si="19"/>
        <v>10738.0252</v>
      </c>
      <c r="BS26" s="19">
        <f t="shared" si="20"/>
        <v>10738.0252</v>
      </c>
      <c r="BT26" s="19">
        <v>5366</v>
      </c>
      <c r="BU26" s="19">
        <v>1946</v>
      </c>
      <c r="BV26" s="19"/>
      <c r="BW26" s="19"/>
      <c r="BX26" s="19">
        <f t="shared" si="21"/>
        <v>1985.8489</v>
      </c>
      <c r="BY26" s="19">
        <f t="shared" si="22"/>
        <v>1985.8489</v>
      </c>
      <c r="BZ26" s="19">
        <v>992</v>
      </c>
      <c r="CA26" s="19">
        <v>360</v>
      </c>
      <c r="CB26" s="19"/>
      <c r="CC26" s="19"/>
      <c r="CD26" s="19">
        <f t="shared" si="23"/>
        <v>19200.6528</v>
      </c>
      <c r="CE26" s="19">
        <f t="shared" si="24"/>
        <v>19200.6528</v>
      </c>
      <c r="CF26" s="19">
        <v>9595</v>
      </c>
      <c r="CG26" s="19">
        <v>3479</v>
      </c>
      <c r="CH26" s="19"/>
      <c r="CI26" s="19"/>
      <c r="CJ26" s="19">
        <f t="shared" si="25"/>
        <v>8066.3289</v>
      </c>
      <c r="CK26" s="19">
        <f t="shared" si="26"/>
        <v>8066.3289</v>
      </c>
      <c r="CL26" s="19">
        <v>4031</v>
      </c>
      <c r="CM26" s="19">
        <v>1462</v>
      </c>
      <c r="CN26" s="19"/>
      <c r="CO26" s="19"/>
      <c r="CP26" s="19">
        <f t="shared" si="27"/>
        <v>2935.6676999999995</v>
      </c>
      <c r="CQ26" s="19">
        <f t="shared" si="28"/>
        <v>2935.6676999999995</v>
      </c>
      <c r="CR26" s="19">
        <v>1467</v>
      </c>
      <c r="CS26" s="19">
        <v>532</v>
      </c>
      <c r="CT26" s="19"/>
      <c r="CU26" s="19"/>
      <c r="CV26" s="19">
        <f t="shared" si="29"/>
        <v>2634.6540499999996</v>
      </c>
      <c r="CW26" s="19">
        <f t="shared" si="30"/>
        <v>2634.6540499999996</v>
      </c>
      <c r="CX26" s="19">
        <v>1317</v>
      </c>
      <c r="CY26" s="19">
        <v>477</v>
      </c>
      <c r="CZ26" s="19"/>
      <c r="DA26" s="19"/>
      <c r="DB26" s="19">
        <f t="shared" si="31"/>
        <v>831.21955</v>
      </c>
      <c r="DC26" s="19">
        <f t="shared" si="32"/>
        <v>831.21955</v>
      </c>
      <c r="DD26" s="19">
        <v>415</v>
      </c>
      <c r="DE26" s="19">
        <v>151</v>
      </c>
      <c r="DF26" s="19"/>
      <c r="DG26" s="19"/>
      <c r="DH26" s="19">
        <f t="shared" si="33"/>
        <v>106.5792</v>
      </c>
      <c r="DI26" s="19">
        <f t="shared" si="34"/>
        <v>106.5792</v>
      </c>
      <c r="DJ26" s="19">
        <v>53</v>
      </c>
      <c r="DK26" s="19">
        <v>19</v>
      </c>
      <c r="DL26" s="19"/>
      <c r="DM26" s="19"/>
      <c r="DN26" s="19">
        <f t="shared" si="35"/>
        <v>2683.07585</v>
      </c>
      <c r="DO26" s="19">
        <f t="shared" si="36"/>
        <v>2683.07585</v>
      </c>
      <c r="DP26" s="19">
        <v>1341</v>
      </c>
      <c r="DQ26" s="19">
        <v>486</v>
      </c>
      <c r="DR26" s="19"/>
      <c r="DS26" s="19"/>
      <c r="DT26" s="19">
        <f t="shared" si="37"/>
        <v>14903.815849999999</v>
      </c>
      <c r="DU26" s="19">
        <f t="shared" si="38"/>
        <v>14903.815849999999</v>
      </c>
      <c r="DV26" s="19">
        <v>7448</v>
      </c>
      <c r="DW26" s="19">
        <v>2701</v>
      </c>
      <c r="DX26" s="19"/>
      <c r="DY26" s="26"/>
      <c r="DZ26" s="19"/>
      <c r="EA26" s="19"/>
      <c r="EB26" s="19"/>
      <c r="EC26" s="19"/>
    </row>
    <row r="27" spans="1:133" s="37" customFormat="1" ht="12.75">
      <c r="A27" s="36">
        <v>43191</v>
      </c>
      <c r="C27" s="20">
        <v>4165000</v>
      </c>
      <c r="D27" s="20">
        <v>213500</v>
      </c>
      <c r="E27" s="20">
        <f t="shared" si="0"/>
        <v>4378500</v>
      </c>
      <c r="F27" s="20">
        <f t="shared" si="39"/>
        <v>106692</v>
      </c>
      <c r="G27" s="20">
        <f t="shared" si="40"/>
        <v>38692</v>
      </c>
      <c r="H27" s="35"/>
      <c r="I27" s="26">
        <v>2512716.5945</v>
      </c>
      <c r="J27" s="26">
        <v>128803.11955</v>
      </c>
      <c r="K27" s="20">
        <v>2641519.71405</v>
      </c>
      <c r="L27" s="20">
        <v>64366</v>
      </c>
      <c r="M27" s="20">
        <v>23343</v>
      </c>
      <c r="O27" s="19">
        <f t="shared" si="41"/>
        <v>1652283.4055</v>
      </c>
      <c r="P27" s="19">
        <f t="shared" si="1"/>
        <v>84696.88044999998</v>
      </c>
      <c r="Q27" s="19">
        <f t="shared" si="2"/>
        <v>1736980.2859500002</v>
      </c>
      <c r="R27" s="19">
        <f t="shared" si="42"/>
        <v>42326</v>
      </c>
      <c r="S27" s="19">
        <f t="shared" si="43"/>
        <v>15349</v>
      </c>
      <c r="U27" s="19">
        <f t="shared" si="44"/>
        <v>690.9735000000001</v>
      </c>
      <c r="V27" s="19">
        <f t="shared" si="3"/>
        <v>35.419650000000004</v>
      </c>
      <c r="W27" s="19">
        <f t="shared" si="4"/>
        <v>726.3931500000001</v>
      </c>
      <c r="X27" s="19">
        <v>18</v>
      </c>
      <c r="Y27" s="19">
        <v>6</v>
      </c>
      <c r="Z27" s="35"/>
      <c r="AA27" s="19">
        <f t="shared" si="45"/>
        <v>8790.649</v>
      </c>
      <c r="AB27" s="19">
        <f t="shared" si="5"/>
        <v>450.6131</v>
      </c>
      <c r="AC27" s="19">
        <f t="shared" si="6"/>
        <v>9241.2621</v>
      </c>
      <c r="AD27" s="19">
        <v>225</v>
      </c>
      <c r="AE27" s="19">
        <v>82</v>
      </c>
      <c r="AF27" s="35"/>
      <c r="AG27" s="19">
        <f t="shared" si="46"/>
        <v>94682.945</v>
      </c>
      <c r="AH27" s="19">
        <f t="shared" si="7"/>
        <v>4853.4955</v>
      </c>
      <c r="AI27" s="19">
        <f t="shared" si="8"/>
        <v>99536.44050000001</v>
      </c>
      <c r="AJ27" s="19">
        <v>2425</v>
      </c>
      <c r="AK27" s="19">
        <v>880</v>
      </c>
      <c r="AL27" s="35"/>
      <c r="AM27" s="19">
        <f t="shared" si="47"/>
        <v>886.7285</v>
      </c>
      <c r="AN27" s="19">
        <f t="shared" si="9"/>
        <v>45.45415</v>
      </c>
      <c r="AO27" s="19">
        <f t="shared" si="10"/>
        <v>932.1826500000001</v>
      </c>
      <c r="AP27" s="19">
        <v>23</v>
      </c>
      <c r="AQ27" s="19">
        <v>8</v>
      </c>
      <c r="AR27" s="35"/>
      <c r="AS27" s="19">
        <f t="shared" si="48"/>
        <v>108586.54800000001</v>
      </c>
      <c r="AT27" s="19">
        <f t="shared" si="11"/>
        <v>5566.2011999999995</v>
      </c>
      <c r="AU27" s="19">
        <f t="shared" si="12"/>
        <v>114152.7492</v>
      </c>
      <c r="AV27" s="19">
        <v>2782</v>
      </c>
      <c r="AW27" s="19">
        <v>1009</v>
      </c>
      <c r="AX27" s="35"/>
      <c r="AY27" s="19">
        <f t="shared" si="49"/>
        <v>109755.66350000001</v>
      </c>
      <c r="AZ27" s="19">
        <f t="shared" si="13"/>
        <v>5626.130650000001</v>
      </c>
      <c r="BA27" s="19">
        <f t="shared" si="14"/>
        <v>115381.79415000002</v>
      </c>
      <c r="BB27" s="19">
        <v>2812</v>
      </c>
      <c r="BC27" s="19">
        <v>1020</v>
      </c>
      <c r="BD27" s="35"/>
      <c r="BE27" s="19">
        <f t="shared" si="50"/>
        <v>38519.586</v>
      </c>
      <c r="BF27" s="19">
        <f t="shared" si="15"/>
        <v>1974.5334</v>
      </c>
      <c r="BG27" s="19">
        <f t="shared" si="16"/>
        <v>40494.1194</v>
      </c>
      <c r="BH27" s="19">
        <v>987</v>
      </c>
      <c r="BI27" s="19">
        <v>358</v>
      </c>
      <c r="BJ27" s="35"/>
      <c r="BK27" s="19">
        <f t="shared" si="51"/>
        <v>40170.592000000004</v>
      </c>
      <c r="BL27" s="19">
        <f t="shared" si="17"/>
        <v>2059.1648</v>
      </c>
      <c r="BM27" s="19">
        <f t="shared" si="18"/>
        <v>42229.7568</v>
      </c>
      <c r="BN27" s="19">
        <v>1029</v>
      </c>
      <c r="BO27" s="19">
        <v>373</v>
      </c>
      <c r="BP27" s="35"/>
      <c r="BQ27" s="19">
        <f t="shared" si="52"/>
        <v>209479.508</v>
      </c>
      <c r="BR27" s="19">
        <f t="shared" si="19"/>
        <v>10738.0252</v>
      </c>
      <c r="BS27" s="19">
        <f t="shared" si="20"/>
        <v>220217.5332</v>
      </c>
      <c r="BT27" s="19">
        <v>5366</v>
      </c>
      <c r="BU27" s="19">
        <v>1946</v>
      </c>
      <c r="BV27" s="35"/>
      <c r="BW27" s="19">
        <f t="shared" si="53"/>
        <v>38740.331</v>
      </c>
      <c r="BX27" s="19">
        <f t="shared" si="21"/>
        <v>1985.8489</v>
      </c>
      <c r="BY27" s="19">
        <f t="shared" si="22"/>
        <v>40726.179899999996</v>
      </c>
      <c r="BZ27" s="19">
        <v>992</v>
      </c>
      <c r="CA27" s="19">
        <v>360</v>
      </c>
      <c r="CB27" s="35"/>
      <c r="CC27" s="19">
        <f t="shared" si="54"/>
        <v>374570.112</v>
      </c>
      <c r="CD27" s="19">
        <f t="shared" si="23"/>
        <v>19200.6528</v>
      </c>
      <c r="CE27" s="19">
        <f t="shared" si="24"/>
        <v>393770.7648</v>
      </c>
      <c r="CF27" s="19">
        <v>9595</v>
      </c>
      <c r="CG27" s="19">
        <v>3479</v>
      </c>
      <c r="CH27" s="35"/>
      <c r="CI27" s="19">
        <f t="shared" si="55"/>
        <v>157359.531</v>
      </c>
      <c r="CJ27" s="19">
        <f t="shared" si="25"/>
        <v>8066.3289</v>
      </c>
      <c r="CK27" s="19">
        <f t="shared" si="26"/>
        <v>165425.85989999998</v>
      </c>
      <c r="CL27" s="19">
        <v>4031</v>
      </c>
      <c r="CM27" s="19">
        <v>1462</v>
      </c>
      <c r="CN27" s="35"/>
      <c r="CO27" s="19">
        <f t="shared" si="56"/>
        <v>57269.583</v>
      </c>
      <c r="CP27" s="19">
        <f t="shared" si="27"/>
        <v>2935.6676999999995</v>
      </c>
      <c r="CQ27" s="19">
        <f t="shared" si="28"/>
        <v>60205.2507</v>
      </c>
      <c r="CR27" s="19">
        <v>1467</v>
      </c>
      <c r="CS27" s="19">
        <v>532</v>
      </c>
      <c r="CT27" s="35"/>
      <c r="CU27" s="19">
        <f t="shared" si="57"/>
        <v>51397.349500000004</v>
      </c>
      <c r="CV27" s="19">
        <f t="shared" si="29"/>
        <v>2634.6540499999996</v>
      </c>
      <c r="CW27" s="19">
        <f t="shared" si="30"/>
        <v>54032.00355</v>
      </c>
      <c r="CX27" s="19">
        <v>1317</v>
      </c>
      <c r="CY27" s="19">
        <v>477</v>
      </c>
      <c r="CZ27" s="35"/>
      <c r="DA27" s="19">
        <f t="shared" si="58"/>
        <v>16215.5945</v>
      </c>
      <c r="DB27" s="19">
        <f t="shared" si="31"/>
        <v>831.21955</v>
      </c>
      <c r="DC27" s="19">
        <f t="shared" si="32"/>
        <v>17046.81405</v>
      </c>
      <c r="DD27" s="19">
        <v>415</v>
      </c>
      <c r="DE27" s="19">
        <v>151</v>
      </c>
      <c r="DF27" s="35"/>
      <c r="DG27" s="19">
        <f t="shared" si="59"/>
        <v>2079.1679999999997</v>
      </c>
      <c r="DH27" s="19">
        <f t="shared" si="33"/>
        <v>106.5792</v>
      </c>
      <c r="DI27" s="19">
        <f t="shared" si="34"/>
        <v>2185.7472</v>
      </c>
      <c r="DJ27" s="19">
        <v>53</v>
      </c>
      <c r="DK27" s="19">
        <v>19</v>
      </c>
      <c r="DL27" s="35"/>
      <c r="DM27" s="19">
        <f t="shared" si="60"/>
        <v>52341.97150000001</v>
      </c>
      <c r="DN27" s="19">
        <f t="shared" si="35"/>
        <v>2683.07585</v>
      </c>
      <c r="DO27" s="19">
        <f t="shared" si="36"/>
        <v>55025.04735000001</v>
      </c>
      <c r="DP27" s="19">
        <v>1341</v>
      </c>
      <c r="DQ27" s="19">
        <v>486</v>
      </c>
      <c r="DR27" s="35"/>
      <c r="DS27" s="19">
        <f t="shared" si="61"/>
        <v>290746.5715</v>
      </c>
      <c r="DT27" s="19">
        <f t="shared" si="37"/>
        <v>14903.815849999999</v>
      </c>
      <c r="DU27" s="19">
        <f t="shared" si="38"/>
        <v>305650.38735000003</v>
      </c>
      <c r="DV27" s="19">
        <v>7448</v>
      </c>
      <c r="DW27" s="19">
        <v>2701</v>
      </c>
      <c r="DX27" s="35"/>
      <c r="DY27" s="26"/>
      <c r="DZ27" s="35"/>
      <c r="EA27" s="35"/>
      <c r="EB27" s="35"/>
      <c r="EC27" s="35"/>
    </row>
    <row r="28" spans="1:133" s="37" customFormat="1" ht="12.75">
      <c r="A28" s="36">
        <v>43374</v>
      </c>
      <c r="C28" s="20"/>
      <c r="D28" s="20">
        <v>109375</v>
      </c>
      <c r="E28" s="20">
        <f t="shared" si="0"/>
        <v>109375</v>
      </c>
      <c r="F28" s="20">
        <f t="shared" si="39"/>
        <v>106692</v>
      </c>
      <c r="G28" s="20">
        <f t="shared" si="40"/>
        <v>38692</v>
      </c>
      <c r="H28" s="35"/>
      <c r="I28" s="26">
        <v>0</v>
      </c>
      <c r="J28" s="26">
        <v>65985.2046875</v>
      </c>
      <c r="K28" s="20">
        <v>65985.2046875</v>
      </c>
      <c r="L28" s="20">
        <v>64366</v>
      </c>
      <c r="M28" s="20">
        <v>23343</v>
      </c>
      <c r="O28" s="19"/>
      <c r="P28" s="19">
        <f t="shared" si="1"/>
        <v>43389.795312500006</v>
      </c>
      <c r="Q28" s="19">
        <f t="shared" si="2"/>
        <v>43389.795312500006</v>
      </c>
      <c r="R28" s="19">
        <f t="shared" si="42"/>
        <v>42326</v>
      </c>
      <c r="S28" s="19">
        <f t="shared" si="43"/>
        <v>15349</v>
      </c>
      <c r="U28" s="19"/>
      <c r="V28" s="19">
        <f t="shared" si="3"/>
        <v>18.1453125</v>
      </c>
      <c r="W28" s="19">
        <f t="shared" si="4"/>
        <v>18.1453125</v>
      </c>
      <c r="X28" s="19">
        <v>18</v>
      </c>
      <c r="Y28" s="19">
        <v>6</v>
      </c>
      <c r="Z28" s="35"/>
      <c r="AA28" s="19"/>
      <c r="AB28" s="19">
        <f t="shared" si="5"/>
        <v>230.846875</v>
      </c>
      <c r="AC28" s="19">
        <f t="shared" si="6"/>
        <v>230.846875</v>
      </c>
      <c r="AD28" s="19">
        <v>225</v>
      </c>
      <c r="AE28" s="19">
        <v>82</v>
      </c>
      <c r="AF28" s="35"/>
      <c r="AG28" s="19"/>
      <c r="AH28" s="19">
        <f t="shared" si="7"/>
        <v>2486.421875</v>
      </c>
      <c r="AI28" s="19">
        <f t="shared" si="8"/>
        <v>2486.421875</v>
      </c>
      <c r="AJ28" s="19">
        <v>2425</v>
      </c>
      <c r="AK28" s="19">
        <v>880</v>
      </c>
      <c r="AL28" s="35"/>
      <c r="AM28" s="19"/>
      <c r="AN28" s="19">
        <f t="shared" si="9"/>
        <v>23.2859375</v>
      </c>
      <c r="AO28" s="19">
        <f t="shared" si="10"/>
        <v>23.2859375</v>
      </c>
      <c r="AP28" s="19">
        <v>23</v>
      </c>
      <c r="AQ28" s="19">
        <v>8</v>
      </c>
      <c r="AR28" s="35"/>
      <c r="AS28" s="19"/>
      <c r="AT28" s="19">
        <f t="shared" si="11"/>
        <v>2851.5375</v>
      </c>
      <c r="AU28" s="19">
        <f t="shared" si="12"/>
        <v>2851.5375</v>
      </c>
      <c r="AV28" s="19">
        <v>2782</v>
      </c>
      <c r="AW28" s="19">
        <v>1009</v>
      </c>
      <c r="AX28" s="35"/>
      <c r="AY28" s="19"/>
      <c r="AZ28" s="19">
        <f t="shared" si="13"/>
        <v>2882.2390625</v>
      </c>
      <c r="BA28" s="19">
        <f t="shared" si="14"/>
        <v>2882.2390625</v>
      </c>
      <c r="BB28" s="19">
        <v>2812</v>
      </c>
      <c r="BC28" s="19">
        <v>1020</v>
      </c>
      <c r="BD28" s="35"/>
      <c r="BE28" s="19"/>
      <c r="BF28" s="19">
        <f t="shared" si="15"/>
        <v>1011.54375</v>
      </c>
      <c r="BG28" s="19">
        <f t="shared" si="16"/>
        <v>1011.54375</v>
      </c>
      <c r="BH28" s="19">
        <v>987</v>
      </c>
      <c r="BI28" s="19">
        <v>358</v>
      </c>
      <c r="BJ28" s="35"/>
      <c r="BK28" s="19"/>
      <c r="BL28" s="19">
        <f t="shared" si="17"/>
        <v>1054.9</v>
      </c>
      <c r="BM28" s="19">
        <f t="shared" si="18"/>
        <v>1054.9</v>
      </c>
      <c r="BN28" s="19">
        <v>1029</v>
      </c>
      <c r="BO28" s="19">
        <v>373</v>
      </c>
      <c r="BP28" s="35"/>
      <c r="BQ28" s="19"/>
      <c r="BR28" s="19">
        <f t="shared" si="19"/>
        <v>5501.0375</v>
      </c>
      <c r="BS28" s="19">
        <f t="shared" si="20"/>
        <v>5501.0375</v>
      </c>
      <c r="BT28" s="19">
        <v>5366</v>
      </c>
      <c r="BU28" s="19">
        <v>1946</v>
      </c>
      <c r="BV28" s="35"/>
      <c r="BW28" s="19"/>
      <c r="BX28" s="19">
        <f t="shared" si="21"/>
        <v>1017.340625</v>
      </c>
      <c r="BY28" s="19">
        <f t="shared" si="22"/>
        <v>1017.340625</v>
      </c>
      <c r="BZ28" s="19">
        <v>992</v>
      </c>
      <c r="CA28" s="19">
        <v>360</v>
      </c>
      <c r="CB28" s="35"/>
      <c r="CC28" s="19"/>
      <c r="CD28" s="19">
        <f t="shared" si="23"/>
        <v>9836.4</v>
      </c>
      <c r="CE28" s="19">
        <f t="shared" si="24"/>
        <v>9836.4</v>
      </c>
      <c r="CF28" s="19">
        <v>9595</v>
      </c>
      <c r="CG28" s="19">
        <v>3479</v>
      </c>
      <c r="CH28" s="35"/>
      <c r="CI28" s="19"/>
      <c r="CJ28" s="19">
        <f t="shared" si="25"/>
        <v>4132.340625</v>
      </c>
      <c r="CK28" s="19">
        <f t="shared" si="26"/>
        <v>4132.340625</v>
      </c>
      <c r="CL28" s="19">
        <v>4031</v>
      </c>
      <c r="CM28" s="19">
        <v>1462</v>
      </c>
      <c r="CN28" s="35"/>
      <c r="CO28" s="19"/>
      <c r="CP28" s="19">
        <f t="shared" si="27"/>
        <v>1503.928125</v>
      </c>
      <c r="CQ28" s="19">
        <f t="shared" si="28"/>
        <v>1503.928125</v>
      </c>
      <c r="CR28" s="19">
        <v>1467</v>
      </c>
      <c r="CS28" s="19">
        <v>532</v>
      </c>
      <c r="CT28" s="35"/>
      <c r="CU28" s="19"/>
      <c r="CV28" s="19">
        <f t="shared" si="29"/>
        <v>1349.7203125</v>
      </c>
      <c r="CW28" s="19">
        <f t="shared" si="30"/>
        <v>1349.7203125</v>
      </c>
      <c r="CX28" s="19">
        <v>1317</v>
      </c>
      <c r="CY28" s="19">
        <v>477</v>
      </c>
      <c r="CZ28" s="35"/>
      <c r="DA28" s="19"/>
      <c r="DB28" s="19">
        <f t="shared" si="31"/>
        <v>425.8296875</v>
      </c>
      <c r="DC28" s="19">
        <f t="shared" si="32"/>
        <v>425.8296875</v>
      </c>
      <c r="DD28" s="19">
        <v>415</v>
      </c>
      <c r="DE28" s="19">
        <v>151</v>
      </c>
      <c r="DF28" s="35"/>
      <c r="DG28" s="19"/>
      <c r="DH28" s="19">
        <f t="shared" si="33"/>
        <v>54.6</v>
      </c>
      <c r="DI28" s="19">
        <f t="shared" si="34"/>
        <v>54.6</v>
      </c>
      <c r="DJ28" s="19">
        <v>53</v>
      </c>
      <c r="DK28" s="19">
        <v>19</v>
      </c>
      <c r="DL28" s="35"/>
      <c r="DM28" s="19"/>
      <c r="DN28" s="19">
        <f t="shared" si="35"/>
        <v>1374.5265625</v>
      </c>
      <c r="DO28" s="19">
        <f t="shared" si="36"/>
        <v>1374.5265625</v>
      </c>
      <c r="DP28" s="19">
        <v>1341</v>
      </c>
      <c r="DQ28" s="19">
        <v>486</v>
      </c>
      <c r="DR28" s="35"/>
      <c r="DS28" s="19"/>
      <c r="DT28" s="19">
        <f t="shared" si="37"/>
        <v>7635.1515625</v>
      </c>
      <c r="DU28" s="19">
        <f t="shared" si="38"/>
        <v>7635.1515625</v>
      </c>
      <c r="DV28" s="19">
        <v>7448</v>
      </c>
      <c r="DW28" s="19">
        <v>2701</v>
      </c>
      <c r="DX28" s="35"/>
      <c r="DY28" s="26"/>
      <c r="DZ28" s="35"/>
      <c r="EA28" s="35"/>
      <c r="EB28" s="35"/>
      <c r="EC28" s="35"/>
    </row>
    <row r="29" spans="1:133" s="37" customFormat="1" ht="12.75">
      <c r="A29" s="36">
        <v>43556</v>
      </c>
      <c r="C29" s="20">
        <v>4375000</v>
      </c>
      <c r="D29" s="20">
        <v>109375</v>
      </c>
      <c r="E29" s="20">
        <f t="shared" si="0"/>
        <v>4484375</v>
      </c>
      <c r="F29" s="20">
        <f t="shared" si="39"/>
        <v>106684</v>
      </c>
      <c r="G29" s="20">
        <f t="shared" si="40"/>
        <v>38622</v>
      </c>
      <c r="H29" s="35"/>
      <c r="I29" s="26">
        <v>2639408.1875</v>
      </c>
      <c r="J29" s="26">
        <v>65985.2046875</v>
      </c>
      <c r="K29" s="20">
        <v>2705393.3921875</v>
      </c>
      <c r="L29" s="20">
        <v>64374</v>
      </c>
      <c r="M29" s="20">
        <v>23284</v>
      </c>
      <c r="O29" s="19">
        <f t="shared" si="41"/>
        <v>1735591.8125</v>
      </c>
      <c r="P29" s="19">
        <f t="shared" si="1"/>
        <v>43389.795312500006</v>
      </c>
      <c r="Q29" s="19">
        <f t="shared" si="2"/>
        <v>1778981.6078125</v>
      </c>
      <c r="R29" s="19">
        <f t="shared" si="42"/>
        <v>42310</v>
      </c>
      <c r="S29" s="19">
        <f t="shared" si="43"/>
        <v>15338</v>
      </c>
      <c r="U29" s="19">
        <f t="shared" si="44"/>
        <v>725.8125</v>
      </c>
      <c r="V29" s="19">
        <f t="shared" si="3"/>
        <v>18.1453125</v>
      </c>
      <c r="W29" s="19">
        <f t="shared" si="4"/>
        <v>743.9578125</v>
      </c>
      <c r="X29" s="19">
        <v>11</v>
      </c>
      <c r="Y29" s="19">
        <v>15</v>
      </c>
      <c r="Z29" s="35"/>
      <c r="AA29" s="19">
        <f t="shared" si="45"/>
        <v>9233.875</v>
      </c>
      <c r="AB29" s="19">
        <f t="shared" si="5"/>
        <v>230.846875</v>
      </c>
      <c r="AC29" s="19">
        <f t="shared" si="6"/>
        <v>9464.721875</v>
      </c>
      <c r="AD29" s="19">
        <v>229</v>
      </c>
      <c r="AE29" s="19">
        <v>74</v>
      </c>
      <c r="AF29" s="35"/>
      <c r="AG29" s="19">
        <f t="shared" si="46"/>
        <v>99456.875</v>
      </c>
      <c r="AH29" s="19">
        <f t="shared" si="7"/>
        <v>2486.421875</v>
      </c>
      <c r="AI29" s="19">
        <f t="shared" si="8"/>
        <v>101943.296875</v>
      </c>
      <c r="AJ29" s="19">
        <v>2434</v>
      </c>
      <c r="AK29" s="19">
        <v>870</v>
      </c>
      <c r="AL29" s="35"/>
      <c r="AM29" s="19">
        <f t="shared" si="47"/>
        <v>931.4375</v>
      </c>
      <c r="AN29" s="19">
        <f t="shared" si="9"/>
        <v>23.2859375</v>
      </c>
      <c r="AO29" s="19">
        <f t="shared" si="10"/>
        <v>954.7234375</v>
      </c>
      <c r="AP29" s="19">
        <v>17</v>
      </c>
      <c r="AQ29" s="19">
        <v>13</v>
      </c>
      <c r="AR29" s="35"/>
      <c r="AS29" s="19">
        <f t="shared" si="48"/>
        <v>114061.5</v>
      </c>
      <c r="AT29" s="19">
        <f t="shared" si="11"/>
        <v>2851.5375</v>
      </c>
      <c r="AU29" s="19">
        <f t="shared" si="12"/>
        <v>116913.0375</v>
      </c>
      <c r="AV29" s="19">
        <v>2773</v>
      </c>
      <c r="AW29" s="19">
        <v>1002</v>
      </c>
      <c r="AX29" s="35"/>
      <c r="AY29" s="19">
        <f t="shared" si="49"/>
        <v>115289.5625</v>
      </c>
      <c r="AZ29" s="19">
        <f t="shared" si="13"/>
        <v>2882.2390625</v>
      </c>
      <c r="BA29" s="19">
        <f t="shared" si="14"/>
        <v>118171.8015625</v>
      </c>
      <c r="BB29" s="19">
        <v>2802</v>
      </c>
      <c r="BC29" s="19">
        <v>1010</v>
      </c>
      <c r="BD29" s="35"/>
      <c r="BE29" s="19">
        <f t="shared" si="50"/>
        <v>40461.75</v>
      </c>
      <c r="BF29" s="19">
        <f t="shared" si="15"/>
        <v>1011.54375</v>
      </c>
      <c r="BG29" s="19">
        <f t="shared" si="16"/>
        <v>41473.29375</v>
      </c>
      <c r="BH29" s="19">
        <v>981</v>
      </c>
      <c r="BI29" s="19">
        <v>354</v>
      </c>
      <c r="BJ29" s="35"/>
      <c r="BK29" s="19">
        <f t="shared" si="51"/>
        <v>42196</v>
      </c>
      <c r="BL29" s="19">
        <f t="shared" si="17"/>
        <v>1054.9</v>
      </c>
      <c r="BM29" s="19">
        <f t="shared" si="18"/>
        <v>43250.9</v>
      </c>
      <c r="BN29" s="19">
        <v>1029</v>
      </c>
      <c r="BO29" s="19">
        <v>376</v>
      </c>
      <c r="BP29" s="35"/>
      <c r="BQ29" s="19">
        <f t="shared" si="52"/>
        <v>220041.5</v>
      </c>
      <c r="BR29" s="19">
        <f t="shared" si="19"/>
        <v>5501.0375</v>
      </c>
      <c r="BS29" s="19">
        <f t="shared" si="20"/>
        <v>225542.5375</v>
      </c>
      <c r="BT29" s="19">
        <v>5368</v>
      </c>
      <c r="BU29" s="19">
        <v>1944</v>
      </c>
      <c r="BV29" s="35"/>
      <c r="BW29" s="19">
        <f t="shared" si="53"/>
        <v>40693.625</v>
      </c>
      <c r="BX29" s="19">
        <f t="shared" si="21"/>
        <v>1017.340625</v>
      </c>
      <c r="BY29" s="19">
        <f t="shared" si="22"/>
        <v>41710.965625</v>
      </c>
      <c r="BZ29" s="19">
        <v>1000</v>
      </c>
      <c r="CA29" s="19">
        <v>357</v>
      </c>
      <c r="CB29" s="35"/>
      <c r="CC29" s="19">
        <f t="shared" si="54"/>
        <v>393456</v>
      </c>
      <c r="CD29" s="19">
        <f t="shared" si="23"/>
        <v>9836.4</v>
      </c>
      <c r="CE29" s="19">
        <f t="shared" si="24"/>
        <v>403292.4</v>
      </c>
      <c r="CF29" s="19">
        <v>9597</v>
      </c>
      <c r="CG29" s="19">
        <v>3491</v>
      </c>
      <c r="CH29" s="35"/>
      <c r="CI29" s="19">
        <f t="shared" si="55"/>
        <v>165293.625</v>
      </c>
      <c r="CJ29" s="19">
        <f t="shared" si="25"/>
        <v>4132.340625</v>
      </c>
      <c r="CK29" s="19">
        <f t="shared" si="26"/>
        <v>169425.965625</v>
      </c>
      <c r="CL29" s="19">
        <v>4030</v>
      </c>
      <c r="CM29" s="19">
        <v>1456</v>
      </c>
      <c r="CN29" s="35"/>
      <c r="CO29" s="19">
        <f t="shared" si="56"/>
        <v>60157.125</v>
      </c>
      <c r="CP29" s="19">
        <f t="shared" si="27"/>
        <v>1503.928125</v>
      </c>
      <c r="CQ29" s="19">
        <f t="shared" si="28"/>
        <v>61661.053125</v>
      </c>
      <c r="CR29" s="19">
        <v>1468</v>
      </c>
      <c r="CS29" s="19">
        <v>532</v>
      </c>
      <c r="CT29" s="35"/>
      <c r="CU29" s="19">
        <f t="shared" si="57"/>
        <v>53988.8125</v>
      </c>
      <c r="CV29" s="19">
        <f t="shared" si="29"/>
        <v>1349.7203125</v>
      </c>
      <c r="CW29" s="19">
        <f t="shared" si="30"/>
        <v>55338.5328125</v>
      </c>
      <c r="CX29" s="19">
        <v>1308</v>
      </c>
      <c r="CY29" s="19">
        <v>487</v>
      </c>
      <c r="CZ29" s="35"/>
      <c r="DA29" s="19">
        <f t="shared" si="58"/>
        <v>17033.1875</v>
      </c>
      <c r="DB29" s="19">
        <f t="shared" si="31"/>
        <v>425.8296875</v>
      </c>
      <c r="DC29" s="19">
        <f t="shared" si="32"/>
        <v>17459.0171875</v>
      </c>
      <c r="DD29" s="19">
        <v>423</v>
      </c>
      <c r="DE29" s="19">
        <v>143</v>
      </c>
      <c r="DF29" s="35"/>
      <c r="DG29" s="19">
        <f t="shared" si="59"/>
        <v>2184</v>
      </c>
      <c r="DH29" s="19">
        <f t="shared" si="33"/>
        <v>54.6</v>
      </c>
      <c r="DI29" s="19">
        <f t="shared" si="34"/>
        <v>2238.6</v>
      </c>
      <c r="DJ29" s="19">
        <v>59</v>
      </c>
      <c r="DK29" s="19">
        <v>26</v>
      </c>
      <c r="DL29" s="35"/>
      <c r="DM29" s="19">
        <f t="shared" si="60"/>
        <v>54981.0625</v>
      </c>
      <c r="DN29" s="19">
        <f t="shared" si="35"/>
        <v>1374.5265625</v>
      </c>
      <c r="DO29" s="19">
        <f t="shared" si="36"/>
        <v>56355.5890625</v>
      </c>
      <c r="DP29" s="19">
        <v>1337</v>
      </c>
      <c r="DQ29" s="19">
        <v>491</v>
      </c>
      <c r="DR29" s="35"/>
      <c r="DS29" s="19">
        <f t="shared" si="61"/>
        <v>305406.0625</v>
      </c>
      <c r="DT29" s="19">
        <f t="shared" si="37"/>
        <v>7635.1515625</v>
      </c>
      <c r="DU29" s="19">
        <f t="shared" si="38"/>
        <v>313041.2140625</v>
      </c>
      <c r="DV29" s="19">
        <v>7444</v>
      </c>
      <c r="DW29" s="19">
        <v>2697</v>
      </c>
      <c r="DX29" s="35"/>
      <c r="DY29" s="26"/>
      <c r="DZ29" s="35"/>
      <c r="EA29" s="35"/>
      <c r="EB29" s="35"/>
      <c r="EC29" s="35"/>
    </row>
    <row r="30" spans="3:133" ht="12.75">
      <c r="C30" s="26"/>
      <c r="D30" s="26"/>
      <c r="E30" s="26"/>
      <c r="F30" s="26"/>
      <c r="G30" s="26"/>
      <c r="I30" s="26"/>
      <c r="J30" s="26"/>
      <c r="K30" s="26"/>
      <c r="L30" s="26"/>
      <c r="M30" s="26"/>
      <c r="U30" s="35"/>
      <c r="V30" s="35"/>
      <c r="W30" s="35"/>
      <c r="X30" s="35"/>
      <c r="Y30" s="35"/>
      <c r="Z30" s="19"/>
      <c r="AA30" s="35"/>
      <c r="AB30" s="35"/>
      <c r="AC30" s="35"/>
      <c r="AD30" s="35"/>
      <c r="AE30" s="35"/>
      <c r="AF30" s="19"/>
      <c r="AG30" s="35"/>
      <c r="AH30" s="35"/>
      <c r="AI30" s="35"/>
      <c r="AJ30" s="35"/>
      <c r="AK30" s="35"/>
      <c r="AL30" s="19"/>
      <c r="AM30" s="35"/>
      <c r="AN30" s="35"/>
      <c r="AO30" s="35"/>
      <c r="AP30" s="35"/>
      <c r="AQ30" s="35"/>
      <c r="AR30" s="19"/>
      <c r="AS30" s="35"/>
      <c r="AT30" s="35"/>
      <c r="AU30" s="35"/>
      <c r="AV30" s="35"/>
      <c r="AW30" s="35"/>
      <c r="AX30" s="19"/>
      <c r="AY30" s="35"/>
      <c r="AZ30" s="35"/>
      <c r="BA30" s="35"/>
      <c r="BB30" s="35"/>
      <c r="BC30" s="35"/>
      <c r="BD30" s="19"/>
      <c r="BE30" s="35"/>
      <c r="BF30" s="35"/>
      <c r="BG30" s="35"/>
      <c r="BH30" s="35"/>
      <c r="BI30" s="35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35"/>
      <c r="DH30" s="35"/>
      <c r="DI30" s="35"/>
      <c r="DJ30" s="35"/>
      <c r="DK30" s="35"/>
      <c r="DL30" s="19"/>
      <c r="DM30" s="19"/>
      <c r="DN30" s="19"/>
      <c r="DO30" s="19"/>
      <c r="DP30" s="19"/>
      <c r="DQ30" s="19"/>
      <c r="DR30" s="19"/>
      <c r="DS30" s="35"/>
      <c r="DT30" s="35"/>
      <c r="DU30" s="35"/>
      <c r="DV30" s="35"/>
      <c r="DW30" s="35"/>
      <c r="DX30" s="19"/>
      <c r="DY30" s="35"/>
      <c r="DZ30" s="35"/>
      <c r="EA30" s="35"/>
      <c r="EB30" s="35"/>
      <c r="EC30" s="35"/>
    </row>
    <row r="31" spans="1:133" ht="13.5" thickBot="1">
      <c r="A31" s="17" t="s">
        <v>0</v>
      </c>
      <c r="C31" s="34">
        <f>SUM(C8:C30)</f>
        <v>35835000</v>
      </c>
      <c r="D31" s="34">
        <f>SUM(D8:D30)</f>
        <v>11725750</v>
      </c>
      <c r="E31" s="34">
        <f>SUM(E8:E30)</f>
        <v>47560750</v>
      </c>
      <c r="F31" s="34">
        <f>SUM(F8:F30)</f>
        <v>2347216</v>
      </c>
      <c r="G31" s="34">
        <f>SUM(G8:G30)</f>
        <v>851172</v>
      </c>
      <c r="I31" s="34">
        <v>21655213.003500003</v>
      </c>
      <c r="J31" s="34">
        <v>10084831.187496703</v>
      </c>
      <c r="K31" s="34">
        <v>31740044.190996703</v>
      </c>
      <c r="L31" s="34">
        <f>SUM(L8:L29)</f>
        <v>1416060</v>
      </c>
      <c r="M31" s="34">
        <f>SUM(M8:M29)</f>
        <v>513505</v>
      </c>
      <c r="O31" s="34">
        <f>SUM(O8:O30)</f>
        <v>14215984.594500002</v>
      </c>
      <c r="P31" s="34">
        <f>SUM(P8:P30)</f>
        <v>4651683.587524999</v>
      </c>
      <c r="Q31" s="34">
        <f>SUM(Q8:Q30)</f>
        <v>18867668.182025004</v>
      </c>
      <c r="R31" s="34">
        <f>SUM(R8:R30)</f>
        <v>931156</v>
      </c>
      <c r="S31" s="34">
        <f>SUM(S8:S30)</f>
        <v>337667</v>
      </c>
      <c r="U31" s="34">
        <f>SUM(U8:U30)</f>
        <v>5945.0265</v>
      </c>
      <c r="V31" s="34">
        <f>SUM(V8:V30)</f>
        <v>1945.3019250000002</v>
      </c>
      <c r="W31" s="34">
        <f>SUM(W8:W30)</f>
        <v>7890.328425</v>
      </c>
      <c r="X31" s="34">
        <f>SUM(X8:X30)</f>
        <v>389</v>
      </c>
      <c r="Y31" s="34">
        <f>SUM(Y8:Y30)</f>
        <v>141</v>
      </c>
      <c r="Z31" s="19"/>
      <c r="AA31" s="34">
        <f>SUM(AA8:AA30)</f>
        <v>75633.351</v>
      </c>
      <c r="AB31" s="34">
        <f>SUM(AB8:AB30)</f>
        <v>24748.367949999996</v>
      </c>
      <c r="AC31" s="34">
        <f>SUM(AC8:AC30)</f>
        <v>100381.71895000001</v>
      </c>
      <c r="AD31" s="34">
        <f>SUM(AD8:AD30)</f>
        <v>4954</v>
      </c>
      <c r="AE31" s="34">
        <f>SUM(AE8:AE30)</f>
        <v>1796</v>
      </c>
      <c r="AF31" s="19"/>
      <c r="AG31" s="34">
        <f>SUM(AG8:AG30)</f>
        <v>814637.0549999999</v>
      </c>
      <c r="AH31" s="34">
        <f>SUM(AH8:AH30)</f>
        <v>266561.47475000005</v>
      </c>
      <c r="AI31" s="34">
        <f>SUM(AI8:AI30)</f>
        <v>1081198.52975</v>
      </c>
      <c r="AJ31" s="34">
        <f>SUM(AJ8:AJ30)</f>
        <v>53359</v>
      </c>
      <c r="AK31" s="34">
        <f>SUM(AK8:AK30)</f>
        <v>19350</v>
      </c>
      <c r="AL31" s="19"/>
      <c r="AM31" s="34">
        <f>SUM(AM8:AM30)</f>
        <v>7629.2715</v>
      </c>
      <c r="AN31" s="34">
        <f>SUM(AN8:AN30)</f>
        <v>2496.412175</v>
      </c>
      <c r="AO31" s="34">
        <f>SUM(AO8:AO30)</f>
        <v>10125.683675000002</v>
      </c>
      <c r="AP31" s="34">
        <f>SUM(AP8:AP30)</f>
        <v>500</v>
      </c>
      <c r="AQ31" s="34">
        <f>SUM(AQ8:AQ30)</f>
        <v>181</v>
      </c>
      <c r="AR31" s="19"/>
      <c r="AS31" s="34">
        <f>SUM(AS8:AS30)</f>
        <v>934261.452</v>
      </c>
      <c r="AT31" s="34">
        <f>SUM(AT8:AT30)</f>
        <v>305704.3734</v>
      </c>
      <c r="AU31" s="34">
        <f>SUM(AU8:AU30)</f>
        <v>1239965.8254000002</v>
      </c>
      <c r="AV31" s="34">
        <f>SUM(AV8:AV30)</f>
        <v>61195</v>
      </c>
      <c r="AW31" s="34">
        <f>SUM(AW8:AW30)</f>
        <v>22191</v>
      </c>
      <c r="AX31" s="19"/>
      <c r="AY31" s="34">
        <f>SUM(AY8:AY30)</f>
        <v>944320.3365000001</v>
      </c>
      <c r="AZ31" s="34">
        <f>SUM(AZ8:AZ30)</f>
        <v>308995.7914250001</v>
      </c>
      <c r="BA31" s="34">
        <f>SUM(BA8:BA30)</f>
        <v>1253316.127925</v>
      </c>
      <c r="BB31" s="34">
        <f>SUM(BB8:BB30)</f>
        <v>61854</v>
      </c>
      <c r="BC31" s="34">
        <f>SUM(BC8:BC30)</f>
        <v>22430</v>
      </c>
      <c r="BD31" s="19"/>
      <c r="BE31" s="34">
        <f>SUM(BE8:BE30)</f>
        <v>331416.41400000005</v>
      </c>
      <c r="BF31" s="34">
        <f>SUM(BF8:BF30)</f>
        <v>108444.42629999999</v>
      </c>
      <c r="BG31" s="34">
        <f>SUM(BG8:BG30)</f>
        <v>439860.84030000016</v>
      </c>
      <c r="BH31" s="34">
        <f>SUM(BH8:BH30)</f>
        <v>21708</v>
      </c>
      <c r="BI31" s="34">
        <f>SUM(BI8:BI30)</f>
        <v>7872</v>
      </c>
      <c r="BJ31" s="19"/>
      <c r="BK31" s="34">
        <f>SUM(BK8:BK30)</f>
        <v>345621.408</v>
      </c>
      <c r="BL31" s="34">
        <f>SUM(BL8:BL30)</f>
        <v>113092.51359999998</v>
      </c>
      <c r="BM31" s="34">
        <f>SUM(BM8:BM30)</f>
        <v>458713.9216000001</v>
      </c>
      <c r="BN31" s="34">
        <f>SUM(BN8:BN30)</f>
        <v>22638</v>
      </c>
      <c r="BO31" s="34">
        <f>SUM(BO8:BO30)</f>
        <v>8209</v>
      </c>
      <c r="BP31" s="19"/>
      <c r="BQ31" s="34">
        <f>SUM(BQ8:BQ30)</f>
        <v>1802328.4919999996</v>
      </c>
      <c r="BR31" s="34">
        <f>SUM(BR8:BR30)</f>
        <v>589748.9413999998</v>
      </c>
      <c r="BS31" s="34">
        <f>SUM(BS8:BS30)</f>
        <v>2392077.4334000004</v>
      </c>
      <c r="BT31" s="34">
        <f>SUM(BT8:BT30)</f>
        <v>118054</v>
      </c>
      <c r="BU31" s="34">
        <f>SUM(BU8:BU30)</f>
        <v>42810</v>
      </c>
      <c r="BV31" s="19"/>
      <c r="BW31" s="34">
        <f>SUM(BW8:BW30)</f>
        <v>333315.669</v>
      </c>
      <c r="BX31" s="34">
        <f>SUM(BX8:BX30)</f>
        <v>109065.89104999998</v>
      </c>
      <c r="BY31" s="34">
        <f>SUM(BY8:BY30)</f>
        <v>442381.5600500001</v>
      </c>
      <c r="BZ31" s="34">
        <f>SUM(BZ8:BZ30)</f>
        <v>21832</v>
      </c>
      <c r="CA31" s="34">
        <f>SUM(CA8:CA30)</f>
        <v>7917</v>
      </c>
      <c r="CB31" s="19"/>
      <c r="CC31" s="34">
        <f>SUM(CC8:CC30)</f>
        <v>3222741.8880000007</v>
      </c>
      <c r="CD31" s="34">
        <f>SUM(CD8:CD30)</f>
        <v>1054529.5296000002</v>
      </c>
      <c r="CE31" s="34">
        <f>SUM(CE8:CE30)</f>
        <v>4277271.4176</v>
      </c>
      <c r="CF31" s="34">
        <f>SUM(CF8:CF30)</f>
        <v>211092</v>
      </c>
      <c r="CG31" s="34">
        <f>SUM(CG8:CG30)</f>
        <v>76550</v>
      </c>
      <c r="CH31" s="19"/>
      <c r="CI31" s="34">
        <f>SUM(CI8:CI30)</f>
        <v>1353896.469</v>
      </c>
      <c r="CJ31" s="34">
        <f>SUM(CJ8:CJ30)</f>
        <v>443015.2510500001</v>
      </c>
      <c r="CK31" s="34">
        <f>SUM(CK8:CK30)</f>
        <v>1796911.7200500001</v>
      </c>
      <c r="CL31" s="34">
        <f>SUM(CL8:CL30)</f>
        <v>88681</v>
      </c>
      <c r="CM31" s="34">
        <f>SUM(CM8:CM30)</f>
        <v>32158</v>
      </c>
      <c r="CN31" s="26"/>
      <c r="CO31" s="34">
        <f>SUM(CO8:CO30)</f>
        <v>492738.41699999996</v>
      </c>
      <c r="CP31" s="34">
        <f>SUM(CP8:CP30)</f>
        <v>161231.40764999998</v>
      </c>
      <c r="CQ31" s="34">
        <f>SUM(CQ8:CQ30)</f>
        <v>653969.8246499998</v>
      </c>
      <c r="CR31" s="34">
        <f>SUM(CR8:CR30)</f>
        <v>32275</v>
      </c>
      <c r="CS31" s="34">
        <f>SUM(CS8:CS30)</f>
        <v>11704</v>
      </c>
      <c r="CT31" s="19"/>
      <c r="CU31" s="34">
        <f>SUM(CU8:CU30)</f>
        <v>442214.6505</v>
      </c>
      <c r="CV31" s="34">
        <f>SUM(CV8:CV30)</f>
        <v>144699.27272500002</v>
      </c>
      <c r="CW31" s="34">
        <f>SUM(CW8:CW30)</f>
        <v>586913.923225</v>
      </c>
      <c r="CX31" s="34">
        <f>SUM(CX8:CX30)</f>
        <v>28965</v>
      </c>
      <c r="CY31" s="34">
        <f>SUM(CY8:CY30)</f>
        <v>10504</v>
      </c>
      <c r="CZ31" s="19"/>
      <c r="DA31" s="34">
        <f>SUM(DA8:DA30)</f>
        <v>139516.4055</v>
      </c>
      <c r="DB31" s="34">
        <f>SUM(DB8:DB30)</f>
        <v>45651.862475</v>
      </c>
      <c r="DC31" s="34">
        <f>SUM(DC8:DC30)</f>
        <v>185168.26797499997</v>
      </c>
      <c r="DD31" s="34">
        <f>SUM(DD8:DD30)</f>
        <v>9138</v>
      </c>
      <c r="DE31" s="34">
        <f>SUM(DE8:DE30)</f>
        <v>3314</v>
      </c>
      <c r="DF31" s="19"/>
      <c r="DG31" s="34">
        <f>SUM(DG8:DG30)</f>
        <v>17888.832000000002</v>
      </c>
      <c r="DH31" s="34">
        <f>SUM(DH8:DH30)</f>
        <v>5853.4944</v>
      </c>
      <c r="DI31" s="34">
        <f>SUM(DI8:DI30)</f>
        <v>23742.326399999998</v>
      </c>
      <c r="DJ31" s="34">
        <f>SUM(DJ8:DJ30)</f>
        <v>1172</v>
      </c>
      <c r="DK31" s="34">
        <f>SUM(DK8:DK30)</f>
        <v>425</v>
      </c>
      <c r="DL31" s="19"/>
      <c r="DM31" s="34">
        <f>SUM(DM8:DM30)</f>
        <v>450342.02849999996</v>
      </c>
      <c r="DN31" s="34">
        <f>SUM(DN8:DN30)</f>
        <v>147358.672825</v>
      </c>
      <c r="DO31" s="34">
        <f>SUM(DO8:DO30)</f>
        <v>597700.701325</v>
      </c>
      <c r="DP31" s="34">
        <f>SUM(DP8:DP30)</f>
        <v>29498</v>
      </c>
      <c r="DQ31" s="34">
        <f>SUM(DQ8:DQ30)</f>
        <v>10697</v>
      </c>
      <c r="DR31" s="19"/>
      <c r="DS31" s="34">
        <f>SUM(DS8:DS30)</f>
        <v>2501537.4285000004</v>
      </c>
      <c r="DT31" s="34">
        <f>SUM(DT8:DT30)</f>
        <v>818540.6028250002</v>
      </c>
      <c r="DU31" s="34">
        <f>SUM(DU8:DU30)</f>
        <v>3320078.031325</v>
      </c>
      <c r="DV31" s="34">
        <f>SUM(DV8:DV30)</f>
        <v>163852</v>
      </c>
      <c r="DW31" s="34">
        <f>SUM(DW8:DW30)</f>
        <v>59418</v>
      </c>
      <c r="DX31" s="19"/>
      <c r="DY31" s="34">
        <f>SUM(DY8:DY30)</f>
        <v>0</v>
      </c>
      <c r="DZ31" s="34">
        <f>SUM(DZ8:DZ30)</f>
        <v>0</v>
      </c>
      <c r="EA31" s="34">
        <f>SUM(EA8:EA30)</f>
        <v>0</v>
      </c>
      <c r="EB31" s="26"/>
      <c r="EC31" s="26"/>
    </row>
    <row r="32" ht="13.5" thickTop="1"/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33"/>
  <sheetViews>
    <sheetView zoomScalePageLayoutView="0" workbookViewId="0" topLeftCell="A1">
      <pane xSplit="1" ySplit="7" topLeftCell="D23" activePane="bottomRight" state="frozen"/>
      <selection pane="topLeft" activeCell="A1" sqref="A1"/>
      <selection pane="topRight" activeCell="B1" sqref="B1"/>
      <selection pane="bottomLeft" activeCell="A28" sqref="A28"/>
      <selection pane="bottomRight" activeCell="E27" sqref="E27"/>
    </sheetView>
  </sheetViews>
  <sheetFormatPr defaultColWidth="9.140625" defaultRowHeight="12.75"/>
  <cols>
    <col min="2" max="2" width="5.7109375" style="0" customWidth="1"/>
    <col min="3" max="6" width="13.7109375" style="0" customWidth="1"/>
    <col min="7" max="7" width="16.8515625" style="0" customWidth="1"/>
    <col min="8" max="8" width="4.57421875" style="0" customWidth="1"/>
    <col min="9" max="12" width="13.7109375" style="0" customWidth="1"/>
    <col min="13" max="13" width="16.421875" style="0" customWidth="1"/>
    <col min="14" max="14" width="3.7109375" style="0" customWidth="1"/>
    <col min="15" max="18" width="13.7109375" style="0" customWidth="1"/>
    <col min="19" max="19" width="18.140625" style="0" customWidth="1"/>
    <col min="20" max="20" width="3.7109375" style="0" customWidth="1"/>
    <col min="21" max="24" width="13.7109375" style="0" customWidth="1"/>
    <col min="25" max="25" width="16.421875" style="0" customWidth="1"/>
    <col min="26" max="26" width="3.7109375" style="0" customWidth="1"/>
    <col min="27" max="30" width="13.7109375" style="0" customWidth="1"/>
    <col min="31" max="31" width="17.28125" style="0" customWidth="1"/>
    <col min="32" max="32" width="3.7109375" style="0" customWidth="1"/>
    <col min="33" max="36" width="13.7109375" style="0" customWidth="1"/>
    <col min="37" max="37" width="15.8515625" style="0" customWidth="1"/>
    <col min="38" max="38" width="3.7109375" style="0" customWidth="1"/>
    <col min="39" max="42" width="13.7109375" style="0" customWidth="1"/>
    <col min="43" max="43" width="16.28125" style="0" customWidth="1"/>
    <col min="44" max="44" width="3.7109375" style="0" customWidth="1"/>
    <col min="45" max="48" width="13.7109375" style="0" customWidth="1"/>
    <col min="49" max="49" width="16.57421875" style="0" customWidth="1"/>
    <col min="50" max="50" width="3.7109375" style="0" customWidth="1"/>
    <col min="51" max="54" width="13.7109375" style="0" customWidth="1"/>
    <col min="55" max="55" width="17.140625" style="0" customWidth="1"/>
    <col min="56" max="56" width="3.7109375" style="0" customWidth="1"/>
    <col min="57" max="60" width="13.7109375" style="0" customWidth="1"/>
    <col min="61" max="61" width="16.7109375" style="0" customWidth="1"/>
    <col min="62" max="62" width="3.7109375" style="0" customWidth="1"/>
    <col min="63" max="66" width="13.7109375" style="0" customWidth="1"/>
    <col min="67" max="67" width="16.57421875" style="0" customWidth="1"/>
    <col min="68" max="68" width="3.7109375" style="0" customWidth="1"/>
    <col min="69" max="72" width="13.7109375" style="0" customWidth="1"/>
    <col min="73" max="73" width="16.421875" style="0" customWidth="1"/>
    <col min="74" max="74" width="3.7109375" style="0" customWidth="1"/>
    <col min="75" max="78" width="13.7109375" style="0" customWidth="1"/>
    <col min="79" max="79" width="16.57421875" style="0" customWidth="1"/>
    <col min="80" max="80" width="3.7109375" style="0" customWidth="1"/>
    <col min="81" max="84" width="13.7109375" style="0" customWidth="1"/>
    <col min="85" max="85" width="17.140625" style="0" customWidth="1"/>
    <col min="86" max="86" width="3.7109375" style="0" customWidth="1"/>
    <col min="87" max="90" width="13.7109375" style="0" customWidth="1"/>
    <col min="91" max="91" width="18.00390625" style="0" customWidth="1"/>
    <col min="92" max="92" width="3.7109375" style="0" customWidth="1"/>
    <col min="93" max="96" width="13.7109375" style="0" customWidth="1"/>
    <col min="97" max="97" width="16.7109375" style="0" customWidth="1"/>
    <col min="98" max="98" width="3.7109375" style="0" customWidth="1"/>
    <col min="99" max="102" width="13.7109375" style="0" customWidth="1"/>
    <col min="103" max="103" width="16.421875" style="0" customWidth="1"/>
    <col min="104" max="104" width="3.7109375" style="0" customWidth="1"/>
    <col min="105" max="108" width="13.7109375" style="0" customWidth="1"/>
    <col min="109" max="109" width="16.2812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6.00390625" style="0" customWidth="1"/>
    <col min="122" max="122" width="3.7109375" style="0" customWidth="1"/>
    <col min="123" max="126" width="13.7109375" style="0" customWidth="1"/>
    <col min="127" max="127" width="16.140625" style="0" customWidth="1"/>
    <col min="128" max="128" width="3.7109375" style="0" customWidth="1"/>
    <col min="129" max="131" width="13.7109375" style="0" customWidth="1"/>
    <col min="132" max="132" width="10.421875" style="0" customWidth="1"/>
    <col min="133" max="133" width="16.00390625" style="0" customWidth="1"/>
  </cols>
  <sheetData>
    <row r="1" ht="12.75">
      <c r="C1" s="29" t="s">
        <v>14</v>
      </c>
    </row>
    <row r="2" spans="2:3" ht="12.75">
      <c r="B2" s="29" t="s">
        <v>52</v>
      </c>
      <c r="C2" s="20"/>
    </row>
    <row r="3" ht="12.75">
      <c r="C3" s="29" t="s">
        <v>57</v>
      </c>
    </row>
    <row r="5" spans="1:133" ht="12.75">
      <c r="A5" s="6" t="s">
        <v>1</v>
      </c>
      <c r="B5" s="60"/>
      <c r="C5" s="21" t="s">
        <v>17</v>
      </c>
      <c r="D5" s="22"/>
      <c r="E5" s="23"/>
      <c r="F5" s="25"/>
      <c r="G5" s="25"/>
      <c r="I5" s="7" t="s">
        <v>31</v>
      </c>
      <c r="J5" s="8"/>
      <c r="K5" s="9"/>
      <c r="L5" s="25"/>
      <c r="M5" s="25"/>
      <c r="N5" s="4"/>
      <c r="O5" s="7" t="s">
        <v>32</v>
      </c>
      <c r="P5" s="8"/>
      <c r="Q5" s="9"/>
      <c r="R5" s="25"/>
      <c r="S5" s="25"/>
      <c r="T5" s="4"/>
      <c r="U5" s="7" t="s">
        <v>33</v>
      </c>
      <c r="V5" s="8"/>
      <c r="W5" s="9"/>
      <c r="X5" s="25"/>
      <c r="Y5" s="25"/>
      <c r="Z5" s="4"/>
      <c r="AA5" s="7" t="s">
        <v>34</v>
      </c>
      <c r="AB5" s="8"/>
      <c r="AC5" s="9"/>
      <c r="AD5" s="25"/>
      <c r="AE5" s="25"/>
      <c r="AF5" s="15"/>
      <c r="AG5" s="7" t="s">
        <v>35</v>
      </c>
      <c r="AH5" s="8"/>
      <c r="AI5" s="9"/>
      <c r="AJ5" s="25"/>
      <c r="AK5" s="25"/>
      <c r="AL5" s="15"/>
      <c r="AM5" s="7" t="s">
        <v>36</v>
      </c>
      <c r="AN5" s="8"/>
      <c r="AO5" s="9"/>
      <c r="AP5" s="25"/>
      <c r="AQ5" s="25"/>
      <c r="AR5" s="15"/>
      <c r="AS5" s="7" t="s">
        <v>37</v>
      </c>
      <c r="AT5" s="8"/>
      <c r="AU5" s="9"/>
      <c r="AV5" s="25"/>
      <c r="AW5" s="25"/>
      <c r="AX5" s="4"/>
      <c r="AY5" s="7" t="s">
        <v>38</v>
      </c>
      <c r="AZ5" s="8"/>
      <c r="BA5" s="9"/>
      <c r="BB5" s="25"/>
      <c r="BC5" s="25"/>
      <c r="BD5" s="4"/>
      <c r="BE5" s="38" t="s">
        <v>39</v>
      </c>
      <c r="BF5" s="8"/>
      <c r="BG5" s="9"/>
      <c r="BH5" s="25"/>
      <c r="BI5" s="25"/>
      <c r="BJ5" s="4"/>
      <c r="BK5" s="7" t="s">
        <v>40</v>
      </c>
      <c r="BL5" s="8"/>
      <c r="BM5" s="9"/>
      <c r="BN5" s="25"/>
      <c r="BO5" s="25"/>
      <c r="BP5" s="4"/>
      <c r="BQ5" s="7" t="s">
        <v>41</v>
      </c>
      <c r="BR5" s="8"/>
      <c r="BS5" s="9"/>
      <c r="BT5" s="25"/>
      <c r="BU5" s="25"/>
      <c r="BV5" s="4"/>
      <c r="BW5" s="7" t="s">
        <v>42</v>
      </c>
      <c r="BX5" s="8"/>
      <c r="BY5" s="9"/>
      <c r="BZ5" s="25"/>
      <c r="CA5" s="25"/>
      <c r="CB5" s="15"/>
      <c r="CC5" s="7" t="s">
        <v>43</v>
      </c>
      <c r="CD5" s="8"/>
      <c r="CE5" s="9"/>
      <c r="CF5" s="25"/>
      <c r="CG5" s="25"/>
      <c r="CH5" s="4"/>
      <c r="CI5" s="7" t="s">
        <v>91</v>
      </c>
      <c r="CJ5" s="8"/>
      <c r="CK5" s="9"/>
      <c r="CL5" s="25"/>
      <c r="CM5" s="25"/>
      <c r="CN5" s="4"/>
      <c r="CO5" s="7" t="s">
        <v>45</v>
      </c>
      <c r="CP5" s="8"/>
      <c r="CQ5" s="9"/>
      <c r="CR5" s="25"/>
      <c r="CS5" s="25"/>
      <c r="CT5" s="4"/>
      <c r="CU5" s="7" t="s">
        <v>92</v>
      </c>
      <c r="CV5" s="8"/>
      <c r="CW5" s="9"/>
      <c r="CX5" s="25"/>
      <c r="CY5" s="25"/>
      <c r="CZ5" s="15"/>
      <c r="DA5" s="7" t="s">
        <v>47</v>
      </c>
      <c r="DB5" s="8"/>
      <c r="DC5" s="9"/>
      <c r="DD5" s="25"/>
      <c r="DE5" s="25"/>
      <c r="DF5" s="15"/>
      <c r="DG5" s="7" t="s">
        <v>93</v>
      </c>
      <c r="DH5" s="8"/>
      <c r="DI5" s="9"/>
      <c r="DJ5" s="25"/>
      <c r="DK5" s="25"/>
      <c r="DL5" s="15"/>
      <c r="DM5" s="7" t="s">
        <v>49</v>
      </c>
      <c r="DN5" s="8"/>
      <c r="DO5" s="9"/>
      <c r="DP5" s="25"/>
      <c r="DQ5" s="25"/>
      <c r="DS5" s="7" t="s">
        <v>50</v>
      </c>
      <c r="DT5" s="8"/>
      <c r="DU5" s="9"/>
      <c r="DV5" s="25"/>
      <c r="DW5" s="25"/>
      <c r="DY5" s="7" t="s">
        <v>51</v>
      </c>
      <c r="DZ5" s="8"/>
      <c r="EA5" s="9"/>
      <c r="EB5" s="25"/>
      <c r="EC5" s="25"/>
    </row>
    <row r="6" spans="1:133" ht="12.75">
      <c r="A6" s="30" t="s">
        <v>7</v>
      </c>
      <c r="B6" s="61"/>
      <c r="C6" s="24"/>
      <c r="D6" s="39">
        <v>0.6032933</v>
      </c>
      <c r="E6" s="23"/>
      <c r="F6" s="25" t="s">
        <v>89</v>
      </c>
      <c r="G6" s="25" t="s">
        <v>89</v>
      </c>
      <c r="I6" s="31"/>
      <c r="J6" s="18">
        <v>0.1786048</v>
      </c>
      <c r="K6" s="32"/>
      <c r="L6" s="25" t="s">
        <v>89</v>
      </c>
      <c r="M6" s="25" t="s">
        <v>89</v>
      </c>
      <c r="N6" s="1"/>
      <c r="O6" s="31"/>
      <c r="P6" s="18">
        <v>0.0714029</v>
      </c>
      <c r="Q6" s="32"/>
      <c r="R6" s="25" t="s">
        <v>89</v>
      </c>
      <c r="S6" s="25" t="s">
        <v>89</v>
      </c>
      <c r="T6" s="1"/>
      <c r="U6" s="31"/>
      <c r="V6" s="18">
        <v>0.0013676</v>
      </c>
      <c r="W6" s="32"/>
      <c r="X6" s="25" t="s">
        <v>89</v>
      </c>
      <c r="Y6" s="25" t="s">
        <v>89</v>
      </c>
      <c r="Z6" s="1"/>
      <c r="AA6" s="31"/>
      <c r="AB6" s="18">
        <v>0.0074769</v>
      </c>
      <c r="AC6" s="32"/>
      <c r="AD6" s="25" t="s">
        <v>89</v>
      </c>
      <c r="AE6" s="25" t="s">
        <v>89</v>
      </c>
      <c r="AF6" s="13"/>
      <c r="AG6" s="31"/>
      <c r="AH6" s="18">
        <v>0.0444726</v>
      </c>
      <c r="AI6" s="32"/>
      <c r="AJ6" s="25" t="s">
        <v>89</v>
      </c>
      <c r="AK6" s="25" t="s">
        <v>89</v>
      </c>
      <c r="AL6" s="13"/>
      <c r="AM6" s="31"/>
      <c r="AN6" s="18">
        <v>2.11E-05</v>
      </c>
      <c r="AO6" s="32"/>
      <c r="AP6" s="25" t="s">
        <v>89</v>
      </c>
      <c r="AQ6" s="25" t="s">
        <v>89</v>
      </c>
      <c r="AR6" s="13"/>
      <c r="AS6" s="31"/>
      <c r="AT6" s="18">
        <v>0.0171274</v>
      </c>
      <c r="AU6" s="32"/>
      <c r="AV6" s="25" t="s">
        <v>89</v>
      </c>
      <c r="AW6" s="25" t="s">
        <v>89</v>
      </c>
      <c r="AX6" s="1"/>
      <c r="AY6" s="31"/>
      <c r="AZ6" s="18">
        <v>0.0004532</v>
      </c>
      <c r="BA6" s="32"/>
      <c r="BB6" s="25" t="s">
        <v>89</v>
      </c>
      <c r="BC6" s="25" t="s">
        <v>89</v>
      </c>
      <c r="BD6" s="1"/>
      <c r="BE6" s="31"/>
      <c r="BF6" s="18">
        <v>0.0037419</v>
      </c>
      <c r="BG6" s="32"/>
      <c r="BH6" s="25" t="s">
        <v>89</v>
      </c>
      <c r="BI6" s="25" t="s">
        <v>89</v>
      </c>
      <c r="BJ6" s="1"/>
      <c r="BK6" s="31"/>
      <c r="BL6" s="18">
        <v>0.006037</v>
      </c>
      <c r="BM6" s="32"/>
      <c r="BN6" s="25" t="s">
        <v>89</v>
      </c>
      <c r="BO6" s="25" t="s">
        <v>89</v>
      </c>
      <c r="BP6" s="1"/>
      <c r="BQ6" s="31"/>
      <c r="BR6" s="18">
        <v>0.1047607</v>
      </c>
      <c r="BS6" s="32"/>
      <c r="BT6" s="25" t="s">
        <v>89</v>
      </c>
      <c r="BU6" s="25" t="s">
        <v>89</v>
      </c>
      <c r="BV6" s="1"/>
      <c r="BW6" s="31"/>
      <c r="BX6" s="18">
        <v>0.0044219</v>
      </c>
      <c r="BY6" s="32"/>
      <c r="BZ6" s="25" t="s">
        <v>89</v>
      </c>
      <c r="CA6" s="25" t="s">
        <v>89</v>
      </c>
      <c r="CB6" s="13"/>
      <c r="CC6" s="31"/>
      <c r="CD6" s="18">
        <v>0.001243</v>
      </c>
      <c r="CE6" s="32"/>
      <c r="CF6" s="25" t="s">
        <v>89</v>
      </c>
      <c r="CG6" s="25" t="s">
        <v>89</v>
      </c>
      <c r="CH6" s="1"/>
      <c r="CI6" s="31"/>
      <c r="CJ6" s="18">
        <v>0.0063366</v>
      </c>
      <c r="CK6" s="32"/>
      <c r="CL6" s="25" t="s">
        <v>89</v>
      </c>
      <c r="CM6" s="25" t="s">
        <v>89</v>
      </c>
      <c r="CN6" s="1"/>
      <c r="CO6" s="31"/>
      <c r="CP6" s="18">
        <v>0.0020571</v>
      </c>
      <c r="CQ6" s="32"/>
      <c r="CR6" s="25" t="s">
        <v>89</v>
      </c>
      <c r="CS6" s="25" t="s">
        <v>89</v>
      </c>
      <c r="CT6" s="1"/>
      <c r="CU6" s="31"/>
      <c r="CV6" s="18">
        <v>0.00896</v>
      </c>
      <c r="CW6" s="32"/>
      <c r="CX6" s="25" t="s">
        <v>89</v>
      </c>
      <c r="CY6" s="25" t="s">
        <v>89</v>
      </c>
      <c r="CZ6" s="13"/>
      <c r="DA6" s="31"/>
      <c r="DB6" s="18">
        <v>0.0001978</v>
      </c>
      <c r="DC6" s="32"/>
      <c r="DD6" s="25" t="s">
        <v>89</v>
      </c>
      <c r="DE6" s="25" t="s">
        <v>89</v>
      </c>
      <c r="DF6" s="13"/>
      <c r="DG6" s="31"/>
      <c r="DH6" s="18">
        <v>0.0120122</v>
      </c>
      <c r="DI6" s="32"/>
      <c r="DJ6" s="25" t="s">
        <v>89</v>
      </c>
      <c r="DK6" s="25" t="s">
        <v>89</v>
      </c>
      <c r="DL6" s="13"/>
      <c r="DM6" s="31"/>
      <c r="DN6" s="18">
        <v>0.1075728</v>
      </c>
      <c r="DO6" s="32"/>
      <c r="DP6" s="25" t="s">
        <v>89</v>
      </c>
      <c r="DQ6" s="25" t="s">
        <v>89</v>
      </c>
      <c r="DR6" s="1"/>
      <c r="DS6" s="31"/>
      <c r="DT6" s="18">
        <v>0.0235995</v>
      </c>
      <c r="DU6" s="32"/>
      <c r="DV6" s="25" t="s">
        <v>89</v>
      </c>
      <c r="DW6" s="25" t="s">
        <v>89</v>
      </c>
      <c r="DX6" s="1"/>
      <c r="DY6" s="31"/>
      <c r="DZ6" s="18">
        <v>0.0014263</v>
      </c>
      <c r="EA6" s="32"/>
      <c r="EB6" s="25" t="s">
        <v>89</v>
      </c>
      <c r="EC6" s="25" t="s">
        <v>89</v>
      </c>
    </row>
    <row r="7" spans="1:133" ht="12.75">
      <c r="A7" s="10"/>
      <c r="B7" s="10"/>
      <c r="C7" s="25" t="s">
        <v>8</v>
      </c>
      <c r="D7" s="25" t="s">
        <v>9</v>
      </c>
      <c r="E7" s="25" t="s">
        <v>0</v>
      </c>
      <c r="F7" s="25" t="s">
        <v>87</v>
      </c>
      <c r="G7" s="25" t="s">
        <v>90</v>
      </c>
      <c r="I7" s="11" t="s">
        <v>8</v>
      </c>
      <c r="J7" s="11" t="s">
        <v>9</v>
      </c>
      <c r="K7" s="11" t="s">
        <v>0</v>
      </c>
      <c r="L7" s="25" t="s">
        <v>87</v>
      </c>
      <c r="M7" s="25" t="s">
        <v>90</v>
      </c>
      <c r="N7" s="4"/>
      <c r="O7" s="11" t="s">
        <v>8</v>
      </c>
      <c r="P7" s="11" t="s">
        <v>9</v>
      </c>
      <c r="Q7" s="11" t="s">
        <v>0</v>
      </c>
      <c r="R7" s="25" t="s">
        <v>87</v>
      </c>
      <c r="S7" s="25" t="s">
        <v>90</v>
      </c>
      <c r="T7" s="4"/>
      <c r="U7" s="11" t="s">
        <v>8</v>
      </c>
      <c r="V7" s="11" t="s">
        <v>9</v>
      </c>
      <c r="W7" s="11" t="s">
        <v>0</v>
      </c>
      <c r="X7" s="25" t="s">
        <v>87</v>
      </c>
      <c r="Y7" s="25" t="s">
        <v>90</v>
      </c>
      <c r="Z7" s="4"/>
      <c r="AA7" s="11" t="s">
        <v>8</v>
      </c>
      <c r="AB7" s="11" t="s">
        <v>9</v>
      </c>
      <c r="AC7" s="11" t="s">
        <v>0</v>
      </c>
      <c r="AD7" s="25" t="s">
        <v>87</v>
      </c>
      <c r="AE7" s="25" t="s">
        <v>90</v>
      </c>
      <c r="AF7" s="16"/>
      <c r="AG7" s="11" t="s">
        <v>8</v>
      </c>
      <c r="AH7" s="11" t="s">
        <v>9</v>
      </c>
      <c r="AI7" s="11" t="s">
        <v>0</v>
      </c>
      <c r="AJ7" s="25" t="s">
        <v>87</v>
      </c>
      <c r="AK7" s="25" t="s">
        <v>90</v>
      </c>
      <c r="AL7" s="16"/>
      <c r="AM7" s="11" t="s">
        <v>8</v>
      </c>
      <c r="AN7" s="11" t="s">
        <v>9</v>
      </c>
      <c r="AO7" s="11" t="s">
        <v>0</v>
      </c>
      <c r="AP7" s="25" t="s">
        <v>87</v>
      </c>
      <c r="AQ7" s="25" t="s">
        <v>90</v>
      </c>
      <c r="AR7" s="16"/>
      <c r="AS7" s="11" t="s">
        <v>8</v>
      </c>
      <c r="AT7" s="11" t="s">
        <v>9</v>
      </c>
      <c r="AU7" s="11" t="s">
        <v>0</v>
      </c>
      <c r="AV7" s="25" t="s">
        <v>87</v>
      </c>
      <c r="AW7" s="25" t="s">
        <v>90</v>
      </c>
      <c r="AX7" s="4"/>
      <c r="AY7" s="11" t="s">
        <v>8</v>
      </c>
      <c r="AZ7" s="11" t="s">
        <v>9</v>
      </c>
      <c r="BA7" s="11" t="s">
        <v>0</v>
      </c>
      <c r="BB7" s="25" t="s">
        <v>87</v>
      </c>
      <c r="BC7" s="25" t="s">
        <v>90</v>
      </c>
      <c r="BD7" s="4"/>
      <c r="BE7" s="11" t="s">
        <v>8</v>
      </c>
      <c r="BF7" s="11" t="s">
        <v>9</v>
      </c>
      <c r="BG7" s="11" t="s">
        <v>0</v>
      </c>
      <c r="BH7" s="25" t="s">
        <v>87</v>
      </c>
      <c r="BI7" s="25" t="s">
        <v>90</v>
      </c>
      <c r="BJ7" s="4"/>
      <c r="BK7" s="11" t="s">
        <v>8</v>
      </c>
      <c r="BL7" s="11" t="s">
        <v>9</v>
      </c>
      <c r="BM7" s="11" t="s">
        <v>0</v>
      </c>
      <c r="BN7" s="25" t="s">
        <v>87</v>
      </c>
      <c r="BO7" s="25" t="s">
        <v>90</v>
      </c>
      <c r="BP7" s="4"/>
      <c r="BQ7" s="11" t="s">
        <v>8</v>
      </c>
      <c r="BR7" s="11" t="s">
        <v>9</v>
      </c>
      <c r="BS7" s="11" t="s">
        <v>0</v>
      </c>
      <c r="BT7" s="25" t="s">
        <v>87</v>
      </c>
      <c r="BU7" s="25" t="s">
        <v>90</v>
      </c>
      <c r="BV7" s="4"/>
      <c r="BW7" s="11" t="s">
        <v>8</v>
      </c>
      <c r="BX7" s="11" t="s">
        <v>9</v>
      </c>
      <c r="BY7" s="11" t="s">
        <v>0</v>
      </c>
      <c r="BZ7" s="25" t="s">
        <v>87</v>
      </c>
      <c r="CA7" s="25" t="s">
        <v>90</v>
      </c>
      <c r="CB7" s="16"/>
      <c r="CC7" s="11" t="s">
        <v>8</v>
      </c>
      <c r="CD7" s="11" t="s">
        <v>9</v>
      </c>
      <c r="CE7" s="11" t="s">
        <v>0</v>
      </c>
      <c r="CF7" s="25" t="s">
        <v>87</v>
      </c>
      <c r="CG7" s="25" t="s">
        <v>90</v>
      </c>
      <c r="CH7" s="4"/>
      <c r="CI7" s="11" t="s">
        <v>8</v>
      </c>
      <c r="CJ7" s="11" t="s">
        <v>9</v>
      </c>
      <c r="CK7" s="11" t="s">
        <v>0</v>
      </c>
      <c r="CL7" s="25" t="s">
        <v>87</v>
      </c>
      <c r="CM7" s="25" t="s">
        <v>90</v>
      </c>
      <c r="CN7" s="4"/>
      <c r="CO7" s="11" t="s">
        <v>8</v>
      </c>
      <c r="CP7" s="11" t="s">
        <v>9</v>
      </c>
      <c r="CQ7" s="11" t="s">
        <v>0</v>
      </c>
      <c r="CR7" s="25" t="s">
        <v>87</v>
      </c>
      <c r="CS7" s="25" t="s">
        <v>90</v>
      </c>
      <c r="CT7" s="4"/>
      <c r="CU7" s="11" t="s">
        <v>8</v>
      </c>
      <c r="CV7" s="11" t="s">
        <v>9</v>
      </c>
      <c r="CW7" s="11" t="s">
        <v>0</v>
      </c>
      <c r="CX7" s="25" t="s">
        <v>87</v>
      </c>
      <c r="CY7" s="25" t="s">
        <v>90</v>
      </c>
      <c r="CZ7" s="16"/>
      <c r="DA7" s="11" t="s">
        <v>8</v>
      </c>
      <c r="DB7" s="11" t="s">
        <v>9</v>
      </c>
      <c r="DC7" s="11" t="s">
        <v>0</v>
      </c>
      <c r="DD7" s="25" t="s">
        <v>87</v>
      </c>
      <c r="DE7" s="25" t="s">
        <v>90</v>
      </c>
      <c r="DF7" s="16"/>
      <c r="DG7" s="11" t="s">
        <v>8</v>
      </c>
      <c r="DH7" s="11" t="s">
        <v>9</v>
      </c>
      <c r="DI7" s="11" t="s">
        <v>0</v>
      </c>
      <c r="DJ7" s="25" t="s">
        <v>87</v>
      </c>
      <c r="DK7" s="25" t="s">
        <v>90</v>
      </c>
      <c r="DL7" s="16"/>
      <c r="DM7" s="11" t="s">
        <v>8</v>
      </c>
      <c r="DN7" s="11" t="s">
        <v>9</v>
      </c>
      <c r="DO7" s="11" t="s">
        <v>0</v>
      </c>
      <c r="DP7" s="25" t="s">
        <v>87</v>
      </c>
      <c r="DQ7" s="25" t="s">
        <v>90</v>
      </c>
      <c r="DS7" s="11" t="s">
        <v>8</v>
      </c>
      <c r="DT7" s="11" t="s">
        <v>9</v>
      </c>
      <c r="DU7" s="11" t="s">
        <v>0</v>
      </c>
      <c r="DV7" s="25" t="s">
        <v>87</v>
      </c>
      <c r="DW7" s="25" t="s">
        <v>90</v>
      </c>
      <c r="DY7" s="11" t="s">
        <v>8</v>
      </c>
      <c r="DZ7" s="11" t="s">
        <v>9</v>
      </c>
      <c r="EA7" s="11" t="s">
        <v>0</v>
      </c>
      <c r="EB7" s="25" t="s">
        <v>87</v>
      </c>
      <c r="EC7" s="25" t="s">
        <v>90</v>
      </c>
    </row>
    <row r="8" spans="1:133" ht="12.75">
      <c r="A8" s="3">
        <v>39722</v>
      </c>
      <c r="B8" s="3"/>
      <c r="C8" s="26">
        <v>0</v>
      </c>
      <c r="D8" s="26">
        <v>484565.17856000003</v>
      </c>
      <c r="E8" s="20">
        <v>484565.17856000003</v>
      </c>
      <c r="F8" s="20">
        <f>L8+R8+X8+AD8+AJ8+AP8+AV8+BB8+BH8+BN8+BT8+BZ8+CF8+CL8+CR8+CX8+DD8+DJ8+DP8+DV8+EB8</f>
        <v>64366</v>
      </c>
      <c r="G8" s="20">
        <f>M8+S8+Y8+AE8+AK8+AQ8+AW8+BC8+BI8+BO8+BU8+CA8+CG8+CM8+CS8+CY8+DE8+DK8+DQ8+DW8+EC8</f>
        <v>23361</v>
      </c>
      <c r="I8" s="19">
        <v>0</v>
      </c>
      <c r="J8" s="19">
        <v>143455.37536</v>
      </c>
      <c r="K8" s="19">
        <v>143455.37536</v>
      </c>
      <c r="L8" s="19">
        <v>19056</v>
      </c>
      <c r="M8" s="19">
        <v>6910</v>
      </c>
      <c r="N8" s="19"/>
      <c r="O8" s="19">
        <v>0</v>
      </c>
      <c r="P8" s="19">
        <v>57350.80928</v>
      </c>
      <c r="Q8" s="19">
        <v>57350.80928</v>
      </c>
      <c r="R8" s="19">
        <v>7618</v>
      </c>
      <c r="S8" s="19">
        <v>2763</v>
      </c>
      <c r="T8" s="19"/>
      <c r="U8" s="19">
        <v>0</v>
      </c>
      <c r="V8" s="19">
        <v>1098.45632</v>
      </c>
      <c r="W8" s="19">
        <v>1098.45632</v>
      </c>
      <c r="X8" s="19">
        <v>146</v>
      </c>
      <c r="Y8" s="19">
        <v>53</v>
      </c>
      <c r="Z8" s="19"/>
      <c r="AA8" s="19">
        <v>0</v>
      </c>
      <c r="AB8" s="19">
        <v>6005.44608</v>
      </c>
      <c r="AC8" s="19">
        <v>6005.44608</v>
      </c>
      <c r="AD8" s="19">
        <v>798</v>
      </c>
      <c r="AE8" s="19">
        <v>289</v>
      </c>
      <c r="AF8" s="19"/>
      <c r="AG8" s="19">
        <v>0</v>
      </c>
      <c r="AH8" s="19">
        <v>35720.39232</v>
      </c>
      <c r="AI8" s="19">
        <v>35720.39232</v>
      </c>
      <c r="AJ8" s="19">
        <v>4745</v>
      </c>
      <c r="AK8" s="19">
        <v>1721</v>
      </c>
      <c r="AL8" s="19"/>
      <c r="AM8" s="19">
        <v>0</v>
      </c>
      <c r="AN8" s="19">
        <v>16.94752</v>
      </c>
      <c r="AO8" s="19">
        <v>16.94752</v>
      </c>
      <c r="AP8" s="19">
        <v>2</v>
      </c>
      <c r="AQ8" s="19">
        <v>18</v>
      </c>
      <c r="AR8" s="19"/>
      <c r="AS8" s="19">
        <v>0</v>
      </c>
      <c r="AT8" s="19">
        <v>13756.72768</v>
      </c>
      <c r="AU8" s="19">
        <v>13756.72768</v>
      </c>
      <c r="AV8" s="19">
        <v>1827</v>
      </c>
      <c r="AW8" s="19">
        <v>663</v>
      </c>
      <c r="AX8" s="19"/>
      <c r="AY8" s="19">
        <v>0</v>
      </c>
      <c r="AZ8" s="19">
        <v>364.01024</v>
      </c>
      <c r="BA8" s="19">
        <v>364.01024</v>
      </c>
      <c r="BB8" s="19">
        <v>48</v>
      </c>
      <c r="BC8" s="19">
        <v>18</v>
      </c>
      <c r="BD8" s="19"/>
      <c r="BE8" s="19">
        <v>0</v>
      </c>
      <c r="BF8" s="19">
        <v>3005.49408</v>
      </c>
      <c r="BG8" s="19">
        <v>3005.49408</v>
      </c>
      <c r="BH8" s="19">
        <v>399</v>
      </c>
      <c r="BI8" s="19">
        <v>145</v>
      </c>
      <c r="BJ8" s="19"/>
      <c r="BK8" s="19">
        <v>0</v>
      </c>
      <c r="BL8" s="19">
        <v>4848.9184</v>
      </c>
      <c r="BM8" s="19">
        <v>4848.9184</v>
      </c>
      <c r="BN8" s="19">
        <v>644</v>
      </c>
      <c r="BO8" s="19">
        <v>234</v>
      </c>
      <c r="BP8" s="19"/>
      <c r="BQ8" s="19">
        <v>0</v>
      </c>
      <c r="BR8" s="19">
        <v>84143.79424</v>
      </c>
      <c r="BS8" s="19">
        <v>84143.79424</v>
      </c>
      <c r="BT8" s="19">
        <v>11177</v>
      </c>
      <c r="BU8" s="19">
        <v>4053</v>
      </c>
      <c r="BV8" s="19"/>
      <c r="BW8" s="19">
        <v>0</v>
      </c>
      <c r="BX8" s="19">
        <v>3551.6700800000003</v>
      </c>
      <c r="BY8" s="19">
        <v>3551.6700800000003</v>
      </c>
      <c r="BZ8" s="19">
        <v>472</v>
      </c>
      <c r="CA8" s="19">
        <v>171</v>
      </c>
      <c r="CB8" s="19"/>
      <c r="CC8" s="19">
        <v>0</v>
      </c>
      <c r="CD8" s="19">
        <v>998.3775999999999</v>
      </c>
      <c r="CE8" s="19">
        <v>998.3775999999999</v>
      </c>
      <c r="CF8" s="19">
        <v>133</v>
      </c>
      <c r="CG8" s="19">
        <v>48</v>
      </c>
      <c r="CH8" s="19"/>
      <c r="CI8" s="19">
        <v>0</v>
      </c>
      <c r="CJ8" s="19">
        <v>5089.55712</v>
      </c>
      <c r="CK8" s="19">
        <v>5089.55712</v>
      </c>
      <c r="CL8" s="19">
        <v>676</v>
      </c>
      <c r="CM8" s="19">
        <v>245</v>
      </c>
      <c r="CN8" s="19"/>
      <c r="CO8" s="19">
        <v>0</v>
      </c>
      <c r="CP8" s="19">
        <v>1652.2627200000002</v>
      </c>
      <c r="CQ8" s="19">
        <v>1652.2627200000002</v>
      </c>
      <c r="CR8" s="19">
        <v>219</v>
      </c>
      <c r="CS8" s="19">
        <v>80</v>
      </c>
      <c r="CT8" s="19"/>
      <c r="CU8" s="19">
        <v>0</v>
      </c>
      <c r="CV8" s="19">
        <v>7196.672</v>
      </c>
      <c r="CW8" s="19">
        <v>7196.672</v>
      </c>
      <c r="CX8" s="19">
        <v>956</v>
      </c>
      <c r="CY8" s="19">
        <v>347</v>
      </c>
      <c r="CZ8" s="19"/>
      <c r="DA8" s="19">
        <v>0</v>
      </c>
      <c r="DB8" s="19">
        <v>158.87296</v>
      </c>
      <c r="DC8" s="19">
        <v>158.87296</v>
      </c>
      <c r="DD8" s="19">
        <v>21</v>
      </c>
      <c r="DE8" s="19">
        <v>8</v>
      </c>
      <c r="DF8" s="19"/>
      <c r="DG8" s="19">
        <v>0</v>
      </c>
      <c r="DH8" s="19">
        <v>9648.199040000001</v>
      </c>
      <c r="DI8" s="19">
        <v>9648.199040000001</v>
      </c>
      <c r="DJ8" s="19">
        <v>1282</v>
      </c>
      <c r="DK8" s="19">
        <v>465</v>
      </c>
      <c r="DL8" s="19"/>
      <c r="DM8" s="19">
        <v>0</v>
      </c>
      <c r="DN8" s="19">
        <v>86402.47296</v>
      </c>
      <c r="DO8" s="19">
        <v>86402.47296</v>
      </c>
      <c r="DP8" s="19">
        <v>11477</v>
      </c>
      <c r="DQ8" s="19">
        <v>4162</v>
      </c>
      <c r="DR8" s="19"/>
      <c r="DS8" s="19">
        <v>0</v>
      </c>
      <c r="DT8" s="19">
        <v>18955.1184</v>
      </c>
      <c r="DU8" s="19">
        <v>18955.1184</v>
      </c>
      <c r="DV8" s="19">
        <v>2518</v>
      </c>
      <c r="DW8" s="19">
        <v>913</v>
      </c>
      <c r="DX8" s="19"/>
      <c r="DY8" s="19">
        <v>0</v>
      </c>
      <c r="DZ8" s="19">
        <v>1145.6041599999999</v>
      </c>
      <c r="EA8" s="19">
        <v>1145.6041599999999</v>
      </c>
      <c r="EB8" s="19">
        <v>152</v>
      </c>
      <c r="EC8" s="19">
        <v>55</v>
      </c>
    </row>
    <row r="9" spans="1:133" ht="12.75">
      <c r="A9" s="3">
        <v>39904</v>
      </c>
      <c r="B9" s="3"/>
      <c r="C9" s="26">
        <v>18098.799</v>
      </c>
      <c r="D9" s="26">
        <v>484565.17856000003</v>
      </c>
      <c r="E9" s="20">
        <v>502663.97756</v>
      </c>
      <c r="F9" s="20">
        <f aca="true" t="shared" si="0" ref="F9:F29">L9+R9+X9+AD9+AJ9+AP9+AV9+BB9+BH9+BN9+BT9+BZ9+CF9+CL9+CR9+CX9+DD9+DJ9+DP9+DV9+EB9</f>
        <v>64366</v>
      </c>
      <c r="G9" s="20">
        <f aca="true" t="shared" si="1" ref="G9:G29">M9+S9+Y9+AE9+AK9+AQ9+AW9+BC9+BI9+BO9+BU9+CA9+CG9+CM9+CS9+CY9+DE9+DK9+DQ9+DW9+EC9</f>
        <v>23343</v>
      </c>
      <c r="I9" s="19">
        <v>5358.144</v>
      </c>
      <c r="J9" s="19">
        <v>143455.37536</v>
      </c>
      <c r="K9" s="19">
        <v>148813.51936</v>
      </c>
      <c r="L9" s="19">
        <v>19056</v>
      </c>
      <c r="M9" s="19">
        <v>6910</v>
      </c>
      <c r="N9" s="19"/>
      <c r="O9" s="19">
        <v>2142.087</v>
      </c>
      <c r="P9" s="19">
        <v>57350.80928</v>
      </c>
      <c r="Q9" s="19">
        <v>59492.89628</v>
      </c>
      <c r="R9" s="19">
        <v>7618</v>
      </c>
      <c r="S9" s="19">
        <v>2763</v>
      </c>
      <c r="T9" s="19"/>
      <c r="U9" s="19">
        <v>41.028</v>
      </c>
      <c r="V9" s="19">
        <v>1098.45632</v>
      </c>
      <c r="W9" s="19">
        <v>1139.48432</v>
      </c>
      <c r="X9" s="19">
        <v>146</v>
      </c>
      <c r="Y9" s="19">
        <v>53</v>
      </c>
      <c r="Z9" s="19"/>
      <c r="AA9" s="19">
        <v>224.307</v>
      </c>
      <c r="AB9" s="19">
        <v>6005.44608</v>
      </c>
      <c r="AC9" s="19">
        <v>6229.7530799999995</v>
      </c>
      <c r="AD9" s="19">
        <v>798</v>
      </c>
      <c r="AE9" s="19">
        <v>289</v>
      </c>
      <c r="AF9" s="19"/>
      <c r="AG9" s="19">
        <v>1334.178</v>
      </c>
      <c r="AH9" s="19">
        <v>35720.39232</v>
      </c>
      <c r="AI9" s="19">
        <v>37054.57032</v>
      </c>
      <c r="AJ9" s="19">
        <v>4745</v>
      </c>
      <c r="AK9" s="19">
        <v>1721</v>
      </c>
      <c r="AL9" s="19"/>
      <c r="AM9" s="19">
        <v>0.633</v>
      </c>
      <c r="AN9" s="19">
        <v>16.94752</v>
      </c>
      <c r="AO9" s="19">
        <v>17.58052</v>
      </c>
      <c r="AP9" s="19">
        <v>2</v>
      </c>
      <c r="AQ9" s="19"/>
      <c r="AR9" s="19"/>
      <c r="AS9" s="19">
        <v>513.822</v>
      </c>
      <c r="AT9" s="19">
        <v>13756.72768</v>
      </c>
      <c r="AU9" s="19">
        <v>14270.54968</v>
      </c>
      <c r="AV9" s="19">
        <v>1827</v>
      </c>
      <c r="AW9" s="19">
        <v>663</v>
      </c>
      <c r="AX9" s="19"/>
      <c r="AY9" s="19">
        <v>13.596</v>
      </c>
      <c r="AZ9" s="19">
        <v>364.01024</v>
      </c>
      <c r="BA9" s="19">
        <v>377.60624</v>
      </c>
      <c r="BB9" s="19">
        <v>48</v>
      </c>
      <c r="BC9" s="19">
        <v>18</v>
      </c>
      <c r="BD9" s="19"/>
      <c r="BE9" s="19">
        <v>112.25699999999999</v>
      </c>
      <c r="BF9" s="19">
        <v>3005.49408</v>
      </c>
      <c r="BG9" s="19">
        <v>3117.75108</v>
      </c>
      <c r="BH9" s="19">
        <v>399</v>
      </c>
      <c r="BI9" s="19">
        <v>145</v>
      </c>
      <c r="BJ9" s="19"/>
      <c r="BK9" s="19">
        <v>181.10999999999999</v>
      </c>
      <c r="BL9" s="19">
        <v>4848.9184</v>
      </c>
      <c r="BM9" s="19">
        <v>5030.028399999999</v>
      </c>
      <c r="BN9" s="19">
        <v>644</v>
      </c>
      <c r="BO9" s="19">
        <v>234</v>
      </c>
      <c r="BP9" s="19"/>
      <c r="BQ9" s="19">
        <v>3142.821</v>
      </c>
      <c r="BR9" s="19">
        <v>84143.79424</v>
      </c>
      <c r="BS9" s="19">
        <v>87286.61524</v>
      </c>
      <c r="BT9" s="19">
        <v>11177</v>
      </c>
      <c r="BU9" s="19">
        <v>4053</v>
      </c>
      <c r="BV9" s="19"/>
      <c r="BW9" s="19">
        <v>132.657</v>
      </c>
      <c r="BX9" s="19">
        <v>3551.6700800000003</v>
      </c>
      <c r="BY9" s="19">
        <v>3684.3270800000005</v>
      </c>
      <c r="BZ9" s="19">
        <v>472</v>
      </c>
      <c r="CA9" s="19">
        <v>171</v>
      </c>
      <c r="CB9" s="19"/>
      <c r="CC9" s="19">
        <v>37.29</v>
      </c>
      <c r="CD9" s="19">
        <v>998.3775999999999</v>
      </c>
      <c r="CE9" s="19">
        <v>1035.6676</v>
      </c>
      <c r="CF9" s="19">
        <v>133</v>
      </c>
      <c r="CG9" s="19">
        <v>48</v>
      </c>
      <c r="CH9" s="19"/>
      <c r="CI9" s="19">
        <v>190.098</v>
      </c>
      <c r="CJ9" s="19">
        <v>5089.55712</v>
      </c>
      <c r="CK9" s="19">
        <v>5279.65512</v>
      </c>
      <c r="CL9" s="19">
        <v>676</v>
      </c>
      <c r="CM9" s="19">
        <v>245</v>
      </c>
      <c r="CN9" s="19"/>
      <c r="CO9" s="19">
        <v>61.713</v>
      </c>
      <c r="CP9" s="19">
        <v>1652.2627200000002</v>
      </c>
      <c r="CQ9" s="19">
        <v>1713.9757200000001</v>
      </c>
      <c r="CR9" s="19">
        <v>219</v>
      </c>
      <c r="CS9" s="19">
        <v>80</v>
      </c>
      <c r="CT9" s="19"/>
      <c r="CU9" s="19">
        <v>268.79999999999995</v>
      </c>
      <c r="CV9" s="19">
        <v>7196.672</v>
      </c>
      <c r="CW9" s="19">
        <v>7465.472</v>
      </c>
      <c r="CX9" s="19">
        <v>956</v>
      </c>
      <c r="CY9" s="19">
        <v>347</v>
      </c>
      <c r="CZ9" s="19"/>
      <c r="DA9" s="19">
        <v>5.934</v>
      </c>
      <c r="DB9" s="19">
        <v>158.87296</v>
      </c>
      <c r="DC9" s="19">
        <v>164.80696</v>
      </c>
      <c r="DD9" s="19">
        <v>21</v>
      </c>
      <c r="DE9" s="19">
        <v>8</v>
      </c>
      <c r="DF9" s="19"/>
      <c r="DG9" s="19">
        <v>360.36600000000004</v>
      </c>
      <c r="DH9" s="19">
        <v>9648.199040000001</v>
      </c>
      <c r="DI9" s="19">
        <v>10008.565040000001</v>
      </c>
      <c r="DJ9" s="19">
        <v>1282</v>
      </c>
      <c r="DK9" s="19">
        <v>465</v>
      </c>
      <c r="DL9" s="19"/>
      <c r="DM9" s="19">
        <v>3227.1839999999997</v>
      </c>
      <c r="DN9" s="19">
        <v>86402.47296</v>
      </c>
      <c r="DO9" s="19">
        <v>89629.65696</v>
      </c>
      <c r="DP9" s="19">
        <v>11477</v>
      </c>
      <c r="DQ9" s="19">
        <v>4162</v>
      </c>
      <c r="DR9" s="19"/>
      <c r="DS9" s="19">
        <v>707.985</v>
      </c>
      <c r="DT9" s="19">
        <v>18955.1184</v>
      </c>
      <c r="DU9" s="19">
        <v>19663.1034</v>
      </c>
      <c r="DV9" s="19">
        <v>2518</v>
      </c>
      <c r="DW9" s="19">
        <v>913</v>
      </c>
      <c r="DX9" s="19"/>
      <c r="DY9" s="19">
        <v>42.788999999999994</v>
      </c>
      <c r="DZ9" s="19">
        <v>1145.6041599999999</v>
      </c>
      <c r="EA9" s="19">
        <v>1188.3931599999999</v>
      </c>
      <c r="EB9" s="19">
        <v>152</v>
      </c>
      <c r="EC9" s="19">
        <v>55</v>
      </c>
    </row>
    <row r="10" spans="1:133" ht="12.75">
      <c r="A10" s="3">
        <v>40087</v>
      </c>
      <c r="B10" s="3"/>
      <c r="C10" s="26">
        <v>0</v>
      </c>
      <c r="D10" s="26">
        <v>484338.94357249996</v>
      </c>
      <c r="E10" s="20">
        <v>484338.94357249996</v>
      </c>
      <c r="F10" s="20">
        <f t="shared" si="0"/>
        <v>64366</v>
      </c>
      <c r="G10" s="20">
        <f t="shared" si="1"/>
        <v>23343</v>
      </c>
      <c r="I10" s="19">
        <v>0</v>
      </c>
      <c r="J10" s="19">
        <v>143388.39856</v>
      </c>
      <c r="K10" s="19">
        <v>143388.39856</v>
      </c>
      <c r="L10" s="19">
        <v>19056</v>
      </c>
      <c r="M10" s="19">
        <v>6910</v>
      </c>
      <c r="N10" s="19"/>
      <c r="O10" s="19">
        <v>0</v>
      </c>
      <c r="P10" s="19">
        <v>57324.03319250001</v>
      </c>
      <c r="Q10" s="19">
        <v>57324.03319250001</v>
      </c>
      <c r="R10" s="19">
        <v>7618</v>
      </c>
      <c r="S10" s="19">
        <v>2763</v>
      </c>
      <c r="T10" s="19"/>
      <c r="U10" s="19">
        <v>0</v>
      </c>
      <c r="V10" s="19">
        <v>1097.9434700000002</v>
      </c>
      <c r="W10" s="19">
        <v>1097.9434700000002</v>
      </c>
      <c r="X10" s="19">
        <v>146</v>
      </c>
      <c r="Y10" s="19">
        <v>53</v>
      </c>
      <c r="Z10" s="19"/>
      <c r="AA10" s="19">
        <v>0</v>
      </c>
      <c r="AB10" s="19">
        <v>6002.6422425</v>
      </c>
      <c r="AC10" s="19">
        <v>6002.6422425</v>
      </c>
      <c r="AD10" s="19">
        <v>798</v>
      </c>
      <c r="AE10" s="19">
        <v>289</v>
      </c>
      <c r="AF10" s="19"/>
      <c r="AG10" s="19">
        <v>0</v>
      </c>
      <c r="AH10" s="19">
        <v>35703.715095</v>
      </c>
      <c r="AI10" s="19">
        <v>35703.715095</v>
      </c>
      <c r="AJ10" s="19">
        <v>4745</v>
      </c>
      <c r="AK10" s="19">
        <v>1721</v>
      </c>
      <c r="AL10" s="19"/>
      <c r="AM10" s="19">
        <v>0</v>
      </c>
      <c r="AN10" s="19">
        <v>16.9396075</v>
      </c>
      <c r="AO10" s="19">
        <v>16.9396075</v>
      </c>
      <c r="AP10" s="19">
        <v>2</v>
      </c>
      <c r="AQ10" s="19"/>
      <c r="AR10" s="19"/>
      <c r="AS10" s="19">
        <v>0</v>
      </c>
      <c r="AT10" s="19">
        <v>13750.304905</v>
      </c>
      <c r="AU10" s="19">
        <v>13750.304905</v>
      </c>
      <c r="AV10" s="19">
        <v>1827</v>
      </c>
      <c r="AW10" s="19">
        <v>663</v>
      </c>
      <c r="AX10" s="19"/>
      <c r="AY10" s="19">
        <v>0</v>
      </c>
      <c r="AZ10" s="19">
        <v>363.84029</v>
      </c>
      <c r="BA10" s="19">
        <v>363.84029</v>
      </c>
      <c r="BB10" s="19">
        <v>48</v>
      </c>
      <c r="BC10" s="19">
        <v>18</v>
      </c>
      <c r="BD10" s="19"/>
      <c r="BE10" s="19">
        <v>0</v>
      </c>
      <c r="BF10" s="19">
        <v>3004.0908675</v>
      </c>
      <c r="BG10" s="19">
        <v>3004.0908675</v>
      </c>
      <c r="BH10" s="19">
        <v>399</v>
      </c>
      <c r="BI10" s="19">
        <v>145</v>
      </c>
      <c r="BJ10" s="19"/>
      <c r="BK10" s="19">
        <v>0</v>
      </c>
      <c r="BL10" s="19">
        <v>4846.654525</v>
      </c>
      <c r="BM10" s="19">
        <v>4846.654525</v>
      </c>
      <c r="BN10" s="19">
        <v>644</v>
      </c>
      <c r="BO10" s="19">
        <v>234</v>
      </c>
      <c r="BP10" s="19"/>
      <c r="BQ10" s="19">
        <v>0</v>
      </c>
      <c r="BR10" s="19">
        <v>84104.5089775</v>
      </c>
      <c r="BS10" s="19">
        <v>84104.5089775</v>
      </c>
      <c r="BT10" s="19">
        <v>11177</v>
      </c>
      <c r="BU10" s="19">
        <v>4053</v>
      </c>
      <c r="BV10" s="19"/>
      <c r="BW10" s="19">
        <v>0</v>
      </c>
      <c r="BX10" s="19">
        <v>3550.0118675000003</v>
      </c>
      <c r="BY10" s="19">
        <v>3550.0118675000003</v>
      </c>
      <c r="BZ10" s="19">
        <v>472</v>
      </c>
      <c r="CA10" s="19">
        <v>171</v>
      </c>
      <c r="CB10" s="19"/>
      <c r="CC10" s="19">
        <v>0</v>
      </c>
      <c r="CD10" s="19">
        <v>997.911475</v>
      </c>
      <c r="CE10" s="19">
        <v>997.911475</v>
      </c>
      <c r="CF10" s="19">
        <v>133</v>
      </c>
      <c r="CG10" s="19">
        <v>48</v>
      </c>
      <c r="CH10" s="19"/>
      <c r="CI10" s="19">
        <v>0</v>
      </c>
      <c r="CJ10" s="19">
        <v>5087.180895</v>
      </c>
      <c r="CK10" s="19">
        <v>5087.180895</v>
      </c>
      <c r="CL10" s="19">
        <v>676</v>
      </c>
      <c r="CM10" s="19">
        <v>245</v>
      </c>
      <c r="CN10" s="19"/>
      <c r="CO10" s="19">
        <v>0</v>
      </c>
      <c r="CP10" s="19">
        <v>1651.4913075</v>
      </c>
      <c r="CQ10" s="19">
        <v>1651.4913075</v>
      </c>
      <c r="CR10" s="19">
        <v>219</v>
      </c>
      <c r="CS10" s="19">
        <v>80</v>
      </c>
      <c r="CT10" s="19"/>
      <c r="CU10" s="19">
        <v>0</v>
      </c>
      <c r="CV10" s="19">
        <v>7193.311999999999</v>
      </c>
      <c r="CW10" s="19">
        <v>7193.311999999999</v>
      </c>
      <c r="CX10" s="19">
        <v>956</v>
      </c>
      <c r="CY10" s="19">
        <v>347</v>
      </c>
      <c r="CZ10" s="19"/>
      <c r="DA10" s="19">
        <v>0</v>
      </c>
      <c r="DB10" s="19">
        <v>158.798785</v>
      </c>
      <c r="DC10" s="19">
        <v>158.798785</v>
      </c>
      <c r="DD10" s="19">
        <v>21</v>
      </c>
      <c r="DE10" s="19">
        <v>8</v>
      </c>
      <c r="DF10" s="19"/>
      <c r="DG10" s="19">
        <v>0</v>
      </c>
      <c r="DH10" s="19">
        <v>9643.694465</v>
      </c>
      <c r="DI10" s="19">
        <v>9643.694465</v>
      </c>
      <c r="DJ10" s="19">
        <v>1282</v>
      </c>
      <c r="DK10" s="19">
        <v>465</v>
      </c>
      <c r="DL10" s="19"/>
      <c r="DM10" s="19">
        <v>0</v>
      </c>
      <c r="DN10" s="19">
        <v>86362.13316</v>
      </c>
      <c r="DO10" s="19">
        <v>86362.13316</v>
      </c>
      <c r="DP10" s="19">
        <v>11477</v>
      </c>
      <c r="DQ10" s="19">
        <v>4162</v>
      </c>
      <c r="DR10" s="19"/>
      <c r="DS10" s="19">
        <v>0</v>
      </c>
      <c r="DT10" s="19">
        <v>18946.2685875</v>
      </c>
      <c r="DU10" s="19">
        <v>18946.2685875</v>
      </c>
      <c r="DV10" s="19">
        <v>2518</v>
      </c>
      <c r="DW10" s="19">
        <v>913</v>
      </c>
      <c r="DX10" s="19"/>
      <c r="DY10" s="19">
        <v>0</v>
      </c>
      <c r="DZ10" s="19">
        <v>1145.0692975</v>
      </c>
      <c r="EA10" s="19">
        <v>1145.0692975</v>
      </c>
      <c r="EB10" s="19">
        <v>152</v>
      </c>
      <c r="EC10" s="19">
        <v>55</v>
      </c>
    </row>
    <row r="11" spans="1:133" ht="12.75">
      <c r="A11" s="3">
        <v>40269</v>
      </c>
      <c r="B11" s="3"/>
      <c r="C11" s="26">
        <v>1800830.5004999996</v>
      </c>
      <c r="D11" s="26">
        <v>484338.94357249996</v>
      </c>
      <c r="E11" s="20">
        <v>2285169.4440724994</v>
      </c>
      <c r="F11" s="20">
        <f t="shared" si="0"/>
        <v>64366</v>
      </c>
      <c r="G11" s="20">
        <f t="shared" si="1"/>
        <v>23343</v>
      </c>
      <c r="I11" s="19">
        <v>533135.328</v>
      </c>
      <c r="J11" s="19">
        <v>143388.39856</v>
      </c>
      <c r="K11" s="19">
        <v>676523.72656</v>
      </c>
      <c r="L11" s="19">
        <v>19056</v>
      </c>
      <c r="M11" s="19">
        <v>6910</v>
      </c>
      <c r="N11" s="19"/>
      <c r="O11" s="19">
        <v>213137.6565</v>
      </c>
      <c r="P11" s="19">
        <v>57324.03319250001</v>
      </c>
      <c r="Q11" s="19">
        <v>270461.68969250005</v>
      </c>
      <c r="R11" s="19">
        <v>7618</v>
      </c>
      <c r="S11" s="19">
        <v>2763</v>
      </c>
      <c r="T11" s="19"/>
      <c r="U11" s="19">
        <v>4082.286</v>
      </c>
      <c r="V11" s="19">
        <v>1097.9434700000002</v>
      </c>
      <c r="W11" s="19">
        <v>5180.22947</v>
      </c>
      <c r="X11" s="19">
        <v>146</v>
      </c>
      <c r="Y11" s="19">
        <v>53</v>
      </c>
      <c r="Z11" s="19"/>
      <c r="AA11" s="19">
        <v>22318.5465</v>
      </c>
      <c r="AB11" s="19">
        <v>6002.6422425</v>
      </c>
      <c r="AC11" s="19">
        <v>28321.188742500002</v>
      </c>
      <c r="AD11" s="19">
        <v>798</v>
      </c>
      <c r="AE11" s="19">
        <v>289</v>
      </c>
      <c r="AF11" s="19"/>
      <c r="AG11" s="19">
        <v>132750.711</v>
      </c>
      <c r="AH11" s="19">
        <v>35703.715095</v>
      </c>
      <c r="AI11" s="19">
        <v>168454.426095</v>
      </c>
      <c r="AJ11" s="19">
        <v>4745</v>
      </c>
      <c r="AK11" s="19">
        <v>1721</v>
      </c>
      <c r="AL11" s="19"/>
      <c r="AM11" s="19">
        <v>62.98350000000001</v>
      </c>
      <c r="AN11" s="19">
        <v>16.9396075</v>
      </c>
      <c r="AO11" s="19">
        <v>79.92310750000001</v>
      </c>
      <c r="AP11" s="19">
        <v>2</v>
      </c>
      <c r="AQ11" s="19"/>
      <c r="AR11" s="19"/>
      <c r="AS11" s="19">
        <v>51125.289000000004</v>
      </c>
      <c r="AT11" s="19">
        <v>13750.304905</v>
      </c>
      <c r="AU11" s="19">
        <v>64875.593905</v>
      </c>
      <c r="AV11" s="19">
        <v>1827</v>
      </c>
      <c r="AW11" s="19">
        <v>663</v>
      </c>
      <c r="AX11" s="19"/>
      <c r="AY11" s="19">
        <v>1352.8020000000001</v>
      </c>
      <c r="AZ11" s="19">
        <v>363.84029</v>
      </c>
      <c r="BA11" s="19">
        <v>1716.6422900000002</v>
      </c>
      <c r="BB11" s="19">
        <v>48</v>
      </c>
      <c r="BC11" s="19">
        <v>18</v>
      </c>
      <c r="BD11" s="19"/>
      <c r="BE11" s="19">
        <v>11169.5715</v>
      </c>
      <c r="BF11" s="19">
        <v>3004.0908675</v>
      </c>
      <c r="BG11" s="19">
        <v>14173.662367500001</v>
      </c>
      <c r="BH11" s="19">
        <v>399</v>
      </c>
      <c r="BI11" s="19">
        <v>145</v>
      </c>
      <c r="BJ11" s="19"/>
      <c r="BK11" s="19">
        <v>18020.445</v>
      </c>
      <c r="BL11" s="19">
        <v>4846.654525</v>
      </c>
      <c r="BM11" s="19">
        <v>22867.099524999998</v>
      </c>
      <c r="BN11" s="19">
        <v>644</v>
      </c>
      <c r="BO11" s="19">
        <v>234</v>
      </c>
      <c r="BP11" s="19"/>
      <c r="BQ11" s="19">
        <v>312710.6895</v>
      </c>
      <c r="BR11" s="19">
        <v>84104.5089775</v>
      </c>
      <c r="BS11" s="19">
        <v>396815.1984775</v>
      </c>
      <c r="BT11" s="19">
        <v>11177</v>
      </c>
      <c r="BU11" s="19">
        <v>4053</v>
      </c>
      <c r="BV11" s="19"/>
      <c r="BW11" s="19">
        <v>13199.371500000001</v>
      </c>
      <c r="BX11" s="19">
        <v>3550.0118675000003</v>
      </c>
      <c r="BY11" s="19">
        <v>16749.383367500002</v>
      </c>
      <c r="BZ11" s="19">
        <v>472</v>
      </c>
      <c r="CA11" s="19">
        <v>171</v>
      </c>
      <c r="CB11" s="19"/>
      <c r="CC11" s="19">
        <v>3710.355</v>
      </c>
      <c r="CD11" s="19">
        <v>997.911475</v>
      </c>
      <c r="CE11" s="19">
        <v>4708.266475</v>
      </c>
      <c r="CF11" s="19">
        <v>133</v>
      </c>
      <c r="CG11" s="19">
        <v>48</v>
      </c>
      <c r="CH11" s="19"/>
      <c r="CI11" s="19">
        <v>18914.751</v>
      </c>
      <c r="CJ11" s="19">
        <v>5087.180895</v>
      </c>
      <c r="CK11" s="19">
        <v>24001.931895</v>
      </c>
      <c r="CL11" s="19">
        <v>676</v>
      </c>
      <c r="CM11" s="19">
        <v>245</v>
      </c>
      <c r="CN11" s="19"/>
      <c r="CO11" s="19">
        <v>6140.4435</v>
      </c>
      <c r="CP11" s="19">
        <v>1651.4913075</v>
      </c>
      <c r="CQ11" s="19">
        <v>7791.9348075</v>
      </c>
      <c r="CR11" s="19">
        <v>219</v>
      </c>
      <c r="CS11" s="19">
        <v>80</v>
      </c>
      <c r="CT11" s="19"/>
      <c r="CU11" s="19">
        <v>26745.6</v>
      </c>
      <c r="CV11" s="19">
        <v>7193.311999999999</v>
      </c>
      <c r="CW11" s="19">
        <v>33938.912</v>
      </c>
      <c r="CX11" s="19">
        <v>956</v>
      </c>
      <c r="CY11" s="19">
        <v>347</v>
      </c>
      <c r="CZ11" s="19"/>
      <c r="DA11" s="19">
        <v>590.433</v>
      </c>
      <c r="DB11" s="19">
        <v>158.798785</v>
      </c>
      <c r="DC11" s="19">
        <v>749.231785</v>
      </c>
      <c r="DD11" s="19">
        <v>21</v>
      </c>
      <c r="DE11" s="19">
        <v>8</v>
      </c>
      <c r="DF11" s="19"/>
      <c r="DG11" s="19">
        <v>35856.417</v>
      </c>
      <c r="DH11" s="19">
        <v>9643.694465</v>
      </c>
      <c r="DI11" s="19">
        <v>45500.111465</v>
      </c>
      <c r="DJ11" s="19">
        <v>1282</v>
      </c>
      <c r="DK11" s="19">
        <v>465</v>
      </c>
      <c r="DL11" s="19"/>
      <c r="DM11" s="19">
        <v>321104.80799999996</v>
      </c>
      <c r="DN11" s="19">
        <v>86362.13316</v>
      </c>
      <c r="DO11" s="19">
        <v>407466.94115999993</v>
      </c>
      <c r="DP11" s="19">
        <v>11477</v>
      </c>
      <c r="DQ11" s="19">
        <v>4162</v>
      </c>
      <c r="DR11" s="19"/>
      <c r="DS11" s="19">
        <v>70444.50749999999</v>
      </c>
      <c r="DT11" s="19">
        <v>18946.2685875</v>
      </c>
      <c r="DU11" s="19">
        <v>89390.7760875</v>
      </c>
      <c r="DV11" s="19">
        <v>2518</v>
      </c>
      <c r="DW11" s="19">
        <v>913</v>
      </c>
      <c r="DX11" s="19"/>
      <c r="DY11" s="19">
        <v>4257.5055</v>
      </c>
      <c r="DZ11" s="19">
        <v>1145.0692975</v>
      </c>
      <c r="EA11" s="19">
        <v>5402.5747975</v>
      </c>
      <c r="EB11" s="19">
        <v>152</v>
      </c>
      <c r="EC11" s="19">
        <v>55</v>
      </c>
    </row>
    <row r="12" spans="1:133" ht="12.75">
      <c r="A12" s="3">
        <v>40452</v>
      </c>
      <c r="B12" s="3"/>
      <c r="C12" s="26">
        <v>0</v>
      </c>
      <c r="D12" s="26">
        <v>457326.48606499995</v>
      </c>
      <c r="E12" s="20">
        <v>457326.48606499995</v>
      </c>
      <c r="F12" s="20">
        <f t="shared" si="0"/>
        <v>64366</v>
      </c>
      <c r="G12" s="20">
        <f t="shared" si="1"/>
        <v>23343</v>
      </c>
      <c r="I12" s="19">
        <v>0</v>
      </c>
      <c r="J12" s="19">
        <v>135391.36864</v>
      </c>
      <c r="K12" s="19">
        <v>135391.36864</v>
      </c>
      <c r="L12" s="19">
        <v>19056</v>
      </c>
      <c r="M12" s="19">
        <v>6910</v>
      </c>
      <c r="N12" s="19"/>
      <c r="O12" s="19">
        <v>0</v>
      </c>
      <c r="P12" s="19">
        <v>54126.968345</v>
      </c>
      <c r="Q12" s="19">
        <v>54126.968345</v>
      </c>
      <c r="R12" s="19">
        <v>7618</v>
      </c>
      <c r="S12" s="19">
        <v>2763</v>
      </c>
      <c r="T12" s="19"/>
      <c r="U12" s="19">
        <v>0</v>
      </c>
      <c r="V12" s="19">
        <v>1036.70918</v>
      </c>
      <c r="W12" s="19">
        <v>1036.70918</v>
      </c>
      <c r="X12" s="19">
        <v>146</v>
      </c>
      <c r="Y12" s="19">
        <v>53</v>
      </c>
      <c r="Z12" s="19"/>
      <c r="AA12" s="19">
        <v>0</v>
      </c>
      <c r="AB12" s="19">
        <v>5667.864045</v>
      </c>
      <c r="AC12" s="19">
        <v>5667.864045</v>
      </c>
      <c r="AD12" s="19">
        <v>798</v>
      </c>
      <c r="AE12" s="19">
        <v>289</v>
      </c>
      <c r="AF12" s="19"/>
      <c r="AG12" s="19">
        <v>0</v>
      </c>
      <c r="AH12" s="19">
        <v>33712.45443</v>
      </c>
      <c r="AI12" s="19">
        <v>33712.45443</v>
      </c>
      <c r="AJ12" s="19">
        <v>4745</v>
      </c>
      <c r="AK12" s="19">
        <v>1721</v>
      </c>
      <c r="AL12" s="19"/>
      <c r="AM12" s="19">
        <v>0</v>
      </c>
      <c r="AN12" s="19">
        <v>15.994855000000001</v>
      </c>
      <c r="AO12" s="19">
        <v>15.994855000000001</v>
      </c>
      <c r="AP12" s="19">
        <v>2</v>
      </c>
      <c r="AQ12" s="19"/>
      <c r="AR12" s="19"/>
      <c r="AS12" s="19">
        <v>0</v>
      </c>
      <c r="AT12" s="19">
        <v>12983.425570000001</v>
      </c>
      <c r="AU12" s="19">
        <v>12983.425570000001</v>
      </c>
      <c r="AV12" s="19">
        <v>1827</v>
      </c>
      <c r="AW12" s="19">
        <v>663</v>
      </c>
      <c r="AX12" s="19"/>
      <c r="AY12" s="19">
        <v>0</v>
      </c>
      <c r="AZ12" s="19">
        <v>343.54826</v>
      </c>
      <c r="BA12" s="19">
        <v>343.54826</v>
      </c>
      <c r="BB12" s="19">
        <v>48</v>
      </c>
      <c r="BC12" s="19">
        <v>18</v>
      </c>
      <c r="BD12" s="19"/>
      <c r="BE12" s="19">
        <v>0</v>
      </c>
      <c r="BF12" s="19">
        <v>2836.547295</v>
      </c>
      <c r="BG12" s="19">
        <v>2836.547295</v>
      </c>
      <c r="BH12" s="19">
        <v>399</v>
      </c>
      <c r="BI12" s="19">
        <v>145</v>
      </c>
      <c r="BJ12" s="19"/>
      <c r="BK12" s="19">
        <v>0</v>
      </c>
      <c r="BL12" s="19">
        <v>4576.34785</v>
      </c>
      <c r="BM12" s="19">
        <v>4576.34785</v>
      </c>
      <c r="BN12" s="19">
        <v>644</v>
      </c>
      <c r="BO12" s="19">
        <v>234</v>
      </c>
      <c r="BP12" s="19"/>
      <c r="BQ12" s="19">
        <v>0</v>
      </c>
      <c r="BR12" s="19">
        <v>79413.848635</v>
      </c>
      <c r="BS12" s="19">
        <v>79413.848635</v>
      </c>
      <c r="BT12" s="19">
        <v>11177</v>
      </c>
      <c r="BU12" s="19">
        <v>4053</v>
      </c>
      <c r="BV12" s="19"/>
      <c r="BW12" s="19">
        <v>0</v>
      </c>
      <c r="BX12" s="19">
        <v>3352.021295</v>
      </c>
      <c r="BY12" s="19">
        <v>3352.021295</v>
      </c>
      <c r="BZ12" s="19">
        <v>472</v>
      </c>
      <c r="CA12" s="19">
        <v>171</v>
      </c>
      <c r="CB12" s="19"/>
      <c r="CC12" s="19">
        <v>0</v>
      </c>
      <c r="CD12" s="19">
        <v>942.2561499999999</v>
      </c>
      <c r="CE12" s="19">
        <v>942.2561499999999</v>
      </c>
      <c r="CF12" s="19">
        <v>133</v>
      </c>
      <c r="CG12" s="19">
        <v>48</v>
      </c>
      <c r="CH12" s="19"/>
      <c r="CI12" s="19">
        <v>0</v>
      </c>
      <c r="CJ12" s="19">
        <v>4803.45963</v>
      </c>
      <c r="CK12" s="19">
        <v>4803.45963</v>
      </c>
      <c r="CL12" s="19">
        <v>676</v>
      </c>
      <c r="CM12" s="19">
        <v>245</v>
      </c>
      <c r="CN12" s="19"/>
      <c r="CO12" s="19">
        <v>0</v>
      </c>
      <c r="CP12" s="19">
        <v>1559.384655</v>
      </c>
      <c r="CQ12" s="19">
        <v>1559.384655</v>
      </c>
      <c r="CR12" s="19">
        <v>219</v>
      </c>
      <c r="CS12" s="19">
        <v>80</v>
      </c>
      <c r="CT12" s="19"/>
      <c r="CU12" s="19">
        <v>0</v>
      </c>
      <c r="CV12" s="19">
        <v>6792.128</v>
      </c>
      <c r="CW12" s="19">
        <v>6792.128</v>
      </c>
      <c r="CX12" s="19">
        <v>956</v>
      </c>
      <c r="CY12" s="19">
        <v>347</v>
      </c>
      <c r="CZ12" s="19"/>
      <c r="DA12" s="19">
        <v>0</v>
      </c>
      <c r="DB12" s="19">
        <v>149.94229</v>
      </c>
      <c r="DC12" s="19">
        <v>149.94229</v>
      </c>
      <c r="DD12" s="19">
        <v>21</v>
      </c>
      <c r="DE12" s="19">
        <v>8</v>
      </c>
      <c r="DF12" s="19"/>
      <c r="DG12" s="19">
        <v>0</v>
      </c>
      <c r="DH12" s="19">
        <v>9105.84821</v>
      </c>
      <c r="DI12" s="19">
        <v>9105.84821</v>
      </c>
      <c r="DJ12" s="19">
        <v>1282</v>
      </c>
      <c r="DK12" s="19">
        <v>465</v>
      </c>
      <c r="DL12" s="19"/>
      <c r="DM12" s="19">
        <v>0</v>
      </c>
      <c r="DN12" s="19">
        <v>81545.56104</v>
      </c>
      <c r="DO12" s="19">
        <v>81545.56104</v>
      </c>
      <c r="DP12" s="19">
        <v>11477</v>
      </c>
      <c r="DQ12" s="19">
        <v>4162</v>
      </c>
      <c r="DR12" s="19"/>
      <c r="DS12" s="19">
        <v>0</v>
      </c>
      <c r="DT12" s="19">
        <v>17889.600974999998</v>
      </c>
      <c r="DU12" s="19">
        <v>17889.600974999998</v>
      </c>
      <c r="DV12" s="19">
        <v>2518</v>
      </c>
      <c r="DW12" s="19">
        <v>913</v>
      </c>
      <c r="DX12" s="19"/>
      <c r="DY12" s="19">
        <v>0</v>
      </c>
      <c r="DZ12" s="19">
        <v>1081.206715</v>
      </c>
      <c r="EA12" s="19">
        <v>1081.206715</v>
      </c>
      <c r="EB12" s="19">
        <v>152</v>
      </c>
      <c r="EC12" s="19">
        <v>55</v>
      </c>
    </row>
    <row r="13" spans="1:133" ht="12.75">
      <c r="A13" s="3">
        <v>40634</v>
      </c>
      <c r="B13" s="3"/>
      <c r="C13" s="26">
        <v>1855126.8975</v>
      </c>
      <c r="D13" s="26">
        <v>457326.48606499995</v>
      </c>
      <c r="E13" s="20">
        <v>2312453.383565</v>
      </c>
      <c r="F13" s="20">
        <f t="shared" si="0"/>
        <v>64366</v>
      </c>
      <c r="G13" s="20">
        <f t="shared" si="1"/>
        <v>23343</v>
      </c>
      <c r="I13" s="19">
        <v>549209.76</v>
      </c>
      <c r="J13" s="19">
        <v>135391.36864</v>
      </c>
      <c r="K13" s="19">
        <v>684601.12864</v>
      </c>
      <c r="L13" s="19">
        <v>19056</v>
      </c>
      <c r="M13" s="19">
        <v>6910</v>
      </c>
      <c r="N13" s="19"/>
      <c r="O13" s="19">
        <v>219563.9175</v>
      </c>
      <c r="P13" s="19">
        <v>54126.968345</v>
      </c>
      <c r="Q13" s="19">
        <v>273690.88584500004</v>
      </c>
      <c r="R13" s="19">
        <v>7618</v>
      </c>
      <c r="S13" s="19">
        <v>2763</v>
      </c>
      <c r="T13" s="19"/>
      <c r="U13" s="19">
        <v>4205.37</v>
      </c>
      <c r="V13" s="19">
        <v>1036.70918</v>
      </c>
      <c r="W13" s="19">
        <v>5242.07918</v>
      </c>
      <c r="X13" s="19">
        <v>146</v>
      </c>
      <c r="Y13" s="19">
        <v>53</v>
      </c>
      <c r="Z13" s="19"/>
      <c r="AA13" s="19">
        <v>22991.4675</v>
      </c>
      <c r="AB13" s="19">
        <v>5667.864045</v>
      </c>
      <c r="AC13" s="19">
        <v>28659.331545</v>
      </c>
      <c r="AD13" s="19">
        <v>798</v>
      </c>
      <c r="AE13" s="19">
        <v>289</v>
      </c>
      <c r="AF13" s="19"/>
      <c r="AG13" s="19">
        <v>136753.245</v>
      </c>
      <c r="AH13" s="19">
        <v>33712.45443</v>
      </c>
      <c r="AI13" s="19">
        <v>170465.69942999998</v>
      </c>
      <c r="AJ13" s="19">
        <v>4745</v>
      </c>
      <c r="AK13" s="19">
        <v>1721</v>
      </c>
      <c r="AL13" s="19"/>
      <c r="AM13" s="19">
        <v>64.88250000000001</v>
      </c>
      <c r="AN13" s="19">
        <v>15.994855000000001</v>
      </c>
      <c r="AO13" s="19">
        <v>80.87735500000001</v>
      </c>
      <c r="AP13" s="19">
        <v>2</v>
      </c>
      <c r="AQ13" s="19"/>
      <c r="AR13" s="19"/>
      <c r="AS13" s="19">
        <v>52666.755000000005</v>
      </c>
      <c r="AT13" s="19">
        <v>12983.425570000001</v>
      </c>
      <c r="AU13" s="19">
        <v>65650.18057000001</v>
      </c>
      <c r="AV13" s="19">
        <v>1827</v>
      </c>
      <c r="AW13" s="19">
        <v>663</v>
      </c>
      <c r="AX13" s="19"/>
      <c r="AY13" s="19">
        <v>1393.5900000000001</v>
      </c>
      <c r="AZ13" s="19">
        <v>343.54826</v>
      </c>
      <c r="BA13" s="19">
        <v>1737.1382600000002</v>
      </c>
      <c r="BB13" s="19">
        <v>48</v>
      </c>
      <c r="BC13" s="19">
        <v>18</v>
      </c>
      <c r="BD13" s="19"/>
      <c r="BE13" s="19">
        <v>11506.342499999999</v>
      </c>
      <c r="BF13" s="19">
        <v>2836.547295</v>
      </c>
      <c r="BG13" s="19">
        <v>14342.889795</v>
      </c>
      <c r="BH13" s="19">
        <v>399</v>
      </c>
      <c r="BI13" s="19">
        <v>145</v>
      </c>
      <c r="BJ13" s="19"/>
      <c r="BK13" s="19">
        <v>18563.774999999998</v>
      </c>
      <c r="BL13" s="19">
        <v>4576.34785</v>
      </c>
      <c r="BM13" s="19">
        <v>23140.12285</v>
      </c>
      <c r="BN13" s="19">
        <v>644</v>
      </c>
      <c r="BO13" s="19">
        <v>234</v>
      </c>
      <c r="BP13" s="19"/>
      <c r="BQ13" s="19">
        <v>322139.15249999997</v>
      </c>
      <c r="BR13" s="19">
        <v>79413.848635</v>
      </c>
      <c r="BS13" s="19">
        <v>401553.00113499997</v>
      </c>
      <c r="BT13" s="19">
        <v>11177</v>
      </c>
      <c r="BU13" s="19">
        <v>4053</v>
      </c>
      <c r="BV13" s="19"/>
      <c r="BW13" s="19">
        <v>13597.3425</v>
      </c>
      <c r="BX13" s="19">
        <v>3352.021295</v>
      </c>
      <c r="BY13" s="19">
        <v>16949.363795</v>
      </c>
      <c r="BZ13" s="19">
        <v>472</v>
      </c>
      <c r="CA13" s="19">
        <v>171</v>
      </c>
      <c r="CB13" s="19"/>
      <c r="CC13" s="19">
        <v>3822.225</v>
      </c>
      <c r="CD13" s="19">
        <v>942.2561499999999</v>
      </c>
      <c r="CE13" s="19">
        <v>4764.48115</v>
      </c>
      <c r="CF13" s="19">
        <v>133</v>
      </c>
      <c r="CG13" s="19">
        <v>48</v>
      </c>
      <c r="CH13" s="19"/>
      <c r="CI13" s="19">
        <v>19485.045000000002</v>
      </c>
      <c r="CJ13" s="19">
        <v>4803.45963</v>
      </c>
      <c r="CK13" s="19">
        <v>24288.504630000003</v>
      </c>
      <c r="CL13" s="19">
        <v>676</v>
      </c>
      <c r="CM13" s="19">
        <v>245</v>
      </c>
      <c r="CN13" s="19"/>
      <c r="CO13" s="19">
        <v>6325.5825</v>
      </c>
      <c r="CP13" s="19">
        <v>1559.384655</v>
      </c>
      <c r="CQ13" s="19">
        <v>7884.967155</v>
      </c>
      <c r="CR13" s="19">
        <v>219</v>
      </c>
      <c r="CS13" s="19">
        <v>80</v>
      </c>
      <c r="CT13" s="19"/>
      <c r="CU13" s="19">
        <v>27551.999999999996</v>
      </c>
      <c r="CV13" s="19">
        <v>6792.128</v>
      </c>
      <c r="CW13" s="19">
        <v>34344.128</v>
      </c>
      <c r="CX13" s="19">
        <v>956</v>
      </c>
      <c r="CY13" s="19">
        <v>347</v>
      </c>
      <c r="CZ13" s="19"/>
      <c r="DA13" s="19">
        <v>608.235</v>
      </c>
      <c r="DB13" s="19">
        <v>149.94229</v>
      </c>
      <c r="DC13" s="19">
        <v>758.1772900000001</v>
      </c>
      <c r="DD13" s="19">
        <v>21</v>
      </c>
      <c r="DE13" s="19">
        <v>8</v>
      </c>
      <c r="DF13" s="19"/>
      <c r="DG13" s="19">
        <v>36937.515</v>
      </c>
      <c r="DH13" s="19">
        <v>9105.84821</v>
      </c>
      <c r="DI13" s="19">
        <v>46043.363209999996</v>
      </c>
      <c r="DJ13" s="19">
        <v>1282</v>
      </c>
      <c r="DK13" s="19">
        <v>465</v>
      </c>
      <c r="DL13" s="19"/>
      <c r="DM13" s="19">
        <v>330786.36</v>
      </c>
      <c r="DN13" s="19">
        <v>81545.56104</v>
      </c>
      <c r="DO13" s="19">
        <v>412331.92104</v>
      </c>
      <c r="DP13" s="19">
        <v>11477</v>
      </c>
      <c r="DQ13" s="19">
        <v>4162</v>
      </c>
      <c r="DR13" s="19"/>
      <c r="DS13" s="19">
        <v>72568.4625</v>
      </c>
      <c r="DT13" s="19">
        <v>17889.600974999998</v>
      </c>
      <c r="DU13" s="19">
        <v>90458.06347499999</v>
      </c>
      <c r="DV13" s="19">
        <v>2518</v>
      </c>
      <c r="DW13" s="19">
        <v>913</v>
      </c>
      <c r="DX13" s="19"/>
      <c r="DY13" s="19">
        <v>4385.8724999999995</v>
      </c>
      <c r="DZ13" s="19">
        <v>1081.206715</v>
      </c>
      <c r="EA13" s="19">
        <v>5467.079215</v>
      </c>
      <c r="EB13" s="19">
        <v>152</v>
      </c>
      <c r="EC13" s="19">
        <v>55</v>
      </c>
    </row>
    <row r="14" spans="1:133" ht="12.75">
      <c r="A14" s="3">
        <v>40817</v>
      </c>
      <c r="B14" s="3"/>
      <c r="C14" s="26">
        <v>0</v>
      </c>
      <c r="D14" s="26">
        <v>429499.5826025</v>
      </c>
      <c r="E14" s="20">
        <v>429499.5826025</v>
      </c>
      <c r="F14" s="20">
        <f t="shared" si="0"/>
        <v>64366</v>
      </c>
      <c r="G14" s="20">
        <f t="shared" si="1"/>
        <v>23343</v>
      </c>
      <c r="I14" s="19">
        <v>0</v>
      </c>
      <c r="J14" s="19">
        <v>127153.22224</v>
      </c>
      <c r="K14" s="19">
        <v>127153.22224</v>
      </c>
      <c r="L14" s="19">
        <v>19056</v>
      </c>
      <c r="M14" s="19">
        <v>6910</v>
      </c>
      <c r="N14" s="19"/>
      <c r="O14" s="19">
        <v>0</v>
      </c>
      <c r="P14" s="19">
        <v>50833.5095825</v>
      </c>
      <c r="Q14" s="19">
        <v>50833.5095825</v>
      </c>
      <c r="R14" s="19">
        <v>7618</v>
      </c>
      <c r="S14" s="19">
        <v>2763</v>
      </c>
      <c r="T14" s="19"/>
      <c r="U14" s="19">
        <v>0</v>
      </c>
      <c r="V14" s="19">
        <v>973.62863</v>
      </c>
      <c r="W14" s="19">
        <v>973.62863</v>
      </c>
      <c r="X14" s="19">
        <v>146</v>
      </c>
      <c r="Y14" s="19">
        <v>53</v>
      </c>
      <c r="Z14" s="19"/>
      <c r="AA14" s="19">
        <v>0</v>
      </c>
      <c r="AB14" s="19">
        <v>5322.9920325</v>
      </c>
      <c r="AC14" s="19">
        <v>5322.9920325</v>
      </c>
      <c r="AD14" s="19">
        <v>798</v>
      </c>
      <c r="AE14" s="19">
        <v>289</v>
      </c>
      <c r="AF14" s="19"/>
      <c r="AG14" s="19">
        <v>0</v>
      </c>
      <c r="AH14" s="19">
        <v>31661.155755</v>
      </c>
      <c r="AI14" s="19">
        <v>31661.155755</v>
      </c>
      <c r="AJ14" s="19">
        <v>4745</v>
      </c>
      <c r="AK14" s="19">
        <v>1721</v>
      </c>
      <c r="AL14" s="19"/>
      <c r="AM14" s="19">
        <v>0</v>
      </c>
      <c r="AN14" s="19">
        <v>15.021617500000001</v>
      </c>
      <c r="AO14" s="19">
        <v>15.021617500000001</v>
      </c>
      <c r="AP14" s="19">
        <v>2</v>
      </c>
      <c r="AQ14" s="19"/>
      <c r="AR14" s="19"/>
      <c r="AS14" s="19">
        <v>0</v>
      </c>
      <c r="AT14" s="19">
        <v>12193.424245</v>
      </c>
      <c r="AU14" s="19">
        <v>12193.424245</v>
      </c>
      <c r="AV14" s="19">
        <v>1827</v>
      </c>
      <c r="AW14" s="19">
        <v>663</v>
      </c>
      <c r="AX14" s="19"/>
      <c r="AY14" s="19">
        <v>0</v>
      </c>
      <c r="AZ14" s="19">
        <v>322.64441</v>
      </c>
      <c r="BA14" s="19">
        <v>322.64441</v>
      </c>
      <c r="BB14" s="19">
        <v>48</v>
      </c>
      <c r="BC14" s="19">
        <v>18</v>
      </c>
      <c r="BD14" s="19"/>
      <c r="BE14" s="19">
        <v>0</v>
      </c>
      <c r="BF14" s="19">
        <v>2663.9521575</v>
      </c>
      <c r="BG14" s="19">
        <v>2663.9521575</v>
      </c>
      <c r="BH14" s="19">
        <v>399</v>
      </c>
      <c r="BI14" s="19">
        <v>145</v>
      </c>
      <c r="BJ14" s="19"/>
      <c r="BK14" s="19">
        <v>0</v>
      </c>
      <c r="BL14" s="19">
        <v>4297.891225</v>
      </c>
      <c r="BM14" s="19">
        <v>4297.891225</v>
      </c>
      <c r="BN14" s="19">
        <v>644</v>
      </c>
      <c r="BO14" s="19">
        <v>234</v>
      </c>
      <c r="BP14" s="19"/>
      <c r="BQ14" s="19">
        <v>0</v>
      </c>
      <c r="BR14" s="19">
        <v>74581.7613475</v>
      </c>
      <c r="BS14" s="19">
        <v>74581.7613475</v>
      </c>
      <c r="BT14" s="19">
        <v>11177</v>
      </c>
      <c r="BU14" s="19">
        <v>4053</v>
      </c>
      <c r="BV14" s="19"/>
      <c r="BW14" s="19">
        <v>0</v>
      </c>
      <c r="BX14" s="19">
        <v>3148.0611575000003</v>
      </c>
      <c r="BY14" s="19">
        <v>3148.0611575000003</v>
      </c>
      <c r="BZ14" s="19">
        <v>472</v>
      </c>
      <c r="CA14" s="19">
        <v>171</v>
      </c>
      <c r="CB14" s="19"/>
      <c r="CC14" s="19">
        <v>0</v>
      </c>
      <c r="CD14" s="19">
        <v>884.922775</v>
      </c>
      <c r="CE14" s="19">
        <v>884.922775</v>
      </c>
      <c r="CF14" s="19">
        <v>133</v>
      </c>
      <c r="CG14" s="19">
        <v>48</v>
      </c>
      <c r="CH14" s="19"/>
      <c r="CI14" s="19">
        <v>0</v>
      </c>
      <c r="CJ14" s="19">
        <v>4511.183955</v>
      </c>
      <c r="CK14" s="19">
        <v>4511.183955</v>
      </c>
      <c r="CL14" s="19">
        <v>676</v>
      </c>
      <c r="CM14" s="19">
        <v>245</v>
      </c>
      <c r="CN14" s="19"/>
      <c r="CO14" s="19">
        <v>0</v>
      </c>
      <c r="CP14" s="19">
        <v>1464.5009175</v>
      </c>
      <c r="CQ14" s="19">
        <v>1464.5009175</v>
      </c>
      <c r="CR14" s="19">
        <v>219</v>
      </c>
      <c r="CS14" s="19">
        <v>80</v>
      </c>
      <c r="CT14" s="19"/>
      <c r="CU14" s="19">
        <v>0</v>
      </c>
      <c r="CV14" s="19">
        <v>6378.847999999999</v>
      </c>
      <c r="CW14" s="19">
        <v>6378.847999999999</v>
      </c>
      <c r="CX14" s="19">
        <v>956</v>
      </c>
      <c r="CY14" s="19">
        <v>347</v>
      </c>
      <c r="CZ14" s="19"/>
      <c r="DA14" s="19">
        <v>0</v>
      </c>
      <c r="DB14" s="19">
        <v>140.818765</v>
      </c>
      <c r="DC14" s="19">
        <v>140.818765</v>
      </c>
      <c r="DD14" s="19">
        <v>21</v>
      </c>
      <c r="DE14" s="19">
        <v>8</v>
      </c>
      <c r="DF14" s="19"/>
      <c r="DG14" s="19">
        <v>0</v>
      </c>
      <c r="DH14" s="19">
        <v>8551.785485</v>
      </c>
      <c r="DI14" s="19">
        <v>8551.785485</v>
      </c>
      <c r="DJ14" s="19">
        <v>1282</v>
      </c>
      <c r="DK14" s="19">
        <v>465</v>
      </c>
      <c r="DL14" s="19"/>
      <c r="DM14" s="19">
        <v>0</v>
      </c>
      <c r="DN14" s="19">
        <v>76583.76564</v>
      </c>
      <c r="DO14" s="19">
        <v>76583.76564</v>
      </c>
      <c r="DP14" s="19">
        <v>11477</v>
      </c>
      <c r="DQ14" s="19">
        <v>4162</v>
      </c>
      <c r="DR14" s="19"/>
      <c r="DS14" s="19">
        <v>0</v>
      </c>
      <c r="DT14" s="19">
        <v>16801.0740375</v>
      </c>
      <c r="DU14" s="19">
        <v>16801.0740375</v>
      </c>
      <c r="DV14" s="19">
        <v>2518</v>
      </c>
      <c r="DW14" s="19">
        <v>913</v>
      </c>
      <c r="DX14" s="19"/>
      <c r="DY14" s="19">
        <v>0</v>
      </c>
      <c r="DZ14" s="19">
        <v>1015.4186275</v>
      </c>
      <c r="EA14" s="19">
        <v>1015.4186275</v>
      </c>
      <c r="EB14" s="19">
        <v>152</v>
      </c>
      <c r="EC14" s="19">
        <v>55</v>
      </c>
    </row>
    <row r="15" spans="1:133" ht="12.75">
      <c r="A15" s="3">
        <v>41000</v>
      </c>
      <c r="B15" s="3"/>
      <c r="C15" s="26">
        <v>1912439.7610000002</v>
      </c>
      <c r="D15" s="26">
        <v>429499.5826025</v>
      </c>
      <c r="E15" s="20">
        <v>2341939.3436025</v>
      </c>
      <c r="F15" s="20">
        <f t="shared" si="0"/>
        <v>64366</v>
      </c>
      <c r="G15" s="20">
        <f t="shared" si="1"/>
        <v>23343</v>
      </c>
      <c r="I15" s="19">
        <v>566177.216</v>
      </c>
      <c r="J15" s="19">
        <v>127153.22224</v>
      </c>
      <c r="K15" s="19">
        <v>693330.43824</v>
      </c>
      <c r="L15" s="19">
        <v>19056</v>
      </c>
      <c r="M15" s="19">
        <v>6910</v>
      </c>
      <c r="N15" s="19"/>
      <c r="O15" s="19">
        <v>226347.19300000003</v>
      </c>
      <c r="P15" s="19">
        <v>50833.5095825</v>
      </c>
      <c r="Q15" s="19">
        <v>277180.70258250006</v>
      </c>
      <c r="R15" s="19">
        <v>7618</v>
      </c>
      <c r="S15" s="19">
        <v>2763</v>
      </c>
      <c r="T15" s="19"/>
      <c r="U15" s="19">
        <v>4335.292</v>
      </c>
      <c r="V15" s="19">
        <v>973.62863</v>
      </c>
      <c r="W15" s="19">
        <v>5308.9206300000005</v>
      </c>
      <c r="X15" s="19">
        <v>146</v>
      </c>
      <c r="Y15" s="19">
        <v>53</v>
      </c>
      <c r="Z15" s="19"/>
      <c r="AA15" s="19">
        <v>23701.773</v>
      </c>
      <c r="AB15" s="19">
        <v>5322.9920325</v>
      </c>
      <c r="AC15" s="19">
        <v>29024.7650325</v>
      </c>
      <c r="AD15" s="19">
        <v>798</v>
      </c>
      <c r="AE15" s="19">
        <v>289</v>
      </c>
      <c r="AF15" s="19"/>
      <c r="AG15" s="19">
        <v>140978.142</v>
      </c>
      <c r="AH15" s="19">
        <v>31661.155755</v>
      </c>
      <c r="AI15" s="19">
        <v>172639.297755</v>
      </c>
      <c r="AJ15" s="19">
        <v>4745</v>
      </c>
      <c r="AK15" s="19">
        <v>1721</v>
      </c>
      <c r="AL15" s="19"/>
      <c r="AM15" s="19">
        <v>66.887</v>
      </c>
      <c r="AN15" s="19">
        <v>15.021617500000001</v>
      </c>
      <c r="AO15" s="19">
        <v>81.9086175</v>
      </c>
      <c r="AP15" s="19">
        <v>2</v>
      </c>
      <c r="AQ15" s="19"/>
      <c r="AR15" s="19"/>
      <c r="AS15" s="19">
        <v>54293.858</v>
      </c>
      <c r="AT15" s="19">
        <v>12193.424245</v>
      </c>
      <c r="AU15" s="19">
        <v>66487.282245</v>
      </c>
      <c r="AV15" s="19">
        <v>1827</v>
      </c>
      <c r="AW15" s="19">
        <v>663</v>
      </c>
      <c r="AX15" s="19"/>
      <c r="AY15" s="19">
        <v>1436.644</v>
      </c>
      <c r="AZ15" s="19">
        <v>322.64441</v>
      </c>
      <c r="BA15" s="19">
        <v>1759.28841</v>
      </c>
      <c r="BB15" s="19">
        <v>48</v>
      </c>
      <c r="BC15" s="19">
        <v>18</v>
      </c>
      <c r="BD15" s="19"/>
      <c r="BE15" s="19">
        <v>11861.823</v>
      </c>
      <c r="BF15" s="19">
        <v>2663.9521575</v>
      </c>
      <c r="BG15" s="19">
        <v>14525.7751575</v>
      </c>
      <c r="BH15" s="19">
        <v>399</v>
      </c>
      <c r="BI15" s="19">
        <v>145</v>
      </c>
      <c r="BJ15" s="19"/>
      <c r="BK15" s="19">
        <v>19137.29</v>
      </c>
      <c r="BL15" s="19">
        <v>4297.891225</v>
      </c>
      <c r="BM15" s="19">
        <v>23435.181225</v>
      </c>
      <c r="BN15" s="19">
        <v>644</v>
      </c>
      <c r="BO15" s="19">
        <v>234</v>
      </c>
      <c r="BP15" s="19"/>
      <c r="BQ15" s="19">
        <v>332091.419</v>
      </c>
      <c r="BR15" s="19">
        <v>74581.7613475</v>
      </c>
      <c r="BS15" s="19">
        <v>406673.1803475</v>
      </c>
      <c r="BT15" s="19">
        <v>11177</v>
      </c>
      <c r="BU15" s="19">
        <v>4053</v>
      </c>
      <c r="BV15" s="19"/>
      <c r="BW15" s="19">
        <v>14017.423</v>
      </c>
      <c r="BX15" s="19">
        <v>3148.0611575000003</v>
      </c>
      <c r="BY15" s="19">
        <v>17165.484157500003</v>
      </c>
      <c r="BZ15" s="19">
        <v>472</v>
      </c>
      <c r="CA15" s="19">
        <v>171</v>
      </c>
      <c r="CB15" s="19"/>
      <c r="CC15" s="19">
        <v>3940.31</v>
      </c>
      <c r="CD15" s="19">
        <v>884.922775</v>
      </c>
      <c r="CE15" s="19">
        <v>4825.232775</v>
      </c>
      <c r="CF15" s="19">
        <v>133</v>
      </c>
      <c r="CG15" s="19">
        <v>48</v>
      </c>
      <c r="CH15" s="19"/>
      <c r="CI15" s="19">
        <v>20087.022</v>
      </c>
      <c r="CJ15" s="19">
        <v>4511.183955</v>
      </c>
      <c r="CK15" s="19">
        <v>24598.205955</v>
      </c>
      <c r="CL15" s="19">
        <v>676</v>
      </c>
      <c r="CM15" s="19">
        <v>245</v>
      </c>
      <c r="CN15" s="19"/>
      <c r="CO15" s="19">
        <v>6521.0070000000005</v>
      </c>
      <c r="CP15" s="19">
        <v>1464.5009175</v>
      </c>
      <c r="CQ15" s="19">
        <v>7985.507917500001</v>
      </c>
      <c r="CR15" s="19">
        <v>219</v>
      </c>
      <c r="CS15" s="19">
        <v>80</v>
      </c>
      <c r="CT15" s="19"/>
      <c r="CU15" s="19">
        <v>28403.199999999997</v>
      </c>
      <c r="CV15" s="19">
        <v>6378.847999999999</v>
      </c>
      <c r="CW15" s="19">
        <v>34782.047999999995</v>
      </c>
      <c r="CX15" s="19">
        <v>956</v>
      </c>
      <c r="CY15" s="19">
        <v>347</v>
      </c>
      <c r="CZ15" s="19"/>
      <c r="DA15" s="19">
        <v>627.0260000000001</v>
      </c>
      <c r="DB15" s="19">
        <v>140.818765</v>
      </c>
      <c r="DC15" s="19">
        <v>767.844765</v>
      </c>
      <c r="DD15" s="19">
        <v>21</v>
      </c>
      <c r="DE15" s="19">
        <v>8</v>
      </c>
      <c r="DF15" s="19"/>
      <c r="DG15" s="19">
        <v>38078.674</v>
      </c>
      <c r="DH15" s="19">
        <v>8551.785485</v>
      </c>
      <c r="DI15" s="19">
        <v>46630.459485</v>
      </c>
      <c r="DJ15" s="19">
        <v>1282</v>
      </c>
      <c r="DK15" s="19">
        <v>465</v>
      </c>
      <c r="DL15" s="19"/>
      <c r="DM15" s="19">
        <v>341005.776</v>
      </c>
      <c r="DN15" s="19">
        <v>76583.76564</v>
      </c>
      <c r="DO15" s="19">
        <v>417589.54164</v>
      </c>
      <c r="DP15" s="19">
        <v>11477</v>
      </c>
      <c r="DQ15" s="19">
        <v>4162</v>
      </c>
      <c r="DR15" s="19"/>
      <c r="DS15" s="19">
        <v>74810.415</v>
      </c>
      <c r="DT15" s="19">
        <v>16801.0740375</v>
      </c>
      <c r="DU15" s="19">
        <v>91611.4890375</v>
      </c>
      <c r="DV15" s="19">
        <v>2518</v>
      </c>
      <c r="DW15" s="19">
        <v>913</v>
      </c>
      <c r="DX15" s="19"/>
      <c r="DY15" s="19">
        <v>4521.371</v>
      </c>
      <c r="DZ15" s="19">
        <v>1015.4186275</v>
      </c>
      <c r="EA15" s="19">
        <v>5536.7896275</v>
      </c>
      <c r="EB15" s="19">
        <v>152</v>
      </c>
      <c r="EC15" s="19">
        <v>55</v>
      </c>
    </row>
    <row r="16" spans="1:133" ht="12.75">
      <c r="A16" s="3">
        <v>41183</v>
      </c>
      <c r="B16" s="3"/>
      <c r="C16" s="26">
        <v>0</v>
      </c>
      <c r="D16" s="26">
        <v>400812.98618749995</v>
      </c>
      <c r="E16" s="20">
        <v>400812.98618749995</v>
      </c>
      <c r="F16" s="20">
        <f t="shared" si="0"/>
        <v>64366</v>
      </c>
      <c r="G16" s="20">
        <f t="shared" si="1"/>
        <v>23343</v>
      </c>
      <c r="I16" s="19">
        <v>0</v>
      </c>
      <c r="J16" s="19">
        <v>118660.564</v>
      </c>
      <c r="K16" s="19">
        <v>118660.564</v>
      </c>
      <c r="L16" s="19">
        <v>19056</v>
      </c>
      <c r="M16" s="19">
        <v>6910</v>
      </c>
      <c r="N16" s="19"/>
      <c r="O16" s="19">
        <v>0</v>
      </c>
      <c r="P16" s="19">
        <v>47438.3016875</v>
      </c>
      <c r="Q16" s="19">
        <v>47438.3016875</v>
      </c>
      <c r="R16" s="19">
        <v>7618</v>
      </c>
      <c r="S16" s="19">
        <v>2763</v>
      </c>
      <c r="T16" s="19"/>
      <c r="U16" s="19">
        <v>0</v>
      </c>
      <c r="V16" s="19">
        <v>908.5992500000001</v>
      </c>
      <c r="W16" s="19">
        <v>908.5992500000001</v>
      </c>
      <c r="X16" s="19">
        <v>146</v>
      </c>
      <c r="Y16" s="19">
        <v>53</v>
      </c>
      <c r="Z16" s="19"/>
      <c r="AA16" s="19">
        <v>0</v>
      </c>
      <c r="AB16" s="19">
        <v>4967.4654375</v>
      </c>
      <c r="AC16" s="19">
        <v>4967.4654375</v>
      </c>
      <c r="AD16" s="19">
        <v>798</v>
      </c>
      <c r="AE16" s="19">
        <v>289</v>
      </c>
      <c r="AF16" s="19"/>
      <c r="AG16" s="19">
        <v>0</v>
      </c>
      <c r="AH16" s="19">
        <v>29546.483625</v>
      </c>
      <c r="AI16" s="19">
        <v>29546.483625</v>
      </c>
      <c r="AJ16" s="19">
        <v>4745</v>
      </c>
      <c r="AK16" s="19">
        <v>1721</v>
      </c>
      <c r="AL16" s="19"/>
      <c r="AM16" s="19">
        <v>0</v>
      </c>
      <c r="AN16" s="19">
        <v>14.0183125</v>
      </c>
      <c r="AO16" s="19">
        <v>14.0183125</v>
      </c>
      <c r="AP16" s="19">
        <v>2</v>
      </c>
      <c r="AQ16" s="19"/>
      <c r="AR16" s="19"/>
      <c r="AS16" s="19">
        <v>0</v>
      </c>
      <c r="AT16" s="19">
        <v>11379.016375000001</v>
      </c>
      <c r="AU16" s="19">
        <v>11379.016375000001</v>
      </c>
      <c r="AV16" s="19">
        <v>1827</v>
      </c>
      <c r="AW16" s="19">
        <v>663</v>
      </c>
      <c r="AX16" s="19"/>
      <c r="AY16" s="19">
        <v>0</v>
      </c>
      <c r="AZ16" s="19">
        <v>301.09475000000003</v>
      </c>
      <c r="BA16" s="19">
        <v>301.09475000000003</v>
      </c>
      <c r="BB16" s="19">
        <v>48</v>
      </c>
      <c r="BC16" s="19">
        <v>18</v>
      </c>
      <c r="BD16" s="19"/>
      <c r="BE16" s="19">
        <v>0</v>
      </c>
      <c r="BF16" s="19">
        <v>2486.0248125</v>
      </c>
      <c r="BG16" s="19">
        <v>2486.0248125</v>
      </c>
      <c r="BH16" s="19">
        <v>399</v>
      </c>
      <c r="BI16" s="19">
        <v>145</v>
      </c>
      <c r="BJ16" s="19"/>
      <c r="BK16" s="19">
        <v>0</v>
      </c>
      <c r="BL16" s="19">
        <v>4010.831875</v>
      </c>
      <c r="BM16" s="19">
        <v>4010.831875</v>
      </c>
      <c r="BN16" s="19">
        <v>644</v>
      </c>
      <c r="BO16" s="19">
        <v>234</v>
      </c>
      <c r="BP16" s="19"/>
      <c r="BQ16" s="19">
        <v>0</v>
      </c>
      <c r="BR16" s="19">
        <v>69600.3900625</v>
      </c>
      <c r="BS16" s="19">
        <v>69600.3900625</v>
      </c>
      <c r="BT16" s="19">
        <v>11177</v>
      </c>
      <c r="BU16" s="19">
        <v>4053</v>
      </c>
      <c r="BV16" s="19"/>
      <c r="BW16" s="19">
        <v>0</v>
      </c>
      <c r="BX16" s="19">
        <v>2937.7998125000004</v>
      </c>
      <c r="BY16" s="19">
        <v>2937.7998125000004</v>
      </c>
      <c r="BZ16" s="19">
        <v>472</v>
      </c>
      <c r="CA16" s="19">
        <v>171</v>
      </c>
      <c r="CB16" s="19"/>
      <c r="CC16" s="19">
        <v>0</v>
      </c>
      <c r="CD16" s="19">
        <v>825.818125</v>
      </c>
      <c r="CE16" s="19">
        <v>825.818125</v>
      </c>
      <c r="CF16" s="19">
        <v>133</v>
      </c>
      <c r="CG16" s="19">
        <v>48</v>
      </c>
      <c r="CH16" s="19"/>
      <c r="CI16" s="19">
        <v>0</v>
      </c>
      <c r="CJ16" s="19">
        <v>4209.878625</v>
      </c>
      <c r="CK16" s="19">
        <v>4209.878625</v>
      </c>
      <c r="CL16" s="19">
        <v>676</v>
      </c>
      <c r="CM16" s="19">
        <v>245</v>
      </c>
      <c r="CN16" s="19"/>
      <c r="CO16" s="19">
        <v>0</v>
      </c>
      <c r="CP16" s="19">
        <v>1366.6858125</v>
      </c>
      <c r="CQ16" s="19">
        <v>1366.6858125</v>
      </c>
      <c r="CR16" s="19">
        <v>219</v>
      </c>
      <c r="CS16" s="19">
        <v>80</v>
      </c>
      <c r="CT16" s="19"/>
      <c r="CU16" s="19">
        <v>0</v>
      </c>
      <c r="CV16" s="19">
        <v>5952.799999999999</v>
      </c>
      <c r="CW16" s="19">
        <v>5952.799999999999</v>
      </c>
      <c r="CX16" s="19">
        <v>956</v>
      </c>
      <c r="CY16" s="19">
        <v>347</v>
      </c>
      <c r="CZ16" s="19"/>
      <c r="DA16" s="19">
        <v>0</v>
      </c>
      <c r="DB16" s="19">
        <v>131.413375</v>
      </c>
      <c r="DC16" s="19">
        <v>131.413375</v>
      </c>
      <c r="DD16" s="19">
        <v>21</v>
      </c>
      <c r="DE16" s="19">
        <v>8</v>
      </c>
      <c r="DF16" s="19"/>
      <c r="DG16" s="19">
        <v>0</v>
      </c>
      <c r="DH16" s="19">
        <v>7980.605375</v>
      </c>
      <c r="DI16" s="19">
        <v>7980.605375</v>
      </c>
      <c r="DJ16" s="19">
        <v>1282</v>
      </c>
      <c r="DK16" s="19">
        <v>465</v>
      </c>
      <c r="DL16" s="19"/>
      <c r="DM16" s="19">
        <v>0</v>
      </c>
      <c r="DN16" s="19">
        <v>71468.679</v>
      </c>
      <c r="DO16" s="19">
        <v>71468.679</v>
      </c>
      <c r="DP16" s="19">
        <v>11477</v>
      </c>
      <c r="DQ16" s="19">
        <v>4162</v>
      </c>
      <c r="DR16" s="19"/>
      <c r="DS16" s="19">
        <v>0</v>
      </c>
      <c r="DT16" s="19">
        <v>15678.9178125</v>
      </c>
      <c r="DU16" s="19">
        <v>15678.9178125</v>
      </c>
      <c r="DV16" s="19">
        <v>2518</v>
      </c>
      <c r="DW16" s="19">
        <v>913</v>
      </c>
      <c r="DX16" s="19"/>
      <c r="DY16" s="19">
        <v>0</v>
      </c>
      <c r="DZ16" s="19">
        <v>947.5980625</v>
      </c>
      <c r="EA16" s="19">
        <v>947.5980625</v>
      </c>
      <c r="EB16" s="19">
        <v>152</v>
      </c>
      <c r="EC16" s="19">
        <v>55</v>
      </c>
    </row>
    <row r="17" spans="1:133" ht="12.75">
      <c r="A17" s="3">
        <v>41365</v>
      </c>
      <c r="B17" s="3"/>
      <c r="C17" s="26">
        <v>1969752.6245</v>
      </c>
      <c r="D17" s="26">
        <v>400812.98618749995</v>
      </c>
      <c r="E17" s="20">
        <v>2370565.6106875</v>
      </c>
      <c r="F17" s="20">
        <f t="shared" si="0"/>
        <v>64366</v>
      </c>
      <c r="G17" s="20">
        <f t="shared" si="1"/>
        <v>23343</v>
      </c>
      <c r="I17" s="19">
        <v>583144.672</v>
      </c>
      <c r="J17" s="19">
        <v>118660.564</v>
      </c>
      <c r="K17" s="19">
        <v>701805.236</v>
      </c>
      <c r="L17" s="19">
        <v>19056</v>
      </c>
      <c r="M17" s="19">
        <v>6910</v>
      </c>
      <c r="N17" s="19"/>
      <c r="O17" s="19">
        <v>233130.46850000002</v>
      </c>
      <c r="P17" s="19">
        <v>47438.3016875</v>
      </c>
      <c r="Q17" s="19">
        <v>280568.77018750005</v>
      </c>
      <c r="R17" s="19">
        <v>7618</v>
      </c>
      <c r="S17" s="19">
        <v>2763</v>
      </c>
      <c r="T17" s="19"/>
      <c r="U17" s="19">
        <v>4465.214</v>
      </c>
      <c r="V17" s="19">
        <v>908.5992500000001</v>
      </c>
      <c r="W17" s="19">
        <v>5373.81325</v>
      </c>
      <c r="X17" s="19">
        <v>146</v>
      </c>
      <c r="Y17" s="19">
        <v>53</v>
      </c>
      <c r="Z17" s="19"/>
      <c r="AA17" s="19">
        <v>24412.0785</v>
      </c>
      <c r="AB17" s="19">
        <v>4967.4654375</v>
      </c>
      <c r="AC17" s="19">
        <v>29379.5439375</v>
      </c>
      <c r="AD17" s="19">
        <v>798</v>
      </c>
      <c r="AE17" s="19">
        <v>289</v>
      </c>
      <c r="AF17" s="19"/>
      <c r="AG17" s="19">
        <v>145203.039</v>
      </c>
      <c r="AH17" s="19">
        <v>29546.483625</v>
      </c>
      <c r="AI17" s="19">
        <v>174749.52262499998</v>
      </c>
      <c r="AJ17" s="19">
        <v>4745</v>
      </c>
      <c r="AK17" s="19">
        <v>1721</v>
      </c>
      <c r="AL17" s="19"/>
      <c r="AM17" s="19">
        <v>68.89150000000001</v>
      </c>
      <c r="AN17" s="19">
        <v>14.0183125</v>
      </c>
      <c r="AO17" s="19">
        <v>82.90981250000002</v>
      </c>
      <c r="AP17" s="19">
        <v>2</v>
      </c>
      <c r="AQ17" s="19"/>
      <c r="AR17" s="19"/>
      <c r="AS17" s="19">
        <v>55920.961</v>
      </c>
      <c r="AT17" s="19">
        <v>11379.016375000001</v>
      </c>
      <c r="AU17" s="19">
        <v>67299.977375</v>
      </c>
      <c r="AV17" s="19">
        <v>1827</v>
      </c>
      <c r="AW17" s="19">
        <v>663</v>
      </c>
      <c r="AX17" s="19"/>
      <c r="AY17" s="19">
        <v>1479.698</v>
      </c>
      <c r="AZ17" s="19">
        <v>301.09475000000003</v>
      </c>
      <c r="BA17" s="19">
        <v>1780.79275</v>
      </c>
      <c r="BB17" s="19">
        <v>48</v>
      </c>
      <c r="BC17" s="19">
        <v>18</v>
      </c>
      <c r="BD17" s="19"/>
      <c r="BE17" s="19">
        <v>12217.3035</v>
      </c>
      <c r="BF17" s="19">
        <v>2486.0248125</v>
      </c>
      <c r="BG17" s="19">
        <v>14703.3283125</v>
      </c>
      <c r="BH17" s="19">
        <v>399</v>
      </c>
      <c r="BI17" s="19">
        <v>145</v>
      </c>
      <c r="BJ17" s="19"/>
      <c r="BK17" s="19">
        <v>19710.805</v>
      </c>
      <c r="BL17" s="19">
        <v>4010.831875</v>
      </c>
      <c r="BM17" s="19">
        <v>23721.636875</v>
      </c>
      <c r="BN17" s="19">
        <v>644</v>
      </c>
      <c r="BO17" s="19">
        <v>234</v>
      </c>
      <c r="BP17" s="19"/>
      <c r="BQ17" s="19">
        <v>342043.6855</v>
      </c>
      <c r="BR17" s="19">
        <v>69600.3900625</v>
      </c>
      <c r="BS17" s="19">
        <v>411644.07556250005</v>
      </c>
      <c r="BT17" s="19">
        <v>11177</v>
      </c>
      <c r="BU17" s="19">
        <v>4053</v>
      </c>
      <c r="BV17" s="19"/>
      <c r="BW17" s="19">
        <v>14437.5035</v>
      </c>
      <c r="BX17" s="19">
        <v>2937.7998125000004</v>
      </c>
      <c r="BY17" s="19">
        <v>17375.3033125</v>
      </c>
      <c r="BZ17" s="19">
        <v>472</v>
      </c>
      <c r="CA17" s="19">
        <v>171</v>
      </c>
      <c r="CB17" s="19"/>
      <c r="CC17" s="19">
        <v>4058.395</v>
      </c>
      <c r="CD17" s="19">
        <v>825.818125</v>
      </c>
      <c r="CE17" s="19">
        <v>4884.213125</v>
      </c>
      <c r="CF17" s="19">
        <v>133</v>
      </c>
      <c r="CG17" s="19">
        <v>48</v>
      </c>
      <c r="CH17" s="19"/>
      <c r="CI17" s="19">
        <v>20688.999</v>
      </c>
      <c r="CJ17" s="19">
        <v>4209.878625</v>
      </c>
      <c r="CK17" s="19">
        <v>24898.877625</v>
      </c>
      <c r="CL17" s="19">
        <v>676</v>
      </c>
      <c r="CM17" s="19">
        <v>245</v>
      </c>
      <c r="CN17" s="19"/>
      <c r="CO17" s="19">
        <v>6716.431500000001</v>
      </c>
      <c r="CP17" s="19">
        <v>1366.6858125</v>
      </c>
      <c r="CQ17" s="19">
        <v>8083.1173125000005</v>
      </c>
      <c r="CR17" s="19">
        <v>219</v>
      </c>
      <c r="CS17" s="19">
        <v>80</v>
      </c>
      <c r="CT17" s="19"/>
      <c r="CU17" s="19">
        <v>29254.399999999998</v>
      </c>
      <c r="CV17" s="19">
        <v>5952.799999999999</v>
      </c>
      <c r="CW17" s="19">
        <v>35207.2</v>
      </c>
      <c r="CX17" s="19">
        <v>956</v>
      </c>
      <c r="CY17" s="19">
        <v>347</v>
      </c>
      <c r="CZ17" s="19"/>
      <c r="DA17" s="19">
        <v>645.817</v>
      </c>
      <c r="DB17" s="19">
        <v>131.413375</v>
      </c>
      <c r="DC17" s="19">
        <v>777.230375</v>
      </c>
      <c r="DD17" s="19">
        <v>21</v>
      </c>
      <c r="DE17" s="19">
        <v>8</v>
      </c>
      <c r="DF17" s="19"/>
      <c r="DG17" s="19">
        <v>39219.833</v>
      </c>
      <c r="DH17" s="19">
        <v>7980.605375</v>
      </c>
      <c r="DI17" s="19">
        <v>47200.438375</v>
      </c>
      <c r="DJ17" s="19">
        <v>1282</v>
      </c>
      <c r="DK17" s="19">
        <v>465</v>
      </c>
      <c r="DL17" s="19"/>
      <c r="DM17" s="19">
        <v>351225.192</v>
      </c>
      <c r="DN17" s="19">
        <v>71468.679</v>
      </c>
      <c r="DO17" s="19">
        <v>422693.871</v>
      </c>
      <c r="DP17" s="19">
        <v>11477</v>
      </c>
      <c r="DQ17" s="19">
        <v>4162</v>
      </c>
      <c r="DR17" s="19"/>
      <c r="DS17" s="19">
        <v>77052.3675</v>
      </c>
      <c r="DT17" s="19">
        <v>15678.9178125</v>
      </c>
      <c r="DU17" s="19">
        <v>92731.2853125</v>
      </c>
      <c r="DV17" s="19">
        <v>2518</v>
      </c>
      <c r="DW17" s="19">
        <v>913</v>
      </c>
      <c r="DX17" s="19"/>
      <c r="DY17" s="19">
        <v>4656.8695</v>
      </c>
      <c r="DZ17" s="19">
        <v>947.5980625</v>
      </c>
      <c r="EA17" s="19">
        <v>5604.4675625</v>
      </c>
      <c r="EB17" s="19">
        <v>152</v>
      </c>
      <c r="EC17" s="19">
        <v>55</v>
      </c>
    </row>
    <row r="18" spans="1:133" ht="12.75">
      <c r="A18" s="3">
        <v>41548</v>
      </c>
      <c r="B18" s="3"/>
      <c r="C18" s="26">
        <v>0</v>
      </c>
      <c r="D18" s="26">
        <v>351569.170575</v>
      </c>
      <c r="E18" s="20">
        <v>351569.170575</v>
      </c>
      <c r="F18" s="20">
        <f t="shared" si="0"/>
        <v>64366</v>
      </c>
      <c r="G18" s="20">
        <f t="shared" si="1"/>
        <v>23343</v>
      </c>
      <c r="I18" s="19">
        <v>0</v>
      </c>
      <c r="J18" s="19">
        <v>104081.94720000001</v>
      </c>
      <c r="K18" s="19">
        <v>104081.94720000001</v>
      </c>
      <c r="L18" s="19">
        <v>19056</v>
      </c>
      <c r="M18" s="19">
        <v>6910</v>
      </c>
      <c r="N18" s="19"/>
      <c r="O18" s="19">
        <v>0</v>
      </c>
      <c r="P18" s="19">
        <v>41610.039975</v>
      </c>
      <c r="Q18" s="19">
        <v>41610.039975</v>
      </c>
      <c r="R18" s="19">
        <v>7618</v>
      </c>
      <c r="S18" s="19">
        <v>2763</v>
      </c>
      <c r="T18" s="19"/>
      <c r="U18" s="19">
        <v>0</v>
      </c>
      <c r="V18" s="19">
        <v>796.9689000000001</v>
      </c>
      <c r="W18" s="19">
        <v>796.9689000000001</v>
      </c>
      <c r="X18" s="19">
        <v>146</v>
      </c>
      <c r="Y18" s="19">
        <v>53</v>
      </c>
      <c r="Z18" s="19"/>
      <c r="AA18" s="19">
        <v>0</v>
      </c>
      <c r="AB18" s="19">
        <v>4357.163475</v>
      </c>
      <c r="AC18" s="19">
        <v>4357.163475</v>
      </c>
      <c r="AD18" s="19">
        <v>798</v>
      </c>
      <c r="AE18" s="19">
        <v>289</v>
      </c>
      <c r="AF18" s="19"/>
      <c r="AG18" s="19">
        <v>0</v>
      </c>
      <c r="AH18" s="19">
        <v>25916.40765</v>
      </c>
      <c r="AI18" s="19">
        <v>25916.40765</v>
      </c>
      <c r="AJ18" s="19">
        <v>4745</v>
      </c>
      <c r="AK18" s="19">
        <v>1721</v>
      </c>
      <c r="AL18" s="19"/>
      <c r="AM18" s="19">
        <v>0</v>
      </c>
      <c r="AN18" s="19">
        <v>12.296025</v>
      </c>
      <c r="AO18" s="19">
        <v>12.296025</v>
      </c>
      <c r="AP18" s="19">
        <v>2</v>
      </c>
      <c r="AQ18" s="19"/>
      <c r="AR18" s="19"/>
      <c r="AS18" s="19">
        <v>0</v>
      </c>
      <c r="AT18" s="19">
        <v>9980.99235</v>
      </c>
      <c r="AU18" s="19">
        <v>9980.99235</v>
      </c>
      <c r="AV18" s="19">
        <v>1827</v>
      </c>
      <c r="AW18" s="19">
        <v>663</v>
      </c>
      <c r="AX18" s="19"/>
      <c r="AY18" s="19">
        <v>0</v>
      </c>
      <c r="AZ18" s="19">
        <v>264.1023</v>
      </c>
      <c r="BA18" s="19">
        <v>264.1023</v>
      </c>
      <c r="BB18" s="19">
        <v>48</v>
      </c>
      <c r="BC18" s="19">
        <v>18</v>
      </c>
      <c r="BD18" s="19"/>
      <c r="BE18" s="19">
        <v>0</v>
      </c>
      <c r="BF18" s="19">
        <v>2180.592225</v>
      </c>
      <c r="BG18" s="19">
        <v>2180.592225</v>
      </c>
      <c r="BH18" s="19">
        <v>399</v>
      </c>
      <c r="BI18" s="19">
        <v>145</v>
      </c>
      <c r="BJ18" s="19"/>
      <c r="BK18" s="19">
        <v>0</v>
      </c>
      <c r="BL18" s="19">
        <v>3518.06175</v>
      </c>
      <c r="BM18" s="19">
        <v>3518.06175</v>
      </c>
      <c r="BN18" s="19">
        <v>644</v>
      </c>
      <c r="BO18" s="19">
        <v>234</v>
      </c>
      <c r="BP18" s="19"/>
      <c r="BQ18" s="19">
        <v>0</v>
      </c>
      <c r="BR18" s="19">
        <v>61049.297925</v>
      </c>
      <c r="BS18" s="19">
        <v>61049.297925</v>
      </c>
      <c r="BT18" s="19">
        <v>11177</v>
      </c>
      <c r="BU18" s="19">
        <v>4053</v>
      </c>
      <c r="BV18" s="19"/>
      <c r="BW18" s="19">
        <v>0</v>
      </c>
      <c r="BX18" s="19">
        <v>2576.8622250000003</v>
      </c>
      <c r="BY18" s="19">
        <v>2576.8622250000003</v>
      </c>
      <c r="BZ18" s="19">
        <v>472</v>
      </c>
      <c r="CA18" s="19">
        <v>171</v>
      </c>
      <c r="CB18" s="19"/>
      <c r="CC18" s="19">
        <v>0</v>
      </c>
      <c r="CD18" s="19">
        <v>724.35825</v>
      </c>
      <c r="CE18" s="19">
        <v>724.35825</v>
      </c>
      <c r="CF18" s="19">
        <v>133</v>
      </c>
      <c r="CG18" s="19">
        <v>48</v>
      </c>
      <c r="CH18" s="19"/>
      <c r="CI18" s="19">
        <v>0</v>
      </c>
      <c r="CJ18" s="19">
        <v>3692.65365</v>
      </c>
      <c r="CK18" s="19">
        <v>3692.65365</v>
      </c>
      <c r="CL18" s="19">
        <v>676</v>
      </c>
      <c r="CM18" s="19">
        <v>245</v>
      </c>
      <c r="CN18" s="19"/>
      <c r="CO18" s="19">
        <v>0</v>
      </c>
      <c r="CP18" s="19">
        <v>1198.7750250000001</v>
      </c>
      <c r="CQ18" s="19">
        <v>1198.7750250000001</v>
      </c>
      <c r="CR18" s="19">
        <v>219</v>
      </c>
      <c r="CS18" s="19">
        <v>80</v>
      </c>
      <c r="CT18" s="19"/>
      <c r="CU18" s="19">
        <v>0</v>
      </c>
      <c r="CV18" s="19">
        <v>5221.44</v>
      </c>
      <c r="CW18" s="19">
        <v>5221.44</v>
      </c>
      <c r="CX18" s="19">
        <v>956</v>
      </c>
      <c r="CY18" s="19">
        <v>347</v>
      </c>
      <c r="CZ18" s="19"/>
      <c r="DA18" s="19">
        <v>0</v>
      </c>
      <c r="DB18" s="19">
        <v>115.26795</v>
      </c>
      <c r="DC18" s="19">
        <v>115.26795</v>
      </c>
      <c r="DD18" s="19">
        <v>21</v>
      </c>
      <c r="DE18" s="19">
        <v>8</v>
      </c>
      <c r="DF18" s="19"/>
      <c r="DG18" s="19">
        <v>0</v>
      </c>
      <c r="DH18" s="19">
        <v>7000.10955</v>
      </c>
      <c r="DI18" s="19">
        <v>7000.10955</v>
      </c>
      <c r="DJ18" s="19">
        <v>1282</v>
      </c>
      <c r="DK18" s="19">
        <v>465</v>
      </c>
      <c r="DL18" s="19"/>
      <c r="DM18" s="19">
        <v>0</v>
      </c>
      <c r="DN18" s="19">
        <v>62688.0492</v>
      </c>
      <c r="DO18" s="19">
        <v>62688.0492</v>
      </c>
      <c r="DP18" s="19">
        <v>11477</v>
      </c>
      <c r="DQ18" s="19">
        <v>4162</v>
      </c>
      <c r="DR18" s="19"/>
      <c r="DS18" s="19">
        <v>0</v>
      </c>
      <c r="DT18" s="19">
        <v>13752.608624999999</v>
      </c>
      <c r="DU18" s="19">
        <v>13752.608624999999</v>
      </c>
      <c r="DV18" s="19">
        <v>2518</v>
      </c>
      <c r="DW18" s="19">
        <v>913</v>
      </c>
      <c r="DX18" s="19"/>
      <c r="DY18" s="19">
        <v>0</v>
      </c>
      <c r="DZ18" s="19">
        <v>831.1763249999999</v>
      </c>
      <c r="EA18" s="19">
        <v>831.1763249999999</v>
      </c>
      <c r="EB18" s="19">
        <v>152</v>
      </c>
      <c r="EC18" s="19">
        <v>55</v>
      </c>
    </row>
    <row r="19" spans="1:133" ht="12.75">
      <c r="A19" s="3">
        <v>41730</v>
      </c>
      <c r="B19" s="3"/>
      <c r="C19" s="26">
        <v>2066279.5525</v>
      </c>
      <c r="D19" s="26">
        <v>351569.170575</v>
      </c>
      <c r="E19" s="20">
        <v>2417848.723075</v>
      </c>
      <c r="F19" s="20">
        <f t="shared" si="0"/>
        <v>64366</v>
      </c>
      <c r="G19" s="20">
        <f t="shared" si="1"/>
        <v>23343</v>
      </c>
      <c r="I19" s="19">
        <v>611721.4400000001</v>
      </c>
      <c r="J19" s="19">
        <v>104081.94720000001</v>
      </c>
      <c r="K19" s="19">
        <v>715803.3872000001</v>
      </c>
      <c r="L19" s="19">
        <v>19056</v>
      </c>
      <c r="M19" s="19">
        <v>6910</v>
      </c>
      <c r="N19" s="19"/>
      <c r="O19" s="19">
        <v>244554.93250000002</v>
      </c>
      <c r="P19" s="19">
        <v>41610.039975</v>
      </c>
      <c r="Q19" s="19">
        <v>286164.972475</v>
      </c>
      <c r="R19" s="19">
        <v>7618</v>
      </c>
      <c r="S19" s="19">
        <v>2763</v>
      </c>
      <c r="T19" s="19"/>
      <c r="U19" s="19">
        <v>4684.030000000001</v>
      </c>
      <c r="V19" s="19">
        <v>796.9689000000001</v>
      </c>
      <c r="W19" s="19">
        <v>5480.9989000000005</v>
      </c>
      <c r="X19" s="19">
        <v>146</v>
      </c>
      <c r="Y19" s="19">
        <v>53</v>
      </c>
      <c r="Z19" s="19"/>
      <c r="AA19" s="19">
        <v>25608.3825</v>
      </c>
      <c r="AB19" s="19">
        <v>4357.163475</v>
      </c>
      <c r="AC19" s="19">
        <v>29965.545975</v>
      </c>
      <c r="AD19" s="19">
        <v>798</v>
      </c>
      <c r="AE19" s="19">
        <v>289</v>
      </c>
      <c r="AF19" s="19"/>
      <c r="AG19" s="19">
        <v>152318.655</v>
      </c>
      <c r="AH19" s="19">
        <v>25916.40765</v>
      </c>
      <c r="AI19" s="19">
        <v>178235.06265</v>
      </c>
      <c r="AJ19" s="19">
        <v>4745</v>
      </c>
      <c r="AK19" s="19">
        <v>1721</v>
      </c>
      <c r="AL19" s="19"/>
      <c r="AM19" s="19">
        <v>72.2675</v>
      </c>
      <c r="AN19" s="19">
        <v>12.296025</v>
      </c>
      <c r="AO19" s="19">
        <v>84.563525</v>
      </c>
      <c r="AP19" s="19">
        <v>2</v>
      </c>
      <c r="AQ19" s="19"/>
      <c r="AR19" s="19"/>
      <c r="AS19" s="19">
        <v>58661.345</v>
      </c>
      <c r="AT19" s="19">
        <v>9980.99235</v>
      </c>
      <c r="AU19" s="19">
        <v>68642.33735</v>
      </c>
      <c r="AV19" s="19">
        <v>1827</v>
      </c>
      <c r="AW19" s="19">
        <v>663</v>
      </c>
      <c r="AX19" s="19"/>
      <c r="AY19" s="19">
        <v>1552.21</v>
      </c>
      <c r="AZ19" s="19">
        <v>264.1023</v>
      </c>
      <c r="BA19" s="19">
        <v>1816.3123</v>
      </c>
      <c r="BB19" s="19">
        <v>48</v>
      </c>
      <c r="BC19" s="19">
        <v>18</v>
      </c>
      <c r="BD19" s="19"/>
      <c r="BE19" s="19">
        <v>12816.0075</v>
      </c>
      <c r="BF19" s="19">
        <v>2180.592225</v>
      </c>
      <c r="BG19" s="19">
        <v>14996.599725</v>
      </c>
      <c r="BH19" s="19">
        <v>399</v>
      </c>
      <c r="BI19" s="19">
        <v>145</v>
      </c>
      <c r="BJ19" s="19"/>
      <c r="BK19" s="19">
        <v>20676.725</v>
      </c>
      <c r="BL19" s="19">
        <v>3518.06175</v>
      </c>
      <c r="BM19" s="19">
        <v>24194.78675</v>
      </c>
      <c r="BN19" s="19">
        <v>644</v>
      </c>
      <c r="BO19" s="19">
        <v>234</v>
      </c>
      <c r="BP19" s="19"/>
      <c r="BQ19" s="19">
        <v>358805.3975</v>
      </c>
      <c r="BR19" s="19">
        <v>61049.297925</v>
      </c>
      <c r="BS19" s="19">
        <v>419854.69542500004</v>
      </c>
      <c r="BT19" s="19">
        <v>11177</v>
      </c>
      <c r="BU19" s="19">
        <v>4053</v>
      </c>
      <c r="BV19" s="19"/>
      <c r="BW19" s="19">
        <v>15145.007500000002</v>
      </c>
      <c r="BX19" s="19">
        <v>2576.8622250000003</v>
      </c>
      <c r="BY19" s="19">
        <v>17721.869725</v>
      </c>
      <c r="BZ19" s="19">
        <v>472</v>
      </c>
      <c r="CA19" s="19">
        <v>171</v>
      </c>
      <c r="CB19" s="19"/>
      <c r="CC19" s="19">
        <v>4257.275</v>
      </c>
      <c r="CD19" s="19">
        <v>724.35825</v>
      </c>
      <c r="CE19" s="19">
        <v>4981.63325</v>
      </c>
      <c r="CF19" s="19">
        <v>133</v>
      </c>
      <c r="CG19" s="19">
        <v>48</v>
      </c>
      <c r="CH19" s="19"/>
      <c r="CI19" s="19">
        <v>21702.855</v>
      </c>
      <c r="CJ19" s="19">
        <v>3692.65365</v>
      </c>
      <c r="CK19" s="19">
        <v>25395.50865</v>
      </c>
      <c r="CL19" s="19">
        <v>676</v>
      </c>
      <c r="CM19" s="19">
        <v>245</v>
      </c>
      <c r="CN19" s="19"/>
      <c r="CO19" s="19">
        <v>7045.5675</v>
      </c>
      <c r="CP19" s="19">
        <v>1198.7750250000001</v>
      </c>
      <c r="CQ19" s="19">
        <v>8244.342525</v>
      </c>
      <c r="CR19" s="19">
        <v>219</v>
      </c>
      <c r="CS19" s="19">
        <v>80</v>
      </c>
      <c r="CT19" s="19"/>
      <c r="CU19" s="19">
        <v>30687.999999999996</v>
      </c>
      <c r="CV19" s="19">
        <v>5221.44</v>
      </c>
      <c r="CW19" s="19">
        <v>35909.439999999995</v>
      </c>
      <c r="CX19" s="19">
        <v>956</v>
      </c>
      <c r="CY19" s="19">
        <v>347</v>
      </c>
      <c r="CZ19" s="19"/>
      <c r="DA19" s="19">
        <v>677.465</v>
      </c>
      <c r="DB19" s="19">
        <v>115.26795</v>
      </c>
      <c r="DC19" s="19">
        <v>792.7329500000001</v>
      </c>
      <c r="DD19" s="19">
        <v>21</v>
      </c>
      <c r="DE19" s="19">
        <v>8</v>
      </c>
      <c r="DF19" s="19"/>
      <c r="DG19" s="19">
        <v>41141.785</v>
      </c>
      <c r="DH19" s="19">
        <v>7000.10955</v>
      </c>
      <c r="DI19" s="19">
        <v>48141.894550000005</v>
      </c>
      <c r="DJ19" s="19">
        <v>1282</v>
      </c>
      <c r="DK19" s="19">
        <v>465</v>
      </c>
      <c r="DL19" s="19"/>
      <c r="DM19" s="19">
        <v>368436.83999999997</v>
      </c>
      <c r="DN19" s="19">
        <v>62688.0492</v>
      </c>
      <c r="DO19" s="19">
        <v>431124.8892</v>
      </c>
      <c r="DP19" s="19">
        <v>11477</v>
      </c>
      <c r="DQ19" s="19">
        <v>4162</v>
      </c>
      <c r="DR19" s="19"/>
      <c r="DS19" s="19">
        <v>80828.28749999999</v>
      </c>
      <c r="DT19" s="19">
        <v>13752.608624999999</v>
      </c>
      <c r="DU19" s="19">
        <v>94580.89612499998</v>
      </c>
      <c r="DV19" s="19">
        <v>2518</v>
      </c>
      <c r="DW19" s="19">
        <v>913</v>
      </c>
      <c r="DX19" s="19"/>
      <c r="DY19" s="19">
        <v>4885.077499999999</v>
      </c>
      <c r="DZ19" s="19">
        <v>831.1763249999999</v>
      </c>
      <c r="EA19" s="19">
        <v>5716.253825</v>
      </c>
      <c r="EB19" s="19">
        <v>152</v>
      </c>
      <c r="EC19" s="19">
        <v>55</v>
      </c>
    </row>
    <row r="20" spans="1:133" ht="12.75">
      <c r="A20" s="3">
        <v>41913</v>
      </c>
      <c r="B20" s="3"/>
      <c r="C20" s="26">
        <v>0</v>
      </c>
      <c r="D20" s="26">
        <v>299912.1817625</v>
      </c>
      <c r="E20" s="20">
        <v>299912.1817625</v>
      </c>
      <c r="F20" s="20">
        <f t="shared" si="0"/>
        <v>64366</v>
      </c>
      <c r="G20" s="20">
        <f t="shared" si="1"/>
        <v>23343</v>
      </c>
      <c r="I20" s="19">
        <v>0</v>
      </c>
      <c r="J20" s="19">
        <v>88788.9112</v>
      </c>
      <c r="K20" s="19">
        <v>88788.9112</v>
      </c>
      <c r="L20" s="19">
        <v>19056</v>
      </c>
      <c r="M20" s="19">
        <v>6910</v>
      </c>
      <c r="N20" s="19"/>
      <c r="O20" s="19">
        <v>0</v>
      </c>
      <c r="P20" s="19">
        <v>35496.1666625</v>
      </c>
      <c r="Q20" s="19">
        <v>35496.1666625</v>
      </c>
      <c r="R20" s="19">
        <v>7618</v>
      </c>
      <c r="S20" s="19">
        <v>2763</v>
      </c>
      <c r="T20" s="19"/>
      <c r="U20" s="19">
        <v>0</v>
      </c>
      <c r="V20" s="19">
        <v>679.86815</v>
      </c>
      <c r="W20" s="19">
        <v>679.86815</v>
      </c>
      <c r="X20" s="19">
        <v>146</v>
      </c>
      <c r="Y20" s="19">
        <v>53</v>
      </c>
      <c r="Z20" s="19"/>
      <c r="AA20" s="19">
        <v>0</v>
      </c>
      <c r="AB20" s="19">
        <v>3716.9539125</v>
      </c>
      <c r="AC20" s="19">
        <v>3716.9539125</v>
      </c>
      <c r="AD20" s="19">
        <v>798</v>
      </c>
      <c r="AE20" s="19">
        <v>289</v>
      </c>
      <c r="AF20" s="19"/>
      <c r="AG20" s="19">
        <v>0</v>
      </c>
      <c r="AH20" s="19">
        <v>22108.441275</v>
      </c>
      <c r="AI20" s="19">
        <v>22108.441275</v>
      </c>
      <c r="AJ20" s="19">
        <v>4745</v>
      </c>
      <c r="AK20" s="19">
        <v>1721</v>
      </c>
      <c r="AL20" s="19"/>
      <c r="AM20" s="19">
        <v>0</v>
      </c>
      <c r="AN20" s="19">
        <v>10.489337500000001</v>
      </c>
      <c r="AO20" s="19">
        <v>10.489337500000001</v>
      </c>
      <c r="AP20" s="19">
        <v>2</v>
      </c>
      <c r="AQ20" s="19"/>
      <c r="AR20" s="19"/>
      <c r="AS20" s="19">
        <v>0</v>
      </c>
      <c r="AT20" s="19">
        <v>8514.458725</v>
      </c>
      <c r="AU20" s="19">
        <v>8514.458725</v>
      </c>
      <c r="AV20" s="19">
        <v>1827</v>
      </c>
      <c r="AW20" s="19">
        <v>663</v>
      </c>
      <c r="AX20" s="19"/>
      <c r="AY20" s="19">
        <v>0</v>
      </c>
      <c r="AZ20" s="19">
        <v>225.29705</v>
      </c>
      <c r="BA20" s="19">
        <v>225.29705</v>
      </c>
      <c r="BB20" s="19">
        <v>48</v>
      </c>
      <c r="BC20" s="19">
        <v>18</v>
      </c>
      <c r="BD20" s="19"/>
      <c r="BE20" s="19">
        <v>0</v>
      </c>
      <c r="BF20" s="19">
        <v>1860.1920375</v>
      </c>
      <c r="BG20" s="19">
        <v>1860.1920375</v>
      </c>
      <c r="BH20" s="19">
        <v>399</v>
      </c>
      <c r="BI20" s="19">
        <v>145</v>
      </c>
      <c r="BJ20" s="19"/>
      <c r="BK20" s="19">
        <v>0</v>
      </c>
      <c r="BL20" s="19">
        <v>3001.1436249999997</v>
      </c>
      <c r="BM20" s="19">
        <v>3001.1436249999997</v>
      </c>
      <c r="BN20" s="19">
        <v>644</v>
      </c>
      <c r="BO20" s="19">
        <v>234</v>
      </c>
      <c r="BP20" s="19"/>
      <c r="BQ20" s="19">
        <v>0</v>
      </c>
      <c r="BR20" s="19">
        <v>52079.1629875</v>
      </c>
      <c r="BS20" s="19">
        <v>52079.1629875</v>
      </c>
      <c r="BT20" s="19">
        <v>11177</v>
      </c>
      <c r="BU20" s="19">
        <v>4053</v>
      </c>
      <c r="BV20" s="19"/>
      <c r="BW20" s="19">
        <v>0</v>
      </c>
      <c r="BX20" s="19">
        <v>2198.2370375</v>
      </c>
      <c r="BY20" s="19">
        <v>2198.2370375</v>
      </c>
      <c r="BZ20" s="19">
        <v>472</v>
      </c>
      <c r="CA20" s="19">
        <v>171</v>
      </c>
      <c r="CB20" s="19"/>
      <c r="CC20" s="19">
        <v>0</v>
      </c>
      <c r="CD20" s="19">
        <v>617.926375</v>
      </c>
      <c r="CE20" s="19">
        <v>617.926375</v>
      </c>
      <c r="CF20" s="19">
        <v>133</v>
      </c>
      <c r="CG20" s="19">
        <v>48</v>
      </c>
      <c r="CH20" s="19"/>
      <c r="CI20" s="19">
        <v>0</v>
      </c>
      <c r="CJ20" s="19">
        <v>3150.082275</v>
      </c>
      <c r="CK20" s="19">
        <v>3150.082275</v>
      </c>
      <c r="CL20" s="19">
        <v>676</v>
      </c>
      <c r="CM20" s="19">
        <v>245</v>
      </c>
      <c r="CN20" s="19"/>
      <c r="CO20" s="19">
        <v>0</v>
      </c>
      <c r="CP20" s="19">
        <v>1022.6358375000001</v>
      </c>
      <c r="CQ20" s="19">
        <v>1022.6358375000001</v>
      </c>
      <c r="CR20" s="19">
        <v>219</v>
      </c>
      <c r="CS20" s="19">
        <v>80</v>
      </c>
      <c r="CT20" s="19"/>
      <c r="CU20" s="19">
        <v>0</v>
      </c>
      <c r="CV20" s="19">
        <v>4454.24</v>
      </c>
      <c r="CW20" s="19">
        <v>4454.24</v>
      </c>
      <c r="CX20" s="19">
        <v>956</v>
      </c>
      <c r="CY20" s="19">
        <v>347</v>
      </c>
      <c r="CZ20" s="19"/>
      <c r="DA20" s="19">
        <v>0</v>
      </c>
      <c r="DB20" s="19">
        <v>98.331325</v>
      </c>
      <c r="DC20" s="19">
        <v>98.331325</v>
      </c>
      <c r="DD20" s="19">
        <v>21</v>
      </c>
      <c r="DE20" s="19">
        <v>8</v>
      </c>
      <c r="DF20" s="19"/>
      <c r="DG20" s="19">
        <v>0</v>
      </c>
      <c r="DH20" s="19">
        <v>5971.564925000001</v>
      </c>
      <c r="DI20" s="19">
        <v>5971.564925000001</v>
      </c>
      <c r="DJ20" s="19">
        <v>1282</v>
      </c>
      <c r="DK20" s="19">
        <v>465</v>
      </c>
      <c r="DL20" s="19"/>
      <c r="DM20" s="19">
        <v>0</v>
      </c>
      <c r="DN20" s="19">
        <v>53477.1282</v>
      </c>
      <c r="DO20" s="19">
        <v>53477.1282</v>
      </c>
      <c r="DP20" s="19">
        <v>11477</v>
      </c>
      <c r="DQ20" s="19">
        <v>4162</v>
      </c>
      <c r="DR20" s="19"/>
      <c r="DS20" s="19">
        <v>0</v>
      </c>
      <c r="DT20" s="19">
        <v>11731.901437499999</v>
      </c>
      <c r="DU20" s="19">
        <v>11731.901437499999</v>
      </c>
      <c r="DV20" s="19">
        <v>2518</v>
      </c>
      <c r="DW20" s="19">
        <v>913</v>
      </c>
      <c r="DX20" s="19"/>
      <c r="DY20" s="19">
        <v>0</v>
      </c>
      <c r="DZ20" s="19">
        <v>709.0493875</v>
      </c>
      <c r="EA20" s="19">
        <v>709.0493875</v>
      </c>
      <c r="EB20" s="19">
        <v>152</v>
      </c>
      <c r="EC20" s="19">
        <v>55</v>
      </c>
    </row>
    <row r="21" spans="1:133" ht="12.75">
      <c r="A21" s="3">
        <v>42095</v>
      </c>
      <c r="B21" s="3"/>
      <c r="C21" s="26">
        <v>2171855.8800000004</v>
      </c>
      <c r="D21" s="26">
        <v>299912.1817625</v>
      </c>
      <c r="E21" s="20">
        <v>2471768.0617625006</v>
      </c>
      <c r="F21" s="20">
        <f t="shared" si="0"/>
        <v>64366</v>
      </c>
      <c r="G21" s="20">
        <f t="shared" si="1"/>
        <v>23343</v>
      </c>
      <c r="I21" s="19">
        <v>642977.28</v>
      </c>
      <c r="J21" s="19">
        <v>88788.9112</v>
      </c>
      <c r="K21" s="19">
        <v>731766.1912</v>
      </c>
      <c r="L21" s="19">
        <v>19056</v>
      </c>
      <c r="M21" s="19">
        <v>6910</v>
      </c>
      <c r="N21" s="19"/>
      <c r="O21" s="19">
        <v>257050.44000000003</v>
      </c>
      <c r="P21" s="19">
        <v>35496.1666625</v>
      </c>
      <c r="Q21" s="19">
        <v>292546.6066625</v>
      </c>
      <c r="R21" s="19">
        <v>7618</v>
      </c>
      <c r="S21" s="19">
        <v>2763</v>
      </c>
      <c r="T21" s="19"/>
      <c r="U21" s="19">
        <v>4923.360000000001</v>
      </c>
      <c r="V21" s="19">
        <v>679.86815</v>
      </c>
      <c r="W21" s="19">
        <v>5603.228150000001</v>
      </c>
      <c r="X21" s="19">
        <v>146</v>
      </c>
      <c r="Y21" s="19">
        <v>53</v>
      </c>
      <c r="Z21" s="19"/>
      <c r="AA21" s="19">
        <v>26916.84</v>
      </c>
      <c r="AB21" s="19">
        <v>3716.9539125</v>
      </c>
      <c r="AC21" s="19">
        <v>30633.7939125</v>
      </c>
      <c r="AD21" s="19">
        <v>798</v>
      </c>
      <c r="AE21" s="19">
        <v>289</v>
      </c>
      <c r="AF21" s="19"/>
      <c r="AG21" s="19">
        <v>160101.36000000002</v>
      </c>
      <c r="AH21" s="19">
        <v>22108.441275</v>
      </c>
      <c r="AI21" s="19">
        <v>182209.801275</v>
      </c>
      <c r="AJ21" s="19">
        <v>4745</v>
      </c>
      <c r="AK21" s="19">
        <v>1721</v>
      </c>
      <c r="AL21" s="19"/>
      <c r="AM21" s="19">
        <v>75.96000000000001</v>
      </c>
      <c r="AN21" s="19">
        <v>10.489337500000001</v>
      </c>
      <c r="AO21" s="19">
        <v>86.44933750000001</v>
      </c>
      <c r="AP21" s="19">
        <v>2</v>
      </c>
      <c r="AQ21" s="19"/>
      <c r="AR21" s="19"/>
      <c r="AS21" s="19">
        <v>61658.64000000001</v>
      </c>
      <c r="AT21" s="19">
        <v>8514.458725</v>
      </c>
      <c r="AU21" s="19">
        <v>70173.098725</v>
      </c>
      <c r="AV21" s="19">
        <v>1827</v>
      </c>
      <c r="AW21" s="19">
        <v>663</v>
      </c>
      <c r="AX21" s="19"/>
      <c r="AY21" s="19">
        <v>1631.52</v>
      </c>
      <c r="AZ21" s="19">
        <v>225.29705</v>
      </c>
      <c r="BA21" s="19">
        <v>1856.81705</v>
      </c>
      <c r="BB21" s="19">
        <v>48</v>
      </c>
      <c r="BC21" s="19">
        <v>18</v>
      </c>
      <c r="BD21" s="19"/>
      <c r="BE21" s="19">
        <v>13470.84</v>
      </c>
      <c r="BF21" s="19">
        <v>1860.1920375</v>
      </c>
      <c r="BG21" s="19">
        <v>15331.032037500001</v>
      </c>
      <c r="BH21" s="19">
        <v>399</v>
      </c>
      <c r="BI21" s="19">
        <v>145</v>
      </c>
      <c r="BJ21" s="19"/>
      <c r="BK21" s="19">
        <v>21733.2</v>
      </c>
      <c r="BL21" s="19">
        <v>3001.1436249999997</v>
      </c>
      <c r="BM21" s="19">
        <v>24734.343625</v>
      </c>
      <c r="BN21" s="19">
        <v>644</v>
      </c>
      <c r="BO21" s="19">
        <v>234</v>
      </c>
      <c r="BP21" s="19"/>
      <c r="BQ21" s="19">
        <v>377138.52</v>
      </c>
      <c r="BR21" s="19">
        <v>52079.1629875</v>
      </c>
      <c r="BS21" s="19">
        <v>429217.68298750004</v>
      </c>
      <c r="BT21" s="19">
        <v>11177</v>
      </c>
      <c r="BU21" s="19">
        <v>4053</v>
      </c>
      <c r="BV21" s="19"/>
      <c r="BW21" s="19">
        <v>15918.840000000002</v>
      </c>
      <c r="BX21" s="19">
        <v>2198.2370375</v>
      </c>
      <c r="BY21" s="19">
        <v>18117.077037500003</v>
      </c>
      <c r="BZ21" s="19">
        <v>472</v>
      </c>
      <c r="CA21" s="19">
        <v>171</v>
      </c>
      <c r="CB21" s="19"/>
      <c r="CC21" s="19">
        <v>4474.8</v>
      </c>
      <c r="CD21" s="19">
        <v>617.926375</v>
      </c>
      <c r="CE21" s="19">
        <v>5092.726375</v>
      </c>
      <c r="CF21" s="19">
        <v>133</v>
      </c>
      <c r="CG21" s="19">
        <v>48</v>
      </c>
      <c r="CH21" s="19"/>
      <c r="CI21" s="19">
        <v>22811.760000000002</v>
      </c>
      <c r="CJ21" s="19">
        <v>3150.082275</v>
      </c>
      <c r="CK21" s="19">
        <v>25961.842275000003</v>
      </c>
      <c r="CL21" s="19">
        <v>676</v>
      </c>
      <c r="CM21" s="19">
        <v>245</v>
      </c>
      <c r="CN21" s="19"/>
      <c r="CO21" s="19">
        <v>7405.56</v>
      </c>
      <c r="CP21" s="19">
        <v>1022.6358375000001</v>
      </c>
      <c r="CQ21" s="19">
        <v>8428.195837500001</v>
      </c>
      <c r="CR21" s="19">
        <v>219</v>
      </c>
      <c r="CS21" s="19">
        <v>80</v>
      </c>
      <c r="CT21" s="19"/>
      <c r="CU21" s="19">
        <v>32255.999999999996</v>
      </c>
      <c r="CV21" s="19">
        <v>4454.24</v>
      </c>
      <c r="CW21" s="19">
        <v>36710.24</v>
      </c>
      <c r="CX21" s="19">
        <v>956</v>
      </c>
      <c r="CY21" s="19">
        <v>347</v>
      </c>
      <c r="CZ21" s="19"/>
      <c r="DA21" s="19">
        <v>712.08</v>
      </c>
      <c r="DB21" s="19">
        <v>98.331325</v>
      </c>
      <c r="DC21" s="19">
        <v>810.411325</v>
      </c>
      <c r="DD21" s="19">
        <v>21</v>
      </c>
      <c r="DE21" s="19">
        <v>8</v>
      </c>
      <c r="DF21" s="19"/>
      <c r="DG21" s="19">
        <v>43243.920000000006</v>
      </c>
      <c r="DH21" s="19">
        <v>5971.564925000001</v>
      </c>
      <c r="DI21" s="19">
        <v>49215.484925000004</v>
      </c>
      <c r="DJ21" s="19">
        <v>1282</v>
      </c>
      <c r="DK21" s="19">
        <v>465</v>
      </c>
      <c r="DL21" s="19"/>
      <c r="DM21" s="19">
        <v>387262.07999999996</v>
      </c>
      <c r="DN21" s="19">
        <v>53477.1282</v>
      </c>
      <c r="DO21" s="19">
        <v>440739.20819999994</v>
      </c>
      <c r="DP21" s="19">
        <v>11477</v>
      </c>
      <c r="DQ21" s="19">
        <v>4162</v>
      </c>
      <c r="DR21" s="19"/>
      <c r="DS21" s="19">
        <v>84958.2</v>
      </c>
      <c r="DT21" s="19">
        <v>11731.901437499999</v>
      </c>
      <c r="DU21" s="19">
        <v>96690.1014375</v>
      </c>
      <c r="DV21" s="19">
        <v>2518</v>
      </c>
      <c r="DW21" s="19">
        <v>913</v>
      </c>
      <c r="DX21" s="19"/>
      <c r="DY21" s="19">
        <v>5134.679999999999</v>
      </c>
      <c r="DZ21" s="19">
        <v>709.0493875</v>
      </c>
      <c r="EA21" s="19">
        <v>5843.7293875</v>
      </c>
      <c r="EB21" s="19">
        <v>152</v>
      </c>
      <c r="EC21" s="19">
        <v>55</v>
      </c>
    </row>
    <row r="22" spans="1:133" ht="12.75">
      <c r="A22" s="3">
        <v>42278</v>
      </c>
      <c r="B22" s="3"/>
      <c r="C22" s="26">
        <v>0</v>
      </c>
      <c r="D22" s="26">
        <v>245615.78476250003</v>
      </c>
      <c r="E22" s="20">
        <v>245615.78476250003</v>
      </c>
      <c r="F22" s="20">
        <f t="shared" si="0"/>
        <v>64366</v>
      </c>
      <c r="G22" s="20">
        <f t="shared" si="1"/>
        <v>23343</v>
      </c>
      <c r="I22" s="19">
        <v>0</v>
      </c>
      <c r="J22" s="19">
        <v>72714.4792</v>
      </c>
      <c r="K22" s="19">
        <v>72714.4792</v>
      </c>
      <c r="L22" s="19">
        <v>19056</v>
      </c>
      <c r="M22" s="19">
        <v>6910</v>
      </c>
      <c r="N22" s="19"/>
      <c r="O22" s="19">
        <v>0</v>
      </c>
      <c r="P22" s="19">
        <v>29069.9056625</v>
      </c>
      <c r="Q22" s="19">
        <v>29069.9056625</v>
      </c>
      <c r="R22" s="19">
        <v>7618</v>
      </c>
      <c r="S22" s="19">
        <v>2763</v>
      </c>
      <c r="T22" s="19"/>
      <c r="U22" s="19">
        <v>0</v>
      </c>
      <c r="V22" s="19">
        <v>556.7841500000001</v>
      </c>
      <c r="W22" s="19">
        <v>556.7841500000001</v>
      </c>
      <c r="X22" s="19">
        <v>146</v>
      </c>
      <c r="Y22" s="19">
        <v>53</v>
      </c>
      <c r="Z22" s="19"/>
      <c r="AA22" s="19">
        <v>0</v>
      </c>
      <c r="AB22" s="19">
        <v>3044.0329125</v>
      </c>
      <c r="AC22" s="19">
        <v>3044.0329125</v>
      </c>
      <c r="AD22" s="19">
        <v>798</v>
      </c>
      <c r="AE22" s="19">
        <v>289</v>
      </c>
      <c r="AF22" s="19"/>
      <c r="AG22" s="19">
        <v>0</v>
      </c>
      <c r="AH22" s="19">
        <v>18105.907275</v>
      </c>
      <c r="AI22" s="19">
        <v>18105.907275</v>
      </c>
      <c r="AJ22" s="19">
        <v>4745</v>
      </c>
      <c r="AK22" s="19">
        <v>1721</v>
      </c>
      <c r="AL22" s="19"/>
      <c r="AM22" s="19">
        <v>0</v>
      </c>
      <c r="AN22" s="19">
        <v>8.5903375</v>
      </c>
      <c r="AO22" s="19">
        <v>8.5903375</v>
      </c>
      <c r="AP22" s="19">
        <v>2</v>
      </c>
      <c r="AQ22" s="19"/>
      <c r="AR22" s="19"/>
      <c r="AS22" s="19">
        <v>0</v>
      </c>
      <c r="AT22" s="19">
        <v>6972.992725</v>
      </c>
      <c r="AU22" s="19">
        <v>6972.992725</v>
      </c>
      <c r="AV22" s="19">
        <v>1827</v>
      </c>
      <c r="AW22" s="19">
        <v>663</v>
      </c>
      <c r="AX22" s="19"/>
      <c r="AY22" s="19">
        <v>0</v>
      </c>
      <c r="AZ22" s="19">
        <v>184.50905</v>
      </c>
      <c r="BA22" s="19">
        <v>184.50905</v>
      </c>
      <c r="BB22" s="19">
        <v>48</v>
      </c>
      <c r="BC22" s="19">
        <v>18</v>
      </c>
      <c r="BD22" s="19"/>
      <c r="BE22" s="19">
        <v>0</v>
      </c>
      <c r="BF22" s="19">
        <v>1523.4210375</v>
      </c>
      <c r="BG22" s="19">
        <v>1523.4210375</v>
      </c>
      <c r="BH22" s="19">
        <v>399</v>
      </c>
      <c r="BI22" s="19">
        <v>145</v>
      </c>
      <c r="BJ22" s="19"/>
      <c r="BK22" s="19">
        <v>0</v>
      </c>
      <c r="BL22" s="19">
        <v>2457.813625</v>
      </c>
      <c r="BM22" s="19">
        <v>2457.813625</v>
      </c>
      <c r="BN22" s="19">
        <v>644</v>
      </c>
      <c r="BO22" s="19">
        <v>234</v>
      </c>
      <c r="BP22" s="19"/>
      <c r="BQ22" s="19">
        <v>0</v>
      </c>
      <c r="BR22" s="19">
        <v>42650.6999875</v>
      </c>
      <c r="BS22" s="19">
        <v>42650.6999875</v>
      </c>
      <c r="BT22" s="19">
        <v>11177</v>
      </c>
      <c r="BU22" s="19">
        <v>4053</v>
      </c>
      <c r="BV22" s="19"/>
      <c r="BW22" s="19">
        <v>0</v>
      </c>
      <c r="BX22" s="19">
        <v>1800.2660375</v>
      </c>
      <c r="BY22" s="19">
        <v>1800.2660375</v>
      </c>
      <c r="BZ22" s="19">
        <v>472</v>
      </c>
      <c r="CA22" s="19">
        <v>171</v>
      </c>
      <c r="CB22" s="19"/>
      <c r="CC22" s="19">
        <v>0</v>
      </c>
      <c r="CD22" s="19">
        <v>506.056375</v>
      </c>
      <c r="CE22" s="19">
        <v>506.056375</v>
      </c>
      <c r="CF22" s="19">
        <v>133</v>
      </c>
      <c r="CG22" s="19">
        <v>48</v>
      </c>
      <c r="CH22" s="19"/>
      <c r="CI22" s="19">
        <v>0</v>
      </c>
      <c r="CJ22" s="19">
        <v>2579.7882750000003</v>
      </c>
      <c r="CK22" s="19">
        <v>2579.7882750000003</v>
      </c>
      <c r="CL22" s="19">
        <v>676</v>
      </c>
      <c r="CM22" s="19">
        <v>245</v>
      </c>
      <c r="CN22" s="19"/>
      <c r="CO22" s="19">
        <v>0</v>
      </c>
      <c r="CP22" s="19">
        <v>837.4968375000001</v>
      </c>
      <c r="CQ22" s="19">
        <v>837.4968375000001</v>
      </c>
      <c r="CR22" s="19">
        <v>219</v>
      </c>
      <c r="CS22" s="19">
        <v>80</v>
      </c>
      <c r="CT22" s="19"/>
      <c r="CU22" s="19">
        <v>0</v>
      </c>
      <c r="CV22" s="19">
        <v>3647.8399999999997</v>
      </c>
      <c r="CW22" s="19">
        <v>3647.8399999999997</v>
      </c>
      <c r="CX22" s="19">
        <v>956</v>
      </c>
      <c r="CY22" s="19">
        <v>347</v>
      </c>
      <c r="CZ22" s="19"/>
      <c r="DA22" s="19">
        <v>0</v>
      </c>
      <c r="DB22" s="19">
        <v>80.529325</v>
      </c>
      <c r="DC22" s="19">
        <v>80.529325</v>
      </c>
      <c r="DD22" s="19">
        <v>21</v>
      </c>
      <c r="DE22" s="19">
        <v>8</v>
      </c>
      <c r="DF22" s="19"/>
      <c r="DG22" s="19">
        <v>0</v>
      </c>
      <c r="DH22" s="19">
        <v>4890.466925000001</v>
      </c>
      <c r="DI22" s="19">
        <v>4890.466925000001</v>
      </c>
      <c r="DJ22" s="19">
        <v>1282</v>
      </c>
      <c r="DK22" s="19">
        <v>465</v>
      </c>
      <c r="DL22" s="19"/>
      <c r="DM22" s="19">
        <v>0</v>
      </c>
      <c r="DN22" s="19">
        <v>43795.576199999996</v>
      </c>
      <c r="DO22" s="19">
        <v>43795.576199999996</v>
      </c>
      <c r="DP22" s="19">
        <v>11477</v>
      </c>
      <c r="DQ22" s="19">
        <v>4162</v>
      </c>
      <c r="DR22" s="19"/>
      <c r="DS22" s="19">
        <v>0</v>
      </c>
      <c r="DT22" s="19">
        <v>9607.946437499999</v>
      </c>
      <c r="DU22" s="19">
        <v>9607.946437499999</v>
      </c>
      <c r="DV22" s="19">
        <v>2518</v>
      </c>
      <c r="DW22" s="19">
        <v>913</v>
      </c>
      <c r="DX22" s="19"/>
      <c r="DY22" s="19">
        <v>0</v>
      </c>
      <c r="DZ22" s="19">
        <v>580.6823875</v>
      </c>
      <c r="EA22" s="19">
        <v>580.6823875</v>
      </c>
      <c r="EB22" s="19">
        <v>152</v>
      </c>
      <c r="EC22" s="19">
        <v>55</v>
      </c>
    </row>
    <row r="23" spans="1:133" ht="12.75">
      <c r="A23" s="3">
        <v>42461</v>
      </c>
      <c r="B23" s="3"/>
      <c r="C23" s="26">
        <v>2280448.6739999996</v>
      </c>
      <c r="D23" s="26">
        <v>245615.78476250003</v>
      </c>
      <c r="E23" s="20">
        <v>2526064.4587624995</v>
      </c>
      <c r="F23" s="20">
        <f t="shared" si="0"/>
        <v>64366</v>
      </c>
      <c r="G23" s="20">
        <f t="shared" si="1"/>
        <v>23343</v>
      </c>
      <c r="I23" s="19">
        <v>675126.1440000001</v>
      </c>
      <c r="J23" s="19">
        <v>72714.4792</v>
      </c>
      <c r="K23" s="19">
        <v>747840.6232</v>
      </c>
      <c r="L23" s="19">
        <v>19056</v>
      </c>
      <c r="M23" s="19">
        <v>6910</v>
      </c>
      <c r="N23" s="19"/>
      <c r="O23" s="19">
        <v>269902.962</v>
      </c>
      <c r="P23" s="19">
        <v>29069.9056625</v>
      </c>
      <c r="Q23" s="19">
        <v>298972.8676625</v>
      </c>
      <c r="R23" s="19">
        <v>7618</v>
      </c>
      <c r="S23" s="19">
        <v>2763</v>
      </c>
      <c r="T23" s="19"/>
      <c r="U23" s="19">
        <v>5169.528</v>
      </c>
      <c r="V23" s="19">
        <v>556.7841500000001</v>
      </c>
      <c r="W23" s="19">
        <v>5726.312150000001</v>
      </c>
      <c r="X23" s="19">
        <v>146</v>
      </c>
      <c r="Y23" s="19">
        <v>53</v>
      </c>
      <c r="Z23" s="19"/>
      <c r="AA23" s="19">
        <v>28262.682</v>
      </c>
      <c r="AB23" s="19">
        <v>3044.0329125</v>
      </c>
      <c r="AC23" s="19">
        <v>31306.7149125</v>
      </c>
      <c r="AD23" s="19">
        <v>798</v>
      </c>
      <c r="AE23" s="19">
        <v>289</v>
      </c>
      <c r="AF23" s="19"/>
      <c r="AG23" s="19">
        <v>168106.428</v>
      </c>
      <c r="AH23" s="19">
        <v>18105.907275</v>
      </c>
      <c r="AI23" s="19">
        <v>186212.33527500002</v>
      </c>
      <c r="AJ23" s="19">
        <v>4745</v>
      </c>
      <c r="AK23" s="19">
        <v>1721</v>
      </c>
      <c r="AL23" s="19"/>
      <c r="AM23" s="19">
        <v>79.75800000000001</v>
      </c>
      <c r="AN23" s="19">
        <v>8.5903375</v>
      </c>
      <c r="AO23" s="19">
        <v>88.34833750000001</v>
      </c>
      <c r="AP23" s="19">
        <v>2</v>
      </c>
      <c r="AQ23" s="19"/>
      <c r="AR23" s="19"/>
      <c r="AS23" s="19">
        <v>64741.572</v>
      </c>
      <c r="AT23" s="19">
        <v>6972.992725</v>
      </c>
      <c r="AU23" s="19">
        <v>71714.564725</v>
      </c>
      <c r="AV23" s="19">
        <v>1827</v>
      </c>
      <c r="AW23" s="19">
        <v>663</v>
      </c>
      <c r="AX23" s="19"/>
      <c r="AY23" s="19">
        <v>1713.096</v>
      </c>
      <c r="AZ23" s="19">
        <v>184.50905</v>
      </c>
      <c r="BA23" s="19">
        <v>1897.6050500000001</v>
      </c>
      <c r="BB23" s="19">
        <v>48</v>
      </c>
      <c r="BC23" s="19">
        <v>18</v>
      </c>
      <c r="BD23" s="19"/>
      <c r="BE23" s="19">
        <v>14144.382</v>
      </c>
      <c r="BF23" s="19">
        <v>1523.4210375</v>
      </c>
      <c r="BG23" s="19">
        <v>15667.8030375</v>
      </c>
      <c r="BH23" s="19">
        <v>399</v>
      </c>
      <c r="BI23" s="19">
        <v>145</v>
      </c>
      <c r="BJ23" s="19"/>
      <c r="BK23" s="19">
        <v>22819.86</v>
      </c>
      <c r="BL23" s="19">
        <v>2457.813625</v>
      </c>
      <c r="BM23" s="19">
        <v>25277.673625</v>
      </c>
      <c r="BN23" s="19">
        <v>644</v>
      </c>
      <c r="BO23" s="19">
        <v>234</v>
      </c>
      <c r="BP23" s="19"/>
      <c r="BQ23" s="19">
        <v>395995.446</v>
      </c>
      <c r="BR23" s="19">
        <v>42650.6999875</v>
      </c>
      <c r="BS23" s="19">
        <v>438646.1459875</v>
      </c>
      <c r="BT23" s="19">
        <v>11177</v>
      </c>
      <c r="BU23" s="19">
        <v>4053</v>
      </c>
      <c r="BV23" s="19"/>
      <c r="BW23" s="19">
        <v>16714.782000000003</v>
      </c>
      <c r="BX23" s="19">
        <v>1800.2660375</v>
      </c>
      <c r="BY23" s="19">
        <v>18515.048037500004</v>
      </c>
      <c r="BZ23" s="19">
        <v>472</v>
      </c>
      <c r="CA23" s="19">
        <v>171</v>
      </c>
      <c r="CB23" s="19"/>
      <c r="CC23" s="19">
        <v>4698.54</v>
      </c>
      <c r="CD23" s="19">
        <v>506.056375</v>
      </c>
      <c r="CE23" s="19">
        <v>5204.596375</v>
      </c>
      <c r="CF23" s="19">
        <v>133</v>
      </c>
      <c r="CG23" s="19">
        <v>48</v>
      </c>
      <c r="CH23" s="19"/>
      <c r="CI23" s="19">
        <v>23952.348</v>
      </c>
      <c r="CJ23" s="19">
        <v>2579.7882750000003</v>
      </c>
      <c r="CK23" s="19">
        <v>26532.136275</v>
      </c>
      <c r="CL23" s="19">
        <v>676</v>
      </c>
      <c r="CM23" s="19">
        <v>245</v>
      </c>
      <c r="CN23" s="19"/>
      <c r="CO23" s="19">
        <v>7775.838000000001</v>
      </c>
      <c r="CP23" s="19">
        <v>837.4968375000001</v>
      </c>
      <c r="CQ23" s="19">
        <v>8613.3348375</v>
      </c>
      <c r="CR23" s="19">
        <v>219</v>
      </c>
      <c r="CS23" s="19">
        <v>80</v>
      </c>
      <c r="CT23" s="19"/>
      <c r="CU23" s="19">
        <v>33868.799999999996</v>
      </c>
      <c r="CV23" s="19">
        <v>3647.8399999999997</v>
      </c>
      <c r="CW23" s="19">
        <v>37516.63999999999</v>
      </c>
      <c r="CX23" s="19">
        <v>956</v>
      </c>
      <c r="CY23" s="19">
        <v>347</v>
      </c>
      <c r="CZ23" s="19"/>
      <c r="DA23" s="19">
        <v>747.6840000000001</v>
      </c>
      <c r="DB23" s="19">
        <v>80.529325</v>
      </c>
      <c r="DC23" s="19">
        <v>828.213325</v>
      </c>
      <c r="DD23" s="19">
        <v>21</v>
      </c>
      <c r="DE23" s="19">
        <v>8</v>
      </c>
      <c r="DF23" s="19"/>
      <c r="DG23" s="19">
        <v>45406.116</v>
      </c>
      <c r="DH23" s="19">
        <v>4890.466925000001</v>
      </c>
      <c r="DI23" s="19">
        <v>50296.582925</v>
      </c>
      <c r="DJ23" s="19">
        <v>1282</v>
      </c>
      <c r="DK23" s="19">
        <v>465</v>
      </c>
      <c r="DL23" s="19"/>
      <c r="DM23" s="19">
        <v>406625.184</v>
      </c>
      <c r="DN23" s="19">
        <v>43795.576199999996</v>
      </c>
      <c r="DO23" s="19">
        <v>450420.7602</v>
      </c>
      <c r="DP23" s="19">
        <v>11477</v>
      </c>
      <c r="DQ23" s="19">
        <v>4162</v>
      </c>
      <c r="DR23" s="19"/>
      <c r="DS23" s="19">
        <v>89206.11</v>
      </c>
      <c r="DT23" s="19">
        <v>9607.946437499999</v>
      </c>
      <c r="DU23" s="19">
        <v>98814.0564375</v>
      </c>
      <c r="DV23" s="19">
        <v>2518</v>
      </c>
      <c r="DW23" s="19">
        <v>913</v>
      </c>
      <c r="DX23" s="19"/>
      <c r="DY23" s="19">
        <v>5391.414</v>
      </c>
      <c r="DZ23" s="19">
        <v>580.6823875</v>
      </c>
      <c r="EA23" s="19">
        <v>5972.0963875</v>
      </c>
      <c r="EB23" s="19">
        <v>152</v>
      </c>
      <c r="EC23" s="19">
        <v>55</v>
      </c>
    </row>
    <row r="24" spans="1:133" ht="12.75">
      <c r="A24" s="3">
        <v>42644</v>
      </c>
      <c r="B24" s="3"/>
      <c r="C24" s="26">
        <v>0</v>
      </c>
      <c r="D24" s="26">
        <v>188604.5679125</v>
      </c>
      <c r="E24" s="20">
        <v>188604.5679125</v>
      </c>
      <c r="F24" s="20">
        <f t="shared" si="0"/>
        <v>64366</v>
      </c>
      <c r="G24" s="20">
        <f t="shared" si="1"/>
        <v>23343</v>
      </c>
      <c r="I24" s="19">
        <v>0</v>
      </c>
      <c r="J24" s="19">
        <v>55836.325600000004</v>
      </c>
      <c r="K24" s="19">
        <v>55836.325600000004</v>
      </c>
      <c r="L24" s="19">
        <v>19056</v>
      </c>
      <c r="M24" s="19">
        <v>6910</v>
      </c>
      <c r="N24" s="19"/>
      <c r="O24" s="19">
        <v>0</v>
      </c>
      <c r="P24" s="19">
        <v>22322.331612500002</v>
      </c>
      <c r="Q24" s="19">
        <v>22322.331612500002</v>
      </c>
      <c r="R24" s="19">
        <v>7618</v>
      </c>
      <c r="S24" s="19">
        <v>2763</v>
      </c>
      <c r="T24" s="19"/>
      <c r="U24" s="19">
        <v>0</v>
      </c>
      <c r="V24" s="19">
        <v>427.54595</v>
      </c>
      <c r="W24" s="19">
        <v>427.54595</v>
      </c>
      <c r="X24" s="19">
        <v>146</v>
      </c>
      <c r="Y24" s="19">
        <v>53</v>
      </c>
      <c r="Z24" s="19"/>
      <c r="AA24" s="19">
        <v>0</v>
      </c>
      <c r="AB24" s="19">
        <v>2337.4658625</v>
      </c>
      <c r="AC24" s="19">
        <v>2337.4658625</v>
      </c>
      <c r="AD24" s="19">
        <v>798</v>
      </c>
      <c r="AE24" s="19">
        <v>289</v>
      </c>
      <c r="AF24" s="19"/>
      <c r="AG24" s="19">
        <v>0</v>
      </c>
      <c r="AH24" s="19">
        <v>13903.246575000001</v>
      </c>
      <c r="AI24" s="19">
        <v>13903.246575000001</v>
      </c>
      <c r="AJ24" s="19">
        <v>4745</v>
      </c>
      <c r="AK24" s="19">
        <v>1721</v>
      </c>
      <c r="AL24" s="19"/>
      <c r="AM24" s="19">
        <v>0</v>
      </c>
      <c r="AN24" s="19">
        <v>6.5963875000000005</v>
      </c>
      <c r="AO24" s="19">
        <v>6.5963875000000005</v>
      </c>
      <c r="AP24" s="19">
        <v>2</v>
      </c>
      <c r="AQ24" s="19"/>
      <c r="AR24" s="19"/>
      <c r="AS24" s="19">
        <v>0</v>
      </c>
      <c r="AT24" s="19">
        <v>5354.453425000001</v>
      </c>
      <c r="AU24" s="19">
        <v>5354.453425000001</v>
      </c>
      <c r="AV24" s="19">
        <v>1827</v>
      </c>
      <c r="AW24" s="19">
        <v>663</v>
      </c>
      <c r="AX24" s="19"/>
      <c r="AY24" s="19">
        <v>0</v>
      </c>
      <c r="AZ24" s="19">
        <v>141.68165</v>
      </c>
      <c r="BA24" s="19">
        <v>141.68165</v>
      </c>
      <c r="BB24" s="19">
        <v>48</v>
      </c>
      <c r="BC24" s="19">
        <v>18</v>
      </c>
      <c r="BD24" s="19"/>
      <c r="BE24" s="19">
        <v>0</v>
      </c>
      <c r="BF24" s="19">
        <v>1169.8114874999999</v>
      </c>
      <c r="BG24" s="19">
        <v>1169.8114874999999</v>
      </c>
      <c r="BH24" s="19">
        <v>399</v>
      </c>
      <c r="BI24" s="19">
        <v>145</v>
      </c>
      <c r="BJ24" s="19"/>
      <c r="BK24" s="19">
        <v>0</v>
      </c>
      <c r="BL24" s="19">
        <v>1887.317125</v>
      </c>
      <c r="BM24" s="19">
        <v>1887.317125</v>
      </c>
      <c r="BN24" s="19">
        <v>644</v>
      </c>
      <c r="BO24" s="19">
        <v>234</v>
      </c>
      <c r="BP24" s="19"/>
      <c r="BQ24" s="19">
        <v>0</v>
      </c>
      <c r="BR24" s="19">
        <v>32750.813837499998</v>
      </c>
      <c r="BS24" s="19">
        <v>32750.813837499998</v>
      </c>
      <c r="BT24" s="19">
        <v>11177</v>
      </c>
      <c r="BU24" s="19">
        <v>4053</v>
      </c>
      <c r="BV24" s="19"/>
      <c r="BW24" s="19">
        <v>0</v>
      </c>
      <c r="BX24" s="19">
        <v>1382.3964875000001</v>
      </c>
      <c r="BY24" s="19">
        <v>1382.3964875000001</v>
      </c>
      <c r="BZ24" s="19">
        <v>472</v>
      </c>
      <c r="CA24" s="19">
        <v>171</v>
      </c>
      <c r="CB24" s="19"/>
      <c r="CC24" s="19">
        <v>0</v>
      </c>
      <c r="CD24" s="19">
        <v>388.592875</v>
      </c>
      <c r="CE24" s="19">
        <v>388.592875</v>
      </c>
      <c r="CF24" s="19">
        <v>133</v>
      </c>
      <c r="CG24" s="19">
        <v>48</v>
      </c>
      <c r="CH24" s="19"/>
      <c r="CI24" s="19">
        <v>0</v>
      </c>
      <c r="CJ24" s="19">
        <v>1980.979575</v>
      </c>
      <c r="CK24" s="19">
        <v>1980.979575</v>
      </c>
      <c r="CL24" s="19">
        <v>676</v>
      </c>
      <c r="CM24" s="19">
        <v>245</v>
      </c>
      <c r="CN24" s="19"/>
      <c r="CO24" s="19">
        <v>0</v>
      </c>
      <c r="CP24" s="19">
        <v>643.1008875</v>
      </c>
      <c r="CQ24" s="19">
        <v>643.1008875</v>
      </c>
      <c r="CR24" s="19">
        <v>219</v>
      </c>
      <c r="CS24" s="19">
        <v>80</v>
      </c>
      <c r="CT24" s="19"/>
      <c r="CU24" s="19">
        <v>0</v>
      </c>
      <c r="CV24" s="19">
        <v>2801.12</v>
      </c>
      <c r="CW24" s="19">
        <v>2801.12</v>
      </c>
      <c r="CX24" s="19">
        <v>956</v>
      </c>
      <c r="CY24" s="19">
        <v>347</v>
      </c>
      <c r="CZ24" s="19"/>
      <c r="DA24" s="19">
        <v>0</v>
      </c>
      <c r="DB24" s="19">
        <v>61.837225000000004</v>
      </c>
      <c r="DC24" s="19">
        <v>61.837225000000004</v>
      </c>
      <c r="DD24" s="19">
        <v>21</v>
      </c>
      <c r="DE24" s="19">
        <v>8</v>
      </c>
      <c r="DF24" s="19"/>
      <c r="DG24" s="19">
        <v>0</v>
      </c>
      <c r="DH24" s="19">
        <v>3755.314025</v>
      </c>
      <c r="DI24" s="19">
        <v>3755.314025</v>
      </c>
      <c r="DJ24" s="19">
        <v>1282</v>
      </c>
      <c r="DK24" s="19">
        <v>465</v>
      </c>
      <c r="DL24" s="19"/>
      <c r="DM24" s="19">
        <v>0</v>
      </c>
      <c r="DN24" s="19">
        <v>33629.946599999996</v>
      </c>
      <c r="DO24" s="19">
        <v>33629.946599999996</v>
      </c>
      <c r="DP24" s="19">
        <v>11477</v>
      </c>
      <c r="DQ24" s="19">
        <v>4162</v>
      </c>
      <c r="DR24" s="19"/>
      <c r="DS24" s="19">
        <v>0</v>
      </c>
      <c r="DT24" s="19">
        <v>7377.7936875</v>
      </c>
      <c r="DU24" s="19">
        <v>7377.7936875</v>
      </c>
      <c r="DV24" s="19">
        <v>2518</v>
      </c>
      <c r="DW24" s="19">
        <v>913</v>
      </c>
      <c r="DX24" s="19"/>
      <c r="DY24" s="19">
        <v>0</v>
      </c>
      <c r="DZ24" s="19">
        <v>445.89703749999995</v>
      </c>
      <c r="EA24" s="19">
        <v>445.89703749999995</v>
      </c>
      <c r="EB24" s="19">
        <v>152</v>
      </c>
      <c r="EC24" s="19">
        <v>55</v>
      </c>
    </row>
    <row r="25" spans="1:133" ht="12.75">
      <c r="A25" s="3">
        <v>42826</v>
      </c>
      <c r="B25" s="3"/>
      <c r="C25" s="26">
        <v>2392057.9345000004</v>
      </c>
      <c r="D25" s="26">
        <v>188604.5679125</v>
      </c>
      <c r="E25" s="20">
        <v>2580662.5024125003</v>
      </c>
      <c r="F25" s="20">
        <f t="shared" si="0"/>
        <v>64366</v>
      </c>
      <c r="G25" s="20">
        <f t="shared" si="1"/>
        <v>23343</v>
      </c>
      <c r="I25" s="19">
        <v>708168.032</v>
      </c>
      <c r="J25" s="19">
        <v>55836.325600000004</v>
      </c>
      <c r="K25" s="19">
        <v>764004.3576</v>
      </c>
      <c r="L25" s="19">
        <v>19056</v>
      </c>
      <c r="M25" s="19">
        <v>6910</v>
      </c>
      <c r="N25" s="19"/>
      <c r="O25" s="19">
        <v>283112.49850000005</v>
      </c>
      <c r="P25" s="19">
        <v>22322.331612500002</v>
      </c>
      <c r="Q25" s="19">
        <v>305434.83011250006</v>
      </c>
      <c r="R25" s="19">
        <v>7618</v>
      </c>
      <c r="S25" s="19">
        <v>2763</v>
      </c>
      <c r="T25" s="19"/>
      <c r="U25" s="19">
        <v>5422.534000000001</v>
      </c>
      <c r="V25" s="19">
        <v>427.54595</v>
      </c>
      <c r="W25" s="19">
        <v>5850.07995</v>
      </c>
      <c r="X25" s="19">
        <v>146</v>
      </c>
      <c r="Y25" s="19">
        <v>53</v>
      </c>
      <c r="Z25" s="19"/>
      <c r="AA25" s="19">
        <v>29645.908499999998</v>
      </c>
      <c r="AB25" s="19">
        <v>2337.4658625</v>
      </c>
      <c r="AC25" s="19">
        <v>31983.3743625</v>
      </c>
      <c r="AD25" s="19">
        <v>798</v>
      </c>
      <c r="AE25" s="19">
        <v>289</v>
      </c>
      <c r="AF25" s="19"/>
      <c r="AG25" s="19">
        <v>176333.859</v>
      </c>
      <c r="AH25" s="19">
        <v>13903.246575000001</v>
      </c>
      <c r="AI25" s="19">
        <v>190237.105575</v>
      </c>
      <c r="AJ25" s="19">
        <v>4745</v>
      </c>
      <c r="AK25" s="19">
        <v>1721</v>
      </c>
      <c r="AL25" s="19"/>
      <c r="AM25" s="19">
        <v>83.6615</v>
      </c>
      <c r="AN25" s="19">
        <v>6.5963875000000005</v>
      </c>
      <c r="AO25" s="19">
        <v>90.25788750000001</v>
      </c>
      <c r="AP25" s="19">
        <v>2</v>
      </c>
      <c r="AQ25" s="19"/>
      <c r="AR25" s="19"/>
      <c r="AS25" s="19">
        <v>67910.141</v>
      </c>
      <c r="AT25" s="19">
        <v>5354.453425000001</v>
      </c>
      <c r="AU25" s="19">
        <v>73264.594425</v>
      </c>
      <c r="AV25" s="19">
        <v>1827</v>
      </c>
      <c r="AW25" s="19">
        <v>663</v>
      </c>
      <c r="AX25" s="19"/>
      <c r="AY25" s="19">
        <v>1796.938</v>
      </c>
      <c r="AZ25" s="19">
        <v>141.68165</v>
      </c>
      <c r="BA25" s="19">
        <v>1938.61965</v>
      </c>
      <c r="BB25" s="19">
        <v>48</v>
      </c>
      <c r="BC25" s="19">
        <v>18</v>
      </c>
      <c r="BD25" s="19"/>
      <c r="BE25" s="19">
        <v>14836.6335</v>
      </c>
      <c r="BF25" s="19">
        <v>1169.8114874999999</v>
      </c>
      <c r="BG25" s="19">
        <v>16006.4449875</v>
      </c>
      <c r="BH25" s="19">
        <v>399</v>
      </c>
      <c r="BI25" s="19">
        <v>145</v>
      </c>
      <c r="BJ25" s="19"/>
      <c r="BK25" s="19">
        <v>23936.704999999998</v>
      </c>
      <c r="BL25" s="19">
        <v>1887.317125</v>
      </c>
      <c r="BM25" s="19">
        <v>25824.022125</v>
      </c>
      <c r="BN25" s="19">
        <v>644</v>
      </c>
      <c r="BO25" s="19">
        <v>234</v>
      </c>
      <c r="BP25" s="19"/>
      <c r="BQ25" s="19">
        <v>415376.1755</v>
      </c>
      <c r="BR25" s="19">
        <v>32750.813837499998</v>
      </c>
      <c r="BS25" s="19">
        <v>448126.9893375</v>
      </c>
      <c r="BT25" s="19">
        <v>11177</v>
      </c>
      <c r="BU25" s="19">
        <v>4053</v>
      </c>
      <c r="BV25" s="19"/>
      <c r="BW25" s="19">
        <v>17532.8335</v>
      </c>
      <c r="BX25" s="19">
        <v>1382.3964875000001</v>
      </c>
      <c r="BY25" s="19">
        <v>18915.229987500003</v>
      </c>
      <c r="BZ25" s="19">
        <v>472</v>
      </c>
      <c r="CA25" s="19">
        <v>171</v>
      </c>
      <c r="CB25" s="19"/>
      <c r="CC25" s="19">
        <v>4928.495</v>
      </c>
      <c r="CD25" s="19">
        <v>388.592875</v>
      </c>
      <c r="CE25" s="19">
        <v>5317.087875</v>
      </c>
      <c r="CF25" s="19">
        <v>133</v>
      </c>
      <c r="CG25" s="19">
        <v>48</v>
      </c>
      <c r="CH25" s="19"/>
      <c r="CI25" s="19">
        <v>25124.619000000002</v>
      </c>
      <c r="CJ25" s="19">
        <v>1980.979575</v>
      </c>
      <c r="CK25" s="19">
        <v>27105.598575000004</v>
      </c>
      <c r="CL25" s="19">
        <v>676</v>
      </c>
      <c r="CM25" s="19">
        <v>245</v>
      </c>
      <c r="CN25" s="19"/>
      <c r="CO25" s="19">
        <v>8156.4015</v>
      </c>
      <c r="CP25" s="19">
        <v>643.1008875</v>
      </c>
      <c r="CQ25" s="19">
        <v>8799.5023875</v>
      </c>
      <c r="CR25" s="19">
        <v>219</v>
      </c>
      <c r="CS25" s="19">
        <v>80</v>
      </c>
      <c r="CT25" s="19"/>
      <c r="CU25" s="19">
        <v>35526.399999999994</v>
      </c>
      <c r="CV25" s="19">
        <v>2801.12</v>
      </c>
      <c r="CW25" s="19">
        <v>38327.52</v>
      </c>
      <c r="CX25" s="19">
        <v>956</v>
      </c>
      <c r="CY25" s="19">
        <v>347</v>
      </c>
      <c r="CZ25" s="19"/>
      <c r="DA25" s="19">
        <v>784.277</v>
      </c>
      <c r="DB25" s="19">
        <v>61.837225000000004</v>
      </c>
      <c r="DC25" s="19">
        <v>846.114225</v>
      </c>
      <c r="DD25" s="19">
        <v>21</v>
      </c>
      <c r="DE25" s="19">
        <v>8</v>
      </c>
      <c r="DF25" s="19"/>
      <c r="DG25" s="19">
        <v>47628.373</v>
      </c>
      <c r="DH25" s="19">
        <v>3755.314025</v>
      </c>
      <c r="DI25" s="19">
        <v>51383.687025</v>
      </c>
      <c r="DJ25" s="19">
        <v>1282</v>
      </c>
      <c r="DK25" s="19">
        <v>465</v>
      </c>
      <c r="DL25" s="19"/>
      <c r="DM25" s="19">
        <v>426526.152</v>
      </c>
      <c r="DN25" s="19">
        <v>33629.946599999996</v>
      </c>
      <c r="DO25" s="19">
        <v>460156.0986</v>
      </c>
      <c r="DP25" s="19">
        <v>11477</v>
      </c>
      <c r="DQ25" s="19">
        <v>4162</v>
      </c>
      <c r="DR25" s="19"/>
      <c r="DS25" s="19">
        <v>93572.0175</v>
      </c>
      <c r="DT25" s="19">
        <v>7377.7936875</v>
      </c>
      <c r="DU25" s="19">
        <v>100949.8111875</v>
      </c>
      <c r="DV25" s="19">
        <v>2518</v>
      </c>
      <c r="DW25" s="19">
        <v>913</v>
      </c>
      <c r="DX25" s="19"/>
      <c r="DY25" s="19">
        <v>5655.2795</v>
      </c>
      <c r="DZ25" s="19">
        <v>445.89703749999995</v>
      </c>
      <c r="EA25" s="19">
        <v>6101.1765374999995</v>
      </c>
      <c r="EB25" s="19">
        <v>152</v>
      </c>
      <c r="EC25" s="19">
        <v>55</v>
      </c>
    </row>
    <row r="26" spans="1:133" ht="12.75">
      <c r="A26" s="3">
        <v>43009</v>
      </c>
      <c r="B26" s="3"/>
      <c r="C26" s="26">
        <v>0</v>
      </c>
      <c r="D26" s="26">
        <v>128803.11955</v>
      </c>
      <c r="E26" s="20">
        <v>128803.11955</v>
      </c>
      <c r="F26" s="20">
        <f t="shared" si="0"/>
        <v>64366</v>
      </c>
      <c r="G26" s="20">
        <f t="shared" si="1"/>
        <v>23343</v>
      </c>
      <c r="I26" s="19">
        <v>0</v>
      </c>
      <c r="J26" s="19">
        <v>38132.124800000005</v>
      </c>
      <c r="K26" s="19">
        <v>38132.124800000005</v>
      </c>
      <c r="L26" s="19">
        <v>19056</v>
      </c>
      <c r="M26" s="19">
        <v>6910</v>
      </c>
      <c r="N26" s="19"/>
      <c r="O26" s="19">
        <v>0</v>
      </c>
      <c r="P26" s="19">
        <v>15244.519150000002</v>
      </c>
      <c r="Q26" s="19">
        <v>15244.519150000002</v>
      </c>
      <c r="R26" s="19">
        <v>7618</v>
      </c>
      <c r="S26" s="19">
        <v>2763</v>
      </c>
      <c r="T26" s="19"/>
      <c r="U26" s="19">
        <v>0</v>
      </c>
      <c r="V26" s="19">
        <v>291.9826</v>
      </c>
      <c r="W26" s="19">
        <v>291.9826</v>
      </c>
      <c r="X26" s="19">
        <v>146</v>
      </c>
      <c r="Y26" s="19">
        <v>53</v>
      </c>
      <c r="Z26" s="19"/>
      <c r="AA26" s="19">
        <v>0</v>
      </c>
      <c r="AB26" s="19">
        <v>1596.31815</v>
      </c>
      <c r="AC26" s="19">
        <v>1596.31815</v>
      </c>
      <c r="AD26" s="19">
        <v>798</v>
      </c>
      <c r="AE26" s="19">
        <v>289</v>
      </c>
      <c r="AF26" s="19"/>
      <c r="AG26" s="19">
        <v>0</v>
      </c>
      <c r="AH26" s="19">
        <v>9494.9001</v>
      </c>
      <c r="AI26" s="19">
        <v>9494.9001</v>
      </c>
      <c r="AJ26" s="19">
        <v>4745</v>
      </c>
      <c r="AK26" s="19">
        <v>1721</v>
      </c>
      <c r="AL26" s="19"/>
      <c r="AM26" s="19">
        <v>0</v>
      </c>
      <c r="AN26" s="19">
        <v>4.50485</v>
      </c>
      <c r="AO26" s="19">
        <v>4.50485</v>
      </c>
      <c r="AP26" s="19">
        <v>2</v>
      </c>
      <c r="AQ26" s="19"/>
      <c r="AR26" s="19"/>
      <c r="AS26" s="19">
        <v>0</v>
      </c>
      <c r="AT26" s="19">
        <v>3656.6999</v>
      </c>
      <c r="AU26" s="19">
        <v>3656.6999</v>
      </c>
      <c r="AV26" s="19">
        <v>1827</v>
      </c>
      <c r="AW26" s="19">
        <v>663</v>
      </c>
      <c r="AX26" s="19"/>
      <c r="AY26" s="19">
        <v>0</v>
      </c>
      <c r="AZ26" s="19">
        <v>96.7582</v>
      </c>
      <c r="BA26" s="19">
        <v>96.7582</v>
      </c>
      <c r="BB26" s="19">
        <v>48</v>
      </c>
      <c r="BC26" s="19">
        <v>18</v>
      </c>
      <c r="BD26" s="19"/>
      <c r="BE26" s="19">
        <v>0</v>
      </c>
      <c r="BF26" s="19">
        <v>798.8956499999999</v>
      </c>
      <c r="BG26" s="19">
        <v>798.8956499999999</v>
      </c>
      <c r="BH26" s="19">
        <v>399</v>
      </c>
      <c r="BI26" s="19">
        <v>145</v>
      </c>
      <c r="BJ26" s="19"/>
      <c r="BK26" s="19">
        <v>0</v>
      </c>
      <c r="BL26" s="19">
        <v>1288.8995</v>
      </c>
      <c r="BM26" s="19">
        <v>1288.8995</v>
      </c>
      <c r="BN26" s="19">
        <v>644</v>
      </c>
      <c r="BO26" s="19">
        <v>234</v>
      </c>
      <c r="BP26" s="19"/>
      <c r="BQ26" s="19">
        <v>0</v>
      </c>
      <c r="BR26" s="19">
        <v>22366.40945</v>
      </c>
      <c r="BS26" s="19">
        <v>22366.40945</v>
      </c>
      <c r="BT26" s="19">
        <v>11177</v>
      </c>
      <c r="BU26" s="19">
        <v>4053</v>
      </c>
      <c r="BV26" s="19"/>
      <c r="BW26" s="19">
        <v>0</v>
      </c>
      <c r="BX26" s="19">
        <v>944.0756500000001</v>
      </c>
      <c r="BY26" s="19">
        <v>944.0756500000001</v>
      </c>
      <c r="BZ26" s="19">
        <v>472</v>
      </c>
      <c r="CA26" s="19">
        <v>171</v>
      </c>
      <c r="CB26" s="19"/>
      <c r="CC26" s="19">
        <v>0</v>
      </c>
      <c r="CD26" s="19">
        <v>265.3805</v>
      </c>
      <c r="CE26" s="19">
        <v>265.3805</v>
      </c>
      <c r="CF26" s="19">
        <v>133</v>
      </c>
      <c r="CG26" s="19">
        <v>48</v>
      </c>
      <c r="CH26" s="19"/>
      <c r="CI26" s="19">
        <v>0</v>
      </c>
      <c r="CJ26" s="19">
        <v>1352.8641</v>
      </c>
      <c r="CK26" s="19">
        <v>1352.8641</v>
      </c>
      <c r="CL26" s="19">
        <v>676</v>
      </c>
      <c r="CM26" s="19">
        <v>245</v>
      </c>
      <c r="CN26" s="19"/>
      <c r="CO26" s="19">
        <v>0</v>
      </c>
      <c r="CP26" s="19">
        <v>439.19085</v>
      </c>
      <c r="CQ26" s="19">
        <v>439.19085</v>
      </c>
      <c r="CR26" s="19">
        <v>219</v>
      </c>
      <c r="CS26" s="19">
        <v>80</v>
      </c>
      <c r="CT26" s="19"/>
      <c r="CU26" s="19">
        <v>0</v>
      </c>
      <c r="CV26" s="19">
        <v>1912.9599999999998</v>
      </c>
      <c r="CW26" s="19">
        <v>1912.9599999999998</v>
      </c>
      <c r="CX26" s="19">
        <v>956</v>
      </c>
      <c r="CY26" s="19">
        <v>347</v>
      </c>
      <c r="CZ26" s="19"/>
      <c r="DA26" s="19">
        <v>0</v>
      </c>
      <c r="DB26" s="19">
        <v>42.2303</v>
      </c>
      <c r="DC26" s="19">
        <v>42.2303</v>
      </c>
      <c r="DD26" s="19">
        <v>21</v>
      </c>
      <c r="DE26" s="19">
        <v>8</v>
      </c>
      <c r="DF26" s="19"/>
      <c r="DG26" s="19">
        <v>0</v>
      </c>
      <c r="DH26" s="19">
        <v>2564.6047000000003</v>
      </c>
      <c r="DI26" s="19">
        <v>2564.6047000000003</v>
      </c>
      <c r="DJ26" s="19">
        <v>1282</v>
      </c>
      <c r="DK26" s="19">
        <v>465</v>
      </c>
      <c r="DL26" s="19"/>
      <c r="DM26" s="19">
        <v>0</v>
      </c>
      <c r="DN26" s="19">
        <v>22966.7928</v>
      </c>
      <c r="DO26" s="19">
        <v>22966.7928</v>
      </c>
      <c r="DP26" s="19">
        <v>11477</v>
      </c>
      <c r="DQ26" s="19">
        <v>4162</v>
      </c>
      <c r="DR26" s="19"/>
      <c r="DS26" s="19">
        <v>0</v>
      </c>
      <c r="DT26" s="19">
        <v>5038.4932499999995</v>
      </c>
      <c r="DU26" s="19">
        <v>5038.4932499999995</v>
      </c>
      <c r="DV26" s="19">
        <v>2518</v>
      </c>
      <c r="DW26" s="19">
        <v>913</v>
      </c>
      <c r="DX26" s="19"/>
      <c r="DY26" s="19">
        <v>0</v>
      </c>
      <c r="DZ26" s="19">
        <v>304.51505</v>
      </c>
      <c r="EA26" s="19">
        <v>304.51505</v>
      </c>
      <c r="EB26" s="19">
        <v>152</v>
      </c>
      <c r="EC26" s="19">
        <v>55</v>
      </c>
    </row>
    <row r="27" spans="1:133" ht="12.75">
      <c r="A27" s="36">
        <v>43191</v>
      </c>
      <c r="B27" s="36"/>
      <c r="C27" s="26">
        <v>2512716.5945</v>
      </c>
      <c r="D27" s="26">
        <v>128803.11955</v>
      </c>
      <c r="E27" s="20">
        <v>2641519.71405</v>
      </c>
      <c r="F27" s="20">
        <f t="shared" si="0"/>
        <v>64366</v>
      </c>
      <c r="G27" s="20">
        <f t="shared" si="1"/>
        <v>23343</v>
      </c>
      <c r="I27" s="19">
        <v>743888.9920000001</v>
      </c>
      <c r="J27" s="19">
        <v>38132.124800000005</v>
      </c>
      <c r="K27" s="19">
        <v>782021.1168000001</v>
      </c>
      <c r="L27" s="19">
        <v>19056</v>
      </c>
      <c r="M27" s="19">
        <v>6910</v>
      </c>
      <c r="N27" s="35"/>
      <c r="O27" s="19">
        <v>297393.0785</v>
      </c>
      <c r="P27" s="19">
        <v>15244.519150000002</v>
      </c>
      <c r="Q27" s="19">
        <v>312637.59765</v>
      </c>
      <c r="R27" s="19">
        <v>7618</v>
      </c>
      <c r="S27" s="19">
        <v>2763</v>
      </c>
      <c r="T27" s="35"/>
      <c r="U27" s="19">
        <v>5696.054</v>
      </c>
      <c r="V27" s="19">
        <v>291.9826</v>
      </c>
      <c r="W27" s="19">
        <v>5988.0366</v>
      </c>
      <c r="X27" s="19">
        <v>146</v>
      </c>
      <c r="Y27" s="19">
        <v>53</v>
      </c>
      <c r="Z27" s="35"/>
      <c r="AA27" s="19">
        <v>31141.2885</v>
      </c>
      <c r="AB27" s="19">
        <v>1596.31815</v>
      </c>
      <c r="AC27" s="19">
        <v>32737.606649999998</v>
      </c>
      <c r="AD27" s="19">
        <v>798</v>
      </c>
      <c r="AE27" s="19">
        <v>289</v>
      </c>
      <c r="AF27" s="35"/>
      <c r="AG27" s="19">
        <v>185228.37900000002</v>
      </c>
      <c r="AH27" s="19">
        <v>9494.9001</v>
      </c>
      <c r="AI27" s="19">
        <v>194723.2791</v>
      </c>
      <c r="AJ27" s="19">
        <v>4745</v>
      </c>
      <c r="AK27" s="19">
        <v>1721</v>
      </c>
      <c r="AL27" s="35"/>
      <c r="AM27" s="19">
        <v>87.8815</v>
      </c>
      <c r="AN27" s="19">
        <v>4.50485</v>
      </c>
      <c r="AO27" s="19">
        <v>92.38635000000001</v>
      </c>
      <c r="AP27" s="19">
        <v>2</v>
      </c>
      <c r="AQ27" s="19"/>
      <c r="AR27" s="35"/>
      <c r="AS27" s="19">
        <v>71335.621</v>
      </c>
      <c r="AT27" s="19">
        <v>3656.6999</v>
      </c>
      <c r="AU27" s="19">
        <v>74992.3209</v>
      </c>
      <c r="AV27" s="19">
        <v>1827</v>
      </c>
      <c r="AW27" s="19">
        <v>663</v>
      </c>
      <c r="AX27" s="35"/>
      <c r="AY27" s="19">
        <v>1887.578</v>
      </c>
      <c r="AZ27" s="19">
        <v>96.7582</v>
      </c>
      <c r="BA27" s="19">
        <v>1984.3362</v>
      </c>
      <c r="BB27" s="19">
        <v>48</v>
      </c>
      <c r="BC27" s="19">
        <v>18</v>
      </c>
      <c r="BD27" s="35"/>
      <c r="BE27" s="19">
        <v>15585.0135</v>
      </c>
      <c r="BF27" s="19">
        <v>798.8956499999999</v>
      </c>
      <c r="BG27" s="19">
        <v>16383.90915</v>
      </c>
      <c r="BH27" s="19">
        <v>399</v>
      </c>
      <c r="BI27" s="19">
        <v>145</v>
      </c>
      <c r="BJ27" s="35"/>
      <c r="BK27" s="19">
        <v>25144.105</v>
      </c>
      <c r="BL27" s="19">
        <v>1288.8995</v>
      </c>
      <c r="BM27" s="19">
        <v>26433.0045</v>
      </c>
      <c r="BN27" s="19">
        <v>644</v>
      </c>
      <c r="BO27" s="19">
        <v>234</v>
      </c>
      <c r="BP27" s="35"/>
      <c r="BQ27" s="19">
        <v>436328.31549999997</v>
      </c>
      <c r="BR27" s="19">
        <v>22366.40945</v>
      </c>
      <c r="BS27" s="19">
        <v>458694.72494999995</v>
      </c>
      <c r="BT27" s="19">
        <v>11177</v>
      </c>
      <c r="BU27" s="19">
        <v>4053</v>
      </c>
      <c r="BV27" s="35"/>
      <c r="BW27" s="19">
        <v>18417.2135</v>
      </c>
      <c r="BX27" s="19">
        <v>944.0756500000001</v>
      </c>
      <c r="BY27" s="19">
        <v>19361.28915</v>
      </c>
      <c r="BZ27" s="19">
        <v>472</v>
      </c>
      <c r="CA27" s="19">
        <v>171</v>
      </c>
      <c r="CB27" s="35"/>
      <c r="CC27" s="19">
        <v>5177.095</v>
      </c>
      <c r="CD27" s="19">
        <v>265.3805</v>
      </c>
      <c r="CE27" s="19">
        <v>5442.4755000000005</v>
      </c>
      <c r="CF27" s="19">
        <v>133</v>
      </c>
      <c r="CG27" s="19">
        <v>48</v>
      </c>
      <c r="CH27" s="35"/>
      <c r="CI27" s="19">
        <v>26391.939000000002</v>
      </c>
      <c r="CJ27" s="19">
        <v>1352.8641</v>
      </c>
      <c r="CK27" s="19">
        <v>27744.8031</v>
      </c>
      <c r="CL27" s="19">
        <v>676</v>
      </c>
      <c r="CM27" s="19">
        <v>245</v>
      </c>
      <c r="CN27" s="35"/>
      <c r="CO27" s="19">
        <v>8567.8215</v>
      </c>
      <c r="CP27" s="19">
        <v>439.19085</v>
      </c>
      <c r="CQ27" s="19">
        <v>9007.01235</v>
      </c>
      <c r="CR27" s="19">
        <v>219</v>
      </c>
      <c r="CS27" s="19">
        <v>80</v>
      </c>
      <c r="CT27" s="35"/>
      <c r="CU27" s="19">
        <v>37318.399999999994</v>
      </c>
      <c r="CV27" s="19">
        <v>1912.9599999999998</v>
      </c>
      <c r="CW27" s="19">
        <v>39231.35999999999</v>
      </c>
      <c r="CX27" s="19">
        <v>956</v>
      </c>
      <c r="CY27" s="19">
        <v>347</v>
      </c>
      <c r="CZ27" s="35"/>
      <c r="DA27" s="19">
        <v>823.837</v>
      </c>
      <c r="DB27" s="19">
        <v>42.2303</v>
      </c>
      <c r="DC27" s="19">
        <v>866.0672999999999</v>
      </c>
      <c r="DD27" s="19">
        <v>21</v>
      </c>
      <c r="DE27" s="19">
        <v>8</v>
      </c>
      <c r="DF27" s="35"/>
      <c r="DG27" s="19">
        <v>50030.813</v>
      </c>
      <c r="DH27" s="19">
        <v>2564.6047000000003</v>
      </c>
      <c r="DI27" s="19">
        <v>52595.417700000005</v>
      </c>
      <c r="DJ27" s="19">
        <v>1282</v>
      </c>
      <c r="DK27" s="19">
        <v>465</v>
      </c>
      <c r="DL27" s="35"/>
      <c r="DM27" s="19">
        <v>448040.712</v>
      </c>
      <c r="DN27" s="19">
        <v>22966.7928</v>
      </c>
      <c r="DO27" s="19">
        <v>471007.5048</v>
      </c>
      <c r="DP27" s="19">
        <v>11477</v>
      </c>
      <c r="DQ27" s="19">
        <v>4162</v>
      </c>
      <c r="DR27" s="35"/>
      <c r="DS27" s="19">
        <v>98291.9175</v>
      </c>
      <c r="DT27" s="19">
        <v>5038.4932499999995</v>
      </c>
      <c r="DU27" s="19">
        <v>103330.41075</v>
      </c>
      <c r="DV27" s="19">
        <v>2518</v>
      </c>
      <c r="DW27" s="19">
        <v>913</v>
      </c>
      <c r="DX27" s="35"/>
      <c r="DY27" s="19">
        <v>5940.5395</v>
      </c>
      <c r="DZ27" s="19">
        <v>304.51505</v>
      </c>
      <c r="EA27" s="19">
        <v>6245.05455</v>
      </c>
      <c r="EB27" s="19">
        <v>152</v>
      </c>
      <c r="EC27" s="19">
        <v>55</v>
      </c>
    </row>
    <row r="28" spans="1:133" ht="12.75">
      <c r="A28" s="36">
        <v>43374</v>
      </c>
      <c r="B28" s="36"/>
      <c r="C28" s="26">
        <v>0</v>
      </c>
      <c r="D28" s="26">
        <v>65985.2046875</v>
      </c>
      <c r="E28" s="20">
        <v>65985.2046875</v>
      </c>
      <c r="F28" s="20">
        <f t="shared" si="0"/>
        <v>64366</v>
      </c>
      <c r="G28" s="20">
        <f t="shared" si="1"/>
        <v>23343</v>
      </c>
      <c r="I28" s="19">
        <v>0</v>
      </c>
      <c r="J28" s="19">
        <v>19534.9</v>
      </c>
      <c r="K28" s="19">
        <v>19534.9</v>
      </c>
      <c r="L28" s="19">
        <v>19056</v>
      </c>
      <c r="M28" s="19">
        <v>6910</v>
      </c>
      <c r="N28" s="35"/>
      <c r="O28" s="19">
        <v>0</v>
      </c>
      <c r="P28" s="19">
        <v>7809.692187500001</v>
      </c>
      <c r="Q28" s="19">
        <v>7809.692187500001</v>
      </c>
      <c r="R28" s="19">
        <v>7618</v>
      </c>
      <c r="S28" s="19">
        <v>2763</v>
      </c>
      <c r="T28" s="35"/>
      <c r="U28" s="19">
        <v>0</v>
      </c>
      <c r="V28" s="19">
        <v>149.58125</v>
      </c>
      <c r="W28" s="19">
        <v>149.58125</v>
      </c>
      <c r="X28" s="19">
        <v>146</v>
      </c>
      <c r="Y28" s="19">
        <v>53</v>
      </c>
      <c r="Z28" s="35"/>
      <c r="AA28" s="19">
        <v>0</v>
      </c>
      <c r="AB28" s="19">
        <v>817.7859374999999</v>
      </c>
      <c r="AC28" s="19">
        <v>817.7859374999999</v>
      </c>
      <c r="AD28" s="19">
        <v>798</v>
      </c>
      <c r="AE28" s="19">
        <v>289</v>
      </c>
      <c r="AF28" s="35"/>
      <c r="AG28" s="19">
        <v>0</v>
      </c>
      <c r="AH28" s="19">
        <v>4864.190625</v>
      </c>
      <c r="AI28" s="19">
        <v>4864.190625</v>
      </c>
      <c r="AJ28" s="19">
        <v>4745</v>
      </c>
      <c r="AK28" s="19">
        <v>1721</v>
      </c>
      <c r="AL28" s="35"/>
      <c r="AM28" s="19">
        <v>0</v>
      </c>
      <c r="AN28" s="19">
        <v>2.3078125000000003</v>
      </c>
      <c r="AO28" s="19">
        <v>2.3078125000000003</v>
      </c>
      <c r="AP28" s="19">
        <v>2</v>
      </c>
      <c r="AQ28" s="19"/>
      <c r="AR28" s="35"/>
      <c r="AS28" s="19">
        <v>0</v>
      </c>
      <c r="AT28" s="19">
        <v>1873.309375</v>
      </c>
      <c r="AU28" s="19">
        <v>1873.309375</v>
      </c>
      <c r="AV28" s="19">
        <v>1827</v>
      </c>
      <c r="AW28" s="19">
        <v>663</v>
      </c>
      <c r="AX28" s="35"/>
      <c r="AY28" s="19">
        <v>0</v>
      </c>
      <c r="AZ28" s="19">
        <v>49.56875</v>
      </c>
      <c r="BA28" s="19">
        <v>49.56875</v>
      </c>
      <c r="BB28" s="19">
        <v>48</v>
      </c>
      <c r="BC28" s="19">
        <v>18</v>
      </c>
      <c r="BD28" s="35"/>
      <c r="BE28" s="19">
        <v>0</v>
      </c>
      <c r="BF28" s="19">
        <v>409.2703125</v>
      </c>
      <c r="BG28" s="19">
        <v>409.2703125</v>
      </c>
      <c r="BH28" s="19">
        <v>399</v>
      </c>
      <c r="BI28" s="19">
        <v>145</v>
      </c>
      <c r="BJ28" s="35"/>
      <c r="BK28" s="19">
        <v>0</v>
      </c>
      <c r="BL28" s="19">
        <v>660.296875</v>
      </c>
      <c r="BM28" s="19">
        <v>660.296875</v>
      </c>
      <c r="BN28" s="19">
        <v>644</v>
      </c>
      <c r="BO28" s="19">
        <v>234</v>
      </c>
      <c r="BP28" s="35"/>
      <c r="BQ28" s="19">
        <v>0</v>
      </c>
      <c r="BR28" s="19">
        <v>11458.2015625</v>
      </c>
      <c r="BS28" s="19">
        <v>11458.2015625</v>
      </c>
      <c r="BT28" s="19">
        <v>11177</v>
      </c>
      <c r="BU28" s="19">
        <v>4053</v>
      </c>
      <c r="BV28" s="35"/>
      <c r="BW28" s="19">
        <v>0</v>
      </c>
      <c r="BX28" s="19">
        <v>483.64531250000005</v>
      </c>
      <c r="BY28" s="19">
        <v>483.64531250000005</v>
      </c>
      <c r="BZ28" s="19">
        <v>472</v>
      </c>
      <c r="CA28" s="19">
        <v>171</v>
      </c>
      <c r="CB28" s="35"/>
      <c r="CC28" s="19">
        <v>0</v>
      </c>
      <c r="CD28" s="19">
        <v>135.953125</v>
      </c>
      <c r="CE28" s="19">
        <v>135.953125</v>
      </c>
      <c r="CF28" s="19">
        <v>133</v>
      </c>
      <c r="CG28" s="19">
        <v>48</v>
      </c>
      <c r="CH28" s="35"/>
      <c r="CI28" s="19">
        <v>0</v>
      </c>
      <c r="CJ28" s="19">
        <v>693.0656250000001</v>
      </c>
      <c r="CK28" s="19">
        <v>693.0656250000001</v>
      </c>
      <c r="CL28" s="19">
        <v>676</v>
      </c>
      <c r="CM28" s="19">
        <v>245</v>
      </c>
      <c r="CN28" s="35"/>
      <c r="CO28" s="19">
        <v>0</v>
      </c>
      <c r="CP28" s="19">
        <v>224.9953125</v>
      </c>
      <c r="CQ28" s="19">
        <v>224.9953125</v>
      </c>
      <c r="CR28" s="19">
        <v>219</v>
      </c>
      <c r="CS28" s="19">
        <v>80</v>
      </c>
      <c r="CT28" s="35"/>
      <c r="CU28" s="19">
        <v>0</v>
      </c>
      <c r="CV28" s="19">
        <v>979.9999999999999</v>
      </c>
      <c r="CW28" s="19">
        <v>979.9999999999999</v>
      </c>
      <c r="CX28" s="19">
        <v>956</v>
      </c>
      <c r="CY28" s="19">
        <v>347</v>
      </c>
      <c r="CZ28" s="35"/>
      <c r="DA28" s="19">
        <v>0</v>
      </c>
      <c r="DB28" s="19">
        <v>21.634375000000002</v>
      </c>
      <c r="DC28" s="19">
        <v>21.634375000000002</v>
      </c>
      <c r="DD28" s="19">
        <v>21</v>
      </c>
      <c r="DE28" s="19">
        <v>8</v>
      </c>
      <c r="DF28" s="35"/>
      <c r="DG28" s="19">
        <v>0</v>
      </c>
      <c r="DH28" s="19">
        <v>1313.8343750000001</v>
      </c>
      <c r="DI28" s="19">
        <v>1313.8343750000001</v>
      </c>
      <c r="DJ28" s="19">
        <v>1282</v>
      </c>
      <c r="DK28" s="19">
        <v>465</v>
      </c>
      <c r="DL28" s="35"/>
      <c r="DM28" s="19">
        <v>0</v>
      </c>
      <c r="DN28" s="19">
        <v>11765.775</v>
      </c>
      <c r="DO28" s="19">
        <v>11765.775</v>
      </c>
      <c r="DP28" s="19">
        <v>11477</v>
      </c>
      <c r="DQ28" s="19">
        <v>4162</v>
      </c>
      <c r="DR28" s="35"/>
      <c r="DS28" s="19">
        <v>0</v>
      </c>
      <c r="DT28" s="19">
        <v>2581.1953125</v>
      </c>
      <c r="DU28" s="19">
        <v>2581.1953125</v>
      </c>
      <c r="DV28" s="19">
        <v>2518</v>
      </c>
      <c r="DW28" s="19">
        <v>913</v>
      </c>
      <c r="DX28" s="35"/>
      <c r="DY28" s="19">
        <v>0</v>
      </c>
      <c r="DZ28" s="19">
        <v>156.00156249999998</v>
      </c>
      <c r="EA28" s="19">
        <v>156.00156249999998</v>
      </c>
      <c r="EB28" s="19">
        <v>152</v>
      </c>
      <c r="EC28" s="19">
        <v>55</v>
      </c>
    </row>
    <row r="29" spans="1:133" ht="12.75">
      <c r="A29" s="36">
        <v>43556</v>
      </c>
      <c r="B29" s="36"/>
      <c r="C29" s="26">
        <v>2639408.1875</v>
      </c>
      <c r="D29" s="26">
        <v>65985.2046875</v>
      </c>
      <c r="E29" s="20">
        <v>2705393.3921875</v>
      </c>
      <c r="F29" s="20">
        <f t="shared" si="0"/>
        <v>64374</v>
      </c>
      <c r="G29" s="20">
        <f t="shared" si="1"/>
        <v>23284</v>
      </c>
      <c r="I29" s="19">
        <v>781396</v>
      </c>
      <c r="J29" s="19">
        <v>19534.9</v>
      </c>
      <c r="K29" s="19">
        <v>800930.9</v>
      </c>
      <c r="L29" s="19">
        <v>19048</v>
      </c>
      <c r="M29" s="19">
        <v>6913</v>
      </c>
      <c r="N29" s="35"/>
      <c r="O29" s="19">
        <v>312387.6875</v>
      </c>
      <c r="P29" s="19">
        <v>7809.692187500001</v>
      </c>
      <c r="Q29" s="19">
        <v>320197.3796875</v>
      </c>
      <c r="R29" s="19">
        <v>7620</v>
      </c>
      <c r="S29" s="19">
        <v>2753</v>
      </c>
      <c r="T29" s="35"/>
      <c r="U29" s="19">
        <v>5983.25</v>
      </c>
      <c r="V29" s="19">
        <v>149.58125</v>
      </c>
      <c r="W29" s="19">
        <v>6132.83125</v>
      </c>
      <c r="X29" s="19">
        <v>144</v>
      </c>
      <c r="Y29" s="19">
        <v>51</v>
      </c>
      <c r="Z29" s="35"/>
      <c r="AA29" s="19">
        <v>32711.4375</v>
      </c>
      <c r="AB29" s="19">
        <v>817.7859374999999</v>
      </c>
      <c r="AC29" s="19">
        <v>33529.2234375</v>
      </c>
      <c r="AD29" s="19">
        <v>792</v>
      </c>
      <c r="AE29" s="19">
        <v>295</v>
      </c>
      <c r="AF29" s="35"/>
      <c r="AG29" s="19">
        <v>194567.625</v>
      </c>
      <c r="AH29" s="19">
        <v>4864.190625</v>
      </c>
      <c r="AI29" s="19">
        <v>199431.815625</v>
      </c>
      <c r="AJ29" s="19">
        <v>4742</v>
      </c>
      <c r="AK29" s="19">
        <v>1713</v>
      </c>
      <c r="AL29" s="35"/>
      <c r="AM29" s="19">
        <v>92.3125</v>
      </c>
      <c r="AN29" s="19">
        <v>2.3078125000000003</v>
      </c>
      <c r="AO29" s="19">
        <v>94.6203125</v>
      </c>
      <c r="AP29" s="19">
        <v>8</v>
      </c>
      <c r="AQ29" s="19"/>
      <c r="AR29" s="35"/>
      <c r="AS29" s="19">
        <v>74932.375</v>
      </c>
      <c r="AT29" s="19">
        <v>1873.309375</v>
      </c>
      <c r="AU29" s="19">
        <v>76805.684375</v>
      </c>
      <c r="AV29" s="19">
        <v>1835</v>
      </c>
      <c r="AW29" s="19">
        <v>655</v>
      </c>
      <c r="AX29" s="35"/>
      <c r="AY29" s="19">
        <v>1982.75</v>
      </c>
      <c r="AZ29" s="19">
        <v>49.56875</v>
      </c>
      <c r="BA29" s="19">
        <v>2032.31875</v>
      </c>
      <c r="BB29" s="19">
        <v>56</v>
      </c>
      <c r="BC29" s="19">
        <v>8</v>
      </c>
      <c r="BD29" s="35"/>
      <c r="BE29" s="19">
        <v>16370.8125</v>
      </c>
      <c r="BF29" s="19">
        <v>409.2703125</v>
      </c>
      <c r="BG29" s="19">
        <v>16780.0828125</v>
      </c>
      <c r="BH29" s="19">
        <v>404</v>
      </c>
      <c r="BI29" s="19">
        <v>140</v>
      </c>
      <c r="BJ29" s="35"/>
      <c r="BK29" s="19">
        <v>26411.875</v>
      </c>
      <c r="BL29" s="19">
        <v>660.296875</v>
      </c>
      <c r="BM29" s="19">
        <v>27072.171875</v>
      </c>
      <c r="BN29" s="19">
        <v>646</v>
      </c>
      <c r="BO29" s="19">
        <v>225</v>
      </c>
      <c r="BP29" s="35"/>
      <c r="BQ29" s="19">
        <v>458328.0625</v>
      </c>
      <c r="BR29" s="19">
        <v>11458.2015625</v>
      </c>
      <c r="BS29" s="19">
        <v>469786.2640625</v>
      </c>
      <c r="BT29" s="19">
        <v>11179</v>
      </c>
      <c r="BU29" s="19">
        <v>4056</v>
      </c>
      <c r="BV29" s="35"/>
      <c r="BW29" s="19">
        <v>19345.8125</v>
      </c>
      <c r="BX29" s="19">
        <v>483.64531250000005</v>
      </c>
      <c r="BY29" s="19">
        <v>19829.4578125</v>
      </c>
      <c r="BZ29" s="19">
        <v>467</v>
      </c>
      <c r="CA29" s="19">
        <v>173</v>
      </c>
      <c r="CB29" s="35"/>
      <c r="CC29" s="19">
        <v>5438.125</v>
      </c>
      <c r="CD29" s="19">
        <v>135.953125</v>
      </c>
      <c r="CE29" s="19">
        <v>5574.078125</v>
      </c>
      <c r="CF29" s="19">
        <v>125</v>
      </c>
      <c r="CG29" s="19">
        <v>50</v>
      </c>
      <c r="CH29" s="35"/>
      <c r="CI29" s="19">
        <v>27722.625</v>
      </c>
      <c r="CJ29" s="19">
        <v>693.0656250000001</v>
      </c>
      <c r="CK29" s="19">
        <v>28415.690625</v>
      </c>
      <c r="CL29" s="19">
        <v>677</v>
      </c>
      <c r="CM29" s="19">
        <v>249</v>
      </c>
      <c r="CN29" s="35"/>
      <c r="CO29" s="19">
        <v>8999.8125</v>
      </c>
      <c r="CP29" s="19">
        <v>224.9953125</v>
      </c>
      <c r="CQ29" s="19">
        <v>9224.8078125</v>
      </c>
      <c r="CR29" s="19">
        <v>229</v>
      </c>
      <c r="CS29" s="19">
        <v>71</v>
      </c>
      <c r="CT29" s="35"/>
      <c r="CU29" s="19">
        <v>39200</v>
      </c>
      <c r="CV29" s="19">
        <v>979.9999999999999</v>
      </c>
      <c r="CW29" s="19">
        <v>40180</v>
      </c>
      <c r="CX29" s="19">
        <v>955</v>
      </c>
      <c r="CY29" s="19">
        <v>339</v>
      </c>
      <c r="CZ29" s="35"/>
      <c r="DA29" s="19">
        <v>865.375</v>
      </c>
      <c r="DB29" s="19">
        <v>21.634375000000002</v>
      </c>
      <c r="DC29" s="19">
        <v>887.009375</v>
      </c>
      <c r="DD29" s="19">
        <v>23</v>
      </c>
      <c r="DE29" s="19"/>
      <c r="DF29" s="35"/>
      <c r="DG29" s="19">
        <v>52553.375</v>
      </c>
      <c r="DH29" s="19">
        <v>1313.8343750000001</v>
      </c>
      <c r="DI29" s="19">
        <v>53867.209375</v>
      </c>
      <c r="DJ29" s="19">
        <v>1273</v>
      </c>
      <c r="DK29" s="19">
        <v>459</v>
      </c>
      <c r="DL29" s="35"/>
      <c r="DM29" s="19">
        <v>470631</v>
      </c>
      <c r="DN29" s="19">
        <v>11765.775</v>
      </c>
      <c r="DO29" s="19">
        <v>482396.775</v>
      </c>
      <c r="DP29" s="19">
        <v>11480</v>
      </c>
      <c r="DQ29" s="19">
        <v>4161</v>
      </c>
      <c r="DR29" s="35"/>
      <c r="DS29" s="19">
        <v>103247.8125</v>
      </c>
      <c r="DT29" s="19">
        <v>2581.1953125</v>
      </c>
      <c r="DU29" s="19">
        <v>105829.0078125</v>
      </c>
      <c r="DV29" s="19">
        <v>2515</v>
      </c>
      <c r="DW29" s="19">
        <v>914</v>
      </c>
      <c r="DX29" s="35"/>
      <c r="DY29" s="19">
        <v>6240.0625</v>
      </c>
      <c r="DZ29" s="19">
        <v>156.00156249999998</v>
      </c>
      <c r="EA29" s="19">
        <v>6396.0640625</v>
      </c>
      <c r="EB29" s="19">
        <v>156</v>
      </c>
      <c r="EC29" s="19">
        <v>59</v>
      </c>
    </row>
    <row r="30" spans="1:131" ht="12.75">
      <c r="A30" s="3"/>
      <c r="B30" s="3"/>
      <c r="C30" s="26"/>
      <c r="D30" s="26"/>
      <c r="E30" s="26"/>
      <c r="F30" s="26"/>
      <c r="G30" s="26"/>
      <c r="I30" s="35"/>
      <c r="J30" s="35"/>
      <c r="K30" s="35"/>
      <c r="L30" s="35"/>
      <c r="M30" s="35"/>
      <c r="N30" s="19"/>
      <c r="O30" s="35"/>
      <c r="P30" s="35"/>
      <c r="Q30" s="35"/>
      <c r="R30" s="35"/>
      <c r="S30" s="35"/>
      <c r="T30" s="19"/>
      <c r="U30" s="35"/>
      <c r="V30" s="35"/>
      <c r="W30" s="35"/>
      <c r="X30" s="35"/>
      <c r="Y30" s="35"/>
      <c r="Z30" s="19"/>
      <c r="AA30" s="35"/>
      <c r="AB30" s="35"/>
      <c r="AC30" s="35"/>
      <c r="AD30" s="35"/>
      <c r="AE30" s="35"/>
      <c r="AF30" s="19"/>
      <c r="AG30" s="35"/>
      <c r="AH30" s="35"/>
      <c r="AI30" s="35"/>
      <c r="AJ30" s="35"/>
      <c r="AK30" s="35"/>
      <c r="AL30" s="19"/>
      <c r="AM30" s="35"/>
      <c r="AN30" s="35"/>
      <c r="AO30" s="35"/>
      <c r="AP30" s="35"/>
      <c r="AQ30" s="35"/>
      <c r="AR30" s="19"/>
      <c r="AS30" s="35"/>
      <c r="AT30" s="35"/>
      <c r="AU30" s="35"/>
      <c r="AV30" s="35"/>
      <c r="AW30" s="35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35"/>
      <c r="CV30" s="35"/>
      <c r="CW30" s="35"/>
      <c r="CX30" s="35"/>
      <c r="CY30" s="35"/>
      <c r="CZ30" s="19"/>
      <c r="DA30" s="19"/>
      <c r="DB30" s="19"/>
      <c r="DC30" s="19"/>
      <c r="DD30" s="19"/>
      <c r="DE30" s="19"/>
      <c r="DF30" s="19"/>
      <c r="DG30" s="35"/>
      <c r="DH30" s="35"/>
      <c r="DI30" s="35"/>
      <c r="DJ30" s="35"/>
      <c r="DK30" s="35"/>
      <c r="DL30" s="19"/>
      <c r="DM30" s="35"/>
      <c r="DN30" s="35"/>
      <c r="DO30" s="35"/>
      <c r="DP30" s="35"/>
      <c r="DQ30" s="35"/>
      <c r="DR30" s="19"/>
      <c r="DS30" s="19"/>
      <c r="DT30" s="19"/>
      <c r="DU30" s="19"/>
      <c r="DV30" s="19"/>
      <c r="DW30" s="19"/>
      <c r="DX30" s="19"/>
      <c r="DY30" s="19"/>
      <c r="DZ30" s="19"/>
      <c r="EA30" s="19"/>
    </row>
    <row r="31" spans="1:133" ht="13.5" thickBot="1">
      <c r="A31" s="17" t="s">
        <v>0</v>
      </c>
      <c r="B31" s="17"/>
      <c r="C31" s="34">
        <v>21655213.003500003</v>
      </c>
      <c r="D31" s="34">
        <v>10084831.187496703</v>
      </c>
      <c r="E31" s="34">
        <v>31740044.190996703</v>
      </c>
      <c r="F31" s="34">
        <f>SUM(F8:F30)</f>
        <v>1416060</v>
      </c>
      <c r="G31" s="34">
        <f>SUM(G8:G30)</f>
        <v>513505</v>
      </c>
      <c r="I31" s="34">
        <v>6411019.296</v>
      </c>
      <c r="J31" s="34">
        <v>2985611.239635199</v>
      </c>
      <c r="K31" s="34">
        <v>9396630.535635201</v>
      </c>
      <c r="L31" s="34">
        <f>SUM(L8:L30)</f>
        <v>419224</v>
      </c>
      <c r="M31" s="34">
        <f>SUM(M8:M30)</f>
        <v>152023</v>
      </c>
      <c r="N31" s="19"/>
      <c r="O31" s="34">
        <v>2563007.0955000003</v>
      </c>
      <c r="P31" s="34">
        <v>1193592.2258670996</v>
      </c>
      <c r="Q31" s="34">
        <v>3756599.3213671003</v>
      </c>
      <c r="R31" s="34">
        <f>SUM(R8:R30)</f>
        <v>167598</v>
      </c>
      <c r="S31" s="34">
        <f>SUM(S8:S30)</f>
        <v>60776</v>
      </c>
      <c r="T31" s="19"/>
      <c r="U31" s="34">
        <v>49090.00199999999</v>
      </c>
      <c r="V31" s="34">
        <v>22861.21051239999</v>
      </c>
      <c r="W31" s="34">
        <v>71951.21251240002</v>
      </c>
      <c r="X31" s="34">
        <f>SUM(X8:X30)</f>
        <v>3210</v>
      </c>
      <c r="Y31" s="34">
        <f>SUM(Y8:Y30)</f>
        <v>1164</v>
      </c>
      <c r="Z31" s="19"/>
      <c r="AA31" s="34">
        <v>268383.3255</v>
      </c>
      <c r="AB31" s="34">
        <v>124986.09599309998</v>
      </c>
      <c r="AC31" s="34">
        <v>393369.4214931</v>
      </c>
      <c r="AD31" s="34">
        <f>SUM(AD8:AD30)</f>
        <v>17550</v>
      </c>
      <c r="AE31" s="34">
        <f>SUM(AE8:AE30)</f>
        <v>6364</v>
      </c>
      <c r="AF31" s="19"/>
      <c r="AG31" s="34">
        <v>1596343.977</v>
      </c>
      <c r="AH31" s="34">
        <v>743417.2789073999</v>
      </c>
      <c r="AI31" s="34">
        <v>2339761.255907399</v>
      </c>
      <c r="AJ31" s="34">
        <f>SUM(AJ8:AJ30)</f>
        <v>104387</v>
      </c>
      <c r="AK31" s="34">
        <f>SUM(AK8:AK30)</f>
        <v>37854</v>
      </c>
      <c r="AL31" s="19"/>
      <c r="AM31" s="34">
        <v>757.3845</v>
      </c>
      <c r="AN31" s="34">
        <v>352.7139088999998</v>
      </c>
      <c r="AO31" s="34">
        <v>1110.0984089000003</v>
      </c>
      <c r="AP31" s="34">
        <f>SUM(AP8:AP30)</f>
        <v>50</v>
      </c>
      <c r="AQ31" s="34">
        <f>SUM(AQ8:AQ30)</f>
        <v>18</v>
      </c>
      <c r="AR31" s="19"/>
      <c r="AS31" s="34">
        <v>614788.023</v>
      </c>
      <c r="AT31" s="34">
        <v>286306.7394926001</v>
      </c>
      <c r="AU31" s="34">
        <v>901094.7624925999</v>
      </c>
      <c r="AV31" s="34">
        <f>SUM(AV8:AV30)</f>
        <v>40202</v>
      </c>
      <c r="AW31" s="34">
        <f>SUM(AW8:AW30)</f>
        <v>14578</v>
      </c>
      <c r="AX31" s="19"/>
      <c r="AY31" s="34">
        <v>16267.614</v>
      </c>
      <c r="AZ31" s="34">
        <v>7575.826706800002</v>
      </c>
      <c r="BA31" s="34">
        <v>23843.4407068</v>
      </c>
      <c r="BB31" s="34">
        <f>SUM(BB8:BB30)</f>
        <v>1064</v>
      </c>
      <c r="BC31" s="34">
        <f>SUM(BC8:BC30)</f>
        <v>386</v>
      </c>
      <c r="BD31" s="19"/>
      <c r="BE31" s="34">
        <v>134315.5005</v>
      </c>
      <c r="BF31" s="34">
        <v>62550.71922809997</v>
      </c>
      <c r="BG31" s="34">
        <v>196866.21972810003</v>
      </c>
      <c r="BH31" s="34">
        <f>SUM(BH8:BH30)</f>
        <v>8783</v>
      </c>
      <c r="BI31" s="34">
        <f>SUM(BI8:BI30)</f>
        <v>3185</v>
      </c>
      <c r="BJ31" s="19"/>
      <c r="BK31" s="34">
        <v>216698.115</v>
      </c>
      <c r="BL31" s="34">
        <v>100916.29706299998</v>
      </c>
      <c r="BM31" s="34">
        <v>317614.412063</v>
      </c>
      <c r="BN31" s="34">
        <f>SUM(BN8:BN30)</f>
        <v>14170</v>
      </c>
      <c r="BO31" s="34">
        <f>SUM(BO8:BO30)</f>
        <v>5139</v>
      </c>
      <c r="BP31" s="19"/>
      <c r="BQ31" s="34">
        <v>3760385.3265</v>
      </c>
      <c r="BR31" s="34">
        <v>1751211.1846493</v>
      </c>
      <c r="BS31" s="34">
        <v>5511596.511149298</v>
      </c>
      <c r="BT31" s="34">
        <f>SUM(BT8:BT30)</f>
        <v>245896</v>
      </c>
      <c r="BU31" s="34">
        <f>SUM(BU8:BU30)</f>
        <v>89169</v>
      </c>
      <c r="BV31" s="19"/>
      <c r="BW31" s="34">
        <v>158724.10050000003</v>
      </c>
      <c r="BX31" s="34">
        <v>73917.80254809998</v>
      </c>
      <c r="BY31" s="34">
        <v>232641.90304810004</v>
      </c>
      <c r="BZ31" s="34">
        <f>SUM(BZ8:BZ30)</f>
        <v>10379</v>
      </c>
      <c r="CA31" s="34">
        <f>SUM(CA8:CA30)</f>
        <v>3764</v>
      </c>
      <c r="CB31" s="26"/>
      <c r="CC31" s="34">
        <v>44617.485</v>
      </c>
      <c r="CD31" s="34">
        <v>20778.35965699999</v>
      </c>
      <c r="CE31" s="34">
        <v>65395.84465700001</v>
      </c>
      <c r="CF31" s="34">
        <f>SUM(CF8:CF30)</f>
        <v>2918</v>
      </c>
      <c r="CG31" s="34">
        <f>SUM(CG8:CG30)</f>
        <v>1058</v>
      </c>
      <c r="CH31" s="19"/>
      <c r="CI31" s="34">
        <v>227452.257</v>
      </c>
      <c r="CJ31" s="34">
        <v>105924.50024339999</v>
      </c>
      <c r="CK31" s="34">
        <v>333376.7572434</v>
      </c>
      <c r="CL31" s="34">
        <f>SUM(CL8:CL30)</f>
        <v>14873</v>
      </c>
      <c r="CM31" s="34">
        <f>SUM(CM8:CM30)</f>
        <v>5394</v>
      </c>
      <c r="CN31" s="19"/>
      <c r="CO31" s="34">
        <v>73839.6045</v>
      </c>
      <c r="CP31" s="34">
        <v>34387.098672900014</v>
      </c>
      <c r="CQ31" s="34">
        <v>108226.70317290002</v>
      </c>
      <c r="CR31" s="34">
        <f>SUM(CR8:CR30)</f>
        <v>4828</v>
      </c>
      <c r="CS31" s="34">
        <f>SUM(CS8:CS30)</f>
        <v>1751</v>
      </c>
      <c r="CT31" s="19"/>
      <c r="CU31" s="34">
        <v>321619.19999999995</v>
      </c>
      <c r="CV31" s="34">
        <v>149778.03903999997</v>
      </c>
      <c r="CW31" s="34">
        <v>471397.23904</v>
      </c>
      <c r="CX31" s="34">
        <f>SUM(CX8:CX30)</f>
        <v>21031</v>
      </c>
      <c r="CY31" s="34">
        <f>SUM(CY8:CY30)</f>
        <v>7626</v>
      </c>
      <c r="CZ31" s="19"/>
      <c r="DA31" s="34">
        <v>7100.031000000001</v>
      </c>
      <c r="DB31" s="34">
        <v>3306.483942200001</v>
      </c>
      <c r="DC31" s="34">
        <v>10406.514942200001</v>
      </c>
      <c r="DD31" s="34">
        <f>SUM(DD8:DD30)</f>
        <v>464</v>
      </c>
      <c r="DE31" s="34">
        <f>SUM(DE8:DE30)</f>
        <v>168</v>
      </c>
      <c r="DF31" s="19"/>
      <c r="DG31" s="34">
        <v>431177.91900000005</v>
      </c>
      <c r="DH31" s="34">
        <v>200799.52684780007</v>
      </c>
      <c r="DI31" s="34">
        <v>631977.4458478001</v>
      </c>
      <c r="DJ31" s="34">
        <f>SUM(DJ8:DJ30)</f>
        <v>28195</v>
      </c>
      <c r="DK31" s="34">
        <f>SUM(DK8:DK30)</f>
        <v>10224</v>
      </c>
      <c r="DL31" s="19"/>
      <c r="DM31" s="34">
        <v>3861325.656</v>
      </c>
      <c r="DN31" s="34">
        <v>1798219.0890671993</v>
      </c>
      <c r="DO31" s="34">
        <v>5659544.745067201</v>
      </c>
      <c r="DP31" s="34">
        <f>SUM(DP8:DP30)</f>
        <v>252497</v>
      </c>
      <c r="DQ31" s="34">
        <f>SUM(DQ8:DQ30)</f>
        <v>91563</v>
      </c>
      <c r="DR31" s="19"/>
      <c r="DS31" s="34">
        <v>847104.0524999999</v>
      </c>
      <c r="DT31" s="34">
        <v>394496.2982505</v>
      </c>
      <c r="DU31" s="34">
        <v>1241600.3507504999</v>
      </c>
      <c r="DV31" s="34">
        <f>SUM(DV8:DV30)</f>
        <v>55393</v>
      </c>
      <c r="DW31" s="34">
        <f>SUM(DW8:DW30)</f>
        <v>20087</v>
      </c>
      <c r="DX31" s="19"/>
      <c r="DY31" s="34">
        <v>51197.038499999995</v>
      </c>
      <c r="DZ31" s="34">
        <v>23842.457263700002</v>
      </c>
      <c r="EA31" s="34">
        <v>75039.49576369999</v>
      </c>
      <c r="EB31" s="34">
        <f>SUM(EB8:EB30)</f>
        <v>3348</v>
      </c>
      <c r="EC31" s="34">
        <f>SUM(EC8:EC30)</f>
        <v>1214</v>
      </c>
    </row>
    <row r="32" spans="1:7" ht="13.5" thickTop="1">
      <c r="A32" s="3"/>
      <c r="B32" s="3"/>
      <c r="C32" s="19"/>
      <c r="D32" s="19"/>
      <c r="E32" s="19"/>
      <c r="F32" s="19"/>
      <c r="G32" s="19"/>
    </row>
    <row r="33" ht="12.75">
      <c r="AS33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R15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2.7109375" style="0" customWidth="1"/>
    <col min="7" max="7" width="16.7109375" style="0" customWidth="1"/>
    <col min="8" max="8" width="3.7109375" style="0" customWidth="1"/>
    <col min="9" max="12" width="13.7109375" style="0" customWidth="1"/>
    <col min="13" max="13" width="15.7109375" style="0" customWidth="1"/>
    <col min="14" max="14" width="3.7109375" style="0" customWidth="1"/>
    <col min="15" max="18" width="13.7109375" style="0" customWidth="1"/>
    <col min="19" max="19" width="16.00390625" style="0" customWidth="1"/>
    <col min="20" max="20" width="3.7109375" style="0" customWidth="1"/>
    <col min="21" max="24" width="12.7109375" style="0" customWidth="1"/>
    <col min="25" max="25" width="17.57421875" style="0" customWidth="1"/>
    <col min="26" max="26" width="3.7109375" style="0" customWidth="1"/>
    <col min="27" max="30" width="12.7109375" style="0" customWidth="1"/>
    <col min="31" max="31" width="16.00390625" style="0" customWidth="1"/>
    <col min="32" max="32" width="3.7109375" style="0" customWidth="1"/>
    <col min="33" max="36" width="12.7109375" style="0" customWidth="1"/>
    <col min="37" max="37" width="17.57421875" style="0" customWidth="1"/>
    <col min="38" max="38" width="3.7109375" style="0" customWidth="1"/>
    <col min="39" max="42" width="12.7109375" style="0" customWidth="1"/>
    <col min="43" max="43" width="16.28125" style="0" customWidth="1"/>
    <col min="44" max="44" width="3.7109375" style="0" customWidth="1"/>
    <col min="45" max="48" width="12.7109375" style="0" customWidth="1"/>
    <col min="49" max="49" width="16.00390625" style="0" customWidth="1"/>
    <col min="50" max="50" width="3.7109375" style="0" customWidth="1"/>
    <col min="51" max="54" width="12.7109375" style="0" customWidth="1"/>
    <col min="55" max="55" width="15.7109375" style="0" customWidth="1"/>
    <col min="56" max="56" width="3.7109375" style="0" customWidth="1"/>
    <col min="57" max="60" width="12.7109375" style="0" customWidth="1"/>
    <col min="61" max="61" width="15.57421875" style="0" customWidth="1"/>
    <col min="62" max="62" width="3.7109375" style="0" customWidth="1"/>
    <col min="63" max="66" width="12.7109375" style="0" customWidth="1"/>
    <col min="67" max="67" width="15.28125" style="0" customWidth="1"/>
    <col min="68" max="68" width="3.7109375" style="0" customWidth="1"/>
    <col min="69" max="72" width="12.7109375" style="0" customWidth="1"/>
    <col min="73" max="73" width="16.00390625" style="0" customWidth="1"/>
    <col min="74" max="74" width="3.7109375" style="0" customWidth="1"/>
    <col min="75" max="78" width="12.7109375" style="0" customWidth="1"/>
    <col min="79" max="79" width="15.7109375" style="0" customWidth="1"/>
    <col min="80" max="80" width="3.7109375" style="0" customWidth="1"/>
    <col min="81" max="84" width="12.7109375" style="0" customWidth="1"/>
    <col min="85" max="85" width="15.7109375" style="0" customWidth="1"/>
    <col min="86" max="86" width="3.7109375" style="0" customWidth="1"/>
    <col min="87" max="90" width="12.7109375" style="0" customWidth="1"/>
    <col min="91" max="91" width="16.140625" style="0" customWidth="1"/>
    <col min="92" max="92" width="3.7109375" style="0" customWidth="1"/>
    <col min="93" max="96" width="12.7109375" style="0" customWidth="1"/>
    <col min="97" max="97" width="17.140625" style="0" customWidth="1"/>
    <col min="98" max="98" width="3.7109375" style="0" customWidth="1"/>
    <col min="99" max="102" width="12.7109375" style="0" customWidth="1"/>
    <col min="103" max="103" width="16.421875" style="0" customWidth="1"/>
    <col min="104" max="104" width="3.7109375" style="0" customWidth="1"/>
    <col min="105" max="108" width="12.7109375" style="0" customWidth="1"/>
    <col min="109" max="109" width="17.28125" style="0" customWidth="1"/>
    <col min="110" max="110" width="3.7109375" style="0" customWidth="1"/>
    <col min="111" max="114" width="12.7109375" style="0" customWidth="1"/>
    <col min="115" max="115" width="16.421875" style="0" customWidth="1"/>
    <col min="116" max="116" width="3.7109375" style="0" customWidth="1"/>
    <col min="117" max="120" width="12.7109375" style="0" customWidth="1"/>
    <col min="121" max="121" width="15.57421875" style="0" customWidth="1"/>
    <col min="122" max="122" width="3.7109375" style="0" customWidth="1"/>
  </cols>
  <sheetData>
    <row r="1" spans="1:122" ht="12.75">
      <c r="A1" s="3"/>
      <c r="B1" s="3"/>
      <c r="C1" s="19"/>
      <c r="D1" s="3"/>
      <c r="E1" s="3"/>
      <c r="F1" s="3"/>
      <c r="G1" s="3"/>
      <c r="H1" s="41"/>
      <c r="I1" s="5"/>
      <c r="J1" s="19"/>
      <c r="K1" s="5" t="s">
        <v>59</v>
      </c>
      <c r="L1" s="5"/>
      <c r="M1" s="5"/>
      <c r="N1" s="41"/>
      <c r="O1" s="27"/>
      <c r="P1" s="27"/>
      <c r="Q1" s="27"/>
      <c r="R1" s="27"/>
      <c r="S1" s="27"/>
      <c r="T1" s="41"/>
      <c r="Z1" s="41"/>
      <c r="AA1" s="5"/>
      <c r="AF1" s="41"/>
      <c r="AI1" s="5" t="s">
        <v>59</v>
      </c>
      <c r="AJ1" s="5"/>
      <c r="AK1" s="5"/>
      <c r="AL1" s="41"/>
      <c r="AR1" s="41"/>
      <c r="AS1" s="5"/>
      <c r="AX1" s="41"/>
      <c r="BD1" s="41"/>
      <c r="BG1" s="5" t="s">
        <v>59</v>
      </c>
      <c r="BH1" s="5"/>
      <c r="BI1" s="5"/>
      <c r="BJ1" s="41"/>
      <c r="BK1" s="5"/>
      <c r="BP1" s="41"/>
      <c r="BV1" s="41"/>
      <c r="CB1" s="41"/>
      <c r="CC1" s="5"/>
      <c r="CE1" s="5" t="s">
        <v>59</v>
      </c>
      <c r="CF1" s="5"/>
      <c r="CG1" s="5"/>
      <c r="CH1" s="41"/>
      <c r="CN1" s="41"/>
      <c r="CT1" s="41"/>
      <c r="CU1" s="5"/>
      <c r="CV1" s="19"/>
      <c r="CW1" s="19"/>
      <c r="CX1" s="19"/>
      <c r="CY1" s="19"/>
      <c r="CZ1" s="41"/>
      <c r="DC1" s="5" t="s">
        <v>59</v>
      </c>
      <c r="DD1" s="5"/>
      <c r="DE1" s="5"/>
      <c r="DF1" s="41"/>
      <c r="DL1" s="41"/>
      <c r="DM1" s="5"/>
      <c r="DO1" s="5"/>
      <c r="DP1" s="5"/>
      <c r="DQ1" s="5"/>
      <c r="DR1" s="14"/>
    </row>
    <row r="2" spans="1:122" ht="12.75">
      <c r="A2" s="3"/>
      <c r="B2" s="3"/>
      <c r="C2" s="62"/>
      <c r="D2" s="3"/>
      <c r="E2" s="3"/>
      <c r="F2" s="3"/>
      <c r="G2" s="3"/>
      <c r="H2" s="41"/>
      <c r="I2" s="5"/>
      <c r="J2" s="19"/>
      <c r="K2" s="5" t="s">
        <v>60</v>
      </c>
      <c r="L2" s="5"/>
      <c r="M2" s="5"/>
      <c r="N2" s="41"/>
      <c r="O2" s="27"/>
      <c r="P2" s="27"/>
      <c r="Q2" s="27"/>
      <c r="R2" s="27"/>
      <c r="S2" s="27"/>
      <c r="T2" s="41"/>
      <c r="Z2" s="41"/>
      <c r="AA2" s="5"/>
      <c r="AF2" s="41"/>
      <c r="AI2" s="5" t="s">
        <v>60</v>
      </c>
      <c r="AJ2" s="5"/>
      <c r="AK2" s="5"/>
      <c r="AL2" s="41"/>
      <c r="AR2" s="41"/>
      <c r="AS2" s="5"/>
      <c r="AX2" s="41"/>
      <c r="BD2" s="41"/>
      <c r="BG2" s="5" t="s">
        <v>60</v>
      </c>
      <c r="BH2" s="5"/>
      <c r="BI2" s="5"/>
      <c r="BJ2" s="41"/>
      <c r="BK2" s="5"/>
      <c r="BP2" s="41"/>
      <c r="BV2" s="41"/>
      <c r="CB2" s="41"/>
      <c r="CC2" s="5"/>
      <c r="CE2" s="5" t="s">
        <v>60</v>
      </c>
      <c r="CF2" s="5"/>
      <c r="CG2" s="5"/>
      <c r="CH2" s="41"/>
      <c r="CN2" s="41"/>
      <c r="CT2" s="41"/>
      <c r="CU2" s="5"/>
      <c r="CV2" s="19"/>
      <c r="CW2" s="19"/>
      <c r="CX2" s="19"/>
      <c r="CY2" s="19"/>
      <c r="CZ2" s="41"/>
      <c r="DC2" s="5" t="s">
        <v>60</v>
      </c>
      <c r="DD2" s="5"/>
      <c r="DE2" s="5"/>
      <c r="DF2" s="41"/>
      <c r="DL2" s="41"/>
      <c r="DM2" s="5"/>
      <c r="DO2" s="4"/>
      <c r="DP2" s="4"/>
      <c r="DQ2" s="4"/>
      <c r="DR2" s="14"/>
    </row>
    <row r="3" spans="1:122" ht="12.75">
      <c r="A3" s="3"/>
      <c r="B3" s="3"/>
      <c r="C3" s="19"/>
      <c r="D3" s="3"/>
      <c r="E3" s="3"/>
      <c r="F3" s="3"/>
      <c r="G3" s="3"/>
      <c r="H3" s="41"/>
      <c r="I3" s="5"/>
      <c r="J3" s="19"/>
      <c r="K3" s="5" t="s">
        <v>81</v>
      </c>
      <c r="L3" s="5"/>
      <c r="M3" s="5"/>
      <c r="N3" s="41"/>
      <c r="O3" s="27"/>
      <c r="P3" s="27"/>
      <c r="Q3" s="27"/>
      <c r="R3" s="27"/>
      <c r="S3" s="27"/>
      <c r="T3" s="41"/>
      <c r="Z3" s="41"/>
      <c r="AA3" s="5"/>
      <c r="AF3" s="41"/>
      <c r="AI3" s="5" t="s">
        <v>81</v>
      </c>
      <c r="AJ3" s="5"/>
      <c r="AK3" s="5"/>
      <c r="AL3" s="41"/>
      <c r="AR3" s="41"/>
      <c r="AS3" s="5"/>
      <c r="AX3" s="41"/>
      <c r="BD3" s="41"/>
      <c r="BG3" s="5" t="s">
        <v>81</v>
      </c>
      <c r="BH3" s="5"/>
      <c r="BI3" s="5"/>
      <c r="BJ3" s="41"/>
      <c r="BK3" s="5"/>
      <c r="BP3" s="41"/>
      <c r="BV3" s="41"/>
      <c r="CB3" s="41"/>
      <c r="CC3" s="5"/>
      <c r="CE3" s="5" t="s">
        <v>81</v>
      </c>
      <c r="CF3" s="5"/>
      <c r="CG3" s="5"/>
      <c r="CH3" s="41"/>
      <c r="CN3" s="41"/>
      <c r="CT3" s="41"/>
      <c r="CU3" s="5"/>
      <c r="CV3" s="19"/>
      <c r="CW3" s="19"/>
      <c r="CX3" s="19"/>
      <c r="CY3" s="19"/>
      <c r="CZ3" s="41"/>
      <c r="DC3" s="5" t="s">
        <v>81</v>
      </c>
      <c r="DD3" s="5"/>
      <c r="DE3" s="5"/>
      <c r="DF3" s="41"/>
      <c r="DL3" s="41"/>
      <c r="DM3" s="5"/>
      <c r="DO3" s="5"/>
      <c r="DP3" s="5"/>
      <c r="DQ3" s="5"/>
      <c r="DR3" s="14"/>
    </row>
    <row r="4" spans="1:122" ht="12.75">
      <c r="A4" s="3"/>
      <c r="B4" s="3"/>
      <c r="C4" s="19"/>
      <c r="D4" s="3"/>
      <c r="E4" s="3"/>
      <c r="F4" s="3"/>
      <c r="G4" s="3"/>
      <c r="H4" s="41"/>
      <c r="I4" s="5"/>
      <c r="J4" s="19"/>
      <c r="K4" s="5"/>
      <c r="L4" s="5"/>
      <c r="M4" s="5"/>
      <c r="N4" s="41"/>
      <c r="O4" s="27"/>
      <c r="P4" s="27"/>
      <c r="Q4" s="27"/>
      <c r="R4" s="27"/>
      <c r="S4" s="27"/>
      <c r="T4" s="41"/>
      <c r="Z4" s="41"/>
      <c r="AA4" s="5"/>
      <c r="AF4" s="41"/>
      <c r="AI4" s="5"/>
      <c r="AJ4" s="5"/>
      <c r="AK4" s="5"/>
      <c r="AL4" s="41"/>
      <c r="AR4" s="41"/>
      <c r="AS4" s="5"/>
      <c r="AX4" s="41"/>
      <c r="BD4" s="41"/>
      <c r="BG4" s="5"/>
      <c r="BH4" s="5"/>
      <c r="BI4" s="5"/>
      <c r="BJ4" s="41"/>
      <c r="BK4" s="5"/>
      <c r="BP4" s="41"/>
      <c r="BV4" s="41"/>
      <c r="CB4" s="41"/>
      <c r="CC4" s="5"/>
      <c r="CE4" s="5"/>
      <c r="CF4" s="5"/>
      <c r="CG4" s="5"/>
      <c r="CH4" s="41"/>
      <c r="CN4" s="41"/>
      <c r="CT4" s="41"/>
      <c r="CU4" s="5"/>
      <c r="CV4" s="19"/>
      <c r="CW4" s="19"/>
      <c r="CX4" s="19"/>
      <c r="CY4" s="19"/>
      <c r="CZ4" s="41"/>
      <c r="DC4" s="5"/>
      <c r="DD4" s="5"/>
      <c r="DE4" s="5"/>
      <c r="DF4" s="41"/>
      <c r="DL4" s="41"/>
      <c r="DM4" s="5"/>
      <c r="DO4" s="5"/>
      <c r="DP4" s="5"/>
      <c r="DQ4" s="5"/>
      <c r="DR4" s="14"/>
    </row>
    <row r="5" spans="1:122" ht="12.75">
      <c r="A5" s="3"/>
      <c r="B5" s="3"/>
      <c r="C5" s="19"/>
      <c r="D5" s="36"/>
      <c r="E5" s="36"/>
      <c r="F5" s="36"/>
      <c r="G5" s="36"/>
      <c r="H5" s="41"/>
      <c r="I5" s="19"/>
      <c r="J5" s="19"/>
      <c r="K5" s="19"/>
      <c r="L5" s="19"/>
      <c r="M5" s="19"/>
      <c r="N5" s="41"/>
      <c r="O5" s="27"/>
      <c r="P5" s="27"/>
      <c r="Q5" s="27"/>
      <c r="R5" s="27"/>
      <c r="S5" s="27"/>
      <c r="T5" s="41"/>
      <c r="Z5" s="41"/>
      <c r="AF5" s="41"/>
      <c r="AL5" s="41"/>
      <c r="AR5" s="41"/>
      <c r="AX5" s="41"/>
      <c r="BD5" s="41"/>
      <c r="BJ5" s="41"/>
      <c r="BP5" s="41"/>
      <c r="BV5" s="41"/>
      <c r="CB5" s="41"/>
      <c r="CH5" s="41"/>
      <c r="CN5" s="41"/>
      <c r="CT5" s="41"/>
      <c r="CU5" s="19"/>
      <c r="CV5" s="19"/>
      <c r="CW5" s="19"/>
      <c r="CX5" s="19"/>
      <c r="CY5" s="19"/>
      <c r="CZ5" s="41"/>
      <c r="DF5" s="41"/>
      <c r="DL5" s="41"/>
      <c r="DR5" s="14"/>
    </row>
    <row r="6" spans="1:122" ht="12.75">
      <c r="A6" s="6" t="s">
        <v>1</v>
      </c>
      <c r="B6" s="40"/>
      <c r="C6" s="42" t="s">
        <v>61</v>
      </c>
      <c r="D6" s="43"/>
      <c r="E6" s="44"/>
      <c r="F6" s="25"/>
      <c r="G6" s="25"/>
      <c r="H6" s="41"/>
      <c r="I6" s="21" t="s">
        <v>62</v>
      </c>
      <c r="J6" s="45"/>
      <c r="K6" s="46"/>
      <c r="L6" s="25"/>
      <c r="M6" s="25"/>
      <c r="N6" s="41"/>
      <c r="O6" s="21" t="s">
        <v>63</v>
      </c>
      <c r="P6" s="45"/>
      <c r="Q6" s="46"/>
      <c r="R6" s="25"/>
      <c r="S6" s="25"/>
      <c r="T6" s="41"/>
      <c r="U6" s="7" t="s">
        <v>64</v>
      </c>
      <c r="V6" s="8"/>
      <c r="W6" s="9"/>
      <c r="X6" s="25"/>
      <c r="Y6" s="25"/>
      <c r="Z6" s="41"/>
      <c r="AA6" s="7" t="s">
        <v>65</v>
      </c>
      <c r="AB6" s="8"/>
      <c r="AC6" s="9"/>
      <c r="AD6" s="25"/>
      <c r="AE6" s="25"/>
      <c r="AF6" s="41"/>
      <c r="AG6" s="7" t="s">
        <v>66</v>
      </c>
      <c r="AH6" s="8"/>
      <c r="AI6" s="9"/>
      <c r="AJ6" s="25"/>
      <c r="AK6" s="25"/>
      <c r="AL6" s="41"/>
      <c r="AM6" s="7" t="s">
        <v>67</v>
      </c>
      <c r="AN6" s="8"/>
      <c r="AO6" s="9"/>
      <c r="AP6" s="25"/>
      <c r="AQ6" s="25"/>
      <c r="AR6" s="41"/>
      <c r="AS6" s="7" t="s">
        <v>68</v>
      </c>
      <c r="AT6" s="8"/>
      <c r="AU6" s="9"/>
      <c r="AV6" s="25"/>
      <c r="AW6" s="25"/>
      <c r="AX6" s="41"/>
      <c r="AY6" s="7" t="s">
        <v>69</v>
      </c>
      <c r="AZ6" s="8"/>
      <c r="BA6" s="9"/>
      <c r="BB6" s="25"/>
      <c r="BC6" s="25"/>
      <c r="BD6" s="41"/>
      <c r="BE6" s="7" t="s">
        <v>70</v>
      </c>
      <c r="BF6" s="8"/>
      <c r="BG6" s="9"/>
      <c r="BH6" s="25"/>
      <c r="BI6" s="25"/>
      <c r="BJ6" s="41"/>
      <c r="BK6" s="7" t="s">
        <v>71</v>
      </c>
      <c r="BL6" s="8"/>
      <c r="BM6" s="9"/>
      <c r="BN6" s="25"/>
      <c r="BO6" s="25"/>
      <c r="BP6" s="41"/>
      <c r="BQ6" s="7" t="s">
        <v>72</v>
      </c>
      <c r="BR6" s="8"/>
      <c r="BS6" s="9"/>
      <c r="BT6" s="25"/>
      <c r="BU6" s="25"/>
      <c r="BV6" s="41"/>
      <c r="BW6" s="7" t="s">
        <v>73</v>
      </c>
      <c r="BX6" s="8"/>
      <c r="BY6" s="9"/>
      <c r="BZ6" s="25"/>
      <c r="CA6" s="25"/>
      <c r="CB6" s="41"/>
      <c r="CC6" s="7" t="s">
        <v>74</v>
      </c>
      <c r="CD6" s="8"/>
      <c r="CE6" s="9"/>
      <c r="CF6" s="25"/>
      <c r="CG6" s="25"/>
      <c r="CH6" s="41"/>
      <c r="CI6" s="7" t="s">
        <v>75</v>
      </c>
      <c r="CJ6" s="8"/>
      <c r="CK6" s="9"/>
      <c r="CL6" s="25"/>
      <c r="CM6" s="25"/>
      <c r="CN6" s="41"/>
      <c r="CO6" s="7" t="s">
        <v>76</v>
      </c>
      <c r="CP6" s="8"/>
      <c r="CQ6" s="9"/>
      <c r="CR6" s="25"/>
      <c r="CS6" s="25"/>
      <c r="CT6" s="41"/>
      <c r="CU6" s="21" t="s">
        <v>77</v>
      </c>
      <c r="CV6" s="45"/>
      <c r="CW6" s="46"/>
      <c r="CX6" s="25"/>
      <c r="CY6" s="25"/>
      <c r="CZ6" s="41"/>
      <c r="DA6" s="7" t="s">
        <v>19</v>
      </c>
      <c r="DB6" s="8"/>
      <c r="DC6" s="9"/>
      <c r="DD6" s="25"/>
      <c r="DE6" s="25"/>
      <c r="DF6" s="41"/>
      <c r="DG6" s="7" t="s">
        <v>78</v>
      </c>
      <c r="DH6" s="8"/>
      <c r="DI6" s="9"/>
      <c r="DJ6" s="25"/>
      <c r="DK6" s="25"/>
      <c r="DL6" s="41"/>
      <c r="DM6" s="7" t="s">
        <v>79</v>
      </c>
      <c r="DN6" s="8"/>
      <c r="DO6" s="9"/>
      <c r="DP6" s="25"/>
      <c r="DQ6" s="25"/>
      <c r="DR6" s="14"/>
    </row>
    <row r="7" spans="1:122" ht="12.75">
      <c r="A7" s="30" t="s">
        <v>7</v>
      </c>
      <c r="B7" s="2"/>
      <c r="C7" s="47" t="s">
        <v>80</v>
      </c>
      <c r="D7" s="48"/>
      <c r="E7" s="49"/>
      <c r="F7" s="25" t="s">
        <v>86</v>
      </c>
      <c r="G7" s="25" t="s">
        <v>86</v>
      </c>
      <c r="H7" s="50"/>
      <c r="I7" s="21"/>
      <c r="J7" s="45"/>
      <c r="K7" s="46"/>
      <c r="L7" s="25" t="s">
        <v>86</v>
      </c>
      <c r="M7" s="25" t="s">
        <v>86</v>
      </c>
      <c r="N7" s="50"/>
      <c r="O7" s="21"/>
      <c r="P7" s="45"/>
      <c r="Q7" s="46"/>
      <c r="R7" s="25" t="s">
        <v>86</v>
      </c>
      <c r="S7" s="25" t="s">
        <v>86</v>
      </c>
      <c r="T7" s="50"/>
      <c r="U7" s="51">
        <v>0.2775281</v>
      </c>
      <c r="V7" s="18">
        <v>0.2837434</v>
      </c>
      <c r="W7" s="32"/>
      <c r="X7" s="25" t="s">
        <v>86</v>
      </c>
      <c r="Y7" s="25" t="s">
        <v>86</v>
      </c>
      <c r="Z7" s="50"/>
      <c r="AA7" s="51">
        <v>0.0823527</v>
      </c>
      <c r="AB7" s="18">
        <v>0.0841968</v>
      </c>
      <c r="AC7" s="32"/>
      <c r="AD7" s="25" t="s">
        <v>86</v>
      </c>
      <c r="AE7" s="25" t="s">
        <v>86</v>
      </c>
      <c r="AF7" s="50"/>
      <c r="AG7" s="51">
        <v>0.0064487</v>
      </c>
      <c r="AH7" s="18">
        <v>0.0070051</v>
      </c>
      <c r="AI7" s="32"/>
      <c r="AJ7" s="25" t="s">
        <v>86</v>
      </c>
      <c r="AK7" s="25" t="s">
        <v>86</v>
      </c>
      <c r="AL7" s="50"/>
      <c r="AM7" s="31"/>
      <c r="AN7" s="18">
        <v>0.0505091</v>
      </c>
      <c r="AO7" s="32"/>
      <c r="AP7" s="25" t="s">
        <v>86</v>
      </c>
      <c r="AQ7" s="25" t="s">
        <v>86</v>
      </c>
      <c r="AR7" s="50"/>
      <c r="AS7" s="31"/>
      <c r="AT7" s="18">
        <v>0.0052896</v>
      </c>
      <c r="AU7" s="32"/>
      <c r="AV7" s="25" t="s">
        <v>86</v>
      </c>
      <c r="AW7" s="25" t="s">
        <v>86</v>
      </c>
      <c r="AX7" s="50"/>
      <c r="AY7" s="51">
        <v>0.1123443</v>
      </c>
      <c r="AZ7" s="18">
        <v>0.1123632</v>
      </c>
      <c r="BA7" s="32"/>
      <c r="BB7" s="25" t="s">
        <v>86</v>
      </c>
      <c r="BC7" s="25" t="s">
        <v>86</v>
      </c>
      <c r="BD7" s="50"/>
      <c r="BE7" s="31"/>
      <c r="BF7" s="18">
        <v>0.0046377</v>
      </c>
      <c r="BG7" s="32"/>
      <c r="BH7" s="25" t="s">
        <v>86</v>
      </c>
      <c r="BI7" s="25" t="s">
        <v>86</v>
      </c>
      <c r="BJ7" s="50"/>
      <c r="BK7" s="31"/>
      <c r="BL7" s="18">
        <v>0.1150457</v>
      </c>
      <c r="BM7" s="32"/>
      <c r="BN7" s="25" t="s">
        <v>86</v>
      </c>
      <c r="BO7" s="25" t="s">
        <v>86</v>
      </c>
      <c r="BP7" s="50"/>
      <c r="BQ7" s="31"/>
      <c r="BR7" s="18">
        <v>0.0070928</v>
      </c>
      <c r="BS7" s="32"/>
      <c r="BT7" s="25" t="s">
        <v>86</v>
      </c>
      <c r="BU7" s="25" t="s">
        <v>86</v>
      </c>
      <c r="BV7" s="50"/>
      <c r="BW7" s="31"/>
      <c r="BX7" s="18">
        <v>0.0969753</v>
      </c>
      <c r="BY7" s="32"/>
      <c r="BZ7" s="25" t="s">
        <v>86</v>
      </c>
      <c r="CA7" s="25" t="s">
        <v>86</v>
      </c>
      <c r="CB7" s="50"/>
      <c r="CC7" s="31"/>
      <c r="CD7" s="18">
        <v>0.0169526</v>
      </c>
      <c r="CE7" s="32"/>
      <c r="CF7" s="25" t="s">
        <v>86</v>
      </c>
      <c r="CG7" s="25" t="s">
        <v>86</v>
      </c>
      <c r="CH7" s="50"/>
      <c r="CI7" s="31"/>
      <c r="CJ7" s="18">
        <v>0.0340221</v>
      </c>
      <c r="CK7" s="32"/>
      <c r="CL7" s="25" t="s">
        <v>86</v>
      </c>
      <c r="CM7" s="25" t="s">
        <v>86</v>
      </c>
      <c r="CN7" s="50"/>
      <c r="CO7" s="31"/>
      <c r="CP7" s="18">
        <v>0.1083798</v>
      </c>
      <c r="CQ7" s="32"/>
      <c r="CR7" s="25" t="s">
        <v>86</v>
      </c>
      <c r="CS7" s="25" t="s">
        <v>86</v>
      </c>
      <c r="CT7" s="50"/>
      <c r="CU7" s="31"/>
      <c r="CV7" s="18">
        <v>0.0587801</v>
      </c>
      <c r="CW7" s="32"/>
      <c r="CX7" s="25" t="s">
        <v>86</v>
      </c>
      <c r="CY7" s="25" t="s">
        <v>86</v>
      </c>
      <c r="CZ7" s="50"/>
      <c r="DA7" s="31"/>
      <c r="DB7" s="18">
        <v>0.0083972</v>
      </c>
      <c r="DC7" s="32"/>
      <c r="DD7" s="25" t="s">
        <v>86</v>
      </c>
      <c r="DE7" s="25" t="s">
        <v>86</v>
      </c>
      <c r="DF7" s="50"/>
      <c r="DG7" s="31"/>
      <c r="DH7" s="18">
        <v>0.0066095</v>
      </c>
      <c r="DI7" s="32"/>
      <c r="DJ7" s="25" t="s">
        <v>86</v>
      </c>
      <c r="DK7" s="25" t="s">
        <v>86</v>
      </c>
      <c r="DL7" s="50"/>
      <c r="DM7" s="31"/>
      <c r="DN7" s="18">
        <v>0.0657761</v>
      </c>
      <c r="DO7" s="32"/>
      <c r="DP7" s="25" t="s">
        <v>86</v>
      </c>
      <c r="DQ7" s="25" t="s">
        <v>86</v>
      </c>
      <c r="DR7" s="50"/>
    </row>
    <row r="8" spans="1:122" ht="12.75">
      <c r="A8" s="10"/>
      <c r="B8" s="40"/>
      <c r="C8" s="25" t="s">
        <v>8</v>
      </c>
      <c r="D8" s="25" t="s">
        <v>9</v>
      </c>
      <c r="E8" s="25" t="s">
        <v>0</v>
      </c>
      <c r="F8" s="25" t="s">
        <v>87</v>
      </c>
      <c r="G8" s="25" t="s">
        <v>90</v>
      </c>
      <c r="H8" s="41"/>
      <c r="I8" s="25" t="s">
        <v>8</v>
      </c>
      <c r="J8" s="25" t="s">
        <v>9</v>
      </c>
      <c r="K8" s="25" t="s">
        <v>0</v>
      </c>
      <c r="L8" s="25" t="s">
        <v>87</v>
      </c>
      <c r="M8" s="25" t="s">
        <v>90</v>
      </c>
      <c r="N8" s="41"/>
      <c r="O8" s="25" t="s">
        <v>8</v>
      </c>
      <c r="P8" s="25" t="s">
        <v>9</v>
      </c>
      <c r="Q8" s="25" t="s">
        <v>0</v>
      </c>
      <c r="R8" s="25" t="s">
        <v>87</v>
      </c>
      <c r="S8" s="25" t="s">
        <v>90</v>
      </c>
      <c r="T8" s="41"/>
      <c r="U8" s="11" t="s">
        <v>8</v>
      </c>
      <c r="V8" s="11" t="s">
        <v>9</v>
      </c>
      <c r="W8" s="11" t="s">
        <v>0</v>
      </c>
      <c r="X8" s="25" t="s">
        <v>87</v>
      </c>
      <c r="Y8" s="25" t="s">
        <v>90</v>
      </c>
      <c r="Z8" s="41"/>
      <c r="AA8" s="11" t="s">
        <v>8</v>
      </c>
      <c r="AB8" s="11" t="s">
        <v>9</v>
      </c>
      <c r="AC8" s="11" t="s">
        <v>0</v>
      </c>
      <c r="AD8" s="25" t="s">
        <v>87</v>
      </c>
      <c r="AE8" s="25" t="s">
        <v>90</v>
      </c>
      <c r="AF8" s="41"/>
      <c r="AG8" s="11" t="s">
        <v>8</v>
      </c>
      <c r="AH8" s="11" t="s">
        <v>9</v>
      </c>
      <c r="AI8" s="11" t="s">
        <v>0</v>
      </c>
      <c r="AJ8" s="25" t="s">
        <v>87</v>
      </c>
      <c r="AK8" s="25" t="s">
        <v>90</v>
      </c>
      <c r="AL8" s="41"/>
      <c r="AM8" s="11" t="s">
        <v>8</v>
      </c>
      <c r="AN8" s="11" t="s">
        <v>9</v>
      </c>
      <c r="AO8" s="11" t="s">
        <v>0</v>
      </c>
      <c r="AP8" s="25" t="s">
        <v>87</v>
      </c>
      <c r="AQ8" s="25" t="s">
        <v>90</v>
      </c>
      <c r="AR8" s="41"/>
      <c r="AS8" s="11" t="s">
        <v>8</v>
      </c>
      <c r="AT8" s="11" t="s">
        <v>9</v>
      </c>
      <c r="AU8" s="11" t="s">
        <v>0</v>
      </c>
      <c r="AV8" s="25" t="s">
        <v>87</v>
      </c>
      <c r="AW8" s="25" t="s">
        <v>90</v>
      </c>
      <c r="AX8" s="41"/>
      <c r="AY8" s="11" t="s">
        <v>8</v>
      </c>
      <c r="AZ8" s="11" t="s">
        <v>9</v>
      </c>
      <c r="BA8" s="11" t="s">
        <v>0</v>
      </c>
      <c r="BB8" s="25" t="s">
        <v>87</v>
      </c>
      <c r="BC8" s="25" t="s">
        <v>90</v>
      </c>
      <c r="BD8" s="41"/>
      <c r="BE8" s="11" t="s">
        <v>8</v>
      </c>
      <c r="BF8" s="11" t="s">
        <v>9</v>
      </c>
      <c r="BG8" s="11" t="s">
        <v>0</v>
      </c>
      <c r="BH8" s="25" t="s">
        <v>87</v>
      </c>
      <c r="BI8" s="25" t="s">
        <v>90</v>
      </c>
      <c r="BJ8" s="41"/>
      <c r="BK8" s="11" t="s">
        <v>8</v>
      </c>
      <c r="BL8" s="11" t="s">
        <v>9</v>
      </c>
      <c r="BM8" s="11" t="s">
        <v>0</v>
      </c>
      <c r="BN8" s="25" t="s">
        <v>87</v>
      </c>
      <c r="BO8" s="25" t="s">
        <v>90</v>
      </c>
      <c r="BP8" s="41"/>
      <c r="BQ8" s="11" t="s">
        <v>8</v>
      </c>
      <c r="BR8" s="11" t="s">
        <v>9</v>
      </c>
      <c r="BS8" s="11" t="s">
        <v>0</v>
      </c>
      <c r="BT8" s="25" t="s">
        <v>87</v>
      </c>
      <c r="BU8" s="25" t="s">
        <v>90</v>
      </c>
      <c r="BV8" s="41"/>
      <c r="BW8" s="11" t="s">
        <v>8</v>
      </c>
      <c r="BX8" s="11" t="s">
        <v>9</v>
      </c>
      <c r="BY8" s="11" t="s">
        <v>0</v>
      </c>
      <c r="BZ8" s="25" t="s">
        <v>87</v>
      </c>
      <c r="CA8" s="25" t="s">
        <v>90</v>
      </c>
      <c r="CB8" s="41"/>
      <c r="CC8" s="11" t="s">
        <v>8</v>
      </c>
      <c r="CD8" s="11" t="s">
        <v>9</v>
      </c>
      <c r="CE8" s="11" t="s">
        <v>0</v>
      </c>
      <c r="CF8" s="25" t="s">
        <v>87</v>
      </c>
      <c r="CG8" s="25" t="s">
        <v>90</v>
      </c>
      <c r="CH8" s="41"/>
      <c r="CI8" s="11" t="s">
        <v>8</v>
      </c>
      <c r="CJ8" s="11" t="s">
        <v>9</v>
      </c>
      <c r="CK8" s="11" t="s">
        <v>0</v>
      </c>
      <c r="CL8" s="25" t="s">
        <v>87</v>
      </c>
      <c r="CM8" s="25" t="s">
        <v>90</v>
      </c>
      <c r="CN8" s="41"/>
      <c r="CO8" s="11" t="s">
        <v>8</v>
      </c>
      <c r="CP8" s="11" t="s">
        <v>9</v>
      </c>
      <c r="CQ8" s="11" t="s">
        <v>0</v>
      </c>
      <c r="CR8" s="25" t="s">
        <v>87</v>
      </c>
      <c r="CS8" s="25" t="s">
        <v>90</v>
      </c>
      <c r="CT8" s="41"/>
      <c r="CU8" s="25" t="s">
        <v>8</v>
      </c>
      <c r="CV8" s="25" t="s">
        <v>9</v>
      </c>
      <c r="CW8" s="25" t="s">
        <v>0</v>
      </c>
      <c r="CX8" s="25" t="s">
        <v>87</v>
      </c>
      <c r="CY8" s="25" t="s">
        <v>90</v>
      </c>
      <c r="CZ8" s="41"/>
      <c r="DA8" s="11" t="s">
        <v>8</v>
      </c>
      <c r="DB8" s="11" t="s">
        <v>9</v>
      </c>
      <c r="DC8" s="11" t="s">
        <v>0</v>
      </c>
      <c r="DD8" s="25" t="s">
        <v>87</v>
      </c>
      <c r="DE8" s="25" t="s">
        <v>90</v>
      </c>
      <c r="DF8" s="41"/>
      <c r="DG8" s="11" t="s">
        <v>8</v>
      </c>
      <c r="DH8" s="11" t="s">
        <v>9</v>
      </c>
      <c r="DI8" s="11" t="s">
        <v>0</v>
      </c>
      <c r="DJ8" s="25" t="s">
        <v>87</v>
      </c>
      <c r="DK8" s="25" t="s">
        <v>90</v>
      </c>
      <c r="DL8" s="41"/>
      <c r="DM8" s="11" t="s">
        <v>8</v>
      </c>
      <c r="DN8" s="11" t="s">
        <v>9</v>
      </c>
      <c r="DO8" s="11" t="s">
        <v>0</v>
      </c>
      <c r="DP8" s="25" t="s">
        <v>87</v>
      </c>
      <c r="DQ8" s="25" t="s">
        <v>90</v>
      </c>
      <c r="DR8" s="14"/>
    </row>
    <row r="9" spans="1:122" ht="12.75">
      <c r="A9" s="3">
        <v>39722</v>
      </c>
      <c r="B9" s="3"/>
      <c r="C9" s="19">
        <v>20736</v>
      </c>
      <c r="D9" s="19">
        <v>92987</v>
      </c>
      <c r="E9" s="26">
        <f aca="true" t="shared" si="0" ref="E9:E14">C9+D9</f>
        <v>113723</v>
      </c>
      <c r="F9" s="26">
        <f aca="true" t="shared" si="1" ref="F9:G13">L9+R9</f>
        <v>40660</v>
      </c>
      <c r="G9" s="26">
        <f t="shared" si="1"/>
        <v>17586</v>
      </c>
      <c r="H9" s="14"/>
      <c r="I9" s="20">
        <f aca="true" t="shared" si="2" ref="I9:J14">U9+AA9+AG9</f>
        <v>7774.8657408</v>
      </c>
      <c r="J9" s="20">
        <f t="shared" si="2"/>
        <v>34865.0386111</v>
      </c>
      <c r="K9" s="20">
        <f aca="true" t="shared" si="3" ref="K9:K14">I9+J9</f>
        <v>42639.9043519</v>
      </c>
      <c r="L9" s="20">
        <f aca="true" t="shared" si="4" ref="L9:M13">X9+AD9+AJ9</f>
        <v>15245</v>
      </c>
      <c r="M9" s="20">
        <f t="shared" si="4"/>
        <v>6594</v>
      </c>
      <c r="N9" s="14"/>
      <c r="O9" s="20">
        <f aca="true" t="shared" si="5" ref="O9:P14">AM9+AS9+AY9+BE9+BK9+BQ9+BW9+CC9+CI9+CO9+CU9+DA9+DG9+DM9</f>
        <v>12961.1342592</v>
      </c>
      <c r="P9" s="20">
        <f t="shared" si="5"/>
        <v>58121.9613889</v>
      </c>
      <c r="Q9" s="20">
        <f aca="true" t="shared" si="6" ref="Q9:Q14">O9+P9</f>
        <v>71083.0956481</v>
      </c>
      <c r="R9" s="20">
        <f aca="true" t="shared" si="7" ref="R9:S13">AP9+AV9+BB9+BH9+BN9+BT9+BZ9+CF9+CL9+CR9+CX9+DD9+DJ9+DP9</f>
        <v>25415</v>
      </c>
      <c r="S9" s="20">
        <f t="shared" si="7"/>
        <v>10992</v>
      </c>
      <c r="T9" s="14"/>
      <c r="U9" s="19">
        <f>C9*V7</f>
        <v>5883.7031424</v>
      </c>
      <c r="V9" s="19">
        <f>D9*V7</f>
        <v>26384.447535799998</v>
      </c>
      <c r="W9" s="19">
        <f aca="true" t="shared" si="8" ref="W9:W14">U9+V9</f>
        <v>32268.1506782</v>
      </c>
      <c r="X9" s="19">
        <v>11537</v>
      </c>
      <c r="Y9" s="19">
        <v>4990</v>
      </c>
      <c r="Z9" s="14"/>
      <c r="AA9" s="19">
        <f>C9*AB7</f>
        <v>1745.9048448</v>
      </c>
      <c r="AB9" s="19">
        <f>D9*AB7</f>
        <v>7829.2078416</v>
      </c>
      <c r="AC9" s="19">
        <f aca="true" t="shared" si="9" ref="AC9:AC14">AA9+AB9</f>
        <v>9575.1126864</v>
      </c>
      <c r="AD9" s="19">
        <v>3423</v>
      </c>
      <c r="AE9" s="19">
        <v>1481</v>
      </c>
      <c r="AF9" s="14"/>
      <c r="AG9" s="19">
        <f>C9*AH7</f>
        <v>145.2577536</v>
      </c>
      <c r="AH9" s="19">
        <f>D9*AH7</f>
        <v>651.3832337</v>
      </c>
      <c r="AI9" s="19">
        <f aca="true" t="shared" si="10" ref="AI9:AI14">AG9+AH9</f>
        <v>796.6409873</v>
      </c>
      <c r="AJ9" s="19">
        <v>285</v>
      </c>
      <c r="AK9" s="19">
        <v>123</v>
      </c>
      <c r="AL9" s="14"/>
      <c r="AM9" s="19">
        <f>C9*AN7</f>
        <v>1047.3566976</v>
      </c>
      <c r="AN9" s="19">
        <f>D9*AN7</f>
        <v>4696.6896817</v>
      </c>
      <c r="AO9" s="19">
        <f aca="true" t="shared" si="11" ref="AO9:AO14">AM9+AN9</f>
        <v>5744.0463793</v>
      </c>
      <c r="AP9" s="19">
        <v>2054</v>
      </c>
      <c r="AQ9" s="19">
        <v>888</v>
      </c>
      <c r="AR9" s="14"/>
      <c r="AS9" s="19">
        <f>C9*AT7</f>
        <v>109.6851456</v>
      </c>
      <c r="AT9" s="19">
        <f>D9*AT7</f>
        <v>491.86403520000005</v>
      </c>
      <c r="AU9" s="26">
        <f aca="true" t="shared" si="12" ref="AU9:AU14">AS9+AT9</f>
        <v>601.5491808</v>
      </c>
      <c r="AV9" s="26">
        <v>215</v>
      </c>
      <c r="AW9" s="26">
        <v>93</v>
      </c>
      <c r="AX9" s="14"/>
      <c r="AY9" s="19">
        <f>C9*AZ7</f>
        <v>2329.9633152</v>
      </c>
      <c r="AZ9" s="19">
        <f>D9*AZ7</f>
        <v>10448.316878399999</v>
      </c>
      <c r="BA9" s="19">
        <f aca="true" t="shared" si="13" ref="BA9:BA14">AY9+AZ9</f>
        <v>12778.2801936</v>
      </c>
      <c r="BB9" s="19">
        <v>4569</v>
      </c>
      <c r="BC9" s="19">
        <v>1976</v>
      </c>
      <c r="BD9" s="14"/>
      <c r="BE9" s="19">
        <f>C9*BF7</f>
        <v>96.1673472</v>
      </c>
      <c r="BF9" s="19">
        <f>D9*BF7</f>
        <v>431.2458099</v>
      </c>
      <c r="BG9" s="26">
        <f aca="true" t="shared" si="14" ref="BG9:BG14">BE9+BF9</f>
        <v>527.4131571</v>
      </c>
      <c r="BH9" s="26">
        <v>189</v>
      </c>
      <c r="BI9" s="26">
        <v>81</v>
      </c>
      <c r="BJ9" s="14"/>
      <c r="BK9" s="19">
        <f>C9*BL7</f>
        <v>2385.5876352</v>
      </c>
      <c r="BL9" s="19">
        <f>D9*BL7</f>
        <v>10697.7545059</v>
      </c>
      <c r="BM9" s="26">
        <f aca="true" t="shared" si="15" ref="BM9:BM14">BK9+BL9</f>
        <v>13083.3421411</v>
      </c>
      <c r="BN9" s="26">
        <v>4678</v>
      </c>
      <c r="BO9" s="26">
        <v>2023</v>
      </c>
      <c r="BP9" s="14"/>
      <c r="BQ9" s="19">
        <f>C9*BR7</f>
        <v>147.07630079999998</v>
      </c>
      <c r="BR9" s="19">
        <f>D9*BR7</f>
        <v>659.5381936</v>
      </c>
      <c r="BS9" s="26">
        <f aca="true" t="shared" si="16" ref="BS9:BS14">BQ9+BR9</f>
        <v>806.6144944</v>
      </c>
      <c r="BT9" s="26">
        <v>288</v>
      </c>
      <c r="BU9" s="26">
        <v>125</v>
      </c>
      <c r="BV9" s="14"/>
      <c r="BW9" s="19">
        <f>C9*BX7</f>
        <v>2010.8798208</v>
      </c>
      <c r="BX9" s="19">
        <f>D9*BX7</f>
        <v>9017.4422211</v>
      </c>
      <c r="BY9" s="26">
        <f aca="true" t="shared" si="17" ref="BY9:BY14">BW9+BX9</f>
        <v>11028.3220419</v>
      </c>
      <c r="BZ9" s="26">
        <v>3943</v>
      </c>
      <c r="CA9" s="26">
        <v>1706</v>
      </c>
      <c r="CB9" s="14"/>
      <c r="CC9" s="19">
        <f>C9*CD7</f>
        <v>351.5291136</v>
      </c>
      <c r="CD9" s="19">
        <f>D9*CD7</f>
        <v>1576.3714162</v>
      </c>
      <c r="CE9" s="26">
        <f aca="true" t="shared" si="18" ref="CE9:CE14">CC9+CD9</f>
        <v>1927.9005298000002</v>
      </c>
      <c r="CF9" s="26">
        <v>689</v>
      </c>
      <c r="CG9" s="26">
        <v>298</v>
      </c>
      <c r="CH9" s="14"/>
      <c r="CI9" s="19">
        <f>C9*CJ7</f>
        <v>705.4822656</v>
      </c>
      <c r="CJ9" s="19">
        <f>D9*CJ7</f>
        <v>3163.6130127</v>
      </c>
      <c r="CK9" s="26">
        <f aca="true" t="shared" si="19" ref="CK9:CK14">CI9+CJ9</f>
        <v>3869.0952783000002</v>
      </c>
      <c r="CL9" s="26">
        <v>1383</v>
      </c>
      <c r="CM9" s="26">
        <v>598</v>
      </c>
      <c r="CN9" s="14"/>
      <c r="CO9" s="19">
        <f>C9*CP7</f>
        <v>2247.3635328</v>
      </c>
      <c r="CP9" s="19">
        <f>D9*CP7</f>
        <v>10077.9124626</v>
      </c>
      <c r="CQ9" s="19">
        <f aca="true" t="shared" si="20" ref="CQ9:CQ14">SUM(CO9:CP9)</f>
        <v>12325.2759954</v>
      </c>
      <c r="CR9" s="19">
        <v>4407</v>
      </c>
      <c r="CS9" s="19">
        <v>1906</v>
      </c>
      <c r="CT9" s="14"/>
      <c r="CU9" s="19">
        <f>C9*CV7</f>
        <v>1218.8641536</v>
      </c>
      <c r="CV9" s="19">
        <f>D9*CV7</f>
        <v>5465.7851587000005</v>
      </c>
      <c r="CW9" s="19">
        <f aca="true" t="shared" si="21" ref="CW9:CW14">SUM(CU9:CV9)</f>
        <v>6684.6493123</v>
      </c>
      <c r="CX9" s="19">
        <v>2390</v>
      </c>
      <c r="CY9" s="19">
        <v>1034</v>
      </c>
      <c r="CZ9" s="14"/>
      <c r="DA9" s="19">
        <f>C9*DB7</f>
        <v>174.1243392</v>
      </c>
      <c r="DB9" s="19">
        <f>D9*DB7</f>
        <v>780.8304364</v>
      </c>
      <c r="DC9" s="19">
        <f aca="true" t="shared" si="22" ref="DC9:DC14">SUM(DA9:DB9)</f>
        <v>954.9547756000001</v>
      </c>
      <c r="DD9" s="19">
        <v>341</v>
      </c>
      <c r="DE9" s="19">
        <v>148</v>
      </c>
      <c r="DF9" s="14"/>
      <c r="DG9" s="19">
        <f>C9*DH7</f>
        <v>137.05459199999999</v>
      </c>
      <c r="DH9" s="19">
        <f>D9*DH7</f>
        <v>614.5975765</v>
      </c>
      <c r="DI9" s="19">
        <f aca="true" t="shared" si="23" ref="DI9:DI14">SUM(DG9:DH9)</f>
        <v>751.6521684999999</v>
      </c>
      <c r="DJ9" s="19">
        <v>269</v>
      </c>
      <c r="DK9" s="19">
        <v>116</v>
      </c>
      <c r="DL9" s="14"/>
      <c r="DM9" s="19"/>
      <c r="DN9" s="19"/>
      <c r="DO9" s="19">
        <f aca="true" t="shared" si="24" ref="DO9:DO14">SUM(DM9:DN9)</f>
        <v>0</v>
      </c>
      <c r="DP9" s="19"/>
      <c r="DQ9" s="19"/>
      <c r="DR9" s="14"/>
    </row>
    <row r="10" spans="1:122" ht="12.75">
      <c r="A10" s="3">
        <v>39904</v>
      </c>
      <c r="B10" s="3"/>
      <c r="C10" s="19"/>
      <c r="D10" s="19">
        <v>189891</v>
      </c>
      <c r="E10" s="26">
        <f t="shared" si="0"/>
        <v>189891</v>
      </c>
      <c r="F10" s="26">
        <f t="shared" si="1"/>
        <v>40660</v>
      </c>
      <c r="G10" s="26">
        <f t="shared" si="1"/>
        <v>17586</v>
      </c>
      <c r="H10" s="14"/>
      <c r="I10" s="20">
        <f t="shared" si="2"/>
        <v>0</v>
      </c>
      <c r="J10" s="20">
        <f t="shared" si="2"/>
        <v>71198.73796229999</v>
      </c>
      <c r="K10" s="20">
        <f t="shared" si="3"/>
        <v>71198.73796229999</v>
      </c>
      <c r="L10" s="20">
        <f t="shared" si="4"/>
        <v>15245</v>
      </c>
      <c r="M10" s="20">
        <f t="shared" si="4"/>
        <v>6594</v>
      </c>
      <c r="N10" s="14"/>
      <c r="O10" s="20">
        <f t="shared" si="5"/>
        <v>0</v>
      </c>
      <c r="P10" s="20">
        <f t="shared" si="5"/>
        <v>118692.26203769998</v>
      </c>
      <c r="Q10" s="20">
        <f t="shared" si="6"/>
        <v>118692.26203769998</v>
      </c>
      <c r="R10" s="20">
        <f t="shared" si="7"/>
        <v>25415</v>
      </c>
      <c r="S10" s="20">
        <f t="shared" si="7"/>
        <v>10992</v>
      </c>
      <c r="T10" s="14"/>
      <c r="U10" s="19">
        <f>C10*V7</f>
        <v>0</v>
      </c>
      <c r="V10" s="19">
        <f>D10*V7</f>
        <v>53880.3179694</v>
      </c>
      <c r="W10" s="19">
        <f t="shared" si="8"/>
        <v>53880.3179694</v>
      </c>
      <c r="X10" s="19">
        <v>11537</v>
      </c>
      <c r="Y10" s="19">
        <v>4990</v>
      </c>
      <c r="Z10" s="14"/>
      <c r="AA10" s="19">
        <f>C10*AB7</f>
        <v>0</v>
      </c>
      <c r="AB10" s="19">
        <f>D10*AB7</f>
        <v>15988.2145488</v>
      </c>
      <c r="AC10" s="19">
        <f t="shared" si="9"/>
        <v>15988.2145488</v>
      </c>
      <c r="AD10" s="19">
        <v>3423</v>
      </c>
      <c r="AE10" s="19">
        <v>1481</v>
      </c>
      <c r="AF10" s="14"/>
      <c r="AG10" s="19">
        <f>C10*AH7</f>
        <v>0</v>
      </c>
      <c r="AH10" s="19">
        <f>D10*AH7</f>
        <v>1330.2054441</v>
      </c>
      <c r="AI10" s="19">
        <f t="shared" si="10"/>
        <v>1330.2054441</v>
      </c>
      <c r="AJ10" s="19">
        <v>285</v>
      </c>
      <c r="AK10" s="19">
        <v>123</v>
      </c>
      <c r="AL10" s="14"/>
      <c r="AM10" s="19">
        <f>C10*AN7</f>
        <v>0</v>
      </c>
      <c r="AN10" s="19">
        <f>D10*AN7</f>
        <v>9591.2235081</v>
      </c>
      <c r="AO10" s="19">
        <f t="shared" si="11"/>
        <v>9591.2235081</v>
      </c>
      <c r="AP10" s="19">
        <v>2054</v>
      </c>
      <c r="AQ10" s="19">
        <v>888</v>
      </c>
      <c r="AR10" s="14"/>
      <c r="AS10" s="19">
        <f>C10*AT7</f>
        <v>0</v>
      </c>
      <c r="AT10" s="19">
        <f>D10*AT7</f>
        <v>1004.4474336000001</v>
      </c>
      <c r="AU10" s="26">
        <f t="shared" si="12"/>
        <v>1004.4474336000001</v>
      </c>
      <c r="AV10" s="26">
        <v>215</v>
      </c>
      <c r="AW10" s="26">
        <v>93</v>
      </c>
      <c r="AX10" s="14"/>
      <c r="AY10" s="19">
        <f>C10*AZ7</f>
        <v>0</v>
      </c>
      <c r="AZ10" s="19">
        <f>D10*AZ7</f>
        <v>21336.7604112</v>
      </c>
      <c r="BA10" s="19">
        <f t="shared" si="13"/>
        <v>21336.7604112</v>
      </c>
      <c r="BB10" s="19">
        <v>4569</v>
      </c>
      <c r="BC10" s="19">
        <v>1976</v>
      </c>
      <c r="BD10" s="14"/>
      <c r="BE10" s="19">
        <f>C10*BF7</f>
        <v>0</v>
      </c>
      <c r="BF10" s="19">
        <f>D10*BF7</f>
        <v>880.6574906999999</v>
      </c>
      <c r="BG10" s="26">
        <f t="shared" si="14"/>
        <v>880.6574906999999</v>
      </c>
      <c r="BH10" s="26">
        <v>189</v>
      </c>
      <c r="BI10" s="26">
        <v>81</v>
      </c>
      <c r="BJ10" s="14"/>
      <c r="BK10" s="19">
        <f>C10*BL7</f>
        <v>0</v>
      </c>
      <c r="BL10" s="19">
        <f>D10*BL7</f>
        <v>21846.1430187</v>
      </c>
      <c r="BM10" s="26">
        <f t="shared" si="15"/>
        <v>21846.1430187</v>
      </c>
      <c r="BN10" s="26">
        <v>4678</v>
      </c>
      <c r="BO10" s="26">
        <v>2023</v>
      </c>
      <c r="BP10" s="14"/>
      <c r="BQ10" s="19">
        <f>C10*BR7</f>
        <v>0</v>
      </c>
      <c r="BR10" s="19">
        <f>D10*BR7</f>
        <v>1346.8588848</v>
      </c>
      <c r="BS10" s="26">
        <f t="shared" si="16"/>
        <v>1346.8588848</v>
      </c>
      <c r="BT10" s="26">
        <v>288</v>
      </c>
      <c r="BU10" s="26">
        <v>125</v>
      </c>
      <c r="BV10" s="14"/>
      <c r="BW10" s="19">
        <f>C10*BX7</f>
        <v>0</v>
      </c>
      <c r="BX10" s="19">
        <f>D10*BX7</f>
        <v>18414.7366923</v>
      </c>
      <c r="BY10" s="26">
        <f t="shared" si="17"/>
        <v>18414.7366923</v>
      </c>
      <c r="BZ10" s="26">
        <v>3943</v>
      </c>
      <c r="CA10" s="26">
        <v>1706</v>
      </c>
      <c r="CB10" s="14"/>
      <c r="CC10" s="19">
        <f>C10*CD7</f>
        <v>0</v>
      </c>
      <c r="CD10" s="19">
        <f>D10*CD7</f>
        <v>3219.1461666000005</v>
      </c>
      <c r="CE10" s="26">
        <f t="shared" si="18"/>
        <v>3219.1461666000005</v>
      </c>
      <c r="CF10" s="26">
        <v>689</v>
      </c>
      <c r="CG10" s="26">
        <v>298</v>
      </c>
      <c r="CH10" s="14"/>
      <c r="CI10" s="19">
        <f>C10*CJ7</f>
        <v>0</v>
      </c>
      <c r="CJ10" s="19">
        <f>D10*CJ7</f>
        <v>6460.4905911</v>
      </c>
      <c r="CK10" s="26">
        <f t="shared" si="19"/>
        <v>6460.4905911</v>
      </c>
      <c r="CL10" s="26">
        <v>1383</v>
      </c>
      <c r="CM10" s="26">
        <v>598</v>
      </c>
      <c r="CN10" s="14"/>
      <c r="CO10" s="19">
        <f>C10*CP7</f>
        <v>0</v>
      </c>
      <c r="CP10" s="19">
        <f>D10*CP7</f>
        <v>20580.3486018</v>
      </c>
      <c r="CQ10" s="19">
        <f t="shared" si="20"/>
        <v>20580.3486018</v>
      </c>
      <c r="CR10" s="19">
        <v>4407</v>
      </c>
      <c r="CS10" s="19">
        <v>1906</v>
      </c>
      <c r="CT10" s="14"/>
      <c r="CU10" s="19">
        <f>C10*CV7</f>
        <v>0</v>
      </c>
      <c r="CV10" s="19">
        <f>D10*CV7</f>
        <v>11161.811969100001</v>
      </c>
      <c r="CW10" s="19">
        <f t="shared" si="21"/>
        <v>11161.811969100001</v>
      </c>
      <c r="CX10" s="19">
        <v>2390</v>
      </c>
      <c r="CY10" s="19">
        <v>1034</v>
      </c>
      <c r="CZ10" s="14"/>
      <c r="DA10" s="19">
        <f>C10*DB7</f>
        <v>0</v>
      </c>
      <c r="DB10" s="19">
        <f>D10*DB7</f>
        <v>1594.5527052</v>
      </c>
      <c r="DC10" s="19">
        <f t="shared" si="22"/>
        <v>1594.5527052</v>
      </c>
      <c r="DD10" s="19">
        <v>341</v>
      </c>
      <c r="DE10" s="19">
        <v>148</v>
      </c>
      <c r="DF10" s="14"/>
      <c r="DG10" s="19">
        <f>C10*DH7</f>
        <v>0</v>
      </c>
      <c r="DH10" s="19">
        <f>D10*DH7</f>
        <v>1255.0845645</v>
      </c>
      <c r="DI10" s="19">
        <f t="shared" si="23"/>
        <v>1255.0845645</v>
      </c>
      <c r="DJ10" s="19">
        <v>269</v>
      </c>
      <c r="DK10" s="19">
        <v>116</v>
      </c>
      <c r="DL10" s="14"/>
      <c r="DM10" s="19"/>
      <c r="DN10" s="19"/>
      <c r="DO10" s="19">
        <f t="shared" si="24"/>
        <v>0</v>
      </c>
      <c r="DP10" s="19"/>
      <c r="DQ10" s="19"/>
      <c r="DR10" s="14"/>
    </row>
    <row r="11" spans="1:122" ht="12.75">
      <c r="A11" s="3">
        <v>40087</v>
      </c>
      <c r="B11" s="3"/>
      <c r="C11" s="19">
        <v>4711603</v>
      </c>
      <c r="D11" s="19">
        <v>189891</v>
      </c>
      <c r="E11" s="26">
        <f t="shared" si="0"/>
        <v>4901494</v>
      </c>
      <c r="F11" s="26">
        <f t="shared" si="1"/>
        <v>40660</v>
      </c>
      <c r="G11" s="26">
        <f t="shared" si="1"/>
        <v>17586</v>
      </c>
      <c r="H11" s="14"/>
      <c r="I11" s="20">
        <f t="shared" si="2"/>
        <v>1766593.4003158999</v>
      </c>
      <c r="J11" s="20">
        <f t="shared" si="2"/>
        <v>71198.73796229999</v>
      </c>
      <c r="K11" s="20">
        <f t="shared" si="3"/>
        <v>1837792.1382781998</v>
      </c>
      <c r="L11" s="20">
        <f t="shared" si="4"/>
        <v>15245</v>
      </c>
      <c r="M11" s="20">
        <f t="shared" si="4"/>
        <v>6594</v>
      </c>
      <c r="N11" s="14"/>
      <c r="O11" s="20">
        <f t="shared" si="5"/>
        <v>2945009.5996841</v>
      </c>
      <c r="P11" s="20">
        <f t="shared" si="5"/>
        <v>118692.26203769998</v>
      </c>
      <c r="Q11" s="20">
        <f t="shared" si="6"/>
        <v>3063701.8617218</v>
      </c>
      <c r="R11" s="20">
        <f t="shared" si="7"/>
        <v>25415</v>
      </c>
      <c r="S11" s="20">
        <f t="shared" si="7"/>
        <v>10992</v>
      </c>
      <c r="T11" s="14"/>
      <c r="U11" s="19">
        <f>C11*V7</f>
        <v>1336886.2546702</v>
      </c>
      <c r="V11" s="19">
        <f>D11*V7</f>
        <v>53880.3179694</v>
      </c>
      <c r="W11" s="19">
        <f t="shared" si="8"/>
        <v>1390766.5726396</v>
      </c>
      <c r="X11" s="19">
        <v>11537</v>
      </c>
      <c r="Y11" s="19">
        <v>4990</v>
      </c>
      <c r="Z11" s="14"/>
      <c r="AA11" s="19">
        <f>C11*AB7</f>
        <v>396701.8954704</v>
      </c>
      <c r="AB11" s="19">
        <f>D11*AB7</f>
        <v>15988.2145488</v>
      </c>
      <c r="AC11" s="19">
        <f t="shared" si="9"/>
        <v>412690.1100192</v>
      </c>
      <c r="AD11" s="19">
        <v>3423</v>
      </c>
      <c r="AE11" s="19">
        <v>1481</v>
      </c>
      <c r="AF11" s="14"/>
      <c r="AG11" s="19">
        <f>C11*AH7</f>
        <v>33005.2501753</v>
      </c>
      <c r="AH11" s="19">
        <f>D11*AH7</f>
        <v>1330.2054441</v>
      </c>
      <c r="AI11" s="19">
        <f t="shared" si="10"/>
        <v>34335.4556194</v>
      </c>
      <c r="AJ11" s="19">
        <v>285</v>
      </c>
      <c r="AK11" s="19">
        <v>123</v>
      </c>
      <c r="AL11" s="14"/>
      <c r="AM11" s="19">
        <f>C11*AN7</f>
        <v>237978.82708730001</v>
      </c>
      <c r="AN11" s="19">
        <f>D11*AN7</f>
        <v>9591.2235081</v>
      </c>
      <c r="AO11" s="19">
        <f t="shared" si="11"/>
        <v>247570.0505954</v>
      </c>
      <c r="AP11" s="19">
        <v>2054</v>
      </c>
      <c r="AQ11" s="19">
        <v>888</v>
      </c>
      <c r="AR11" s="14"/>
      <c r="AS11" s="19">
        <f>C11*AT7</f>
        <v>24922.495228800002</v>
      </c>
      <c r="AT11" s="19">
        <f>D11*AT7</f>
        <v>1004.4474336000001</v>
      </c>
      <c r="AU11" s="26">
        <f t="shared" si="12"/>
        <v>25926.9426624</v>
      </c>
      <c r="AV11" s="26">
        <v>215</v>
      </c>
      <c r="AW11" s="26">
        <v>93</v>
      </c>
      <c r="AX11" s="14"/>
      <c r="AY11" s="19">
        <f>C11*AZ7</f>
        <v>529410.7902096</v>
      </c>
      <c r="AZ11" s="19">
        <f>D11*AZ7</f>
        <v>21336.7604112</v>
      </c>
      <c r="BA11" s="19">
        <f t="shared" si="13"/>
        <v>550747.5506208</v>
      </c>
      <c r="BB11" s="19">
        <v>4569</v>
      </c>
      <c r="BC11" s="19">
        <v>1976</v>
      </c>
      <c r="BD11" s="14"/>
      <c r="BE11" s="19">
        <f>C11*BF7</f>
        <v>21851.0012331</v>
      </c>
      <c r="BF11" s="19">
        <f>D11*BF7</f>
        <v>880.6574906999999</v>
      </c>
      <c r="BG11" s="26">
        <f t="shared" si="14"/>
        <v>22731.6587238</v>
      </c>
      <c r="BH11" s="26">
        <v>189</v>
      </c>
      <c r="BI11" s="26">
        <v>81</v>
      </c>
      <c r="BJ11" s="14"/>
      <c r="BK11" s="19">
        <f>C11*BL7</f>
        <v>542049.6652571</v>
      </c>
      <c r="BL11" s="19">
        <f>D11*BL7</f>
        <v>21846.1430187</v>
      </c>
      <c r="BM11" s="26">
        <f t="shared" si="15"/>
        <v>563895.8082758</v>
      </c>
      <c r="BN11" s="26">
        <v>4678</v>
      </c>
      <c r="BO11" s="26">
        <v>2023</v>
      </c>
      <c r="BP11" s="14"/>
      <c r="BQ11" s="19">
        <f>C11*BR7</f>
        <v>33418.4577584</v>
      </c>
      <c r="BR11" s="19">
        <f>D11*BR7</f>
        <v>1346.8588848</v>
      </c>
      <c r="BS11" s="26">
        <f t="shared" si="16"/>
        <v>34765.3166432</v>
      </c>
      <c r="BT11" s="26">
        <v>288</v>
      </c>
      <c r="BU11" s="26">
        <v>125</v>
      </c>
      <c r="BV11" s="14"/>
      <c r="BW11" s="19">
        <f>C11*BX7</f>
        <v>456909.1144059</v>
      </c>
      <c r="BX11" s="19">
        <f>D11*BX7</f>
        <v>18414.7366923</v>
      </c>
      <c r="BY11" s="26">
        <f t="shared" si="17"/>
        <v>475323.8510982</v>
      </c>
      <c r="BZ11" s="26">
        <v>3943</v>
      </c>
      <c r="CA11" s="26">
        <v>1706</v>
      </c>
      <c r="CB11" s="14"/>
      <c r="CC11" s="19">
        <f>C11*CD7</f>
        <v>79873.9210178</v>
      </c>
      <c r="CD11" s="19">
        <f>D11*CD7</f>
        <v>3219.1461666000005</v>
      </c>
      <c r="CE11" s="26">
        <f t="shared" si="18"/>
        <v>83093.0671844</v>
      </c>
      <c r="CF11" s="26">
        <v>689</v>
      </c>
      <c r="CG11" s="26">
        <v>298</v>
      </c>
      <c r="CH11" s="14"/>
      <c r="CI11" s="19">
        <f>C11*CJ7</f>
        <v>160298.6284263</v>
      </c>
      <c r="CJ11" s="19">
        <f>D11*CJ7</f>
        <v>6460.4905911</v>
      </c>
      <c r="CK11" s="26">
        <f t="shared" si="19"/>
        <v>166759.11901740002</v>
      </c>
      <c r="CL11" s="26">
        <v>1383</v>
      </c>
      <c r="CM11" s="26">
        <v>598</v>
      </c>
      <c r="CN11" s="14"/>
      <c r="CO11" s="19">
        <f>C11*CP7</f>
        <v>510642.5908194</v>
      </c>
      <c r="CP11" s="19">
        <f>D11*CP7</f>
        <v>20580.3486018</v>
      </c>
      <c r="CQ11" s="19">
        <f t="shared" si="20"/>
        <v>531222.9394212</v>
      </c>
      <c r="CR11" s="19">
        <v>4407</v>
      </c>
      <c r="CS11" s="19">
        <v>1906</v>
      </c>
      <c r="CT11" s="14"/>
      <c r="CU11" s="19">
        <f>C11*CV7</f>
        <v>276948.4955003</v>
      </c>
      <c r="CV11" s="19">
        <f>D11*CV7</f>
        <v>11161.811969100001</v>
      </c>
      <c r="CW11" s="19">
        <f t="shared" si="21"/>
        <v>288110.3074694</v>
      </c>
      <c r="CX11" s="19">
        <v>2390</v>
      </c>
      <c r="CY11" s="19">
        <v>1034</v>
      </c>
      <c r="CZ11" s="14"/>
      <c r="DA11" s="19">
        <f>C11*DB7</f>
        <v>39564.2727116</v>
      </c>
      <c r="DB11" s="19">
        <f>D11*DB7</f>
        <v>1594.5527052</v>
      </c>
      <c r="DC11" s="19">
        <f t="shared" si="22"/>
        <v>41158.825416800006</v>
      </c>
      <c r="DD11" s="19">
        <v>341</v>
      </c>
      <c r="DE11" s="19">
        <v>148</v>
      </c>
      <c r="DF11" s="14"/>
      <c r="DG11" s="19">
        <f>C11*DH7</f>
        <v>31141.3400285</v>
      </c>
      <c r="DH11" s="19">
        <f>D11*DH7</f>
        <v>1255.0845645</v>
      </c>
      <c r="DI11" s="19">
        <f t="shared" si="23"/>
        <v>32396.424593</v>
      </c>
      <c r="DJ11" s="19">
        <v>269</v>
      </c>
      <c r="DK11" s="19">
        <v>116</v>
      </c>
      <c r="DL11" s="14"/>
      <c r="DM11" s="19"/>
      <c r="DN11" s="19"/>
      <c r="DO11" s="19">
        <f t="shared" si="24"/>
        <v>0</v>
      </c>
      <c r="DP11" s="19"/>
      <c r="DQ11" s="19"/>
      <c r="DR11" s="14"/>
    </row>
    <row r="12" spans="1:122" ht="12.75">
      <c r="A12" s="3">
        <v>40269</v>
      </c>
      <c r="B12" s="3"/>
      <c r="C12" s="19"/>
      <c r="D12" s="19">
        <v>107438</v>
      </c>
      <c r="E12" s="26">
        <f t="shared" si="0"/>
        <v>107438</v>
      </c>
      <c r="F12" s="26">
        <f t="shared" si="1"/>
        <v>40660</v>
      </c>
      <c r="G12" s="26">
        <f t="shared" si="1"/>
        <v>17586</v>
      </c>
      <c r="H12" s="14"/>
      <c r="I12" s="20">
        <f t="shared" si="2"/>
        <v>0</v>
      </c>
      <c r="J12" s="20">
        <f t="shared" si="2"/>
        <v>40283.3731414</v>
      </c>
      <c r="K12" s="20">
        <f t="shared" si="3"/>
        <v>40283.3731414</v>
      </c>
      <c r="L12" s="20">
        <f t="shared" si="4"/>
        <v>15245</v>
      </c>
      <c r="M12" s="20">
        <f t="shared" si="4"/>
        <v>6594</v>
      </c>
      <c r="N12" s="14"/>
      <c r="O12" s="20">
        <f t="shared" si="5"/>
        <v>0</v>
      </c>
      <c r="P12" s="20">
        <f t="shared" si="5"/>
        <v>67154.6268586</v>
      </c>
      <c r="Q12" s="20">
        <f t="shared" si="6"/>
        <v>67154.6268586</v>
      </c>
      <c r="R12" s="20">
        <f t="shared" si="7"/>
        <v>25415</v>
      </c>
      <c r="S12" s="20">
        <f t="shared" si="7"/>
        <v>10992</v>
      </c>
      <c r="T12" s="14"/>
      <c r="U12" s="19">
        <f>C12*V7</f>
        <v>0</v>
      </c>
      <c r="V12" s="19">
        <f>D12*V7</f>
        <v>30484.8234092</v>
      </c>
      <c r="W12" s="19">
        <f t="shared" si="8"/>
        <v>30484.8234092</v>
      </c>
      <c r="X12" s="19">
        <v>11537</v>
      </c>
      <c r="Y12" s="19">
        <v>4990</v>
      </c>
      <c r="Z12" s="14"/>
      <c r="AA12" s="19">
        <f>C12*AB7</f>
        <v>0</v>
      </c>
      <c r="AB12" s="19">
        <f>D12*AB7</f>
        <v>9045.9357984</v>
      </c>
      <c r="AC12" s="19">
        <f t="shared" si="9"/>
        <v>9045.9357984</v>
      </c>
      <c r="AD12" s="19">
        <v>3423</v>
      </c>
      <c r="AE12" s="19">
        <v>1481</v>
      </c>
      <c r="AF12" s="14"/>
      <c r="AG12" s="19">
        <f>C12*AH7</f>
        <v>0</v>
      </c>
      <c r="AH12" s="19">
        <f>D12*AH7</f>
        <v>752.6139338</v>
      </c>
      <c r="AI12" s="19">
        <f t="shared" si="10"/>
        <v>752.6139338</v>
      </c>
      <c r="AJ12" s="19">
        <v>285</v>
      </c>
      <c r="AK12" s="19">
        <v>123</v>
      </c>
      <c r="AL12" s="14"/>
      <c r="AM12" s="19">
        <f>C12*AN7</f>
        <v>0</v>
      </c>
      <c r="AN12" s="19">
        <f>D12*AN7</f>
        <v>5426.5966858</v>
      </c>
      <c r="AO12" s="19">
        <f t="shared" si="11"/>
        <v>5426.5966858</v>
      </c>
      <c r="AP12" s="19">
        <v>2054</v>
      </c>
      <c r="AQ12" s="19">
        <v>888</v>
      </c>
      <c r="AR12" s="14"/>
      <c r="AS12" s="19">
        <f>C12*AT7</f>
        <v>0</v>
      </c>
      <c r="AT12" s="19">
        <f>D12*AT7</f>
        <v>568.3040448</v>
      </c>
      <c r="AU12" s="26">
        <f t="shared" si="12"/>
        <v>568.3040448</v>
      </c>
      <c r="AV12" s="26">
        <v>215</v>
      </c>
      <c r="AW12" s="26">
        <v>93</v>
      </c>
      <c r="AX12" s="14"/>
      <c r="AY12" s="19">
        <f>C12*AZ7</f>
        <v>0</v>
      </c>
      <c r="AZ12" s="19">
        <f>D12*AZ7</f>
        <v>12072.0774816</v>
      </c>
      <c r="BA12" s="19">
        <f t="shared" si="13"/>
        <v>12072.0774816</v>
      </c>
      <c r="BB12" s="19">
        <v>4569</v>
      </c>
      <c r="BC12" s="19">
        <v>1976</v>
      </c>
      <c r="BD12" s="14"/>
      <c r="BE12" s="19">
        <f>C12*BF7</f>
        <v>0</v>
      </c>
      <c r="BF12" s="19">
        <f>D12*BF7</f>
        <v>498.2652126</v>
      </c>
      <c r="BG12" s="26">
        <f t="shared" si="14"/>
        <v>498.2652126</v>
      </c>
      <c r="BH12" s="26">
        <v>189</v>
      </c>
      <c r="BI12" s="26">
        <v>81</v>
      </c>
      <c r="BJ12" s="14"/>
      <c r="BK12" s="19">
        <f>C12*BL7</f>
        <v>0</v>
      </c>
      <c r="BL12" s="19">
        <f>D12*BL7</f>
        <v>12360.2799166</v>
      </c>
      <c r="BM12" s="26">
        <f t="shared" si="15"/>
        <v>12360.2799166</v>
      </c>
      <c r="BN12" s="26">
        <v>4678</v>
      </c>
      <c r="BO12" s="26">
        <v>2023</v>
      </c>
      <c r="BP12" s="14"/>
      <c r="BQ12" s="19">
        <f>C12*BR7</f>
        <v>0</v>
      </c>
      <c r="BR12" s="19">
        <f>D12*BR7</f>
        <v>762.0362464</v>
      </c>
      <c r="BS12" s="26">
        <f t="shared" si="16"/>
        <v>762.0362464</v>
      </c>
      <c r="BT12" s="26">
        <v>288</v>
      </c>
      <c r="BU12" s="26">
        <v>125</v>
      </c>
      <c r="BV12" s="14"/>
      <c r="BW12" s="19">
        <f>C12*BX7</f>
        <v>0</v>
      </c>
      <c r="BX12" s="19">
        <f>D12*BX7</f>
        <v>10418.8322814</v>
      </c>
      <c r="BY12" s="26">
        <f t="shared" si="17"/>
        <v>10418.8322814</v>
      </c>
      <c r="BZ12" s="26">
        <v>3943</v>
      </c>
      <c r="CA12" s="26">
        <v>1706</v>
      </c>
      <c r="CB12" s="14"/>
      <c r="CC12" s="19">
        <f>C12*CD7</f>
        <v>0</v>
      </c>
      <c r="CD12" s="19">
        <f>D12*CD7</f>
        <v>1821.3534388000003</v>
      </c>
      <c r="CE12" s="26">
        <f t="shared" si="18"/>
        <v>1821.3534388000003</v>
      </c>
      <c r="CF12" s="26">
        <v>689</v>
      </c>
      <c r="CG12" s="26">
        <v>298</v>
      </c>
      <c r="CH12" s="14"/>
      <c r="CI12" s="19">
        <f>C12*CJ7</f>
        <v>0</v>
      </c>
      <c r="CJ12" s="19">
        <f>D12*CJ7</f>
        <v>3655.2663798</v>
      </c>
      <c r="CK12" s="26">
        <f t="shared" si="19"/>
        <v>3655.2663798</v>
      </c>
      <c r="CL12" s="26">
        <v>1383</v>
      </c>
      <c r="CM12" s="26">
        <v>598</v>
      </c>
      <c r="CN12" s="14"/>
      <c r="CO12" s="19">
        <f>C12*CP7</f>
        <v>0</v>
      </c>
      <c r="CP12" s="19">
        <f>D12*CP7</f>
        <v>11644.1089524</v>
      </c>
      <c r="CQ12" s="19">
        <f t="shared" si="20"/>
        <v>11644.1089524</v>
      </c>
      <c r="CR12" s="19">
        <v>4407</v>
      </c>
      <c r="CS12" s="19">
        <v>1906</v>
      </c>
      <c r="CT12" s="14"/>
      <c r="CU12" s="19">
        <f>C12*CV7</f>
        <v>0</v>
      </c>
      <c r="CV12" s="19">
        <f>D12*CV7</f>
        <v>6315.216383800001</v>
      </c>
      <c r="CW12" s="19">
        <f t="shared" si="21"/>
        <v>6315.216383800001</v>
      </c>
      <c r="CX12" s="19">
        <v>2390</v>
      </c>
      <c r="CY12" s="19">
        <v>1034</v>
      </c>
      <c r="CZ12" s="14"/>
      <c r="DA12" s="19">
        <f>C12*DB7</f>
        <v>0</v>
      </c>
      <c r="DB12" s="19">
        <f>D12*DB7</f>
        <v>902.1783736000001</v>
      </c>
      <c r="DC12" s="19">
        <f t="shared" si="22"/>
        <v>902.1783736000001</v>
      </c>
      <c r="DD12" s="19">
        <v>341</v>
      </c>
      <c r="DE12" s="19">
        <v>148</v>
      </c>
      <c r="DF12" s="14"/>
      <c r="DG12" s="19">
        <f>C12*DH7</f>
        <v>0</v>
      </c>
      <c r="DH12" s="19">
        <f>D12*DH7</f>
        <v>710.111461</v>
      </c>
      <c r="DI12" s="19">
        <f t="shared" si="23"/>
        <v>710.111461</v>
      </c>
      <c r="DJ12" s="19">
        <v>269</v>
      </c>
      <c r="DK12" s="19">
        <v>116</v>
      </c>
      <c r="DL12" s="14"/>
      <c r="DM12" s="19"/>
      <c r="DN12" s="19"/>
      <c r="DO12" s="19">
        <f t="shared" si="24"/>
        <v>0</v>
      </c>
      <c r="DP12" s="19"/>
      <c r="DQ12" s="19"/>
      <c r="DR12" s="52"/>
    </row>
    <row r="13" spans="1:122" ht="12.75">
      <c r="A13" s="3">
        <v>40452</v>
      </c>
      <c r="B13" s="3"/>
      <c r="C13" s="19">
        <v>4775000</v>
      </c>
      <c r="D13" s="19">
        <v>107438</v>
      </c>
      <c r="E13" s="26">
        <f t="shared" si="0"/>
        <v>4882438</v>
      </c>
      <c r="F13" s="26">
        <f t="shared" si="1"/>
        <v>40658</v>
      </c>
      <c r="G13" s="26">
        <f t="shared" si="1"/>
        <v>17594</v>
      </c>
      <c r="H13" s="14"/>
      <c r="I13" s="20">
        <f t="shared" si="2"/>
        <v>1790363.8074999999</v>
      </c>
      <c r="J13" s="20">
        <f t="shared" si="2"/>
        <v>40283.3731414</v>
      </c>
      <c r="K13" s="20">
        <f t="shared" si="3"/>
        <v>1830647.1806414</v>
      </c>
      <c r="L13" s="20">
        <f t="shared" si="4"/>
        <v>15246</v>
      </c>
      <c r="M13" s="20">
        <f t="shared" si="4"/>
        <v>6596</v>
      </c>
      <c r="N13" s="14"/>
      <c r="O13" s="20">
        <f t="shared" si="5"/>
        <v>2984636.1925</v>
      </c>
      <c r="P13" s="20">
        <f t="shared" si="5"/>
        <v>67154.6268586</v>
      </c>
      <c r="Q13" s="20">
        <f t="shared" si="6"/>
        <v>3051790.8193586</v>
      </c>
      <c r="R13" s="20">
        <f t="shared" si="7"/>
        <v>25412</v>
      </c>
      <c r="S13" s="20">
        <f t="shared" si="7"/>
        <v>10998</v>
      </c>
      <c r="T13" s="14"/>
      <c r="U13" s="19">
        <f>C13*V7</f>
        <v>1354874.7349999999</v>
      </c>
      <c r="V13" s="19">
        <f>D13*V7</f>
        <v>30484.8234092</v>
      </c>
      <c r="W13" s="19">
        <f t="shared" si="8"/>
        <v>1385359.5584091998</v>
      </c>
      <c r="X13" s="19">
        <v>11537</v>
      </c>
      <c r="Y13" s="19">
        <v>4992</v>
      </c>
      <c r="Z13" s="14"/>
      <c r="AA13" s="19">
        <f>C13*AB7</f>
        <v>402039.72000000003</v>
      </c>
      <c r="AB13" s="19">
        <f>D13*AB7</f>
        <v>9045.9357984</v>
      </c>
      <c r="AC13" s="19">
        <f t="shared" si="9"/>
        <v>411085.65579840005</v>
      </c>
      <c r="AD13" s="19">
        <v>3425</v>
      </c>
      <c r="AE13" s="19">
        <v>1480</v>
      </c>
      <c r="AF13" s="14"/>
      <c r="AG13" s="19">
        <f>C13*AH7</f>
        <v>33449.3525</v>
      </c>
      <c r="AH13" s="19">
        <f>D13*AH7</f>
        <v>752.6139338</v>
      </c>
      <c r="AI13" s="19">
        <f t="shared" si="10"/>
        <v>34201.9664338</v>
      </c>
      <c r="AJ13" s="19">
        <v>284</v>
      </c>
      <c r="AK13" s="19">
        <v>124</v>
      </c>
      <c r="AL13" s="14"/>
      <c r="AM13" s="19">
        <f>C13*AN7</f>
        <v>241180.9525</v>
      </c>
      <c r="AN13" s="19">
        <f>D13*AN7</f>
        <v>5426.5966858</v>
      </c>
      <c r="AO13" s="19">
        <f t="shared" si="11"/>
        <v>246607.54918580002</v>
      </c>
      <c r="AP13" s="19">
        <v>2052</v>
      </c>
      <c r="AQ13" s="19">
        <v>890</v>
      </c>
      <c r="AR13" s="14"/>
      <c r="AS13" s="19">
        <f>C13*AT7</f>
        <v>25257.84</v>
      </c>
      <c r="AT13" s="19">
        <f>D13*AT7</f>
        <v>568.3040448</v>
      </c>
      <c r="AU13" s="26">
        <f t="shared" si="12"/>
        <v>25826.1440448</v>
      </c>
      <c r="AV13" s="26">
        <v>215</v>
      </c>
      <c r="AW13" s="26">
        <v>93</v>
      </c>
      <c r="AX13" s="14"/>
      <c r="AY13" s="19">
        <f>C13*AZ7</f>
        <v>536534.28</v>
      </c>
      <c r="AZ13" s="19">
        <f>D13*AZ7</f>
        <v>12072.0774816</v>
      </c>
      <c r="BA13" s="19">
        <f t="shared" si="13"/>
        <v>548606.3574816</v>
      </c>
      <c r="BB13" s="19">
        <v>4567</v>
      </c>
      <c r="BC13" s="19">
        <v>1977</v>
      </c>
      <c r="BD13" s="14"/>
      <c r="BE13" s="19">
        <f>C13*BF7</f>
        <v>22145.017499999998</v>
      </c>
      <c r="BF13" s="19">
        <f>D13*BF7</f>
        <v>498.2652126</v>
      </c>
      <c r="BG13" s="26">
        <f t="shared" si="14"/>
        <v>22643.282712599997</v>
      </c>
      <c r="BH13" s="26">
        <v>187</v>
      </c>
      <c r="BI13" s="26">
        <v>83</v>
      </c>
      <c r="BJ13" s="14"/>
      <c r="BK13" s="19">
        <f>C13*BL7</f>
        <v>549343.2175</v>
      </c>
      <c r="BL13" s="19">
        <f>D13*BL7</f>
        <v>12360.2799166</v>
      </c>
      <c r="BM13" s="26">
        <f t="shared" si="15"/>
        <v>561703.4974166</v>
      </c>
      <c r="BN13" s="26">
        <v>4677</v>
      </c>
      <c r="BO13" s="26">
        <v>2024</v>
      </c>
      <c r="BP13" s="14"/>
      <c r="BQ13" s="19">
        <f>C13*BR7</f>
        <v>33868.12</v>
      </c>
      <c r="BR13" s="19">
        <f>D13*BR7</f>
        <v>762.0362464</v>
      </c>
      <c r="BS13" s="26">
        <f t="shared" si="16"/>
        <v>34630.1562464</v>
      </c>
      <c r="BT13" s="26">
        <v>290</v>
      </c>
      <c r="BU13" s="26">
        <v>124</v>
      </c>
      <c r="BV13" s="14"/>
      <c r="BW13" s="19">
        <f>C13*BX7</f>
        <v>463057.0575</v>
      </c>
      <c r="BX13" s="19">
        <f>D13*BX7</f>
        <v>10418.8322814</v>
      </c>
      <c r="BY13" s="26">
        <f t="shared" si="17"/>
        <v>473475.8897814</v>
      </c>
      <c r="BZ13" s="26">
        <v>3943</v>
      </c>
      <c r="CA13" s="26">
        <v>1704</v>
      </c>
      <c r="CB13" s="14"/>
      <c r="CC13" s="19">
        <f>C13*CD7</f>
        <v>80948.66500000001</v>
      </c>
      <c r="CD13" s="19">
        <f>D13*CD7</f>
        <v>1821.3534388000003</v>
      </c>
      <c r="CE13" s="26">
        <f t="shared" si="18"/>
        <v>82770.0184388</v>
      </c>
      <c r="CF13" s="26">
        <v>690</v>
      </c>
      <c r="CG13" s="26">
        <v>299</v>
      </c>
      <c r="CH13" s="14"/>
      <c r="CI13" s="19">
        <f>C13*CJ7</f>
        <v>162455.5275</v>
      </c>
      <c r="CJ13" s="19">
        <f>D13*CJ7</f>
        <v>3655.2663798</v>
      </c>
      <c r="CK13" s="26">
        <f t="shared" si="19"/>
        <v>166110.7938798</v>
      </c>
      <c r="CL13" s="26">
        <v>1385</v>
      </c>
      <c r="CM13" s="26">
        <v>600</v>
      </c>
      <c r="CN13" s="14"/>
      <c r="CO13" s="19">
        <f>C13*CP7</f>
        <v>517513.545</v>
      </c>
      <c r="CP13" s="19">
        <f>D13*CP7</f>
        <v>11644.1089524</v>
      </c>
      <c r="CQ13" s="19">
        <f t="shared" si="20"/>
        <v>529157.6539524</v>
      </c>
      <c r="CR13" s="19">
        <v>4405</v>
      </c>
      <c r="CS13" s="19">
        <v>1907</v>
      </c>
      <c r="CT13" s="14"/>
      <c r="CU13" s="19">
        <f>C13*CV7</f>
        <v>280674.97750000004</v>
      </c>
      <c r="CV13" s="19">
        <f>D13*CV7</f>
        <v>6315.216383800001</v>
      </c>
      <c r="CW13" s="19">
        <f t="shared" si="21"/>
        <v>286990.19388380006</v>
      </c>
      <c r="CX13" s="19">
        <v>2390</v>
      </c>
      <c r="CY13" s="19">
        <v>1032</v>
      </c>
      <c r="CZ13" s="14"/>
      <c r="DA13" s="19">
        <f>C13*DB7</f>
        <v>40096.630000000005</v>
      </c>
      <c r="DB13" s="19">
        <f>D13*DB7</f>
        <v>902.1783736000001</v>
      </c>
      <c r="DC13" s="19">
        <f t="shared" si="22"/>
        <v>40998.808373600004</v>
      </c>
      <c r="DD13" s="19">
        <v>343</v>
      </c>
      <c r="DE13" s="19">
        <v>147</v>
      </c>
      <c r="DF13" s="14"/>
      <c r="DG13" s="19">
        <f>C13*DH7</f>
        <v>31560.3625</v>
      </c>
      <c r="DH13" s="19">
        <f>D13*DH7</f>
        <v>710.111461</v>
      </c>
      <c r="DI13" s="19">
        <f t="shared" si="23"/>
        <v>32270.473961</v>
      </c>
      <c r="DJ13" s="19">
        <v>268</v>
      </c>
      <c r="DK13" s="19">
        <v>118</v>
      </c>
      <c r="DL13" s="14"/>
      <c r="DM13" s="19"/>
      <c r="DN13" s="19"/>
      <c r="DO13" s="19">
        <f t="shared" si="24"/>
        <v>0</v>
      </c>
      <c r="DP13" s="19"/>
      <c r="DQ13" s="19"/>
      <c r="DR13" s="52"/>
    </row>
    <row r="14" spans="1:122" ht="12.75">
      <c r="A14" s="3">
        <v>41000</v>
      </c>
      <c r="B14" s="3"/>
      <c r="C14" s="19"/>
      <c r="D14" s="19"/>
      <c r="E14" s="26">
        <f t="shared" si="0"/>
        <v>0</v>
      </c>
      <c r="F14" s="26"/>
      <c r="G14" s="26"/>
      <c r="H14" s="14"/>
      <c r="I14" s="20">
        <f t="shared" si="2"/>
        <v>0</v>
      </c>
      <c r="J14" s="20">
        <f t="shared" si="2"/>
        <v>0</v>
      </c>
      <c r="K14" s="20">
        <f t="shared" si="3"/>
        <v>0</v>
      </c>
      <c r="L14" s="20"/>
      <c r="M14" s="20"/>
      <c r="N14" s="14"/>
      <c r="O14" s="20">
        <f t="shared" si="5"/>
        <v>0</v>
      </c>
      <c r="P14" s="20">
        <f t="shared" si="5"/>
        <v>0</v>
      </c>
      <c r="Q14" s="20">
        <f t="shared" si="6"/>
        <v>0</v>
      </c>
      <c r="R14" s="20"/>
      <c r="S14" s="20"/>
      <c r="T14" s="14"/>
      <c r="U14" s="19">
        <f>C14*V7</f>
        <v>0</v>
      </c>
      <c r="V14" s="19">
        <f>D14*V7</f>
        <v>0</v>
      </c>
      <c r="W14" s="19">
        <f t="shared" si="8"/>
        <v>0</v>
      </c>
      <c r="X14" s="19"/>
      <c r="Y14" s="19"/>
      <c r="Z14" s="14"/>
      <c r="AA14" s="19">
        <f>C14*AB7</f>
        <v>0</v>
      </c>
      <c r="AB14" s="19">
        <f>D14*AB7</f>
        <v>0</v>
      </c>
      <c r="AC14" s="19">
        <f t="shared" si="9"/>
        <v>0</v>
      </c>
      <c r="AD14" s="19"/>
      <c r="AE14" s="19"/>
      <c r="AF14" s="14"/>
      <c r="AG14" s="19">
        <f>C14*AH7</f>
        <v>0</v>
      </c>
      <c r="AH14" s="19">
        <f>D14*AH7</f>
        <v>0</v>
      </c>
      <c r="AI14" s="19">
        <f t="shared" si="10"/>
        <v>0</v>
      </c>
      <c r="AJ14" s="19"/>
      <c r="AK14" s="19"/>
      <c r="AL14" s="14"/>
      <c r="AM14" s="19">
        <f>C14*AN7</f>
        <v>0</v>
      </c>
      <c r="AN14" s="19">
        <f>D14*AN7</f>
        <v>0</v>
      </c>
      <c r="AO14" s="19">
        <f t="shared" si="11"/>
        <v>0</v>
      </c>
      <c r="AP14" s="19"/>
      <c r="AQ14" s="19"/>
      <c r="AR14" s="14"/>
      <c r="AS14" s="19">
        <f>C14*AT7</f>
        <v>0</v>
      </c>
      <c r="AT14" s="19">
        <f>D14*AT7</f>
        <v>0</v>
      </c>
      <c r="AU14" s="26">
        <f t="shared" si="12"/>
        <v>0</v>
      </c>
      <c r="AV14" s="26"/>
      <c r="AW14" s="26"/>
      <c r="AX14" s="14"/>
      <c r="AY14" s="19">
        <f>C14*AZ7</f>
        <v>0</v>
      </c>
      <c r="AZ14" s="19">
        <f>D14*AZ7</f>
        <v>0</v>
      </c>
      <c r="BA14" s="19">
        <f t="shared" si="13"/>
        <v>0</v>
      </c>
      <c r="BB14" s="19"/>
      <c r="BC14" s="19"/>
      <c r="BD14" s="14"/>
      <c r="BE14" s="19">
        <f>C14*BF7</f>
        <v>0</v>
      </c>
      <c r="BF14" s="19">
        <f>D14*BF7</f>
        <v>0</v>
      </c>
      <c r="BG14" s="26">
        <f t="shared" si="14"/>
        <v>0</v>
      </c>
      <c r="BH14" s="26"/>
      <c r="BI14" s="26"/>
      <c r="BJ14" s="14"/>
      <c r="BK14" s="19">
        <f>C14*BL7</f>
        <v>0</v>
      </c>
      <c r="BL14" s="19">
        <f>D14*BL7</f>
        <v>0</v>
      </c>
      <c r="BM14" s="26">
        <f t="shared" si="15"/>
        <v>0</v>
      </c>
      <c r="BN14" s="26"/>
      <c r="BO14" s="26"/>
      <c r="BP14" s="14"/>
      <c r="BQ14" s="19">
        <f>C14*BR7</f>
        <v>0</v>
      </c>
      <c r="BR14" s="19">
        <f>D14*BR7</f>
        <v>0</v>
      </c>
      <c r="BS14" s="26">
        <f t="shared" si="16"/>
        <v>0</v>
      </c>
      <c r="BT14" s="26"/>
      <c r="BU14" s="26"/>
      <c r="BV14" s="14"/>
      <c r="BW14" s="19">
        <f>C14*BX7</f>
        <v>0</v>
      </c>
      <c r="BX14" s="19">
        <f>D14*BX7</f>
        <v>0</v>
      </c>
      <c r="BY14" s="26">
        <f t="shared" si="17"/>
        <v>0</v>
      </c>
      <c r="BZ14" s="26"/>
      <c r="CA14" s="26"/>
      <c r="CB14" s="14"/>
      <c r="CC14" s="19">
        <f>C14*CD7</f>
        <v>0</v>
      </c>
      <c r="CD14" s="19">
        <f>D14*CD7</f>
        <v>0</v>
      </c>
      <c r="CE14" s="26">
        <f t="shared" si="18"/>
        <v>0</v>
      </c>
      <c r="CF14" s="26"/>
      <c r="CG14" s="26"/>
      <c r="CH14" s="14"/>
      <c r="CI14" s="19">
        <f>C14*CJ7</f>
        <v>0</v>
      </c>
      <c r="CJ14" s="19">
        <f>D14*CJ7</f>
        <v>0</v>
      </c>
      <c r="CK14" s="26">
        <f t="shared" si="19"/>
        <v>0</v>
      </c>
      <c r="CL14" s="26"/>
      <c r="CM14" s="26"/>
      <c r="CN14" s="14"/>
      <c r="CO14" s="19">
        <f>C14*CP7</f>
        <v>0</v>
      </c>
      <c r="CP14" s="19">
        <f>D14*CP7</f>
        <v>0</v>
      </c>
      <c r="CQ14" s="19">
        <f t="shared" si="20"/>
        <v>0</v>
      </c>
      <c r="CR14" s="19"/>
      <c r="CS14" s="19"/>
      <c r="CT14" s="14"/>
      <c r="CU14" s="19">
        <f>C14*CV7</f>
        <v>0</v>
      </c>
      <c r="CV14" s="19">
        <f>D14*CV7</f>
        <v>0</v>
      </c>
      <c r="CW14" s="19">
        <f t="shared" si="21"/>
        <v>0</v>
      </c>
      <c r="CX14" s="19"/>
      <c r="CY14" s="19"/>
      <c r="CZ14" s="14"/>
      <c r="DA14" s="19">
        <f>C14*DB7</f>
        <v>0</v>
      </c>
      <c r="DB14" s="19">
        <f>D14*DB7</f>
        <v>0</v>
      </c>
      <c r="DC14" s="19">
        <f t="shared" si="22"/>
        <v>0</v>
      </c>
      <c r="DD14" s="19"/>
      <c r="DE14" s="19"/>
      <c r="DF14" s="14"/>
      <c r="DG14" s="19">
        <f>C14*DH7</f>
        <v>0</v>
      </c>
      <c r="DH14" s="19">
        <f>D14*DH7</f>
        <v>0</v>
      </c>
      <c r="DI14" s="19">
        <f t="shared" si="23"/>
        <v>0</v>
      </c>
      <c r="DJ14" s="19"/>
      <c r="DK14" s="19"/>
      <c r="DL14" s="14"/>
      <c r="DM14" s="19"/>
      <c r="DN14" s="19"/>
      <c r="DO14" s="19">
        <f t="shared" si="24"/>
        <v>0</v>
      </c>
      <c r="DP14" s="19"/>
      <c r="DQ14" s="19"/>
      <c r="DR14" s="52"/>
    </row>
    <row r="15" spans="1:122" ht="13.5" thickBot="1">
      <c r="A15" s="17" t="s">
        <v>0</v>
      </c>
      <c r="B15" s="17"/>
      <c r="C15" s="53">
        <f>SUM(C9:C14)</f>
        <v>9507339</v>
      </c>
      <c r="D15" s="53">
        <f>SUM(D9:D14)</f>
        <v>687645</v>
      </c>
      <c r="E15" s="53">
        <f>SUM(E9:E14)</f>
        <v>10194984</v>
      </c>
      <c r="F15" s="53">
        <f>SUM(F9:F14)</f>
        <v>203298</v>
      </c>
      <c r="G15" s="53">
        <f>SUM(G9:G14)</f>
        <v>87938</v>
      </c>
      <c r="H15" s="14"/>
      <c r="I15" s="53">
        <f>SUM(I9:I14)</f>
        <v>3564732.0735567</v>
      </c>
      <c r="J15" s="53">
        <f>SUM(J9:J14)</f>
        <v>257829.26081849996</v>
      </c>
      <c r="K15" s="53">
        <f>SUM(K9:K14)</f>
        <v>3822561.3343752</v>
      </c>
      <c r="L15" s="53">
        <f>SUM(L9:L14)</f>
        <v>76226</v>
      </c>
      <c r="M15" s="53">
        <f>SUM(M9:M14)</f>
        <v>32972</v>
      </c>
      <c r="N15" s="14"/>
      <c r="O15" s="53">
        <f>SUM(O9:O14)</f>
        <v>5942606.9264433</v>
      </c>
      <c r="P15" s="53">
        <f>SUM(P9:P14)</f>
        <v>429815.7391815</v>
      </c>
      <c r="Q15" s="53">
        <f>SUM(Q9:Q14)</f>
        <v>6372422.6656248</v>
      </c>
      <c r="R15" s="53">
        <f>SUM(R9:R14)</f>
        <v>127072</v>
      </c>
      <c r="S15" s="53">
        <f>SUM(S9:S14)</f>
        <v>54966</v>
      </c>
      <c r="T15" s="14"/>
      <c r="U15" s="53">
        <f>SUM(U9:U14)</f>
        <v>2697644.6928125997</v>
      </c>
      <c r="V15" s="53">
        <f>SUM(V9:V14)</f>
        <v>195114.730293</v>
      </c>
      <c r="W15" s="53">
        <f>SUM(W9:W14)</f>
        <v>2892759.4231055994</v>
      </c>
      <c r="X15" s="53">
        <f>SUM(X9:X14)</f>
        <v>57685</v>
      </c>
      <c r="Y15" s="53">
        <f>SUM(Y9:Y14)</f>
        <v>24952</v>
      </c>
      <c r="Z15" s="14"/>
      <c r="AA15" s="53">
        <f>SUM(AA9:AA14)</f>
        <v>800487.5203152001</v>
      </c>
      <c r="AB15" s="53">
        <f>SUM(AB9:AB14)</f>
        <v>57897.50853600001</v>
      </c>
      <c r="AC15" s="53">
        <f>SUM(AC9:AC14)</f>
        <v>858385.0288512001</v>
      </c>
      <c r="AD15" s="53">
        <f>SUM(AD9:AD14)</f>
        <v>17117</v>
      </c>
      <c r="AE15" s="53">
        <f>SUM(AE9:AE14)</f>
        <v>7404</v>
      </c>
      <c r="AF15" s="14"/>
      <c r="AG15" s="53">
        <f>SUM(AG9:AG14)</f>
        <v>66599.8604289</v>
      </c>
      <c r="AH15" s="53">
        <f>SUM(AH9:AH14)</f>
        <v>4817.0219895</v>
      </c>
      <c r="AI15" s="53">
        <f>SUM(AI9:AI14)</f>
        <v>71416.8824184</v>
      </c>
      <c r="AJ15" s="53">
        <f>SUM(AJ9:AJ14)</f>
        <v>1424</v>
      </c>
      <c r="AK15" s="53">
        <f>SUM(AK9:AK14)</f>
        <v>616</v>
      </c>
      <c r="AL15" s="14"/>
      <c r="AM15" s="53">
        <f>SUM(AM9:AM14)</f>
        <v>480207.1362849</v>
      </c>
      <c r="AN15" s="53">
        <f>SUM(AN9:AN14)</f>
        <v>34732.3300695</v>
      </c>
      <c r="AO15" s="53">
        <f>SUM(AO9:AO14)</f>
        <v>514939.46635440004</v>
      </c>
      <c r="AP15" s="53">
        <f>SUM(AP9:AP14)</f>
        <v>10268</v>
      </c>
      <c r="AQ15" s="53">
        <f>SUM(AQ9:AQ14)</f>
        <v>4442</v>
      </c>
      <c r="AR15" s="14"/>
      <c r="AS15" s="53">
        <f>SUM(AS9:AS14)</f>
        <v>50290.0203744</v>
      </c>
      <c r="AT15" s="53">
        <f>SUM(AT9:AT14)</f>
        <v>3637.366992</v>
      </c>
      <c r="AU15" s="53">
        <f>SUM(AU9:AU14)</f>
        <v>53927.3873664</v>
      </c>
      <c r="AV15" s="53">
        <f>SUM(AV9:AV14)</f>
        <v>1075</v>
      </c>
      <c r="AW15" s="53">
        <f>SUM(AW9:AW14)</f>
        <v>465</v>
      </c>
      <c r="AX15" s="14"/>
      <c r="AY15" s="53">
        <f>SUM(AY9:AY14)</f>
        <v>1068275.0335248</v>
      </c>
      <c r="AZ15" s="53">
        <f>SUM(AZ9:AZ14)</f>
        <v>77265.99266399999</v>
      </c>
      <c r="BA15" s="53">
        <f>SUM(BA9:BA14)</f>
        <v>1145541.0261888</v>
      </c>
      <c r="BB15" s="53">
        <f>SUM(BB9:BB14)</f>
        <v>22843</v>
      </c>
      <c r="BC15" s="53">
        <f>SUM(BC9:BC14)</f>
        <v>9881</v>
      </c>
      <c r="BD15" s="14"/>
      <c r="BE15" s="53">
        <f>SUM(BE9:BE14)</f>
        <v>44092.1860803</v>
      </c>
      <c r="BF15" s="53">
        <f>SUM(BF9:BF14)</f>
        <v>3189.0912164999995</v>
      </c>
      <c r="BG15" s="53">
        <f>SUM(BG9:BG14)</f>
        <v>47281.27729679999</v>
      </c>
      <c r="BH15" s="53">
        <f>SUM(BH9:BH14)</f>
        <v>943</v>
      </c>
      <c r="BI15" s="53">
        <f>SUM(BI9:BI14)</f>
        <v>407</v>
      </c>
      <c r="BJ15" s="14"/>
      <c r="BK15" s="53">
        <f>SUM(BK9:BK14)</f>
        <v>1093778.4703923</v>
      </c>
      <c r="BL15" s="53">
        <f>SUM(BL9:BL14)</f>
        <v>79110.6003765</v>
      </c>
      <c r="BM15" s="53">
        <f>SUM(BM9:BM14)</f>
        <v>1172889.0707688</v>
      </c>
      <c r="BN15" s="53">
        <f>SUM(BN9:BN14)</f>
        <v>23389</v>
      </c>
      <c r="BO15" s="53">
        <f>SUM(BO9:BO14)</f>
        <v>10116</v>
      </c>
      <c r="BP15" s="14"/>
      <c r="BQ15" s="53">
        <f>SUM(BQ9:BQ14)</f>
        <v>67433.6540592</v>
      </c>
      <c r="BR15" s="53">
        <f>SUM(BR9:BR14)</f>
        <v>4877.328456</v>
      </c>
      <c r="BS15" s="53">
        <f>SUM(BS9:BS14)</f>
        <v>72310.9825152</v>
      </c>
      <c r="BT15" s="53">
        <f>SUM(BT9:BT14)</f>
        <v>1442</v>
      </c>
      <c r="BU15" s="53">
        <f>SUM(BU9:BU14)</f>
        <v>624</v>
      </c>
      <c r="BV15" s="14"/>
      <c r="BW15" s="53">
        <f>SUM(BW9:BW14)</f>
        <v>921977.0517267</v>
      </c>
      <c r="BX15" s="53">
        <f>SUM(BX9:BX14)</f>
        <v>66684.5801685</v>
      </c>
      <c r="BY15" s="53">
        <f>SUM(BY9:BY14)</f>
        <v>988661.6318952</v>
      </c>
      <c r="BZ15" s="53">
        <f>SUM(BZ9:BZ14)</f>
        <v>19715</v>
      </c>
      <c r="CA15" s="53">
        <f>SUM(CA9:CA14)</f>
        <v>8528</v>
      </c>
      <c r="CB15" s="14"/>
      <c r="CC15" s="53">
        <f>SUM(CC9:CC14)</f>
        <v>161174.1151314</v>
      </c>
      <c r="CD15" s="53">
        <f>SUM(CD9:CD14)</f>
        <v>11657.370627000002</v>
      </c>
      <c r="CE15" s="53">
        <f>SUM(CE9:CE14)</f>
        <v>172831.4857584</v>
      </c>
      <c r="CF15" s="53">
        <f>SUM(CF9:CF14)</f>
        <v>3446</v>
      </c>
      <c r="CG15" s="53">
        <f>SUM(CG9:CG14)</f>
        <v>1491</v>
      </c>
      <c r="CH15" s="14"/>
      <c r="CI15" s="53">
        <f>SUM(CI9:CI14)</f>
        <v>323459.6381919</v>
      </c>
      <c r="CJ15" s="53">
        <f>SUM(CJ9:CJ14)</f>
        <v>23395.1269545</v>
      </c>
      <c r="CK15" s="53">
        <f>SUM(CK9:CK14)</f>
        <v>346854.7651464001</v>
      </c>
      <c r="CL15" s="53">
        <f>SUM(CL9:CL14)</f>
        <v>6917</v>
      </c>
      <c r="CM15" s="53">
        <f>SUM(CM9:CM14)</f>
        <v>2992</v>
      </c>
      <c r="CN15" s="14"/>
      <c r="CO15" s="53">
        <f>SUM(CO9:CO14)</f>
        <v>1030403.4993522</v>
      </c>
      <c r="CP15" s="53">
        <f>SUM(CP9:CP14)</f>
        <v>74526.827571</v>
      </c>
      <c r="CQ15" s="53">
        <f>SUM(CQ9:CQ14)</f>
        <v>1104930.3269232</v>
      </c>
      <c r="CR15" s="53">
        <f>SUM(CR9:CR14)</f>
        <v>22033</v>
      </c>
      <c r="CS15" s="53">
        <f>SUM(CS9:CS14)</f>
        <v>9531</v>
      </c>
      <c r="CT15" s="14"/>
      <c r="CU15" s="53">
        <f>SUM(CU9:CU14)</f>
        <v>558842.3371539001</v>
      </c>
      <c r="CV15" s="53">
        <f>SUM(CV9:CV14)</f>
        <v>40419.8418645</v>
      </c>
      <c r="CW15" s="53">
        <f>SUM(CW9:CW14)</f>
        <v>599262.1790184001</v>
      </c>
      <c r="CX15" s="53">
        <f>SUM(CX9:CX14)</f>
        <v>11950</v>
      </c>
      <c r="CY15" s="53">
        <f>SUM(CY9:CY14)</f>
        <v>5168</v>
      </c>
      <c r="CZ15" s="14"/>
      <c r="DA15" s="53">
        <f>SUM(DA9:DA14)</f>
        <v>79835.02705080001</v>
      </c>
      <c r="DB15" s="53">
        <f>SUM(DB9:DB14)</f>
        <v>5774.292594</v>
      </c>
      <c r="DC15" s="53">
        <f>SUM(DC9:DC14)</f>
        <v>85609.31964480001</v>
      </c>
      <c r="DD15" s="53">
        <f>SUM(DD9:DD14)</f>
        <v>1707</v>
      </c>
      <c r="DE15" s="53">
        <f>SUM(DE9:DE14)</f>
        <v>739</v>
      </c>
      <c r="DF15" s="14"/>
      <c r="DG15" s="53">
        <f>SUM(DG9:DG14)</f>
        <v>62838.7571205</v>
      </c>
      <c r="DH15" s="53">
        <f>SUM(DH9:DH14)</f>
        <v>4544.989627499999</v>
      </c>
      <c r="DI15" s="53">
        <f>SUM(DI9:DI14)</f>
        <v>67383.746748</v>
      </c>
      <c r="DJ15" s="53">
        <f>SUM(DJ9:DJ14)</f>
        <v>1344</v>
      </c>
      <c r="DK15" s="53">
        <f>SUM(DK9:DK14)</f>
        <v>582</v>
      </c>
      <c r="DL15" s="14"/>
      <c r="DM15" s="53">
        <f>SUM(DM9:DM14)</f>
        <v>0</v>
      </c>
      <c r="DN15" s="53">
        <f>SUM(DN9:DN14)</f>
        <v>0</v>
      </c>
      <c r="DO15" s="53">
        <f>SUM(DO9:DO14)</f>
        <v>0</v>
      </c>
      <c r="DP15" s="35"/>
      <c r="DQ15" s="35"/>
      <c r="DR15" s="14"/>
    </row>
    <row r="16" ht="13.5" thickTop="1"/>
  </sheetData>
  <sheetProtection/>
  <printOptions/>
  <pageMargins left="0.75" right="0.75" top="1" bottom="1" header="0.5" footer="0.5"/>
  <pageSetup horizontalDpi="300" verticalDpi="300" orientation="landscape" paperSize="168" scale="86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7" sqref="F17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7.28125" style="0" customWidth="1"/>
    <col min="8" max="8" width="3.7109375" style="0" customWidth="1"/>
    <col min="9" max="12" width="13.7109375" style="0" customWidth="1"/>
    <col min="13" max="13" width="17.2812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</cols>
  <sheetData>
    <row r="1" spans="1:20" ht="12.75">
      <c r="A1" s="3"/>
      <c r="B1" s="3"/>
      <c r="C1" s="5"/>
      <c r="D1" s="3"/>
      <c r="E1" s="3"/>
      <c r="F1" s="3"/>
      <c r="G1" s="3"/>
      <c r="H1" s="41"/>
      <c r="N1" s="14"/>
      <c r="O1" s="5" t="s">
        <v>59</v>
      </c>
      <c r="T1" s="14"/>
    </row>
    <row r="2" spans="1:20" ht="12.75">
      <c r="A2" s="3"/>
      <c r="B2" s="3"/>
      <c r="C2" s="62"/>
      <c r="D2" s="3"/>
      <c r="E2" s="3"/>
      <c r="F2" s="3"/>
      <c r="G2" s="3"/>
      <c r="H2" s="41"/>
      <c r="N2" s="14"/>
      <c r="O2" s="4" t="s">
        <v>60</v>
      </c>
      <c r="T2" s="14"/>
    </row>
    <row r="3" spans="1:20" ht="12.75">
      <c r="A3" s="3"/>
      <c r="B3" s="3"/>
      <c r="C3" s="5"/>
      <c r="D3" s="3"/>
      <c r="E3" s="3"/>
      <c r="F3" s="3"/>
      <c r="G3" s="3"/>
      <c r="H3" s="41"/>
      <c r="N3" s="14"/>
      <c r="O3" s="5" t="s">
        <v>85</v>
      </c>
      <c r="T3" s="14"/>
    </row>
    <row r="4" spans="1:20" ht="12.75">
      <c r="A4" s="3"/>
      <c r="B4" s="3"/>
      <c r="C4" s="19"/>
      <c r="D4" s="36"/>
      <c r="E4" s="36"/>
      <c r="F4" s="36"/>
      <c r="G4" s="36"/>
      <c r="H4" s="41"/>
      <c r="N4" s="14"/>
      <c r="T4" s="14"/>
    </row>
    <row r="5" spans="1:20" ht="12.75">
      <c r="A5" s="6" t="s">
        <v>1</v>
      </c>
      <c r="B5" s="40"/>
      <c r="C5" s="42" t="s">
        <v>82</v>
      </c>
      <c r="D5" s="43"/>
      <c r="E5" s="44"/>
      <c r="F5" s="25"/>
      <c r="G5" s="25"/>
      <c r="H5" s="41"/>
      <c r="I5" s="7" t="s">
        <v>68</v>
      </c>
      <c r="J5" s="8"/>
      <c r="K5" s="9"/>
      <c r="L5" s="25"/>
      <c r="M5" s="25"/>
      <c r="N5" s="14"/>
      <c r="O5" s="7" t="s">
        <v>83</v>
      </c>
      <c r="P5" s="8"/>
      <c r="Q5" s="9"/>
      <c r="R5" s="25"/>
      <c r="S5" s="25"/>
      <c r="T5" s="14"/>
    </row>
    <row r="6" spans="1:20" ht="12.75">
      <c r="A6" s="54" t="s">
        <v>7</v>
      </c>
      <c r="B6" s="40"/>
      <c r="C6" s="55" t="s">
        <v>84</v>
      </c>
      <c r="D6" s="56"/>
      <c r="E6" s="57"/>
      <c r="F6" s="25" t="s">
        <v>86</v>
      </c>
      <c r="G6" s="25" t="s">
        <v>86</v>
      </c>
      <c r="H6" s="41"/>
      <c r="I6" s="7"/>
      <c r="J6" s="18">
        <v>0.0455934</v>
      </c>
      <c r="K6" s="9"/>
      <c r="L6" s="25" t="s">
        <v>86</v>
      </c>
      <c r="M6" s="25" t="s">
        <v>86</v>
      </c>
      <c r="N6" s="14"/>
      <c r="O6" s="7"/>
      <c r="P6" s="18">
        <v>0.9544066</v>
      </c>
      <c r="Q6" s="9"/>
      <c r="R6" s="25" t="s">
        <v>86</v>
      </c>
      <c r="S6" s="25" t="s">
        <v>86</v>
      </c>
      <c r="T6" s="14"/>
    </row>
    <row r="7" spans="1:20" ht="12.75">
      <c r="A7" s="10"/>
      <c r="B7" s="40"/>
      <c r="C7" s="25" t="s">
        <v>8</v>
      </c>
      <c r="D7" s="58" t="s">
        <v>9</v>
      </c>
      <c r="E7" s="59" t="s">
        <v>0</v>
      </c>
      <c r="F7" s="25" t="s">
        <v>87</v>
      </c>
      <c r="G7" s="25" t="s">
        <v>90</v>
      </c>
      <c r="H7" s="41"/>
      <c r="I7" s="11" t="s">
        <v>8</v>
      </c>
      <c r="J7" s="11" t="s">
        <v>9</v>
      </c>
      <c r="K7" s="11" t="s">
        <v>0</v>
      </c>
      <c r="L7" s="25" t="s">
        <v>87</v>
      </c>
      <c r="M7" s="25" t="s">
        <v>90</v>
      </c>
      <c r="N7" s="14"/>
      <c r="O7" s="11" t="s">
        <v>8</v>
      </c>
      <c r="P7" s="11" t="s">
        <v>9</v>
      </c>
      <c r="Q7" s="11" t="s">
        <v>0</v>
      </c>
      <c r="R7" s="25" t="s">
        <v>87</v>
      </c>
      <c r="S7" s="25" t="s">
        <v>90</v>
      </c>
      <c r="T7" s="14"/>
    </row>
    <row r="8" spans="1:20" ht="12.75">
      <c r="A8" s="3">
        <v>39722</v>
      </c>
      <c r="B8" s="3"/>
      <c r="C8" s="19">
        <v>14264</v>
      </c>
      <c r="D8" s="19">
        <v>27982</v>
      </c>
      <c r="E8" s="26">
        <f aca="true" t="shared" si="0" ref="E8:E15">C8+D8</f>
        <v>42246</v>
      </c>
      <c r="F8" s="26">
        <f aca="true" t="shared" si="1" ref="F8:G10">L8+R8</f>
        <v>23327</v>
      </c>
      <c r="G8" s="26">
        <f t="shared" si="1"/>
        <v>24551</v>
      </c>
      <c r="H8" s="14"/>
      <c r="I8" s="19">
        <v>650.3442576</v>
      </c>
      <c r="J8" s="19">
        <f>D8*J6</f>
        <v>1275.7945187999999</v>
      </c>
      <c r="K8" s="19">
        <f aca="true" t="shared" si="2" ref="K8:K15">SUM(I8:J8)</f>
        <v>1926.1387763999999</v>
      </c>
      <c r="L8" s="19">
        <v>1064</v>
      </c>
      <c r="M8" s="19">
        <v>1117</v>
      </c>
      <c r="N8" s="14"/>
      <c r="O8" s="19">
        <v>13613.6557424</v>
      </c>
      <c r="P8" s="19">
        <f>D8*P6</f>
        <v>26706.2054812</v>
      </c>
      <c r="Q8" s="19">
        <f aca="true" t="shared" si="3" ref="Q8:Q14">SUM(O8:P8)</f>
        <v>40319.8612236</v>
      </c>
      <c r="R8" s="19">
        <v>22263</v>
      </c>
      <c r="S8" s="19">
        <v>23434</v>
      </c>
      <c r="T8" s="14"/>
    </row>
    <row r="9" spans="1:20" ht="12.75">
      <c r="A9" s="3">
        <v>39904</v>
      </c>
      <c r="B9" s="3"/>
      <c r="C9" s="19"/>
      <c r="D9" s="19">
        <v>57022</v>
      </c>
      <c r="E9" s="26">
        <f t="shared" si="0"/>
        <v>57022</v>
      </c>
      <c r="F9" s="26">
        <f t="shared" si="1"/>
        <v>23327</v>
      </c>
      <c r="G9" s="26">
        <f t="shared" si="1"/>
        <v>24551</v>
      </c>
      <c r="H9" s="14"/>
      <c r="I9" s="19">
        <v>0</v>
      </c>
      <c r="J9" s="19">
        <f>D9*J6</f>
        <v>2599.8268548</v>
      </c>
      <c r="K9" s="19">
        <f t="shared" si="2"/>
        <v>2599.8268548</v>
      </c>
      <c r="L9" s="19">
        <v>1064</v>
      </c>
      <c r="M9" s="19">
        <v>1117</v>
      </c>
      <c r="N9" s="14"/>
      <c r="O9" s="19">
        <v>0</v>
      </c>
      <c r="P9" s="19">
        <f>D9*P6</f>
        <v>54422.1731452</v>
      </c>
      <c r="Q9" s="19">
        <f t="shared" si="3"/>
        <v>54422.1731452</v>
      </c>
      <c r="R9" s="19">
        <v>22263</v>
      </c>
      <c r="S9" s="19">
        <v>23434</v>
      </c>
      <c r="T9" s="14"/>
    </row>
    <row r="10" spans="1:20" ht="12.75">
      <c r="A10" s="3">
        <v>40087</v>
      </c>
      <c r="B10" s="3"/>
      <c r="C10" s="19">
        <v>3258397</v>
      </c>
      <c r="D10" s="19">
        <v>57022</v>
      </c>
      <c r="E10" s="26">
        <f t="shared" si="0"/>
        <v>3315419</v>
      </c>
      <c r="F10" s="26">
        <f t="shared" si="1"/>
        <v>23327</v>
      </c>
      <c r="G10" s="26">
        <f t="shared" si="1"/>
        <v>24550</v>
      </c>
      <c r="H10" s="14"/>
      <c r="I10" s="19">
        <v>148561.3977798</v>
      </c>
      <c r="J10" s="19">
        <f>D10*J6</f>
        <v>2599.8268548</v>
      </c>
      <c r="K10" s="19">
        <f t="shared" si="2"/>
        <v>151161.2246346</v>
      </c>
      <c r="L10" s="19">
        <v>1063</v>
      </c>
      <c r="M10" s="19">
        <v>1116</v>
      </c>
      <c r="N10" s="14"/>
      <c r="O10" s="19">
        <v>3109835.6022202</v>
      </c>
      <c r="P10" s="19">
        <f>D10*P6</f>
        <v>54422.1731452</v>
      </c>
      <c r="Q10" s="19">
        <f t="shared" si="3"/>
        <v>3164257.7753654</v>
      </c>
      <c r="R10" s="19">
        <v>22264</v>
      </c>
      <c r="S10" s="19">
        <v>23434</v>
      </c>
      <c r="T10" s="14"/>
    </row>
    <row r="11" spans="1:20" ht="12.75">
      <c r="A11" s="3">
        <v>40269</v>
      </c>
      <c r="B11" s="3"/>
      <c r="C11" s="19"/>
      <c r="D11" s="19"/>
      <c r="E11" s="26">
        <f t="shared" si="0"/>
        <v>0</v>
      </c>
      <c r="F11" s="26"/>
      <c r="G11" s="26"/>
      <c r="H11" s="14"/>
      <c r="I11" s="19">
        <f>C11*J6</f>
        <v>0</v>
      </c>
      <c r="J11" s="19">
        <f>D11*J6</f>
        <v>0</v>
      </c>
      <c r="K11" s="19">
        <f t="shared" si="2"/>
        <v>0</v>
      </c>
      <c r="L11" s="19"/>
      <c r="M11" s="19"/>
      <c r="N11" s="52"/>
      <c r="O11" s="19">
        <f>C11*P6</f>
        <v>0</v>
      </c>
      <c r="P11" s="19">
        <f>D11*P6</f>
        <v>0</v>
      </c>
      <c r="Q11" s="19">
        <f t="shared" si="3"/>
        <v>0</v>
      </c>
      <c r="R11" s="19"/>
      <c r="S11" s="19"/>
      <c r="T11" s="52"/>
    </row>
    <row r="12" spans="1:20" ht="12.75">
      <c r="A12" s="3">
        <v>40452</v>
      </c>
      <c r="B12" s="3"/>
      <c r="C12" s="19"/>
      <c r="D12" s="19"/>
      <c r="E12" s="26">
        <f t="shared" si="0"/>
        <v>0</v>
      </c>
      <c r="F12" s="26"/>
      <c r="G12" s="26"/>
      <c r="H12" s="14"/>
      <c r="I12" s="19"/>
      <c r="J12" s="19">
        <f>D12*J6</f>
        <v>0</v>
      </c>
      <c r="K12" s="19">
        <f t="shared" si="2"/>
        <v>0</v>
      </c>
      <c r="L12" s="19"/>
      <c r="M12" s="19"/>
      <c r="N12" s="52"/>
      <c r="O12" s="19"/>
      <c r="P12" s="19">
        <f>D12*P6</f>
        <v>0</v>
      </c>
      <c r="Q12" s="19">
        <f t="shared" si="3"/>
        <v>0</v>
      </c>
      <c r="R12" s="19"/>
      <c r="S12" s="19"/>
      <c r="T12" s="52"/>
    </row>
    <row r="13" spans="1:20" ht="12.75">
      <c r="A13" s="3">
        <v>40634</v>
      </c>
      <c r="B13" s="3"/>
      <c r="C13" s="19"/>
      <c r="D13" s="19"/>
      <c r="E13" s="26">
        <f t="shared" si="0"/>
        <v>0</v>
      </c>
      <c r="F13" s="26"/>
      <c r="G13" s="26"/>
      <c r="H13" s="14"/>
      <c r="I13" s="19">
        <f>C13*J6</f>
        <v>0</v>
      </c>
      <c r="J13" s="19">
        <f>D13*J6</f>
        <v>0</v>
      </c>
      <c r="K13" s="19">
        <f t="shared" si="2"/>
        <v>0</v>
      </c>
      <c r="L13" s="19"/>
      <c r="M13" s="19"/>
      <c r="N13" s="52"/>
      <c r="O13" s="19">
        <f>C13*P6</f>
        <v>0</v>
      </c>
      <c r="P13" s="19">
        <f>D13*P6</f>
        <v>0</v>
      </c>
      <c r="Q13" s="19">
        <f t="shared" si="3"/>
        <v>0</v>
      </c>
      <c r="R13" s="19"/>
      <c r="S13" s="19"/>
      <c r="T13" s="52"/>
    </row>
    <row r="14" spans="1:20" ht="12.75">
      <c r="A14" s="3">
        <v>40817</v>
      </c>
      <c r="B14" s="3"/>
      <c r="C14" s="19"/>
      <c r="D14" s="19"/>
      <c r="E14" s="26">
        <f t="shared" si="0"/>
        <v>0</v>
      </c>
      <c r="F14" s="26"/>
      <c r="G14" s="26"/>
      <c r="H14" s="14"/>
      <c r="I14" s="19"/>
      <c r="J14" s="19">
        <f>D14*J6</f>
        <v>0</v>
      </c>
      <c r="K14" s="19">
        <f t="shared" si="2"/>
        <v>0</v>
      </c>
      <c r="L14" s="19"/>
      <c r="M14" s="19"/>
      <c r="N14" s="52"/>
      <c r="O14" s="19"/>
      <c r="P14" s="19">
        <f>D14*P6</f>
        <v>0</v>
      </c>
      <c r="Q14" s="19">
        <f t="shared" si="3"/>
        <v>0</v>
      </c>
      <c r="R14" s="19"/>
      <c r="S14" s="19"/>
      <c r="T14" s="52"/>
    </row>
    <row r="15" spans="1:20" ht="12.75">
      <c r="A15" s="3">
        <v>41000</v>
      </c>
      <c r="B15" s="3"/>
      <c r="C15" s="19"/>
      <c r="D15" s="19"/>
      <c r="E15" s="26">
        <f t="shared" si="0"/>
        <v>0</v>
      </c>
      <c r="F15" s="26"/>
      <c r="G15" s="26"/>
      <c r="H15" s="14"/>
      <c r="I15" s="19">
        <f>C15*J6</f>
        <v>0</v>
      </c>
      <c r="J15" s="19">
        <f>D15*J6</f>
        <v>0</v>
      </c>
      <c r="K15" s="19">
        <f t="shared" si="2"/>
        <v>0</v>
      </c>
      <c r="L15" s="19"/>
      <c r="M15" s="19"/>
      <c r="N15" s="52"/>
      <c r="O15" s="19">
        <f>C15*P6</f>
        <v>0</v>
      </c>
      <c r="P15" s="19">
        <f>D15*P6</f>
        <v>0</v>
      </c>
      <c r="Q15" s="19">
        <f>SUM(O15:P15)</f>
        <v>0</v>
      </c>
      <c r="R15" s="19"/>
      <c r="S15" s="19"/>
      <c r="T15" s="52"/>
    </row>
    <row r="16" spans="1:20" ht="12.75">
      <c r="A16" s="3"/>
      <c r="B16" s="3"/>
      <c r="C16" s="19"/>
      <c r="D16" s="3"/>
      <c r="E16" s="3"/>
      <c r="F16" s="3"/>
      <c r="G16" s="3"/>
      <c r="H16" s="14"/>
      <c r="I16" s="15"/>
      <c r="J16" s="15"/>
      <c r="K16" s="15"/>
      <c r="L16" s="15"/>
      <c r="M16" s="15"/>
      <c r="N16" s="52"/>
      <c r="O16" s="15"/>
      <c r="P16" s="15"/>
      <c r="Q16" s="15"/>
      <c r="R16" s="15"/>
      <c r="S16" s="15"/>
      <c r="T16" s="52"/>
    </row>
    <row r="17" spans="1:20" ht="13.5" thickBot="1">
      <c r="A17" s="17" t="s">
        <v>0</v>
      </c>
      <c r="B17" s="17"/>
      <c r="C17" s="53">
        <f>SUM(C8:C16)</f>
        <v>3272661</v>
      </c>
      <c r="D17" s="53">
        <f>SUM(D8:D16)</f>
        <v>142026</v>
      </c>
      <c r="E17" s="53">
        <f>SUM(E8:E16)</f>
        <v>3414687</v>
      </c>
      <c r="F17" s="53">
        <f>SUM(F8:F16)</f>
        <v>69981</v>
      </c>
      <c r="G17" s="53">
        <f>SUM(G8:G16)</f>
        <v>73652</v>
      </c>
      <c r="H17" s="14"/>
      <c r="I17" s="53">
        <f>SUM(I8:I16)</f>
        <v>149211.7420374</v>
      </c>
      <c r="J17" s="53">
        <f>SUM(J8:J16)</f>
        <v>6475.4482284000005</v>
      </c>
      <c r="K17" s="53">
        <f>SUM(K8:K16)</f>
        <v>155687.1902658</v>
      </c>
      <c r="L17" s="53">
        <f>SUM(L8:L16)</f>
        <v>3191</v>
      </c>
      <c r="M17" s="53">
        <f>SUM(M8:M16)</f>
        <v>3350</v>
      </c>
      <c r="N17" s="14"/>
      <c r="O17" s="53">
        <f>SUM(O8:O16)</f>
        <v>3123449.2579626</v>
      </c>
      <c r="P17" s="53">
        <f>SUM(P8:P16)</f>
        <v>135550.5517716</v>
      </c>
      <c r="Q17" s="53">
        <f>SUM(Q8:Q16)</f>
        <v>3258999.8097342</v>
      </c>
      <c r="R17" s="53">
        <f>SUM(R8:R16)</f>
        <v>66790</v>
      </c>
      <c r="S17" s="53">
        <f>SUM(S8:S16)</f>
        <v>70302</v>
      </c>
      <c r="T17" s="14"/>
    </row>
    <row r="18" ht="13.5" thickTop="1"/>
    <row r="19" spans="9:15" ht="12.75">
      <c r="I19" s="19"/>
      <c r="O19" s="19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2009-06-08T19:40:30Z</cp:lastPrinted>
  <dcterms:created xsi:type="dcterms:W3CDTF">1998-02-23T20:58:01Z</dcterms:created>
  <dcterms:modified xsi:type="dcterms:W3CDTF">2009-06-19T18:20:27Z</dcterms:modified>
  <cp:category/>
  <cp:version/>
  <cp:contentType/>
  <cp:contentStatus/>
</cp:coreProperties>
</file>