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" yWindow="0" windowWidth="8000" windowHeight="4840" tabRatio="768" activeTab="0"/>
  </bookViews>
  <sheets>
    <sheet name="2005A" sheetId="1" r:id="rId1"/>
    <sheet name="2005A Academic " sheetId="2" r:id="rId2"/>
    <sheet name="2010C" sheetId="3" r:id="rId3"/>
    <sheet name="2010C Academic" sheetId="4" r:id="rId4"/>
    <sheet name="2011B" sheetId="5" r:id="rId5"/>
    <sheet name="2011B Academic" sheetId="6" r:id="rId6"/>
    <sheet name="2012A" sheetId="7" r:id="rId7"/>
    <sheet name="2012A Academic" sheetId="8" r:id="rId8"/>
  </sheets>
  <definedNames>
    <definedName name="_xlnm.Print_Titles" localSheetId="0">'2005A'!$A:$A</definedName>
    <definedName name="_xlnm.Print_Titles" localSheetId="1">'2005A Academic '!$A:$A</definedName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<sst xmlns="http://schemas.openxmlformats.org/spreadsheetml/2006/main" count="1591" uniqueCount="72">
  <si>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</si>
  <si>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</si>
  <si>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</si>
  <si>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</si>
  <si>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</si>
  <si>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</si>
  <si>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</si>
  <si>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</si>
  <si>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</si>
  <si>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</si>
  <si>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</si>
  <si>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</si>
  <si>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</si>
  <si>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</si>
  <si>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</si>
  <si>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</si>
  <si>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</si>
  <si>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</si>
  <si>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</si>
  <si>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</si>
  <si>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</si>
  <si>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</si>
  <si>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1995 Series A Bonds Refinanced on 2005A</t>
  </si>
  <si>
    <t xml:space="preserve">          Total New Money - 2005 Series A</t>
  </si>
  <si>
    <t xml:space="preserve">           Total Academic Projects - 2005A</t>
  </si>
  <si>
    <t xml:space="preserve">           Total Auxiliary Projects - 2005A</t>
  </si>
  <si>
    <t xml:space="preserve">    1996 Series A Bonds Refinanced on 2005A</t>
  </si>
  <si>
    <t xml:space="preserve">    1997 Series A Bonds Refinanced on 2005A</t>
  </si>
  <si>
    <t xml:space="preserve">    1998 Series A Bonds Refinanced on 2005A</t>
  </si>
  <si>
    <t xml:space="preserve">    1999 Series A Bonds Refinanced on 2005A</t>
  </si>
  <si>
    <t xml:space="preserve">    2000 Series A Bonds Refinanced on 2005A</t>
  </si>
  <si>
    <t>2005 Series A Bond Funded Projects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</si>
  <si>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</si>
  <si>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</si>
  <si>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</si>
  <si>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</si>
  <si>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</si>
  <si>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</si>
  <si>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</si>
  <si>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</si>
  <si>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</si>
  <si>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</si>
  <si>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</si>
  <si>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</si>
  <si>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</si>
  <si>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</si>
  <si>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</si>
  <si>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</si>
  <si>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</si>
  <si>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</si>
  <si>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</si>
  <si>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</si>
  <si>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</si>
  <si>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</si>
  <si>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</si>
  <si>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</si>
  <si>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</si>
  <si>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</si>
  <si>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</si>
  <si>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</si>
  <si>
    <t>2005 Series A Bond Funded Projects after 2010C</t>
  </si>
  <si>
    <t>Revised 2005A debt after 2010C</t>
  </si>
  <si>
    <t>2005 Series A - Original</t>
  </si>
  <si>
    <t>Loss on refunding</t>
  </si>
  <si>
    <t>2005A Refinanced on 2010C</t>
  </si>
  <si>
    <t>Revised 2005A debt after 2011B</t>
  </si>
  <si>
    <t>2005 Series A Bond Funded Projects after 2011B</t>
  </si>
  <si>
    <t>2005A Refinanced on 2011B</t>
  </si>
  <si>
    <t>Revised 2005A debt after 2012A</t>
  </si>
  <si>
    <t>2005 Series A Bond Funded Projects after 2012A</t>
  </si>
  <si>
    <t>2005A Refinanced on 2012A</t>
  </si>
  <si>
    <t>Gain on refunding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</si>
</sst>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_(* #,##0.00000_);_(* \(#,##0.00000\);_(* &quot;-&quot;??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8" fontId="0" fillId="33" borderId="11" xfId="0" applyNumberFormat="1" applyFill="1" applyBorder="1" applyAlignment="1">
      <alignment horizontal="left"/>
    </xf>
    <xf numFmtId="38" fontId="4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D7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7" sqref="F27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16.8515625" style="16" customWidth="1"/>
    <col min="8" max="8" width="3.7109375" style="15" customWidth="1"/>
    <col min="9" max="13" width="13.7109375" style="15" hidden="1" customWidth="1"/>
    <col min="14" max="14" width="3.7109375" style="15" hidden="1" customWidth="1"/>
    <col min="15" max="18" width="13.7109375" style="15" hidden="1" customWidth="1"/>
    <col min="19" max="19" width="15.8515625" style="15" hidden="1" customWidth="1"/>
    <col min="20" max="20" width="3.7109375" style="15" hidden="1" customWidth="1"/>
    <col min="21" max="24" width="13.7109375" style="15" customWidth="1"/>
    <col min="25" max="25" width="16.421875" style="15" customWidth="1"/>
    <col min="26" max="26" width="3.7109375" style="15" customWidth="1"/>
    <col min="27" max="30" width="13.7109375" style="15" customWidth="1"/>
    <col min="31" max="31" width="16.00390625" style="15" customWidth="1"/>
    <col min="32" max="32" width="3.7109375" style="15" customWidth="1"/>
    <col min="33" max="36" width="13.7109375" style="15" customWidth="1"/>
    <col min="37" max="37" width="16.421875" style="15" customWidth="1"/>
    <col min="38" max="38" width="3.7109375" style="15" customWidth="1"/>
    <col min="39" max="42" width="13.7109375" style="15" customWidth="1"/>
    <col min="43" max="43" width="16.140625" style="15" customWidth="1"/>
    <col min="44" max="44" width="3.7109375" style="15" customWidth="1"/>
    <col min="45" max="48" width="13.7109375" style="15" customWidth="1"/>
    <col min="49" max="49" width="3.7109375" style="15" customWidth="1"/>
    <col min="50" max="53" width="13.7109375" style="15" customWidth="1"/>
    <col min="54" max="54" width="3.7109375" style="15" customWidth="1"/>
    <col min="55" max="58" width="13.7109375" style="0" customWidth="1"/>
    <col min="59" max="59" width="3.7109375" style="15" customWidth="1"/>
    <col min="60" max="63" width="13.7109375" style="0" customWidth="1"/>
    <col min="64" max="64" width="3.7109375" style="0" customWidth="1"/>
    <col min="65" max="68" width="13.7109375" style="0" customWidth="1"/>
    <col min="69" max="69" width="3.7109375" style="0" customWidth="1"/>
    <col min="70" max="73" width="13.7109375" style="0" customWidth="1"/>
    <col min="74" max="74" width="3.7109375" style="0" customWidth="1"/>
    <col min="75" max="78" width="13.7109375" style="0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3" customWidth="1"/>
    <col min="115" max="118" width="13.7109375" style="3" customWidth="1"/>
    <col min="119" max="119" width="3.7109375" style="3" customWidth="1"/>
    <col min="120" max="123" width="13.7109375" style="3" customWidth="1"/>
    <col min="124" max="124" width="3.7109375" style="3" customWidth="1"/>
    <col min="125" max="128" width="13.7109375" style="3" customWidth="1"/>
    <col min="129" max="129" width="3.7109375" style="3" customWidth="1"/>
    <col min="130" max="133" width="13.7109375" style="3" customWidth="1"/>
    <col min="134" max="134" width="3.7109375" style="3" customWidth="1"/>
    <col min="135" max="138" width="13.7109375" style="3" customWidth="1"/>
    <col min="139" max="139" width="3.7109375" style="3" customWidth="1"/>
    <col min="140" max="143" width="13.7109375" style="3" customWidth="1"/>
    <col min="144" max="144" width="3.7109375" style="3" customWidth="1"/>
    <col min="145" max="148" width="13.7109375" style="3" customWidth="1"/>
    <col min="149" max="149" width="3.7109375" style="3" customWidth="1"/>
    <col min="150" max="153" width="13.7109375" style="3" customWidth="1"/>
    <col min="154" max="154" width="3.7109375" style="3" customWidth="1"/>
    <col min="155" max="158" width="13.7109375" style="3" customWidth="1"/>
    <col min="159" max="159" width="3.7109375" style="0" customWidth="1"/>
  </cols>
  <sheetData>
    <row r="1" spans="1:160" ht="12">
      <c r="A1" s="24"/>
      <c r="B1" s="12"/>
      <c r="C1" s="23"/>
      <c r="D1" s="25"/>
      <c r="I1" s="25" t="s">
        <v>6</v>
      </c>
      <c r="AA1" s="25" t="s">
        <v>6</v>
      </c>
      <c r="AS1" s="25" t="s">
        <v>6</v>
      </c>
      <c r="BC1" s="25"/>
      <c r="BH1" s="25" t="s">
        <v>6</v>
      </c>
      <c r="BR1" s="25"/>
      <c r="BW1" s="25" t="s">
        <v>6</v>
      </c>
      <c r="CG1" s="25"/>
      <c r="CL1" s="25" t="s">
        <v>6</v>
      </c>
      <c r="CV1" s="25"/>
      <c r="DA1" s="25" t="s">
        <v>6</v>
      </c>
      <c r="DK1" s="25"/>
      <c r="DP1" s="25" t="s">
        <v>6</v>
      </c>
      <c r="DZ1" s="25"/>
      <c r="EE1" s="25" t="s">
        <v>6</v>
      </c>
      <c r="EO1" s="25"/>
      <c r="ET1" s="25" t="s">
        <v>6</v>
      </c>
      <c r="FD1" s="25"/>
    </row>
    <row r="2" spans="1:160" ht="12">
      <c r="A2" s="24"/>
      <c r="B2" s="12"/>
      <c r="C2" s="23"/>
      <c r="D2" s="25"/>
      <c r="I2" s="25" t="s">
        <v>5</v>
      </c>
      <c r="AA2" s="25" t="s">
        <v>5</v>
      </c>
      <c r="AS2" s="25" t="s">
        <v>5</v>
      </c>
      <c r="BC2" s="25"/>
      <c r="BH2" s="25" t="s">
        <v>5</v>
      </c>
      <c r="BR2" s="25"/>
      <c r="BW2" s="25" t="s">
        <v>5</v>
      </c>
      <c r="CG2" s="25"/>
      <c r="CL2" s="25" t="s">
        <v>5</v>
      </c>
      <c r="CV2" s="25"/>
      <c r="DA2" s="25" t="s">
        <v>5</v>
      </c>
      <c r="DK2" s="25"/>
      <c r="DP2" s="25" t="s">
        <v>5</v>
      </c>
      <c r="DZ2" s="25"/>
      <c r="EE2" s="25" t="s">
        <v>5</v>
      </c>
      <c r="EO2" s="25"/>
      <c r="ET2" s="25" t="s">
        <v>5</v>
      </c>
      <c r="FD2" s="25"/>
    </row>
    <row r="3" spans="1:160" ht="12">
      <c r="A3" s="24"/>
      <c r="B3" s="12"/>
      <c r="C3" s="23"/>
      <c r="D3" s="23"/>
      <c r="I3" s="25" t="s">
        <v>31</v>
      </c>
      <c r="AA3" s="25" t="s">
        <v>69</v>
      </c>
      <c r="AS3" s="25" t="str">
        <f>AA3</f>
        <v>2005 Series A Bond Funded Projects after 2012A</v>
      </c>
      <c r="BC3" s="25"/>
      <c r="BD3" s="1"/>
      <c r="BH3" s="25" t="str">
        <f>AS3</f>
        <v>2005 Series A Bond Funded Projects after 2012A</v>
      </c>
      <c r="BR3" s="25"/>
      <c r="BW3" s="25" t="str">
        <f>BH3</f>
        <v>2005 Series A Bond Funded Projects after 2012A</v>
      </c>
      <c r="CG3" s="25"/>
      <c r="CL3" s="25" t="str">
        <f>BW3</f>
        <v>2005 Series A Bond Funded Projects after 2012A</v>
      </c>
      <c r="CV3" s="25"/>
      <c r="DA3" s="25" t="str">
        <f>CL3</f>
        <v>2005 Series A Bond Funded Projects after 2012A</v>
      </c>
      <c r="DK3" s="25"/>
      <c r="DM3" s="44"/>
      <c r="DP3" s="25" t="str">
        <f>DA3</f>
        <v>2005 Series A Bond Funded Projects after 2012A</v>
      </c>
      <c r="DZ3" s="25"/>
      <c r="EE3" s="25" t="str">
        <f>DP3</f>
        <v>2005 Series A Bond Funded Projects after 2012A</v>
      </c>
      <c r="EO3" s="25"/>
      <c r="ET3" s="25" t="str">
        <f>EE3</f>
        <v>2005 Series A Bond Funded Projects after 2012A</v>
      </c>
      <c r="FD3" s="25"/>
    </row>
    <row r="4" spans="1:4" ht="12">
      <c r="A4" s="24"/>
      <c r="B4" s="12"/>
      <c r="C4" s="23"/>
      <c r="D4" s="25"/>
    </row>
    <row r="5" spans="1:158" ht="12">
      <c r="A5" s="4" t="s">
        <v>1</v>
      </c>
      <c r="C5" s="50" t="s">
        <v>68</v>
      </c>
      <c r="D5" s="29"/>
      <c r="E5" s="30"/>
      <c r="F5" s="21"/>
      <c r="G5" s="21"/>
      <c r="I5" s="17" t="s">
        <v>22</v>
      </c>
      <c r="J5" s="18"/>
      <c r="K5" s="19"/>
      <c r="L5" s="21"/>
      <c r="M5" s="21"/>
      <c r="O5" s="17" t="s">
        <v>26</v>
      </c>
      <c r="P5" s="18"/>
      <c r="Q5" s="19"/>
      <c r="R5" s="21"/>
      <c r="S5" s="21"/>
      <c r="U5" s="17" t="s">
        <v>27</v>
      </c>
      <c r="V5" s="18"/>
      <c r="W5" s="19"/>
      <c r="X5" s="21"/>
      <c r="Y5" s="21"/>
      <c r="AA5" s="17" t="s">
        <v>28</v>
      </c>
      <c r="AB5" s="18"/>
      <c r="AC5" s="19"/>
      <c r="AD5" s="21"/>
      <c r="AE5" s="21"/>
      <c r="AG5" s="17" t="s">
        <v>29</v>
      </c>
      <c r="AH5" s="18"/>
      <c r="AI5" s="19"/>
      <c r="AJ5" s="21"/>
      <c r="AK5" s="21"/>
      <c r="AM5" s="17" t="s">
        <v>30</v>
      </c>
      <c r="AN5" s="18"/>
      <c r="AO5" s="19"/>
      <c r="AP5" s="21"/>
      <c r="AQ5" s="21"/>
      <c r="AS5" s="17" t="s">
        <v>23</v>
      </c>
      <c r="AT5" s="18"/>
      <c r="AU5" s="19"/>
      <c r="AV5" s="21"/>
      <c r="AX5" s="17" t="s">
        <v>24</v>
      </c>
      <c r="AY5" s="18"/>
      <c r="AZ5" s="19"/>
      <c r="BA5" s="21"/>
      <c r="BC5" s="17" t="s">
        <v>25</v>
      </c>
      <c r="BD5" s="18"/>
      <c r="BE5" s="19"/>
      <c r="BF5" s="21"/>
      <c r="BH5" s="5" t="s">
        <v>11</v>
      </c>
      <c r="BI5" s="6"/>
      <c r="BJ5" s="7"/>
      <c r="BK5" s="21"/>
      <c r="BM5" s="5" t="s">
        <v>13</v>
      </c>
      <c r="BN5" s="6"/>
      <c r="BO5" s="7"/>
      <c r="BP5" s="21"/>
      <c r="BR5" s="5" t="s">
        <v>12</v>
      </c>
      <c r="BS5" s="6"/>
      <c r="BT5" s="7"/>
      <c r="BU5" s="21"/>
      <c r="BW5" s="5" t="s">
        <v>42</v>
      </c>
      <c r="BX5" s="6"/>
      <c r="BY5" s="7"/>
      <c r="BZ5" s="21"/>
      <c r="CB5" s="5" t="s">
        <v>43</v>
      </c>
      <c r="CC5" s="6"/>
      <c r="CD5" s="7"/>
      <c r="CE5" s="21"/>
      <c r="CG5" s="5" t="s">
        <v>44</v>
      </c>
      <c r="CH5" s="6"/>
      <c r="CI5" s="7"/>
      <c r="CJ5" s="21"/>
      <c r="CL5" s="5" t="s">
        <v>45</v>
      </c>
      <c r="CM5" s="6"/>
      <c r="CN5" s="7"/>
      <c r="CO5" s="21"/>
      <c r="CQ5" s="5" t="s">
        <v>46</v>
      </c>
      <c r="CR5" s="6"/>
      <c r="CS5" s="7"/>
      <c r="CT5" s="21"/>
      <c r="CV5" s="5" t="s">
        <v>47</v>
      </c>
      <c r="CW5" s="6"/>
      <c r="CX5" s="7"/>
      <c r="CY5" s="21"/>
      <c r="DA5" s="5" t="s">
        <v>48</v>
      </c>
      <c r="DB5" s="6"/>
      <c r="DC5" s="7"/>
      <c r="DD5" s="21"/>
      <c r="DF5" s="36" t="s">
        <v>49</v>
      </c>
      <c r="DG5" s="6"/>
      <c r="DH5" s="7"/>
      <c r="DI5" s="21"/>
      <c r="DK5" s="5" t="s">
        <v>50</v>
      </c>
      <c r="DL5" s="6"/>
      <c r="DM5" s="7"/>
      <c r="DN5" s="21"/>
      <c r="DP5" s="5" t="s">
        <v>51</v>
      </c>
      <c r="DQ5" s="6"/>
      <c r="DR5" s="7"/>
      <c r="DS5" s="21"/>
      <c r="DU5" s="36" t="s">
        <v>52</v>
      </c>
      <c r="DV5" s="6"/>
      <c r="DW5" s="7"/>
      <c r="DX5" s="21"/>
      <c r="DZ5" s="5" t="s">
        <v>20</v>
      </c>
      <c r="EA5" s="6"/>
      <c r="EB5" s="7"/>
      <c r="EC5" s="21"/>
      <c r="EE5" s="5" t="s">
        <v>54</v>
      </c>
      <c r="EF5" s="6"/>
      <c r="EG5" s="7"/>
      <c r="EH5" s="21"/>
      <c r="EI5" s="42"/>
      <c r="EJ5" s="5" t="s">
        <v>55</v>
      </c>
      <c r="EK5" s="6"/>
      <c r="EL5" s="7"/>
      <c r="EM5" s="21"/>
      <c r="EO5" s="5" t="s">
        <v>53</v>
      </c>
      <c r="EP5" s="6"/>
      <c r="EQ5" s="7"/>
      <c r="ER5" s="21"/>
      <c r="ET5" s="5" t="s">
        <v>21</v>
      </c>
      <c r="EU5" s="6"/>
      <c r="EV5" s="7"/>
      <c r="EW5" s="21"/>
      <c r="EY5" s="36" t="s">
        <v>7</v>
      </c>
      <c r="EZ5" s="6"/>
      <c r="FA5" s="7"/>
      <c r="FB5" s="21"/>
    </row>
    <row r="6" spans="1:158" s="1" customFormat="1" ht="12">
      <c r="A6" s="26" t="s">
        <v>2</v>
      </c>
      <c r="C6" s="38" t="s">
        <v>62</v>
      </c>
      <c r="D6" s="18"/>
      <c r="E6" s="19"/>
      <c r="F6" s="21" t="s">
        <v>57</v>
      </c>
      <c r="G6" s="21" t="s">
        <v>57</v>
      </c>
      <c r="H6" s="15"/>
      <c r="I6" s="20"/>
      <c r="J6" s="18"/>
      <c r="K6" s="19"/>
      <c r="L6" s="21" t="s">
        <v>57</v>
      </c>
      <c r="M6" s="21" t="s">
        <v>57</v>
      </c>
      <c r="N6" s="15"/>
      <c r="O6" s="20"/>
      <c r="P6" s="18"/>
      <c r="Q6" s="19"/>
      <c r="R6" s="21" t="s">
        <v>57</v>
      </c>
      <c r="S6" s="21" t="s">
        <v>57</v>
      </c>
      <c r="T6" s="15"/>
      <c r="U6" s="20"/>
      <c r="V6" s="18"/>
      <c r="W6" s="19"/>
      <c r="X6" s="21" t="s">
        <v>57</v>
      </c>
      <c r="Y6" s="21" t="s">
        <v>57</v>
      </c>
      <c r="Z6" s="15"/>
      <c r="AA6" s="20"/>
      <c r="AB6" s="18"/>
      <c r="AC6" s="19"/>
      <c r="AD6" s="21" t="s">
        <v>57</v>
      </c>
      <c r="AE6" s="21" t="s">
        <v>57</v>
      </c>
      <c r="AF6" s="15"/>
      <c r="AG6" s="20"/>
      <c r="AH6" s="18"/>
      <c r="AI6" s="19"/>
      <c r="AJ6" s="21" t="s">
        <v>57</v>
      </c>
      <c r="AK6" s="21" t="s">
        <v>57</v>
      </c>
      <c r="AL6" s="15"/>
      <c r="AM6" s="20"/>
      <c r="AN6" s="18"/>
      <c r="AO6" s="19"/>
      <c r="AP6" s="21" t="s">
        <v>57</v>
      </c>
      <c r="AQ6" s="21" t="s">
        <v>57</v>
      </c>
      <c r="AR6" s="15"/>
      <c r="AS6" s="20"/>
      <c r="AT6" s="37"/>
      <c r="AU6" s="19"/>
      <c r="AV6" s="21" t="s">
        <v>57</v>
      </c>
      <c r="AW6" s="15"/>
      <c r="AX6" s="20"/>
      <c r="AY6" s="41">
        <v>0.5605926</v>
      </c>
      <c r="AZ6" s="19"/>
      <c r="BA6" s="21" t="s">
        <v>57</v>
      </c>
      <c r="BB6" s="15"/>
      <c r="BC6" s="20"/>
      <c r="BD6" s="35">
        <f>BI6+BN6+BS6+BX6+CC6+CH6+CM6+CR6+CW6+DB6+DG6+DL6+DQ6+DV6+EA6+EF6+EK6+EZ6+EP6+EU6</f>
        <v>0.4394074</v>
      </c>
      <c r="BE6" s="19"/>
      <c r="BF6" s="21" t="s">
        <v>57</v>
      </c>
      <c r="BG6" s="15"/>
      <c r="BH6" s="27"/>
      <c r="BI6" s="14">
        <v>0.0074748</v>
      </c>
      <c r="BJ6" s="28"/>
      <c r="BK6" s="21" t="s">
        <v>57</v>
      </c>
      <c r="BM6" s="27"/>
      <c r="BN6" s="14">
        <v>0.0034282</v>
      </c>
      <c r="BO6" s="28"/>
      <c r="BP6" s="21" t="s">
        <v>57</v>
      </c>
      <c r="BR6" s="27"/>
      <c r="BS6" s="14">
        <v>0.0007099</v>
      </c>
      <c r="BT6" s="28"/>
      <c r="BU6" s="21" t="s">
        <v>57</v>
      </c>
      <c r="BW6" s="27"/>
      <c r="BX6" s="14">
        <v>0.0758946</v>
      </c>
      <c r="BY6" s="28"/>
      <c r="BZ6" s="21" t="s">
        <v>57</v>
      </c>
      <c r="CB6" s="27"/>
      <c r="CC6" s="14">
        <v>0.0004174</v>
      </c>
      <c r="CD6" s="28"/>
      <c r="CE6" s="21" t="s">
        <v>57</v>
      </c>
      <c r="CG6" s="27"/>
      <c r="CH6" s="14">
        <v>0.0004407</v>
      </c>
      <c r="CI6" s="28"/>
      <c r="CJ6" s="21" t="s">
        <v>57</v>
      </c>
      <c r="CL6" s="27"/>
      <c r="CM6" s="14">
        <v>0.0001236</v>
      </c>
      <c r="CN6" s="28"/>
      <c r="CO6" s="21" t="s">
        <v>57</v>
      </c>
      <c r="CQ6" s="27"/>
      <c r="CR6" s="14">
        <v>0.0022776</v>
      </c>
      <c r="CS6" s="28"/>
      <c r="CT6" s="21" t="s">
        <v>57</v>
      </c>
      <c r="CV6" s="27"/>
      <c r="CW6" s="14">
        <v>0.003395</v>
      </c>
      <c r="CX6" s="28"/>
      <c r="CY6" s="21" t="s">
        <v>57</v>
      </c>
      <c r="DA6" s="27"/>
      <c r="DB6" s="14">
        <v>0.04</v>
      </c>
      <c r="DC6" s="28"/>
      <c r="DD6" s="21" t="s">
        <v>57</v>
      </c>
      <c r="DF6" s="27"/>
      <c r="DG6" s="14">
        <v>0.0019842</v>
      </c>
      <c r="DH6" s="28"/>
      <c r="DI6" s="21" t="s">
        <v>57</v>
      </c>
      <c r="DK6" s="27"/>
      <c r="DL6" s="14">
        <v>0.0158629</v>
      </c>
      <c r="DM6" s="28"/>
      <c r="DN6" s="21" t="s">
        <v>57</v>
      </c>
      <c r="DP6" s="27"/>
      <c r="DQ6" s="14">
        <v>0.0086838</v>
      </c>
      <c r="DR6" s="28"/>
      <c r="DS6" s="21" t="s">
        <v>57</v>
      </c>
      <c r="DU6" s="27"/>
      <c r="DV6" s="14">
        <v>0.0008615</v>
      </c>
      <c r="DW6" s="28"/>
      <c r="DX6" s="21" t="s">
        <v>57</v>
      </c>
      <c r="DZ6" s="27"/>
      <c r="EA6" s="14">
        <v>0.061203</v>
      </c>
      <c r="EB6" s="28"/>
      <c r="EC6" s="21" t="s">
        <v>57</v>
      </c>
      <c r="EE6" s="27"/>
      <c r="EF6" s="14">
        <v>0.0144306</v>
      </c>
      <c r="EG6" s="28"/>
      <c r="EH6" s="21" t="s">
        <v>57</v>
      </c>
      <c r="EI6" s="11"/>
      <c r="EJ6" s="27"/>
      <c r="EK6" s="14">
        <v>0.0024027</v>
      </c>
      <c r="EL6" s="28"/>
      <c r="EM6" s="21" t="s">
        <v>57</v>
      </c>
      <c r="EO6" s="27"/>
      <c r="EP6" s="14">
        <v>0.0025862</v>
      </c>
      <c r="EQ6" s="28"/>
      <c r="ER6" s="21" t="s">
        <v>57</v>
      </c>
      <c r="ET6" s="27"/>
      <c r="EU6" s="14">
        <v>0.1972307</v>
      </c>
      <c r="EV6" s="28"/>
      <c r="EW6" s="21" t="s">
        <v>57</v>
      </c>
      <c r="EY6" s="27"/>
      <c r="EZ6" s="14"/>
      <c r="FA6" s="28"/>
      <c r="FB6" s="21" t="s">
        <v>57</v>
      </c>
    </row>
    <row r="7" spans="1:158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21" t="s">
        <v>59</v>
      </c>
      <c r="I7" s="21" t="s">
        <v>3</v>
      </c>
      <c r="J7" s="21" t="s">
        <v>4</v>
      </c>
      <c r="K7" s="21" t="s">
        <v>0</v>
      </c>
      <c r="L7" s="21" t="s">
        <v>58</v>
      </c>
      <c r="M7" s="21" t="s">
        <v>59</v>
      </c>
      <c r="O7" s="21" t="s">
        <v>3</v>
      </c>
      <c r="P7" s="21" t="s">
        <v>4</v>
      </c>
      <c r="Q7" s="21" t="s">
        <v>0</v>
      </c>
      <c r="R7" s="21" t="s">
        <v>58</v>
      </c>
      <c r="S7" s="21" t="s">
        <v>59</v>
      </c>
      <c r="U7" s="21" t="s">
        <v>3</v>
      </c>
      <c r="V7" s="21" t="s">
        <v>4</v>
      </c>
      <c r="W7" s="21" t="s">
        <v>0</v>
      </c>
      <c r="X7" s="21" t="s">
        <v>58</v>
      </c>
      <c r="Y7" s="21" t="s">
        <v>59</v>
      </c>
      <c r="AA7" s="21" t="s">
        <v>3</v>
      </c>
      <c r="AB7" s="21" t="s">
        <v>4</v>
      </c>
      <c r="AC7" s="21" t="s">
        <v>0</v>
      </c>
      <c r="AD7" s="21" t="s">
        <v>58</v>
      </c>
      <c r="AE7" s="21" t="s">
        <v>59</v>
      </c>
      <c r="AG7" s="21" t="s">
        <v>3</v>
      </c>
      <c r="AH7" s="21" t="s">
        <v>4</v>
      </c>
      <c r="AI7" s="21" t="s">
        <v>0</v>
      </c>
      <c r="AJ7" s="21" t="s">
        <v>58</v>
      </c>
      <c r="AK7" s="21" t="s">
        <v>59</v>
      </c>
      <c r="AM7" s="21" t="s">
        <v>3</v>
      </c>
      <c r="AN7" s="21" t="s">
        <v>4</v>
      </c>
      <c r="AO7" s="21" t="s">
        <v>0</v>
      </c>
      <c r="AP7" s="21" t="s">
        <v>58</v>
      </c>
      <c r="AQ7" s="21" t="s">
        <v>59</v>
      </c>
      <c r="AS7" s="21" t="s">
        <v>3</v>
      </c>
      <c r="AT7" s="21" t="s">
        <v>4</v>
      </c>
      <c r="AU7" s="21" t="s">
        <v>0</v>
      </c>
      <c r="AV7" s="21" t="s">
        <v>58</v>
      </c>
      <c r="AX7" s="21" t="s">
        <v>3</v>
      </c>
      <c r="AY7" s="21" t="s">
        <v>4</v>
      </c>
      <c r="AZ7" s="21" t="s">
        <v>0</v>
      </c>
      <c r="BA7" s="21" t="s">
        <v>58</v>
      </c>
      <c r="BC7" s="21" t="s">
        <v>3</v>
      </c>
      <c r="BD7" s="21" t="s">
        <v>4</v>
      </c>
      <c r="BE7" s="21" t="s">
        <v>0</v>
      </c>
      <c r="BF7" s="21" t="s">
        <v>58</v>
      </c>
      <c r="BH7" s="9" t="s">
        <v>3</v>
      </c>
      <c r="BI7" s="9" t="s">
        <v>4</v>
      </c>
      <c r="BJ7" s="9" t="s">
        <v>0</v>
      </c>
      <c r="BK7" s="21" t="s">
        <v>58</v>
      </c>
      <c r="BM7" s="9" t="s">
        <v>3</v>
      </c>
      <c r="BN7" s="9" t="s">
        <v>4</v>
      </c>
      <c r="BO7" s="9" t="s">
        <v>0</v>
      </c>
      <c r="BP7" s="21" t="s">
        <v>58</v>
      </c>
      <c r="BR7" s="9" t="s">
        <v>3</v>
      </c>
      <c r="BS7" s="9" t="s">
        <v>4</v>
      </c>
      <c r="BT7" s="9" t="s">
        <v>0</v>
      </c>
      <c r="BU7" s="21" t="s">
        <v>58</v>
      </c>
      <c r="BW7" s="9" t="s">
        <v>3</v>
      </c>
      <c r="BX7" s="9" t="s">
        <v>4</v>
      </c>
      <c r="BY7" s="9" t="s">
        <v>0</v>
      </c>
      <c r="BZ7" s="21" t="s">
        <v>58</v>
      </c>
      <c r="CB7" s="9" t="s">
        <v>3</v>
      </c>
      <c r="CC7" s="9" t="s">
        <v>4</v>
      </c>
      <c r="CD7" s="9" t="s">
        <v>0</v>
      </c>
      <c r="CE7" s="21" t="s">
        <v>58</v>
      </c>
      <c r="CG7" s="9" t="s">
        <v>3</v>
      </c>
      <c r="CH7" s="9" t="s">
        <v>4</v>
      </c>
      <c r="CI7" s="9" t="s">
        <v>0</v>
      </c>
      <c r="CJ7" s="21" t="s">
        <v>58</v>
      </c>
      <c r="CL7" s="9" t="s">
        <v>3</v>
      </c>
      <c r="CM7" s="9" t="s">
        <v>4</v>
      </c>
      <c r="CN7" s="9" t="s">
        <v>0</v>
      </c>
      <c r="CO7" s="21" t="s">
        <v>58</v>
      </c>
      <c r="CQ7" s="9" t="s">
        <v>3</v>
      </c>
      <c r="CR7" s="9" t="s">
        <v>4</v>
      </c>
      <c r="CS7" s="9" t="s">
        <v>0</v>
      </c>
      <c r="CT7" s="21" t="s">
        <v>58</v>
      </c>
      <c r="CV7" s="9" t="s">
        <v>3</v>
      </c>
      <c r="CW7" s="9" t="s">
        <v>4</v>
      </c>
      <c r="CX7" s="9" t="s">
        <v>0</v>
      </c>
      <c r="CY7" s="21" t="s">
        <v>58</v>
      </c>
      <c r="DA7" s="9" t="s">
        <v>3</v>
      </c>
      <c r="DB7" s="9" t="s">
        <v>4</v>
      </c>
      <c r="DC7" s="9" t="s">
        <v>0</v>
      </c>
      <c r="DD7" s="21" t="s">
        <v>58</v>
      </c>
      <c r="DF7" s="9" t="s">
        <v>3</v>
      </c>
      <c r="DG7" s="9" t="s">
        <v>4</v>
      </c>
      <c r="DH7" s="9" t="s">
        <v>0</v>
      </c>
      <c r="DI7" s="21" t="s">
        <v>58</v>
      </c>
      <c r="DK7" s="9" t="s">
        <v>3</v>
      </c>
      <c r="DL7" s="9" t="s">
        <v>4</v>
      </c>
      <c r="DM7" s="9" t="s">
        <v>0</v>
      </c>
      <c r="DN7" s="21" t="s">
        <v>58</v>
      </c>
      <c r="DP7" s="9" t="s">
        <v>3</v>
      </c>
      <c r="DQ7" s="9" t="s">
        <v>4</v>
      </c>
      <c r="DR7" s="9" t="s">
        <v>0</v>
      </c>
      <c r="DS7" s="21" t="s">
        <v>58</v>
      </c>
      <c r="DU7" s="9" t="s">
        <v>3</v>
      </c>
      <c r="DV7" s="9" t="s">
        <v>4</v>
      </c>
      <c r="DW7" s="9" t="s">
        <v>0</v>
      </c>
      <c r="DX7" s="21" t="s">
        <v>58</v>
      </c>
      <c r="DZ7" s="9" t="s">
        <v>3</v>
      </c>
      <c r="EA7" s="9" t="s">
        <v>4</v>
      </c>
      <c r="EB7" s="9" t="s">
        <v>0</v>
      </c>
      <c r="EC7" s="21" t="s">
        <v>58</v>
      </c>
      <c r="EE7" s="9" t="s">
        <v>3</v>
      </c>
      <c r="EF7" s="9" t="s">
        <v>4</v>
      </c>
      <c r="EG7" s="9" t="s">
        <v>0</v>
      </c>
      <c r="EH7" s="21" t="s">
        <v>58</v>
      </c>
      <c r="EI7" s="43"/>
      <c r="EJ7" s="9" t="s">
        <v>3</v>
      </c>
      <c r="EK7" s="9" t="s">
        <v>4</v>
      </c>
      <c r="EL7" s="9" t="s">
        <v>0</v>
      </c>
      <c r="EM7" s="21" t="s">
        <v>58</v>
      </c>
      <c r="EO7" s="9" t="s">
        <v>3</v>
      </c>
      <c r="EP7" s="9" t="s">
        <v>4</v>
      </c>
      <c r="EQ7" s="9" t="s">
        <v>0</v>
      </c>
      <c r="ER7" s="21" t="s">
        <v>58</v>
      </c>
      <c r="ET7" s="9" t="s">
        <v>3</v>
      </c>
      <c r="EU7" s="9" t="s">
        <v>4</v>
      </c>
      <c r="EV7" s="9" t="s">
        <v>0</v>
      </c>
      <c r="EW7" s="21" t="s">
        <v>58</v>
      </c>
      <c r="EY7" s="9" t="s">
        <v>3</v>
      </c>
      <c r="EZ7" s="9" t="s">
        <v>4</v>
      </c>
      <c r="FA7" s="9" t="s">
        <v>0</v>
      </c>
      <c r="FB7" s="21" t="s">
        <v>58</v>
      </c>
    </row>
    <row r="8" spans="1:159" ht="12">
      <c r="A8" s="2">
        <v>40817</v>
      </c>
      <c r="D8" s="16">
        <v>3110134</v>
      </c>
      <c r="E8" s="45">
        <f aca="true" t="shared" si="0" ref="E8:E35">C8+D8</f>
        <v>3110134</v>
      </c>
      <c r="F8" s="45">
        <f aca="true" t="shared" si="1" ref="F8:F35">X8+AD8+AJ8+AP8+AV8</f>
        <v>403132</v>
      </c>
      <c r="G8" s="45">
        <f aca="true" t="shared" si="2" ref="G8:G35">M8+S8+Y8+AE8+AK8+AQ8</f>
        <v>195867</v>
      </c>
      <c r="H8" s="46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>
        <v>500925</v>
      </c>
      <c r="W8" s="46">
        <f aca="true" t="shared" si="3" ref="W8:W21">U8+V8</f>
        <v>500925</v>
      </c>
      <c r="X8" s="46">
        <v>100291</v>
      </c>
      <c r="Y8" s="46">
        <v>71504</v>
      </c>
      <c r="Z8" s="46"/>
      <c r="AA8" s="46"/>
      <c r="AB8" s="46">
        <v>711925</v>
      </c>
      <c r="AC8" s="46">
        <f aca="true" t="shared" si="4" ref="AC8:AC23">AA8+AB8</f>
        <v>711925</v>
      </c>
      <c r="AD8" s="46">
        <v>106692</v>
      </c>
      <c r="AE8" s="46">
        <v>38692</v>
      </c>
      <c r="AF8" s="46"/>
      <c r="AG8" s="46"/>
      <c r="AH8" s="46">
        <v>237250</v>
      </c>
      <c r="AI8" s="46">
        <f aca="true" t="shared" si="5" ref="AI8:AI15">AG8+AH8</f>
        <v>237250</v>
      </c>
      <c r="AJ8" s="46">
        <v>44322</v>
      </c>
      <c r="AK8" s="46">
        <v>1708</v>
      </c>
      <c r="AL8" s="46"/>
      <c r="AM8" s="46"/>
      <c r="AN8" s="46">
        <v>929500</v>
      </c>
      <c r="AO8" s="46">
        <f aca="true" t="shared" si="6" ref="AO8:AO27">AM8+AN8</f>
        <v>929500</v>
      </c>
      <c r="AP8" s="46">
        <v>97908</v>
      </c>
      <c r="AQ8" s="46">
        <v>83963</v>
      </c>
      <c r="AR8" s="46"/>
      <c r="AS8" s="45"/>
      <c r="AT8" s="45">
        <f aca="true" t="shared" si="7" ref="AT8:AT35">D8-V8-AB8-AH8-AN8</f>
        <v>730534</v>
      </c>
      <c r="AU8" s="45">
        <f aca="true" t="shared" si="8" ref="AU8:AU35">AS8+AT8</f>
        <v>730534</v>
      </c>
      <c r="AV8" s="45">
        <v>53919</v>
      </c>
      <c r="AW8" s="46"/>
      <c r="AX8" s="47">
        <f>'2005A Academic '!H8+'2005A Academic '!M8+'2005A Academic '!R8+'2005A Academic '!W8+'2005A Academic '!AB8+'2005A Academic '!AG8+'2005A Academic '!AL8+'2005A Academic '!AQ8+'2005A Academic '!AV8+'2005A Academic '!BA8+'2005A Academic '!BF8+'2005A Academic '!BK8+'2005A Academic '!BP8+'2005A Academic '!BU8+'2005A Academic '!BZ8+'2005A Academic '!CE8+'2005A Academic '!CJ8+'2005A Academic '!CO8+'2005A Academic '!CT8+'2005A Academic '!CY8</f>
        <v>0</v>
      </c>
      <c r="AY8" s="47">
        <f>'2005A Academic '!I8+'2005A Academic '!N8+'2005A Academic '!S8+'2005A Academic '!X8+'2005A Academic '!AC8+'2005A Academic '!AH8+'2005A Academic '!AM8+'2005A Academic '!AR8+'2005A Academic '!AW8+'2005A Academic '!BB8+'2005A Academic '!BG8+'2005A Academic '!BL8+'2005A Academic '!BQ8+'2005A Academic '!BV8+'2005A Academic '!CA8+'2005A Academic '!CF8+'2005A Academic '!CK8+'2005A Academic '!CP8+'2005A Academic '!CU8+'2005A Academic '!CZ8</f>
        <v>409531.9544484</v>
      </c>
      <c r="AZ8" s="47">
        <f aca="true" t="shared" si="9" ref="AZ8:AZ35">AX8+AY8</f>
        <v>409531.9544484</v>
      </c>
      <c r="BA8" s="47">
        <f>'2005A Academic '!K8+'2005A Academic '!P8+'2005A Academic '!U8+'2005A Academic '!Z8+'2005A Academic '!AE8+'2005A Academic '!AJ8+'2005A Academic '!AO8+'2005A Academic '!AT8+'2005A Academic '!AY8+'2005A Academic '!BD8+'2005A Academic '!BI8+'2005A Academic '!BN8+'2005A Academic '!BS8+'2005A Academic '!BX8+'2005A Academic '!CC8+'2005A Academic '!CH8+'2005A Academic '!CM8+'2005A Academic '!CR8+'2005A Academic '!CW8+'2005A Academic '!DB8</f>
        <v>30226.592399399997</v>
      </c>
      <c r="BB8" s="46"/>
      <c r="BC8" s="46"/>
      <c r="BD8" s="48">
        <f aca="true" t="shared" si="10" ref="BD8:BD35">BI8+BN8+BS8+BX8+CC8+CH8+CM8+CR8+CW8+DB8+DG8+DL8+DQ8+DV8+EA8+EF8+EK8+EZ8+EP8+EU8</f>
        <v>321002.04555160005</v>
      </c>
      <c r="BE8" s="46">
        <f aca="true" t="shared" si="11" ref="BE8:BE35">BC8+BD8</f>
        <v>321002.04555160005</v>
      </c>
      <c r="BF8" s="46">
        <f aca="true" t="shared" si="12" ref="BF8:BF35">BK8+BP8+BU8+BZ8+CE8+CJ8+CO8+CT8+CY8+DD8+DI8+DN8+DS8+DX8+EC8+EH8+EM8+ER8+EW8+FB8</f>
        <v>23692.407600600003</v>
      </c>
      <c r="BG8" s="46"/>
      <c r="BH8" s="47"/>
      <c r="BI8" s="48">
        <f aca="true" t="shared" si="13" ref="BI8:BI35">AT8*0.74748/100</f>
        <v>5460.5955432</v>
      </c>
      <c r="BJ8" s="47">
        <f aca="true" t="shared" si="14" ref="BJ8:BJ35">BH8+BI8</f>
        <v>5460.5955432</v>
      </c>
      <c r="BK8" s="47">
        <f aca="true" t="shared" si="15" ref="BK8:BK35">BI$6*$AV8</f>
        <v>403.0337412</v>
      </c>
      <c r="BL8" s="46"/>
      <c r="BM8" s="47"/>
      <c r="BN8" s="47">
        <f aca="true" t="shared" si="16" ref="BN8:BN35">AT8*0.34282/100</f>
        <v>2504.4166588000003</v>
      </c>
      <c r="BO8" s="46">
        <f aca="true" t="shared" si="17" ref="BO8:BO35">BM8+BN8</f>
        <v>2504.4166588000003</v>
      </c>
      <c r="BP8" s="47">
        <f aca="true" t="shared" si="18" ref="BP8:BP35">BN$6*$AV8</f>
        <v>184.8451158</v>
      </c>
      <c r="BQ8" s="46"/>
      <c r="BR8" s="47"/>
      <c r="BS8" s="47">
        <f aca="true" t="shared" si="19" ref="BS8:BS35">AT8*0.07099/100</f>
        <v>518.6060866</v>
      </c>
      <c r="BT8" s="46">
        <f aca="true" t="shared" si="20" ref="BT8:BT35">BR8+BS8</f>
        <v>518.6060866</v>
      </c>
      <c r="BU8" s="47">
        <f aca="true" t="shared" si="21" ref="BU8:BU35">BS$6*$AV8</f>
        <v>38.277098099999996</v>
      </c>
      <c r="BV8" s="46"/>
      <c r="BW8" s="47"/>
      <c r="BX8" s="47">
        <f aca="true" t="shared" si="22" ref="BX8:BX35">AT8*7.58946/100</f>
        <v>55443.5857164</v>
      </c>
      <c r="BY8" s="46">
        <f aca="true" t="shared" si="23" ref="BY8:BY35">BW8+BX8</f>
        <v>55443.5857164</v>
      </c>
      <c r="BZ8" s="47">
        <f aca="true" t="shared" si="24" ref="BZ8:BZ35">BX$6*$AV8</f>
        <v>4092.1609374000004</v>
      </c>
      <c r="CA8" s="46"/>
      <c r="CB8" s="47"/>
      <c r="CC8" s="47">
        <f aca="true" t="shared" si="25" ref="CC8:CC35">AT8*0.04174/100</f>
        <v>304.9248916</v>
      </c>
      <c r="CD8" s="46">
        <f aca="true" t="shared" si="26" ref="CD8:CD35">CB8+CC8</f>
        <v>304.9248916</v>
      </c>
      <c r="CE8" s="47">
        <f aca="true" t="shared" si="27" ref="CE8:CE35">CC$6*$AV8</f>
        <v>22.5057906</v>
      </c>
      <c r="CF8" s="46"/>
      <c r="CG8" s="47"/>
      <c r="CH8" s="47">
        <f aca="true" t="shared" si="28" ref="CH8:CH35">AT8*0.04407/100</f>
        <v>321.9463338</v>
      </c>
      <c r="CI8" s="46">
        <f aca="true" t="shared" si="29" ref="CI8:CI35">CG8+CH8</f>
        <v>321.9463338</v>
      </c>
      <c r="CJ8" s="47">
        <f aca="true" t="shared" si="30" ref="CJ8:CJ35">CH$6*$AV8</f>
        <v>23.7621033</v>
      </c>
      <c r="CK8" s="46"/>
      <c r="CL8" s="47"/>
      <c r="CM8" s="47">
        <f aca="true" t="shared" si="31" ref="CM8:CM35">AT8*0.01236/100</f>
        <v>90.2940024</v>
      </c>
      <c r="CN8" s="46">
        <f aca="true" t="shared" si="32" ref="CN8:CN35">CL8+CM8</f>
        <v>90.2940024</v>
      </c>
      <c r="CO8" s="47">
        <f aca="true" t="shared" si="33" ref="CO8:CO35">CM$6*$AV8</f>
        <v>6.6643884</v>
      </c>
      <c r="CP8" s="46"/>
      <c r="CQ8" s="47"/>
      <c r="CR8" s="47">
        <f aca="true" t="shared" si="34" ref="CR8:CR35">AT8*0.22776/100</f>
        <v>1663.8642384</v>
      </c>
      <c r="CS8" s="46">
        <f aca="true" t="shared" si="35" ref="CS8:CS35">CQ8+CR8</f>
        <v>1663.8642384</v>
      </c>
      <c r="CT8" s="47">
        <f aca="true" t="shared" si="36" ref="CT8:CT35">CR$6*$AV8</f>
        <v>122.80591439999999</v>
      </c>
      <c r="CU8" s="46"/>
      <c r="CV8" s="47"/>
      <c r="CW8" s="47">
        <f aca="true" t="shared" si="37" ref="CW8:CW35">AT8*0.3395/100</f>
        <v>2480.16293</v>
      </c>
      <c r="CX8" s="46">
        <f aca="true" t="shared" si="38" ref="CX8:CX35">CV8+CW8</f>
        <v>2480.16293</v>
      </c>
      <c r="CY8" s="47">
        <f aca="true" t="shared" si="39" ref="CY8:CY35">CW$6*$AV8</f>
        <v>183.055005</v>
      </c>
      <c r="CZ8" s="46"/>
      <c r="DA8" s="47"/>
      <c r="DB8" s="47">
        <f aca="true" t="shared" si="40" ref="DB8:DB35">AT8*4/100</f>
        <v>29221.36</v>
      </c>
      <c r="DC8" s="46">
        <f aca="true" t="shared" si="41" ref="DC8:DC35">DA8+DB8</f>
        <v>29221.36</v>
      </c>
      <c r="DD8" s="47">
        <f aca="true" t="shared" si="42" ref="DD8:DD35">DB$6*$AV8</f>
        <v>2156.76</v>
      </c>
      <c r="DE8" s="46"/>
      <c r="DF8" s="47"/>
      <c r="DG8" s="47">
        <f aca="true" t="shared" si="43" ref="DG8:DG35">AT8*0.19842/100</f>
        <v>1449.5255628000002</v>
      </c>
      <c r="DH8" s="46">
        <f aca="true" t="shared" si="44" ref="DH8:DH35">DF8+DG8</f>
        <v>1449.5255628000002</v>
      </c>
      <c r="DI8" s="47">
        <f aca="true" t="shared" si="45" ref="DI8:DI35">DG$6*$AV8</f>
        <v>106.98607980000001</v>
      </c>
      <c r="DJ8" s="46"/>
      <c r="DK8" s="47"/>
      <c r="DL8" s="47">
        <f aca="true" t="shared" si="46" ref="DL8:DL35">AT8*1.58629/100</f>
        <v>11588.3877886</v>
      </c>
      <c r="DM8" s="46">
        <f aca="true" t="shared" si="47" ref="DM8:DM35">DK8+DL8</f>
        <v>11588.3877886</v>
      </c>
      <c r="DN8" s="47">
        <f aca="true" t="shared" si="48" ref="DN8:DN35">DL$6*$AV8</f>
        <v>855.3117050999999</v>
      </c>
      <c r="DO8" s="46"/>
      <c r="DP8" s="47"/>
      <c r="DQ8" s="47">
        <f aca="true" t="shared" si="49" ref="DQ8:DQ35">AT8*0.86838/100</f>
        <v>6343.811149200001</v>
      </c>
      <c r="DR8" s="46">
        <f aca="true" t="shared" si="50" ref="DR8:DR35">DP8+DQ8</f>
        <v>6343.811149200001</v>
      </c>
      <c r="DS8" s="47">
        <f aca="true" t="shared" si="51" ref="DS8:DS35">DQ$6*$AV8</f>
        <v>468.2218122</v>
      </c>
      <c r="DT8" s="46"/>
      <c r="DU8" s="47"/>
      <c r="DV8" s="47">
        <f aca="true" t="shared" si="52" ref="DV8:DV35">AT8*0.08615/100</f>
        <v>629.355041</v>
      </c>
      <c r="DW8" s="46">
        <f aca="true" t="shared" si="53" ref="DW8:DW35">DU8+DV8</f>
        <v>629.355041</v>
      </c>
      <c r="DX8" s="47">
        <f aca="true" t="shared" si="54" ref="DX8:DX35">DV$6*$AV8</f>
        <v>46.451218499999996</v>
      </c>
      <c r="DY8" s="46"/>
      <c r="DZ8" s="47"/>
      <c r="EA8" s="47">
        <f aca="true" t="shared" si="55" ref="EA8:EA35">AT8*6.1203/100</f>
        <v>44710.872402</v>
      </c>
      <c r="EB8" s="46">
        <f aca="true" t="shared" si="56" ref="EB8:EB35">DZ8+EA8</f>
        <v>44710.872402</v>
      </c>
      <c r="EC8" s="47">
        <f aca="true" t="shared" si="57" ref="EC8:EC35">EA$6*$AV8</f>
        <v>3300.004557</v>
      </c>
      <c r="ED8" s="46"/>
      <c r="EE8" s="47"/>
      <c r="EF8" s="47">
        <f aca="true" t="shared" si="58" ref="EF8:EF35">AT8*1.44306/100</f>
        <v>10542.043940399999</v>
      </c>
      <c r="EG8" s="46">
        <f aca="true" t="shared" si="59" ref="EG8:EG35">EE8+EF8</f>
        <v>10542.043940399999</v>
      </c>
      <c r="EH8" s="47">
        <f aca="true" t="shared" si="60" ref="EH8:EH35">EF$6*$AV8</f>
        <v>778.0835214</v>
      </c>
      <c r="EI8" s="46"/>
      <c r="EJ8" s="46"/>
      <c r="EK8" s="46">
        <f aca="true" t="shared" si="61" ref="EK8:EK35">AT8*0.24027/100</f>
        <v>1755.2540418</v>
      </c>
      <c r="EL8" s="46">
        <f aca="true" t="shared" si="62" ref="EL8:EL35">EJ8+EK8</f>
        <v>1755.2540418</v>
      </c>
      <c r="EM8" s="47">
        <f aca="true" t="shared" si="63" ref="EM8:EM35">EK$6*$AV8</f>
        <v>129.5511813</v>
      </c>
      <c r="EN8" s="46"/>
      <c r="EO8" s="47"/>
      <c r="EP8" s="47">
        <f aca="true" t="shared" si="64" ref="EP8:EP35">AT8*0.25862/100</f>
        <v>1889.3070308000001</v>
      </c>
      <c r="EQ8" s="46">
        <f aca="true" t="shared" si="65" ref="EQ8:EQ35">EO8+EP8</f>
        <v>1889.3070308000001</v>
      </c>
      <c r="ER8" s="47">
        <f aca="true" t="shared" si="66" ref="ER8:ER35">EP$6*$AV8</f>
        <v>139.4453178</v>
      </c>
      <c r="ES8" s="46"/>
      <c r="ET8" s="47"/>
      <c r="EU8" s="47">
        <f aca="true" t="shared" si="67" ref="EU8:EU35">AT8*19.72307/100</f>
        <v>144083.7321938</v>
      </c>
      <c r="EV8" s="46">
        <f aca="true" t="shared" si="68" ref="EV8:EV35">ET8+EU8</f>
        <v>144083.7321938</v>
      </c>
      <c r="EW8" s="47">
        <f aca="true" t="shared" si="69" ref="EW8:EW35">EU$6*$AV8</f>
        <v>10634.4821133</v>
      </c>
      <c r="EX8" s="46"/>
      <c r="EY8" s="46"/>
      <c r="EZ8" s="46"/>
      <c r="FA8" s="46">
        <f aca="true" t="shared" si="70" ref="FA8:FA35">EY8+EZ8</f>
        <v>0</v>
      </c>
      <c r="FB8" s="46"/>
      <c r="FC8" s="46"/>
    </row>
    <row r="9" spans="1:159" ht="12">
      <c r="A9" s="2">
        <v>41000</v>
      </c>
      <c r="C9" s="16">
        <v>7860000</v>
      </c>
      <c r="D9" s="16">
        <v>2850534</v>
      </c>
      <c r="E9" s="45">
        <f t="shared" si="0"/>
        <v>10710534</v>
      </c>
      <c r="F9" s="45">
        <f t="shared" si="1"/>
        <v>403145</v>
      </c>
      <c r="G9" s="45">
        <f t="shared" si="2"/>
        <v>195867</v>
      </c>
      <c r="H9" s="46"/>
      <c r="I9" s="45"/>
      <c r="J9" s="45"/>
      <c r="K9" s="45"/>
      <c r="L9" s="45"/>
      <c r="M9" s="45"/>
      <c r="N9" s="46"/>
      <c r="O9" s="46"/>
      <c r="P9" s="46"/>
      <c r="Q9" s="46"/>
      <c r="R9" s="46"/>
      <c r="S9" s="46"/>
      <c r="T9" s="46"/>
      <c r="U9" s="46">
        <v>2545000</v>
      </c>
      <c r="V9" s="46">
        <v>500925</v>
      </c>
      <c r="W9" s="46">
        <f t="shared" si="3"/>
        <v>3045925</v>
      </c>
      <c r="X9" s="46">
        <v>100291</v>
      </c>
      <c r="Y9" s="46">
        <v>71504</v>
      </c>
      <c r="Z9" s="46"/>
      <c r="AA9" s="46">
        <v>3170000</v>
      </c>
      <c r="AB9" s="46">
        <v>711925</v>
      </c>
      <c r="AC9" s="46">
        <f t="shared" si="4"/>
        <v>3881925</v>
      </c>
      <c r="AD9" s="46">
        <v>106692</v>
      </c>
      <c r="AE9" s="46">
        <v>38692</v>
      </c>
      <c r="AF9" s="46"/>
      <c r="AG9" s="46"/>
      <c r="AH9" s="46">
        <v>237250</v>
      </c>
      <c r="AI9" s="46">
        <f t="shared" si="5"/>
        <v>237250</v>
      </c>
      <c r="AJ9" s="46">
        <v>44322</v>
      </c>
      <c r="AK9" s="46">
        <v>1708</v>
      </c>
      <c r="AL9" s="46"/>
      <c r="AM9" s="46">
        <v>90000</v>
      </c>
      <c r="AN9" s="46">
        <v>929500</v>
      </c>
      <c r="AO9" s="46">
        <f t="shared" si="6"/>
        <v>1019500</v>
      </c>
      <c r="AP9" s="46">
        <v>97908</v>
      </c>
      <c r="AQ9" s="46">
        <v>83963</v>
      </c>
      <c r="AR9" s="46"/>
      <c r="AS9" s="45">
        <f aca="true" t="shared" si="71" ref="AS9:AS35">C9-U9-AA9-AG9-AM9</f>
        <v>2055000</v>
      </c>
      <c r="AT9" s="45">
        <f t="shared" si="7"/>
        <v>470934</v>
      </c>
      <c r="AU9" s="45">
        <f t="shared" si="8"/>
        <v>2525934</v>
      </c>
      <c r="AV9" s="45">
        <v>53932</v>
      </c>
      <c r="AW9" s="46"/>
      <c r="AX9" s="47">
        <f>'2005A Academic '!H9+'2005A Academic '!M9+'2005A Academic '!R9+'2005A Academic '!W9+'2005A Academic '!AB9+'2005A Academic '!AG9+'2005A Academic '!AL9+'2005A Academic '!AQ9+'2005A Academic '!AV9+'2005A Academic '!BA9+'2005A Academic '!BF9+'2005A Academic '!BK9+'2005A Academic '!BP9+'2005A Academic '!BU9+'2005A Academic '!BZ9+'2005A Academic '!CE9+'2005A Academic '!CJ9+'2005A Academic '!CO9+'2005A Academic '!CT9+'2005A Academic '!CY9</f>
        <v>1152017.7930000003</v>
      </c>
      <c r="AY9" s="47">
        <f>'2005A Academic '!I9+'2005A Academic '!N9+'2005A Academic '!S9+'2005A Academic '!X9+'2005A Academic '!AC9+'2005A Academic '!AH9+'2005A Academic '!AM9+'2005A Academic '!AR9+'2005A Academic '!AW9+'2005A Academic '!BB9+'2005A Academic '!BG9+'2005A Academic '!BL9+'2005A Academic '!BQ9+'2005A Academic '!BV9+'2005A Academic '!CA9+'2005A Academic '!CF9+'2005A Academic '!CK9+'2005A Academic '!CP9+'2005A Academic '!CU9+'2005A Academic '!CZ9</f>
        <v>264002.11548840004</v>
      </c>
      <c r="AZ9" s="47">
        <f t="shared" si="9"/>
        <v>1416019.9084884003</v>
      </c>
      <c r="BA9" s="47">
        <f>'2005A Academic '!K9+'2005A Academic '!P9+'2005A Academic '!U9+'2005A Academic '!Z9+'2005A Academic '!AE9+'2005A Academic '!AJ9+'2005A Academic '!AO9+'2005A Academic '!AT9+'2005A Academic '!AY9+'2005A Academic '!BD9+'2005A Academic '!BI9+'2005A Academic '!BN9+'2005A Academic '!BS9+'2005A Academic '!BX9+'2005A Academic '!CC9+'2005A Academic '!CH9+'2005A Academic '!CM9+'2005A Academic '!CR9+'2005A Academic '!CW9+'2005A Academic '!DB9</f>
        <v>30233.880103199997</v>
      </c>
      <c r="BB9" s="46"/>
      <c r="BC9" s="46">
        <f aca="true" t="shared" si="72" ref="BC9:BC35">BH9+BM9+BR9+BW9+CB9+CG9+CL9+CQ9+CV9+DA9+DF9+DK9+DP9+DU9+DZ9+EE9+EJ9+EY9+EO9+ET9</f>
        <v>902982.2069999999</v>
      </c>
      <c r="BD9" s="48">
        <f t="shared" si="10"/>
        <v>206931.88451160002</v>
      </c>
      <c r="BE9" s="46">
        <f t="shared" si="11"/>
        <v>1109914.0915116</v>
      </c>
      <c r="BF9" s="46">
        <f t="shared" si="12"/>
        <v>23698.119896800003</v>
      </c>
      <c r="BG9" s="46"/>
      <c r="BH9" s="47">
        <f aca="true" t="shared" si="73" ref="BH9:BH35">AS9*0.74748/100</f>
        <v>15360.714000000002</v>
      </c>
      <c r="BI9" s="48">
        <f t="shared" si="13"/>
        <v>3520.1374632</v>
      </c>
      <c r="BJ9" s="47">
        <f t="shared" si="14"/>
        <v>18880.8514632</v>
      </c>
      <c r="BK9" s="47">
        <f t="shared" si="15"/>
        <v>403.1309136</v>
      </c>
      <c r="BL9" s="46"/>
      <c r="BM9" s="47">
        <f aca="true" t="shared" si="74" ref="BM9:BM35">AS9*0.34282/100</f>
        <v>7044.951</v>
      </c>
      <c r="BN9" s="47">
        <f t="shared" si="16"/>
        <v>1614.4559388</v>
      </c>
      <c r="BO9" s="46">
        <f t="shared" si="17"/>
        <v>8659.4069388</v>
      </c>
      <c r="BP9" s="47">
        <f t="shared" si="18"/>
        <v>184.8896824</v>
      </c>
      <c r="BQ9" s="46"/>
      <c r="BR9" s="47">
        <f aca="true" t="shared" si="75" ref="BR9:BR35">AS9*0.07099/100</f>
        <v>1458.8445</v>
      </c>
      <c r="BS9" s="47">
        <f t="shared" si="19"/>
        <v>334.3160466</v>
      </c>
      <c r="BT9" s="46">
        <f t="shared" si="20"/>
        <v>1793.1605465999999</v>
      </c>
      <c r="BU9" s="47">
        <f t="shared" si="21"/>
        <v>38.2863268</v>
      </c>
      <c r="BV9" s="46"/>
      <c r="BW9" s="47">
        <f aca="true" t="shared" si="76" ref="BW9:BW35">AS9*7.58946/100</f>
        <v>155963.403</v>
      </c>
      <c r="BX9" s="47">
        <f t="shared" si="22"/>
        <v>35741.347556400004</v>
      </c>
      <c r="BY9" s="46">
        <f t="shared" si="23"/>
        <v>191704.7505564</v>
      </c>
      <c r="BZ9" s="47">
        <f t="shared" si="24"/>
        <v>4093.1475672</v>
      </c>
      <c r="CA9" s="46"/>
      <c r="CB9" s="47">
        <f aca="true" t="shared" si="77" ref="CB9:CB35">AS9*0.04174/100</f>
        <v>857.757</v>
      </c>
      <c r="CC9" s="47">
        <f t="shared" si="25"/>
        <v>196.56785159999998</v>
      </c>
      <c r="CD9" s="46">
        <f t="shared" si="26"/>
        <v>1054.3248515999999</v>
      </c>
      <c r="CE9" s="47">
        <f t="shared" si="27"/>
        <v>22.5112168</v>
      </c>
      <c r="CF9" s="46"/>
      <c r="CG9" s="47">
        <f aca="true" t="shared" si="78" ref="CG9:CG35">AS9*0.04407/100</f>
        <v>905.6384999999999</v>
      </c>
      <c r="CH9" s="47">
        <f t="shared" si="28"/>
        <v>207.5406138</v>
      </c>
      <c r="CI9" s="46">
        <f t="shared" si="29"/>
        <v>1113.1791137999999</v>
      </c>
      <c r="CJ9" s="47">
        <f t="shared" si="30"/>
        <v>23.7678324</v>
      </c>
      <c r="CK9" s="46"/>
      <c r="CL9" s="47">
        <f aca="true" t="shared" si="79" ref="CL9:CL35">AS9*0.01236/100</f>
        <v>253.998</v>
      </c>
      <c r="CM9" s="47">
        <f t="shared" si="31"/>
        <v>58.2074424</v>
      </c>
      <c r="CN9" s="46">
        <f t="shared" si="32"/>
        <v>312.2054424</v>
      </c>
      <c r="CO9" s="47">
        <f t="shared" si="33"/>
        <v>6.665995199999999</v>
      </c>
      <c r="CP9" s="46"/>
      <c r="CQ9" s="47">
        <f aca="true" t="shared" si="80" ref="CQ9:CQ35">AS9*0.22776/100</f>
        <v>4680.468</v>
      </c>
      <c r="CR9" s="47">
        <f t="shared" si="34"/>
        <v>1072.5992784</v>
      </c>
      <c r="CS9" s="46">
        <f t="shared" si="35"/>
        <v>5753.0672784</v>
      </c>
      <c r="CT9" s="47">
        <f t="shared" si="36"/>
        <v>122.8355232</v>
      </c>
      <c r="CU9" s="46"/>
      <c r="CV9" s="47">
        <f aca="true" t="shared" si="81" ref="CV9:CV35">AS9*0.3395/100</f>
        <v>6976.725</v>
      </c>
      <c r="CW9" s="47">
        <f t="shared" si="37"/>
        <v>1598.8209300000003</v>
      </c>
      <c r="CX9" s="46">
        <f t="shared" si="38"/>
        <v>8575.54593</v>
      </c>
      <c r="CY9" s="47">
        <f t="shared" si="39"/>
        <v>183.09914</v>
      </c>
      <c r="CZ9" s="46"/>
      <c r="DA9" s="47">
        <f aca="true" t="shared" si="82" ref="DA9:DA35">AS9*4/100</f>
        <v>82200</v>
      </c>
      <c r="DB9" s="47">
        <f t="shared" si="40"/>
        <v>18837.36</v>
      </c>
      <c r="DC9" s="46">
        <f t="shared" si="41"/>
        <v>101037.36</v>
      </c>
      <c r="DD9" s="47">
        <f t="shared" si="42"/>
        <v>2157.28</v>
      </c>
      <c r="DE9" s="46"/>
      <c r="DF9" s="47">
        <f aca="true" t="shared" si="83" ref="DF9:DF35">AS9*0.19842/100</f>
        <v>4077.5310000000004</v>
      </c>
      <c r="DG9" s="47">
        <f t="shared" si="43"/>
        <v>934.4272428</v>
      </c>
      <c r="DH9" s="46">
        <f t="shared" si="44"/>
        <v>5011.9582428</v>
      </c>
      <c r="DI9" s="47">
        <f t="shared" si="45"/>
        <v>107.01187440000001</v>
      </c>
      <c r="DJ9" s="46"/>
      <c r="DK9" s="47">
        <f aca="true" t="shared" si="84" ref="DK9:DK35">AS9*1.58629/100</f>
        <v>32598.2595</v>
      </c>
      <c r="DL9" s="47">
        <f t="shared" si="46"/>
        <v>7470.3789486</v>
      </c>
      <c r="DM9" s="46">
        <f t="shared" si="47"/>
        <v>40068.6384486</v>
      </c>
      <c r="DN9" s="47">
        <f t="shared" si="48"/>
        <v>855.5179228</v>
      </c>
      <c r="DO9" s="46"/>
      <c r="DP9" s="47">
        <f aca="true" t="shared" si="85" ref="DP9:DP35">AS9*0.86838/100</f>
        <v>17845.209000000003</v>
      </c>
      <c r="DQ9" s="47">
        <f t="shared" si="49"/>
        <v>4089.4966692000003</v>
      </c>
      <c r="DR9" s="46">
        <f t="shared" si="50"/>
        <v>21934.705669200004</v>
      </c>
      <c r="DS9" s="47">
        <f t="shared" si="51"/>
        <v>468.3347016</v>
      </c>
      <c r="DT9" s="46"/>
      <c r="DU9" s="47">
        <f aca="true" t="shared" si="86" ref="DU9:DU35">AS9*0.08615/100</f>
        <v>1770.3825</v>
      </c>
      <c r="DV9" s="47">
        <f t="shared" si="52"/>
        <v>405.70964100000003</v>
      </c>
      <c r="DW9" s="46">
        <f t="shared" si="53"/>
        <v>2176.092141</v>
      </c>
      <c r="DX9" s="47">
        <f t="shared" si="54"/>
        <v>46.462418</v>
      </c>
      <c r="DY9" s="46"/>
      <c r="DZ9" s="47">
        <f aca="true" t="shared" si="87" ref="DZ9:DZ35">AS9*6.1203/100</f>
        <v>125772.165</v>
      </c>
      <c r="EA9" s="47">
        <f t="shared" si="55"/>
        <v>28822.573602</v>
      </c>
      <c r="EB9" s="46">
        <f t="shared" si="56"/>
        <v>154594.738602</v>
      </c>
      <c r="EC9" s="47">
        <f t="shared" si="57"/>
        <v>3300.800196</v>
      </c>
      <c r="ED9" s="46"/>
      <c r="EE9" s="47">
        <f aca="true" t="shared" si="88" ref="EE9:EE35">AS9*1.44306/100</f>
        <v>29654.882999999998</v>
      </c>
      <c r="EF9" s="47">
        <f t="shared" si="58"/>
        <v>6795.8601804</v>
      </c>
      <c r="EG9" s="46">
        <f t="shared" si="59"/>
        <v>36450.7431804</v>
      </c>
      <c r="EH9" s="47">
        <f t="shared" si="60"/>
        <v>778.2711192</v>
      </c>
      <c r="EI9" s="46"/>
      <c r="EJ9" s="46">
        <f aca="true" t="shared" si="89" ref="EJ9:EJ35">AS9*0.24027/100</f>
        <v>4937.548500000001</v>
      </c>
      <c r="EK9" s="46">
        <f t="shared" si="61"/>
        <v>1131.5131218000001</v>
      </c>
      <c r="EL9" s="46">
        <f t="shared" si="62"/>
        <v>6069.061621800001</v>
      </c>
      <c r="EM9" s="47">
        <f t="shared" si="63"/>
        <v>129.5824164</v>
      </c>
      <c r="EN9" s="46"/>
      <c r="EO9" s="47">
        <f aca="true" t="shared" si="90" ref="EO9:EO35">AS9*0.25862/100</f>
        <v>5314.641</v>
      </c>
      <c r="EP9" s="47">
        <f t="shared" si="64"/>
        <v>1217.9295108000001</v>
      </c>
      <c r="EQ9" s="46">
        <f t="shared" si="65"/>
        <v>6532.5705108</v>
      </c>
      <c r="ER9" s="47">
        <f t="shared" si="66"/>
        <v>139.4789384</v>
      </c>
      <c r="ES9" s="46"/>
      <c r="ET9" s="47">
        <f aca="true" t="shared" si="91" ref="ET9:ET35">AS9*19.72307/100</f>
        <v>405309.0885</v>
      </c>
      <c r="EU9" s="47">
        <f t="shared" si="67"/>
        <v>92882.64247379999</v>
      </c>
      <c r="EV9" s="46">
        <f t="shared" si="68"/>
        <v>498191.7309738</v>
      </c>
      <c r="EW9" s="47">
        <f t="shared" si="69"/>
        <v>10637.046112400001</v>
      </c>
      <c r="EX9" s="46"/>
      <c r="EY9" s="46"/>
      <c r="EZ9" s="46"/>
      <c r="FA9" s="46">
        <f t="shared" si="70"/>
        <v>0</v>
      </c>
      <c r="FB9" s="46"/>
      <c r="FC9" s="46"/>
    </row>
    <row r="10" spans="1:159" ht="12">
      <c r="A10" s="2">
        <v>41183</v>
      </c>
      <c r="D10" s="16">
        <v>2732634</v>
      </c>
      <c r="E10" s="45">
        <f t="shared" si="0"/>
        <v>2732634</v>
      </c>
      <c r="F10" s="45">
        <f t="shared" si="1"/>
        <v>403145</v>
      </c>
      <c r="G10" s="45">
        <f t="shared" si="2"/>
        <v>195867</v>
      </c>
      <c r="H10" s="46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>
        <v>462750</v>
      </c>
      <c r="W10" s="46">
        <f t="shared" si="3"/>
        <v>462750</v>
      </c>
      <c r="X10" s="46">
        <v>100291</v>
      </c>
      <c r="Y10" s="46">
        <v>71504</v>
      </c>
      <c r="Z10" s="46"/>
      <c r="AA10" s="46"/>
      <c r="AB10" s="46">
        <v>664375</v>
      </c>
      <c r="AC10" s="46">
        <f t="shared" si="4"/>
        <v>664375</v>
      </c>
      <c r="AD10" s="46">
        <v>106692</v>
      </c>
      <c r="AE10" s="46">
        <v>38692</v>
      </c>
      <c r="AF10" s="46"/>
      <c r="AG10" s="46"/>
      <c r="AH10" s="46">
        <v>237250</v>
      </c>
      <c r="AI10" s="46">
        <f t="shared" si="5"/>
        <v>237250</v>
      </c>
      <c r="AJ10" s="46">
        <v>44322</v>
      </c>
      <c r="AK10" s="46">
        <v>1708</v>
      </c>
      <c r="AL10" s="46"/>
      <c r="AM10" s="46"/>
      <c r="AN10" s="46">
        <v>928150</v>
      </c>
      <c r="AO10" s="46">
        <f t="shared" si="6"/>
        <v>928150</v>
      </c>
      <c r="AP10" s="46">
        <v>97908</v>
      </c>
      <c r="AQ10" s="46">
        <v>83963</v>
      </c>
      <c r="AR10" s="46"/>
      <c r="AS10" s="45"/>
      <c r="AT10" s="45">
        <f t="shared" si="7"/>
        <v>440109</v>
      </c>
      <c r="AU10" s="45">
        <f t="shared" si="8"/>
        <v>440109</v>
      </c>
      <c r="AV10" s="45">
        <v>53932</v>
      </c>
      <c r="AW10" s="46"/>
      <c r="AX10" s="47">
        <f>'2005A Academic '!H10+'2005A Academic '!M10+'2005A Academic '!R10+'2005A Academic '!W10+'2005A Academic '!AB10+'2005A Academic '!AG10+'2005A Academic '!AL10+'2005A Academic '!AQ10+'2005A Academic '!AV10+'2005A Academic '!BA10+'2005A Academic '!BF10+'2005A Academic '!BK10+'2005A Academic '!BP10+'2005A Academic '!BU10+'2005A Academic '!BZ10+'2005A Academic '!CE10+'2005A Academic '!CJ10+'2005A Academic '!CO10+'2005A Academic '!CT10+'2005A Academic '!CY10</f>
        <v>0</v>
      </c>
      <c r="AY10" s="47">
        <f>'2005A Academic '!I10+'2005A Academic '!N10+'2005A Academic '!S10+'2005A Academic '!X10+'2005A Academic '!AC10+'2005A Academic '!AH10+'2005A Academic '!AM10+'2005A Academic '!AR10+'2005A Academic '!AW10+'2005A Academic '!BB10+'2005A Academic '!BG10+'2005A Academic '!BL10+'2005A Academic '!BQ10+'2005A Academic '!BV10+'2005A Academic '!CA10+'2005A Academic '!CF10+'2005A Academic '!CK10+'2005A Academic '!CP10+'2005A Academic '!CU10+'2005A Academic '!CZ10</f>
        <v>246721.8485934</v>
      </c>
      <c r="AZ10" s="47">
        <f t="shared" si="9"/>
        <v>246721.8485934</v>
      </c>
      <c r="BA10" s="47">
        <f>'2005A Academic '!K10+'2005A Academic '!P10+'2005A Academic '!U10+'2005A Academic '!Z10+'2005A Academic '!AE10+'2005A Academic '!AJ10+'2005A Academic '!AO10+'2005A Academic '!AT10+'2005A Academic '!AY10+'2005A Academic '!BD10+'2005A Academic '!BI10+'2005A Academic '!BN10+'2005A Academic '!BS10+'2005A Academic '!BX10+'2005A Academic '!CC10+'2005A Academic '!CH10+'2005A Academic '!CM10+'2005A Academic '!CR10+'2005A Academic '!CW10+'2005A Academic '!DB10</f>
        <v>30233.880103199997</v>
      </c>
      <c r="BB10" s="46"/>
      <c r="BC10" s="46"/>
      <c r="BD10" s="48">
        <f t="shared" si="10"/>
        <v>193387.15140660002</v>
      </c>
      <c r="BE10" s="46">
        <f t="shared" si="11"/>
        <v>193387.15140660002</v>
      </c>
      <c r="BF10" s="46">
        <f t="shared" si="12"/>
        <v>23698.119896800003</v>
      </c>
      <c r="BG10" s="46"/>
      <c r="BH10" s="47"/>
      <c r="BI10" s="48">
        <f t="shared" si="13"/>
        <v>3289.7267532000005</v>
      </c>
      <c r="BJ10" s="47">
        <f t="shared" si="14"/>
        <v>3289.7267532000005</v>
      </c>
      <c r="BK10" s="47">
        <f t="shared" si="15"/>
        <v>403.1309136</v>
      </c>
      <c r="BL10" s="46"/>
      <c r="BM10" s="47"/>
      <c r="BN10" s="47">
        <f t="shared" si="16"/>
        <v>1508.7816738</v>
      </c>
      <c r="BO10" s="46">
        <f t="shared" si="17"/>
        <v>1508.7816738</v>
      </c>
      <c r="BP10" s="47">
        <f t="shared" si="18"/>
        <v>184.8896824</v>
      </c>
      <c r="BQ10" s="46"/>
      <c r="BR10" s="47"/>
      <c r="BS10" s="47">
        <f t="shared" si="19"/>
        <v>312.43337909999997</v>
      </c>
      <c r="BT10" s="46">
        <f t="shared" si="20"/>
        <v>312.43337909999997</v>
      </c>
      <c r="BU10" s="47">
        <f t="shared" si="21"/>
        <v>38.2863268</v>
      </c>
      <c r="BV10" s="46"/>
      <c r="BW10" s="47"/>
      <c r="BX10" s="47">
        <f t="shared" si="22"/>
        <v>33401.896511399995</v>
      </c>
      <c r="BY10" s="46">
        <f t="shared" si="23"/>
        <v>33401.896511399995</v>
      </c>
      <c r="BZ10" s="47">
        <f t="shared" si="24"/>
        <v>4093.1475672</v>
      </c>
      <c r="CA10" s="46"/>
      <c r="CB10" s="47"/>
      <c r="CC10" s="47">
        <f t="shared" si="25"/>
        <v>183.70149659999998</v>
      </c>
      <c r="CD10" s="46">
        <f t="shared" si="26"/>
        <v>183.70149659999998</v>
      </c>
      <c r="CE10" s="47">
        <f t="shared" si="27"/>
        <v>22.5112168</v>
      </c>
      <c r="CF10" s="46"/>
      <c r="CG10" s="47"/>
      <c r="CH10" s="47">
        <f t="shared" si="28"/>
        <v>193.95603629999997</v>
      </c>
      <c r="CI10" s="46">
        <f t="shared" si="29"/>
        <v>193.95603629999997</v>
      </c>
      <c r="CJ10" s="47">
        <f t="shared" si="30"/>
        <v>23.7678324</v>
      </c>
      <c r="CK10" s="46"/>
      <c r="CL10" s="47"/>
      <c r="CM10" s="47">
        <f t="shared" si="31"/>
        <v>54.3974724</v>
      </c>
      <c r="CN10" s="46">
        <f t="shared" si="32"/>
        <v>54.3974724</v>
      </c>
      <c r="CO10" s="47">
        <f t="shared" si="33"/>
        <v>6.665995199999999</v>
      </c>
      <c r="CP10" s="46"/>
      <c r="CQ10" s="47"/>
      <c r="CR10" s="47">
        <f t="shared" si="34"/>
        <v>1002.3922584</v>
      </c>
      <c r="CS10" s="46">
        <f t="shared" si="35"/>
        <v>1002.3922584</v>
      </c>
      <c r="CT10" s="47">
        <f t="shared" si="36"/>
        <v>122.8355232</v>
      </c>
      <c r="CU10" s="46"/>
      <c r="CV10" s="47"/>
      <c r="CW10" s="47">
        <f t="shared" si="37"/>
        <v>1494.170055</v>
      </c>
      <c r="CX10" s="46">
        <f t="shared" si="38"/>
        <v>1494.170055</v>
      </c>
      <c r="CY10" s="47">
        <f t="shared" si="39"/>
        <v>183.09914</v>
      </c>
      <c r="CZ10" s="46"/>
      <c r="DA10" s="47"/>
      <c r="DB10" s="47">
        <f t="shared" si="40"/>
        <v>17604.36</v>
      </c>
      <c r="DC10" s="46">
        <f t="shared" si="41"/>
        <v>17604.36</v>
      </c>
      <c r="DD10" s="47">
        <f t="shared" si="42"/>
        <v>2157.28</v>
      </c>
      <c r="DE10" s="46"/>
      <c r="DF10" s="47"/>
      <c r="DG10" s="47">
        <f t="shared" si="43"/>
        <v>873.2642778000002</v>
      </c>
      <c r="DH10" s="46">
        <f t="shared" si="44"/>
        <v>873.2642778000002</v>
      </c>
      <c r="DI10" s="47">
        <f t="shared" si="45"/>
        <v>107.01187440000001</v>
      </c>
      <c r="DJ10" s="46"/>
      <c r="DK10" s="47"/>
      <c r="DL10" s="47">
        <f t="shared" si="46"/>
        <v>6981.4050561</v>
      </c>
      <c r="DM10" s="46">
        <f t="shared" si="47"/>
        <v>6981.4050561</v>
      </c>
      <c r="DN10" s="47">
        <f t="shared" si="48"/>
        <v>855.5179228</v>
      </c>
      <c r="DO10" s="46"/>
      <c r="DP10" s="47"/>
      <c r="DQ10" s="47">
        <f t="shared" si="49"/>
        <v>3821.8185342</v>
      </c>
      <c r="DR10" s="46">
        <f t="shared" si="50"/>
        <v>3821.8185342</v>
      </c>
      <c r="DS10" s="47">
        <f t="shared" si="51"/>
        <v>468.3347016</v>
      </c>
      <c r="DT10" s="46"/>
      <c r="DU10" s="47"/>
      <c r="DV10" s="47">
        <f t="shared" si="52"/>
        <v>379.1539035</v>
      </c>
      <c r="DW10" s="46">
        <f t="shared" si="53"/>
        <v>379.1539035</v>
      </c>
      <c r="DX10" s="47">
        <f t="shared" si="54"/>
        <v>46.462418</v>
      </c>
      <c r="DY10" s="46"/>
      <c r="DZ10" s="47"/>
      <c r="EA10" s="47">
        <f t="shared" si="55"/>
        <v>26935.991127</v>
      </c>
      <c r="EB10" s="46">
        <f t="shared" si="56"/>
        <v>26935.991127</v>
      </c>
      <c r="EC10" s="47">
        <f t="shared" si="57"/>
        <v>3300.800196</v>
      </c>
      <c r="ED10" s="46"/>
      <c r="EE10" s="47"/>
      <c r="EF10" s="47">
        <f t="shared" si="58"/>
        <v>6351.0369354</v>
      </c>
      <c r="EG10" s="46">
        <f t="shared" si="59"/>
        <v>6351.0369354</v>
      </c>
      <c r="EH10" s="47">
        <f t="shared" si="60"/>
        <v>778.2711192</v>
      </c>
      <c r="EI10" s="46"/>
      <c r="EJ10" s="46"/>
      <c r="EK10" s="46">
        <f t="shared" si="61"/>
        <v>1057.4498943</v>
      </c>
      <c r="EL10" s="46">
        <f t="shared" si="62"/>
        <v>1057.4498943</v>
      </c>
      <c r="EM10" s="47">
        <f t="shared" si="63"/>
        <v>129.5824164</v>
      </c>
      <c r="EN10" s="46"/>
      <c r="EO10" s="47"/>
      <c r="EP10" s="47">
        <f t="shared" si="64"/>
        <v>1138.2098958000001</v>
      </c>
      <c r="EQ10" s="46">
        <f t="shared" si="65"/>
        <v>1138.2098958000001</v>
      </c>
      <c r="ER10" s="47">
        <f t="shared" si="66"/>
        <v>139.4789384</v>
      </c>
      <c r="ES10" s="46"/>
      <c r="ET10" s="47"/>
      <c r="EU10" s="47">
        <f t="shared" si="67"/>
        <v>86803.0061463</v>
      </c>
      <c r="EV10" s="46">
        <f t="shared" si="68"/>
        <v>86803.0061463</v>
      </c>
      <c r="EW10" s="47">
        <f t="shared" si="69"/>
        <v>10637.046112400001</v>
      </c>
      <c r="EX10" s="46"/>
      <c r="EY10" s="46"/>
      <c r="EZ10" s="46"/>
      <c r="FA10" s="46">
        <f t="shared" si="70"/>
        <v>0</v>
      </c>
      <c r="FB10" s="46"/>
      <c r="FC10" s="46"/>
    </row>
    <row r="11" spans="1:159" ht="12">
      <c r="A11" s="2">
        <v>41365</v>
      </c>
      <c r="C11" s="16">
        <v>12575000</v>
      </c>
      <c r="D11" s="16">
        <v>2732634</v>
      </c>
      <c r="E11" s="45">
        <f t="shared" si="0"/>
        <v>15307634</v>
      </c>
      <c r="F11" s="45">
        <f t="shared" si="1"/>
        <v>403145</v>
      </c>
      <c r="G11" s="45">
        <f t="shared" si="2"/>
        <v>195867</v>
      </c>
      <c r="H11" s="46"/>
      <c r="I11" s="45"/>
      <c r="J11" s="45"/>
      <c r="K11" s="45"/>
      <c r="L11" s="45"/>
      <c r="M11" s="45"/>
      <c r="N11" s="46"/>
      <c r="O11" s="46"/>
      <c r="P11" s="46"/>
      <c r="Q11" s="46"/>
      <c r="R11" s="46"/>
      <c r="S11" s="46"/>
      <c r="T11" s="46"/>
      <c r="U11" s="46">
        <v>2620000</v>
      </c>
      <c r="V11" s="46">
        <v>462750</v>
      </c>
      <c r="W11" s="46">
        <f t="shared" si="3"/>
        <v>3082750</v>
      </c>
      <c r="X11" s="46">
        <v>100291</v>
      </c>
      <c r="Y11" s="46">
        <v>71504</v>
      </c>
      <c r="Z11" s="46"/>
      <c r="AA11" s="46">
        <v>3265000</v>
      </c>
      <c r="AB11" s="46">
        <v>664375</v>
      </c>
      <c r="AC11" s="46">
        <f t="shared" si="4"/>
        <v>3929375</v>
      </c>
      <c r="AD11" s="46">
        <v>106692</v>
      </c>
      <c r="AE11" s="46">
        <v>38692</v>
      </c>
      <c r="AF11" s="46"/>
      <c r="AG11" s="46"/>
      <c r="AH11" s="46">
        <v>237250</v>
      </c>
      <c r="AI11" s="46">
        <f t="shared" si="5"/>
        <v>237250</v>
      </c>
      <c r="AJ11" s="46">
        <v>44322</v>
      </c>
      <c r="AK11" s="46">
        <v>1708</v>
      </c>
      <c r="AL11" s="46"/>
      <c r="AM11" s="46">
        <v>4575000</v>
      </c>
      <c r="AN11" s="46">
        <v>928150</v>
      </c>
      <c r="AO11" s="46">
        <f t="shared" si="6"/>
        <v>5503150</v>
      </c>
      <c r="AP11" s="46">
        <v>97908</v>
      </c>
      <c r="AQ11" s="46">
        <v>83963</v>
      </c>
      <c r="AR11" s="46"/>
      <c r="AS11" s="45">
        <f t="shared" si="71"/>
        <v>2115000</v>
      </c>
      <c r="AT11" s="45">
        <f t="shared" si="7"/>
        <v>440109</v>
      </c>
      <c r="AU11" s="45">
        <f t="shared" si="8"/>
        <v>2555109</v>
      </c>
      <c r="AV11" s="45">
        <v>53932</v>
      </c>
      <c r="AW11" s="46"/>
      <c r="AX11" s="47">
        <f>'2005A Academic '!H11+'2005A Academic '!M11+'2005A Academic '!R11+'2005A Academic '!W11+'2005A Academic '!AB11+'2005A Academic '!AG11+'2005A Academic '!AL11+'2005A Academic '!AQ11+'2005A Academic '!AV11+'2005A Academic '!BA11+'2005A Academic '!BF11+'2005A Academic '!BK11+'2005A Academic '!BP11+'2005A Academic '!BU11+'2005A Academic '!BZ11+'2005A Academic '!CE11+'2005A Academic '!CJ11+'2005A Academic '!CO11+'2005A Academic '!CT11+'2005A Academic '!CY11</f>
        <v>1185653.3490000004</v>
      </c>
      <c r="AY11" s="47">
        <f>'2005A Academic '!I11+'2005A Academic '!N11+'2005A Academic '!S11+'2005A Academic '!X11+'2005A Academic '!AC11+'2005A Academic '!AH11+'2005A Academic '!AM11+'2005A Academic '!AR11+'2005A Academic '!AW11+'2005A Academic '!BB11+'2005A Academic '!BG11+'2005A Academic '!BL11+'2005A Academic '!BQ11+'2005A Academic '!BV11+'2005A Academic '!CA11+'2005A Academic '!CF11+'2005A Academic '!CK11+'2005A Academic '!CP11+'2005A Academic '!CU11+'2005A Academic '!CZ11</f>
        <v>246721.8485934</v>
      </c>
      <c r="AZ11" s="47">
        <f t="shared" si="9"/>
        <v>1432375.1975934005</v>
      </c>
      <c r="BA11" s="47">
        <f>'2005A Academic '!K11+'2005A Academic '!P11+'2005A Academic '!U11+'2005A Academic '!Z11+'2005A Academic '!AE11+'2005A Academic '!AJ11+'2005A Academic '!AO11+'2005A Academic '!AT11+'2005A Academic '!AY11+'2005A Academic '!BD11+'2005A Academic '!BI11+'2005A Academic '!BN11+'2005A Academic '!BS11+'2005A Academic '!BX11+'2005A Academic '!CC11+'2005A Academic '!CH11+'2005A Academic '!CM11+'2005A Academic '!CR11+'2005A Academic '!CW11+'2005A Academic '!DB11</f>
        <v>30233.880103199997</v>
      </c>
      <c r="BB11" s="46"/>
      <c r="BC11" s="46">
        <f t="shared" si="72"/>
        <v>929346.651</v>
      </c>
      <c r="BD11" s="48">
        <f t="shared" si="10"/>
        <v>193387.15140660002</v>
      </c>
      <c r="BE11" s="46">
        <f t="shared" si="11"/>
        <v>1122733.8024066</v>
      </c>
      <c r="BF11" s="46">
        <f t="shared" si="12"/>
        <v>23698.119896800003</v>
      </c>
      <c r="BG11" s="46"/>
      <c r="BH11" s="47">
        <f t="shared" si="73"/>
        <v>15809.202000000001</v>
      </c>
      <c r="BI11" s="48">
        <f t="shared" si="13"/>
        <v>3289.7267532000005</v>
      </c>
      <c r="BJ11" s="47">
        <f t="shared" si="14"/>
        <v>19098.9287532</v>
      </c>
      <c r="BK11" s="47">
        <f t="shared" si="15"/>
        <v>403.1309136</v>
      </c>
      <c r="BL11" s="46"/>
      <c r="BM11" s="47">
        <f t="shared" si="74"/>
        <v>7250.643</v>
      </c>
      <c r="BN11" s="47">
        <f t="shared" si="16"/>
        <v>1508.7816738</v>
      </c>
      <c r="BO11" s="46">
        <f t="shared" si="17"/>
        <v>8759.4246738</v>
      </c>
      <c r="BP11" s="47">
        <f t="shared" si="18"/>
        <v>184.8896824</v>
      </c>
      <c r="BQ11" s="46"/>
      <c r="BR11" s="47">
        <f t="shared" si="75"/>
        <v>1501.4385</v>
      </c>
      <c r="BS11" s="47">
        <f t="shared" si="19"/>
        <v>312.43337909999997</v>
      </c>
      <c r="BT11" s="46">
        <f t="shared" si="20"/>
        <v>1813.8718791</v>
      </c>
      <c r="BU11" s="47">
        <f t="shared" si="21"/>
        <v>38.2863268</v>
      </c>
      <c r="BV11" s="46"/>
      <c r="BW11" s="47">
        <f t="shared" si="76"/>
        <v>160517.079</v>
      </c>
      <c r="BX11" s="47">
        <f t="shared" si="22"/>
        <v>33401.896511399995</v>
      </c>
      <c r="BY11" s="46">
        <f t="shared" si="23"/>
        <v>193918.9755114</v>
      </c>
      <c r="BZ11" s="47">
        <f t="shared" si="24"/>
        <v>4093.1475672</v>
      </c>
      <c r="CA11" s="46"/>
      <c r="CB11" s="47">
        <f t="shared" si="77"/>
        <v>882.801</v>
      </c>
      <c r="CC11" s="47">
        <f t="shared" si="25"/>
        <v>183.70149659999998</v>
      </c>
      <c r="CD11" s="46">
        <f t="shared" si="26"/>
        <v>1066.5024966</v>
      </c>
      <c r="CE11" s="47">
        <f t="shared" si="27"/>
        <v>22.5112168</v>
      </c>
      <c r="CF11" s="46"/>
      <c r="CG11" s="47">
        <f t="shared" si="78"/>
        <v>932.0805</v>
      </c>
      <c r="CH11" s="47">
        <f t="shared" si="28"/>
        <v>193.95603629999997</v>
      </c>
      <c r="CI11" s="46">
        <f t="shared" si="29"/>
        <v>1126.0365363</v>
      </c>
      <c r="CJ11" s="47">
        <f t="shared" si="30"/>
        <v>23.7678324</v>
      </c>
      <c r="CK11" s="46"/>
      <c r="CL11" s="47">
        <f t="shared" si="79"/>
        <v>261.414</v>
      </c>
      <c r="CM11" s="47">
        <f t="shared" si="31"/>
        <v>54.3974724</v>
      </c>
      <c r="CN11" s="46">
        <f t="shared" si="32"/>
        <v>315.81147239999996</v>
      </c>
      <c r="CO11" s="47">
        <f t="shared" si="33"/>
        <v>6.665995199999999</v>
      </c>
      <c r="CP11" s="46"/>
      <c r="CQ11" s="47">
        <f t="shared" si="80"/>
        <v>4817.124</v>
      </c>
      <c r="CR11" s="47">
        <f t="shared" si="34"/>
        <v>1002.3922584</v>
      </c>
      <c r="CS11" s="46">
        <f t="shared" si="35"/>
        <v>5819.5162584</v>
      </c>
      <c r="CT11" s="47">
        <f t="shared" si="36"/>
        <v>122.8355232</v>
      </c>
      <c r="CU11" s="46"/>
      <c r="CV11" s="47">
        <f t="shared" si="81"/>
        <v>7180.425</v>
      </c>
      <c r="CW11" s="47">
        <f t="shared" si="37"/>
        <v>1494.170055</v>
      </c>
      <c r="CX11" s="46">
        <f t="shared" si="38"/>
        <v>8674.595055</v>
      </c>
      <c r="CY11" s="47">
        <f t="shared" si="39"/>
        <v>183.09914</v>
      </c>
      <c r="CZ11" s="46"/>
      <c r="DA11" s="47">
        <f t="shared" si="82"/>
        <v>84600</v>
      </c>
      <c r="DB11" s="47">
        <f t="shared" si="40"/>
        <v>17604.36</v>
      </c>
      <c r="DC11" s="46">
        <f t="shared" si="41"/>
        <v>102204.36</v>
      </c>
      <c r="DD11" s="47">
        <f t="shared" si="42"/>
        <v>2157.28</v>
      </c>
      <c r="DE11" s="46"/>
      <c r="DF11" s="47">
        <f t="shared" si="83"/>
        <v>4196.5830000000005</v>
      </c>
      <c r="DG11" s="47">
        <f t="shared" si="43"/>
        <v>873.2642778000002</v>
      </c>
      <c r="DH11" s="46">
        <f t="shared" si="44"/>
        <v>5069.8472778000005</v>
      </c>
      <c r="DI11" s="47">
        <f t="shared" si="45"/>
        <v>107.01187440000001</v>
      </c>
      <c r="DJ11" s="46"/>
      <c r="DK11" s="47">
        <f t="shared" si="84"/>
        <v>33550.0335</v>
      </c>
      <c r="DL11" s="47">
        <f t="shared" si="46"/>
        <v>6981.4050561</v>
      </c>
      <c r="DM11" s="46">
        <f t="shared" si="47"/>
        <v>40531.438556099994</v>
      </c>
      <c r="DN11" s="47">
        <f t="shared" si="48"/>
        <v>855.5179228</v>
      </c>
      <c r="DO11" s="46"/>
      <c r="DP11" s="47">
        <f t="shared" si="85"/>
        <v>18366.237</v>
      </c>
      <c r="DQ11" s="47">
        <f t="shared" si="49"/>
        <v>3821.8185342</v>
      </c>
      <c r="DR11" s="46">
        <f t="shared" si="50"/>
        <v>22188.0555342</v>
      </c>
      <c r="DS11" s="47">
        <f t="shared" si="51"/>
        <v>468.3347016</v>
      </c>
      <c r="DT11" s="46"/>
      <c r="DU11" s="47">
        <f t="shared" si="86"/>
        <v>1822.0725</v>
      </c>
      <c r="DV11" s="47">
        <f t="shared" si="52"/>
        <v>379.1539035</v>
      </c>
      <c r="DW11" s="46">
        <f t="shared" si="53"/>
        <v>2201.2264035</v>
      </c>
      <c r="DX11" s="47">
        <f t="shared" si="54"/>
        <v>46.462418</v>
      </c>
      <c r="DY11" s="46"/>
      <c r="DZ11" s="47">
        <f t="shared" si="87"/>
        <v>129444.345</v>
      </c>
      <c r="EA11" s="47">
        <f t="shared" si="55"/>
        <v>26935.991127</v>
      </c>
      <c r="EB11" s="46">
        <f t="shared" si="56"/>
        <v>156380.336127</v>
      </c>
      <c r="EC11" s="47">
        <f t="shared" si="57"/>
        <v>3300.800196</v>
      </c>
      <c r="ED11" s="46"/>
      <c r="EE11" s="47">
        <f t="shared" si="88"/>
        <v>30520.718999999997</v>
      </c>
      <c r="EF11" s="47">
        <f t="shared" si="58"/>
        <v>6351.0369354</v>
      </c>
      <c r="EG11" s="46">
        <f t="shared" si="59"/>
        <v>36871.7559354</v>
      </c>
      <c r="EH11" s="47">
        <f t="shared" si="60"/>
        <v>778.2711192</v>
      </c>
      <c r="EI11" s="46"/>
      <c r="EJ11" s="46">
        <f t="shared" si="89"/>
        <v>5081.7105</v>
      </c>
      <c r="EK11" s="46">
        <f t="shared" si="61"/>
        <v>1057.4498943</v>
      </c>
      <c r="EL11" s="46">
        <f t="shared" si="62"/>
        <v>6139.1603943</v>
      </c>
      <c r="EM11" s="47">
        <f t="shared" si="63"/>
        <v>129.5824164</v>
      </c>
      <c r="EN11" s="46"/>
      <c r="EO11" s="47">
        <f t="shared" si="90"/>
        <v>5469.813</v>
      </c>
      <c r="EP11" s="47">
        <f t="shared" si="64"/>
        <v>1138.2098958000001</v>
      </c>
      <c r="EQ11" s="46">
        <f t="shared" si="65"/>
        <v>6608.022895800001</v>
      </c>
      <c r="ER11" s="47">
        <f t="shared" si="66"/>
        <v>139.4789384</v>
      </c>
      <c r="ES11" s="46"/>
      <c r="ET11" s="47">
        <f t="shared" si="91"/>
        <v>417142.93049999996</v>
      </c>
      <c r="EU11" s="47">
        <f t="shared" si="67"/>
        <v>86803.0061463</v>
      </c>
      <c r="EV11" s="46">
        <f t="shared" si="68"/>
        <v>503945.93664629996</v>
      </c>
      <c r="EW11" s="47">
        <f t="shared" si="69"/>
        <v>10637.046112400001</v>
      </c>
      <c r="EX11" s="46"/>
      <c r="EY11" s="46"/>
      <c r="EZ11" s="46"/>
      <c r="FA11" s="46">
        <f t="shared" si="70"/>
        <v>0</v>
      </c>
      <c r="FB11" s="46"/>
      <c r="FC11" s="46"/>
    </row>
    <row r="12" spans="1:159" ht="12">
      <c r="A12" s="2">
        <v>41548</v>
      </c>
      <c r="D12" s="16">
        <v>2418259</v>
      </c>
      <c r="E12" s="45">
        <f t="shared" si="0"/>
        <v>2418259</v>
      </c>
      <c r="F12" s="45">
        <f t="shared" si="1"/>
        <v>403145</v>
      </c>
      <c r="G12" s="45">
        <f t="shared" si="2"/>
        <v>195867</v>
      </c>
      <c r="H12" s="46"/>
      <c r="I12" s="45"/>
      <c r="J12" s="45"/>
      <c r="K12" s="45"/>
      <c r="L12" s="45"/>
      <c r="M12" s="45"/>
      <c r="N12" s="46"/>
      <c r="O12" s="46"/>
      <c r="P12" s="46"/>
      <c r="Q12" s="46"/>
      <c r="R12" s="46"/>
      <c r="S12" s="46"/>
      <c r="T12" s="46"/>
      <c r="U12" s="46"/>
      <c r="V12" s="46">
        <v>397250</v>
      </c>
      <c r="W12" s="46">
        <f t="shared" si="3"/>
        <v>397250</v>
      </c>
      <c r="X12" s="46">
        <v>100291</v>
      </c>
      <c r="Y12" s="46">
        <v>71504</v>
      </c>
      <c r="Z12" s="46"/>
      <c r="AA12" s="46"/>
      <c r="AB12" s="46">
        <v>582750</v>
      </c>
      <c r="AC12" s="46">
        <f t="shared" si="4"/>
        <v>582750</v>
      </c>
      <c r="AD12" s="46">
        <v>106692</v>
      </c>
      <c r="AE12" s="46">
        <v>38692</v>
      </c>
      <c r="AF12" s="46"/>
      <c r="AG12" s="46"/>
      <c r="AH12" s="46">
        <v>237250</v>
      </c>
      <c r="AI12" s="46">
        <f t="shared" si="5"/>
        <v>237250</v>
      </c>
      <c r="AJ12" s="46">
        <v>44322</v>
      </c>
      <c r="AK12" s="46">
        <v>1708</v>
      </c>
      <c r="AL12" s="46"/>
      <c r="AM12" s="46"/>
      <c r="AN12" s="46">
        <v>813775</v>
      </c>
      <c r="AO12" s="46">
        <f t="shared" si="6"/>
        <v>813775</v>
      </c>
      <c r="AP12" s="46">
        <v>97908</v>
      </c>
      <c r="AQ12" s="46">
        <v>83963</v>
      </c>
      <c r="AR12" s="46"/>
      <c r="AS12" s="45"/>
      <c r="AT12" s="45">
        <f t="shared" si="7"/>
        <v>387234</v>
      </c>
      <c r="AU12" s="45">
        <f t="shared" si="8"/>
        <v>387234</v>
      </c>
      <c r="AV12" s="45">
        <v>53932</v>
      </c>
      <c r="AW12" s="46"/>
      <c r="AX12" s="47">
        <f>'2005A Academic '!H12+'2005A Academic '!M12+'2005A Academic '!R12+'2005A Academic '!W12+'2005A Academic '!AB12+'2005A Academic '!AG12+'2005A Academic '!AL12+'2005A Academic '!AQ12+'2005A Academic '!AV12+'2005A Academic '!BA12+'2005A Academic '!BF12+'2005A Academic '!BK12+'2005A Academic '!BP12+'2005A Academic '!BU12+'2005A Academic '!BZ12+'2005A Academic '!CE12+'2005A Academic '!CJ12+'2005A Academic '!CO12+'2005A Academic '!CT12+'2005A Academic '!CY12</f>
        <v>0</v>
      </c>
      <c r="AY12" s="47">
        <f>'2005A Academic '!I12+'2005A Academic '!N12+'2005A Academic '!S12+'2005A Academic '!X12+'2005A Academic '!AC12+'2005A Academic '!AH12+'2005A Academic '!AM12+'2005A Academic '!AR12+'2005A Academic '!AW12+'2005A Academic '!BB12+'2005A Academic '!BG12+'2005A Academic '!BL12+'2005A Academic '!BQ12+'2005A Academic '!BV12+'2005A Academic '!CA12+'2005A Academic '!CF12+'2005A Academic '!CK12+'2005A Academic '!CP12+'2005A Academic '!CU12+'2005A Academic '!CZ12</f>
        <v>217080.51486840003</v>
      </c>
      <c r="AZ12" s="47">
        <f t="shared" si="9"/>
        <v>217080.51486840003</v>
      </c>
      <c r="BA12" s="47">
        <f>'2005A Academic '!K12+'2005A Academic '!P12+'2005A Academic '!U12+'2005A Academic '!Z12+'2005A Academic '!AE12+'2005A Academic '!AJ12+'2005A Academic '!AO12+'2005A Academic '!AT12+'2005A Academic '!AY12+'2005A Academic '!BD12+'2005A Academic '!BI12+'2005A Academic '!BN12+'2005A Academic '!BS12+'2005A Academic '!BX12+'2005A Academic '!CC12+'2005A Academic '!CH12+'2005A Academic '!CM12+'2005A Academic '!CR12+'2005A Academic '!CW12+'2005A Academic '!DB12</f>
        <v>30233.880103199997</v>
      </c>
      <c r="BB12" s="46"/>
      <c r="BC12" s="46"/>
      <c r="BD12" s="48">
        <f t="shared" si="10"/>
        <v>170153.4851316</v>
      </c>
      <c r="BE12" s="46">
        <f t="shared" si="11"/>
        <v>170153.4851316</v>
      </c>
      <c r="BF12" s="46">
        <f t="shared" si="12"/>
        <v>23698.119896800003</v>
      </c>
      <c r="BG12" s="46"/>
      <c r="BH12" s="47"/>
      <c r="BI12" s="48">
        <f t="shared" si="13"/>
        <v>2894.4967032000004</v>
      </c>
      <c r="BJ12" s="47">
        <f t="shared" si="14"/>
        <v>2894.4967032000004</v>
      </c>
      <c r="BK12" s="47">
        <f t="shared" si="15"/>
        <v>403.1309136</v>
      </c>
      <c r="BL12" s="46"/>
      <c r="BM12" s="47"/>
      <c r="BN12" s="47">
        <f t="shared" si="16"/>
        <v>1327.5155988000001</v>
      </c>
      <c r="BO12" s="46">
        <f t="shared" si="17"/>
        <v>1327.5155988000001</v>
      </c>
      <c r="BP12" s="47">
        <f t="shared" si="18"/>
        <v>184.8896824</v>
      </c>
      <c r="BQ12" s="46"/>
      <c r="BR12" s="47"/>
      <c r="BS12" s="47">
        <f t="shared" si="19"/>
        <v>274.8974166</v>
      </c>
      <c r="BT12" s="46">
        <f t="shared" si="20"/>
        <v>274.8974166</v>
      </c>
      <c r="BU12" s="47">
        <f t="shared" si="21"/>
        <v>38.2863268</v>
      </c>
      <c r="BV12" s="46"/>
      <c r="BW12" s="47"/>
      <c r="BX12" s="47">
        <f t="shared" si="22"/>
        <v>29388.9695364</v>
      </c>
      <c r="BY12" s="46">
        <f t="shared" si="23"/>
        <v>29388.9695364</v>
      </c>
      <c r="BZ12" s="47">
        <f t="shared" si="24"/>
        <v>4093.1475672</v>
      </c>
      <c r="CA12" s="46"/>
      <c r="CB12" s="47"/>
      <c r="CC12" s="47">
        <f t="shared" si="25"/>
        <v>161.6314716</v>
      </c>
      <c r="CD12" s="46">
        <f t="shared" si="26"/>
        <v>161.6314716</v>
      </c>
      <c r="CE12" s="47">
        <f t="shared" si="27"/>
        <v>22.5112168</v>
      </c>
      <c r="CF12" s="46"/>
      <c r="CG12" s="47"/>
      <c r="CH12" s="47">
        <f t="shared" si="28"/>
        <v>170.6540238</v>
      </c>
      <c r="CI12" s="46">
        <f t="shared" si="29"/>
        <v>170.6540238</v>
      </c>
      <c r="CJ12" s="47">
        <f t="shared" si="30"/>
        <v>23.7678324</v>
      </c>
      <c r="CK12" s="46"/>
      <c r="CL12" s="47"/>
      <c r="CM12" s="47">
        <f t="shared" si="31"/>
        <v>47.8621224</v>
      </c>
      <c r="CN12" s="46">
        <f t="shared" si="32"/>
        <v>47.8621224</v>
      </c>
      <c r="CO12" s="47">
        <f t="shared" si="33"/>
        <v>6.665995199999999</v>
      </c>
      <c r="CP12" s="46"/>
      <c r="CQ12" s="47"/>
      <c r="CR12" s="47">
        <f t="shared" si="34"/>
        <v>881.9641584</v>
      </c>
      <c r="CS12" s="46">
        <f t="shared" si="35"/>
        <v>881.9641584</v>
      </c>
      <c r="CT12" s="47">
        <f t="shared" si="36"/>
        <v>122.8355232</v>
      </c>
      <c r="CU12" s="46"/>
      <c r="CV12" s="47"/>
      <c r="CW12" s="47">
        <f t="shared" si="37"/>
        <v>1314.65943</v>
      </c>
      <c r="CX12" s="46">
        <f t="shared" si="38"/>
        <v>1314.65943</v>
      </c>
      <c r="CY12" s="47">
        <f t="shared" si="39"/>
        <v>183.09914</v>
      </c>
      <c r="CZ12" s="46"/>
      <c r="DA12" s="47"/>
      <c r="DB12" s="47">
        <f t="shared" si="40"/>
        <v>15489.36</v>
      </c>
      <c r="DC12" s="46">
        <f t="shared" si="41"/>
        <v>15489.36</v>
      </c>
      <c r="DD12" s="47">
        <f t="shared" si="42"/>
        <v>2157.28</v>
      </c>
      <c r="DE12" s="46"/>
      <c r="DF12" s="47"/>
      <c r="DG12" s="47">
        <f t="shared" si="43"/>
        <v>768.3497028</v>
      </c>
      <c r="DH12" s="46">
        <f t="shared" si="44"/>
        <v>768.3497028</v>
      </c>
      <c r="DI12" s="47">
        <f t="shared" si="45"/>
        <v>107.01187440000001</v>
      </c>
      <c r="DJ12" s="46"/>
      <c r="DK12" s="47"/>
      <c r="DL12" s="47">
        <f t="shared" si="46"/>
        <v>6142.6542186</v>
      </c>
      <c r="DM12" s="46">
        <f t="shared" si="47"/>
        <v>6142.6542186</v>
      </c>
      <c r="DN12" s="47">
        <f t="shared" si="48"/>
        <v>855.5179228</v>
      </c>
      <c r="DO12" s="46"/>
      <c r="DP12" s="47"/>
      <c r="DQ12" s="47">
        <f t="shared" si="49"/>
        <v>3362.6626092</v>
      </c>
      <c r="DR12" s="46">
        <f t="shared" si="50"/>
        <v>3362.6626092</v>
      </c>
      <c r="DS12" s="47">
        <f t="shared" si="51"/>
        <v>468.3347016</v>
      </c>
      <c r="DT12" s="46"/>
      <c r="DU12" s="47"/>
      <c r="DV12" s="47">
        <f t="shared" si="52"/>
        <v>333.602091</v>
      </c>
      <c r="DW12" s="46">
        <f t="shared" si="53"/>
        <v>333.602091</v>
      </c>
      <c r="DX12" s="47">
        <f t="shared" si="54"/>
        <v>46.462418</v>
      </c>
      <c r="DY12" s="46"/>
      <c r="DZ12" s="47"/>
      <c r="EA12" s="47">
        <f t="shared" si="55"/>
        <v>23699.882502</v>
      </c>
      <c r="EB12" s="46">
        <f t="shared" si="56"/>
        <v>23699.882502</v>
      </c>
      <c r="EC12" s="47">
        <f t="shared" si="57"/>
        <v>3300.800196</v>
      </c>
      <c r="ED12" s="46"/>
      <c r="EE12" s="47"/>
      <c r="EF12" s="47">
        <f t="shared" si="58"/>
        <v>5588.018960400001</v>
      </c>
      <c r="EG12" s="46">
        <f t="shared" si="59"/>
        <v>5588.018960400001</v>
      </c>
      <c r="EH12" s="47">
        <f t="shared" si="60"/>
        <v>778.2711192</v>
      </c>
      <c r="EI12" s="46"/>
      <c r="EJ12" s="46"/>
      <c r="EK12" s="46">
        <f t="shared" si="61"/>
        <v>930.4071318000001</v>
      </c>
      <c r="EL12" s="46">
        <f t="shared" si="62"/>
        <v>930.4071318000001</v>
      </c>
      <c r="EM12" s="47">
        <f t="shared" si="63"/>
        <v>129.5824164</v>
      </c>
      <c r="EN12" s="46"/>
      <c r="EO12" s="47"/>
      <c r="EP12" s="47">
        <f t="shared" si="64"/>
        <v>1001.4645708</v>
      </c>
      <c r="EQ12" s="46">
        <f t="shared" si="65"/>
        <v>1001.4645708</v>
      </c>
      <c r="ER12" s="47">
        <f t="shared" si="66"/>
        <v>139.4789384</v>
      </c>
      <c r="ES12" s="46"/>
      <c r="ET12" s="47"/>
      <c r="EU12" s="47">
        <f t="shared" si="67"/>
        <v>76374.4328838</v>
      </c>
      <c r="EV12" s="46">
        <f t="shared" si="68"/>
        <v>76374.4328838</v>
      </c>
      <c r="EW12" s="47">
        <f t="shared" si="69"/>
        <v>10637.046112400001</v>
      </c>
      <c r="EX12" s="46"/>
      <c r="EY12" s="46"/>
      <c r="EZ12" s="46"/>
      <c r="FA12" s="46">
        <f t="shared" si="70"/>
        <v>0</v>
      </c>
      <c r="FB12" s="46"/>
      <c r="FC12" s="46"/>
    </row>
    <row r="13" spans="1:159" ht="12">
      <c r="A13" s="2">
        <v>41730</v>
      </c>
      <c r="C13" s="16">
        <v>17955000</v>
      </c>
      <c r="D13" s="16">
        <v>2418259</v>
      </c>
      <c r="E13" s="45">
        <f t="shared" si="0"/>
        <v>20373259</v>
      </c>
      <c r="F13" s="45">
        <f t="shared" si="1"/>
        <v>403145</v>
      </c>
      <c r="G13" s="45">
        <f t="shared" si="2"/>
        <v>195866</v>
      </c>
      <c r="H13" s="46"/>
      <c r="I13" s="45"/>
      <c r="J13" s="45"/>
      <c r="K13" s="45"/>
      <c r="L13" s="45"/>
      <c r="M13" s="45"/>
      <c r="N13" s="46"/>
      <c r="O13" s="46"/>
      <c r="P13" s="46"/>
      <c r="Q13" s="46"/>
      <c r="R13" s="46"/>
      <c r="S13" s="46"/>
      <c r="T13" s="46"/>
      <c r="U13" s="46">
        <v>2875000</v>
      </c>
      <c r="V13" s="46">
        <v>397250</v>
      </c>
      <c r="W13" s="46">
        <f t="shared" si="3"/>
        <v>3272250</v>
      </c>
      <c r="X13" s="46">
        <v>100291</v>
      </c>
      <c r="Y13" s="46">
        <v>71504</v>
      </c>
      <c r="Z13" s="46"/>
      <c r="AA13" s="46">
        <v>3425000</v>
      </c>
      <c r="AB13" s="46">
        <v>582750</v>
      </c>
      <c r="AC13" s="46">
        <f t="shared" si="4"/>
        <v>4007750</v>
      </c>
      <c r="AD13" s="46">
        <v>106692</v>
      </c>
      <c r="AE13" s="46">
        <v>38692</v>
      </c>
      <c r="AF13" s="46"/>
      <c r="AG13" s="46">
        <v>4630000</v>
      </c>
      <c r="AH13" s="46">
        <v>237250</v>
      </c>
      <c r="AI13" s="46">
        <f t="shared" si="5"/>
        <v>4867250</v>
      </c>
      <c r="AJ13" s="46">
        <v>44322</v>
      </c>
      <c r="AK13" s="46">
        <v>1707</v>
      </c>
      <c r="AL13" s="46"/>
      <c r="AM13" s="46">
        <v>4805000</v>
      </c>
      <c r="AN13" s="46">
        <v>813775</v>
      </c>
      <c r="AO13" s="46">
        <f t="shared" si="6"/>
        <v>5618775</v>
      </c>
      <c r="AP13" s="46">
        <v>97908</v>
      </c>
      <c r="AQ13" s="46">
        <v>83963</v>
      </c>
      <c r="AR13" s="46"/>
      <c r="AS13" s="45">
        <f t="shared" si="71"/>
        <v>2220000</v>
      </c>
      <c r="AT13" s="45">
        <f t="shared" si="7"/>
        <v>387234</v>
      </c>
      <c r="AU13" s="45">
        <f t="shared" si="8"/>
        <v>2607234</v>
      </c>
      <c r="AV13" s="45">
        <v>53932</v>
      </c>
      <c r="AW13" s="46"/>
      <c r="AX13" s="47">
        <f>'2005A Academic '!H13+'2005A Academic '!M13+'2005A Academic '!R13+'2005A Academic '!W13+'2005A Academic '!AB13+'2005A Academic '!AG13+'2005A Academic '!AL13+'2005A Academic '!AQ13+'2005A Academic '!AV13+'2005A Academic '!BA13+'2005A Academic '!BF13+'2005A Academic '!BK13+'2005A Academic '!BP13+'2005A Academic '!BU13+'2005A Academic '!BZ13+'2005A Academic '!CE13+'2005A Academic '!CJ13+'2005A Academic '!CO13+'2005A Academic '!CT13+'2005A Academic '!CY13</f>
        <v>1244515.572</v>
      </c>
      <c r="AY13" s="47">
        <f>'2005A Academic '!I13+'2005A Academic '!N13+'2005A Academic '!S13+'2005A Academic '!X13+'2005A Academic '!AC13+'2005A Academic '!AH13+'2005A Academic '!AM13+'2005A Academic '!AR13+'2005A Academic '!AW13+'2005A Academic '!BB13+'2005A Academic '!BG13+'2005A Academic '!BL13+'2005A Academic '!BQ13+'2005A Academic '!BV13+'2005A Academic '!CA13+'2005A Academic '!CF13+'2005A Academic '!CK13+'2005A Academic '!CP13+'2005A Academic '!CU13+'2005A Academic '!CZ13</f>
        <v>217080.51486840003</v>
      </c>
      <c r="AZ13" s="47">
        <f t="shared" si="9"/>
        <v>1461596.0868684</v>
      </c>
      <c r="BA13" s="47">
        <f>'2005A Academic '!K13+'2005A Academic '!P13+'2005A Academic '!U13+'2005A Academic '!Z13+'2005A Academic '!AE13+'2005A Academic '!AJ13+'2005A Academic '!AO13+'2005A Academic '!AT13+'2005A Academic '!AY13+'2005A Academic '!BD13+'2005A Academic '!BI13+'2005A Academic '!BN13+'2005A Academic '!BS13+'2005A Academic '!BX13+'2005A Academic '!CC13+'2005A Academic '!CH13+'2005A Academic '!CM13+'2005A Academic '!CR13+'2005A Academic '!CW13+'2005A Academic '!DB13</f>
        <v>30233.880103199997</v>
      </c>
      <c r="BB13" s="46"/>
      <c r="BC13" s="46">
        <f t="shared" si="72"/>
        <v>975484.428</v>
      </c>
      <c r="BD13" s="48">
        <f t="shared" si="10"/>
        <v>170153.4851316</v>
      </c>
      <c r="BE13" s="46">
        <f t="shared" si="11"/>
        <v>1145637.9131316</v>
      </c>
      <c r="BF13" s="46">
        <f t="shared" si="12"/>
        <v>23698.119896800003</v>
      </c>
      <c r="BG13" s="46"/>
      <c r="BH13" s="47">
        <f t="shared" si="73"/>
        <v>16594.056</v>
      </c>
      <c r="BI13" s="48">
        <f t="shared" si="13"/>
        <v>2894.4967032000004</v>
      </c>
      <c r="BJ13" s="47">
        <f t="shared" si="14"/>
        <v>19488.552703200003</v>
      </c>
      <c r="BK13" s="47">
        <f t="shared" si="15"/>
        <v>403.1309136</v>
      </c>
      <c r="BL13" s="46"/>
      <c r="BM13" s="47">
        <f t="shared" si="74"/>
        <v>7610.604</v>
      </c>
      <c r="BN13" s="47">
        <f t="shared" si="16"/>
        <v>1327.5155988000001</v>
      </c>
      <c r="BO13" s="46">
        <f t="shared" si="17"/>
        <v>8938.1195988</v>
      </c>
      <c r="BP13" s="47">
        <f t="shared" si="18"/>
        <v>184.8896824</v>
      </c>
      <c r="BQ13" s="46"/>
      <c r="BR13" s="47">
        <f t="shared" si="75"/>
        <v>1575.9779999999998</v>
      </c>
      <c r="BS13" s="47">
        <f t="shared" si="19"/>
        <v>274.8974166</v>
      </c>
      <c r="BT13" s="46">
        <f t="shared" si="20"/>
        <v>1850.8754165999999</v>
      </c>
      <c r="BU13" s="47">
        <f t="shared" si="21"/>
        <v>38.2863268</v>
      </c>
      <c r="BV13" s="46"/>
      <c r="BW13" s="47">
        <f t="shared" si="76"/>
        <v>168486.012</v>
      </c>
      <c r="BX13" s="47">
        <f t="shared" si="22"/>
        <v>29388.9695364</v>
      </c>
      <c r="BY13" s="46">
        <f t="shared" si="23"/>
        <v>197874.98153639998</v>
      </c>
      <c r="BZ13" s="47">
        <f t="shared" si="24"/>
        <v>4093.1475672</v>
      </c>
      <c r="CA13" s="46"/>
      <c r="CB13" s="47">
        <f t="shared" si="77"/>
        <v>926.628</v>
      </c>
      <c r="CC13" s="47">
        <f t="shared" si="25"/>
        <v>161.6314716</v>
      </c>
      <c r="CD13" s="46">
        <f t="shared" si="26"/>
        <v>1088.2594716</v>
      </c>
      <c r="CE13" s="47">
        <f t="shared" si="27"/>
        <v>22.5112168</v>
      </c>
      <c r="CF13" s="46"/>
      <c r="CG13" s="47">
        <f t="shared" si="78"/>
        <v>978.3539999999999</v>
      </c>
      <c r="CH13" s="47">
        <f t="shared" si="28"/>
        <v>170.6540238</v>
      </c>
      <c r="CI13" s="46">
        <f t="shared" si="29"/>
        <v>1149.0080238</v>
      </c>
      <c r="CJ13" s="47">
        <f t="shared" si="30"/>
        <v>23.7678324</v>
      </c>
      <c r="CK13" s="46"/>
      <c r="CL13" s="47">
        <f t="shared" si="79"/>
        <v>274.392</v>
      </c>
      <c r="CM13" s="47">
        <f t="shared" si="31"/>
        <v>47.8621224</v>
      </c>
      <c r="CN13" s="46">
        <f t="shared" si="32"/>
        <v>322.25412239999997</v>
      </c>
      <c r="CO13" s="47">
        <f t="shared" si="33"/>
        <v>6.665995199999999</v>
      </c>
      <c r="CP13" s="46"/>
      <c r="CQ13" s="47">
        <f t="shared" si="80"/>
        <v>5056.272</v>
      </c>
      <c r="CR13" s="47">
        <f t="shared" si="34"/>
        <v>881.9641584</v>
      </c>
      <c r="CS13" s="46">
        <f t="shared" si="35"/>
        <v>5938.2361584</v>
      </c>
      <c r="CT13" s="47">
        <f t="shared" si="36"/>
        <v>122.8355232</v>
      </c>
      <c r="CU13" s="46"/>
      <c r="CV13" s="47">
        <f t="shared" si="81"/>
        <v>7536.9</v>
      </c>
      <c r="CW13" s="47">
        <f t="shared" si="37"/>
        <v>1314.65943</v>
      </c>
      <c r="CX13" s="46">
        <f t="shared" si="38"/>
        <v>8851.55943</v>
      </c>
      <c r="CY13" s="47">
        <f t="shared" si="39"/>
        <v>183.09914</v>
      </c>
      <c r="CZ13" s="46"/>
      <c r="DA13" s="47">
        <f t="shared" si="82"/>
        <v>88800</v>
      </c>
      <c r="DB13" s="47">
        <f t="shared" si="40"/>
        <v>15489.36</v>
      </c>
      <c r="DC13" s="46">
        <f t="shared" si="41"/>
        <v>104289.36</v>
      </c>
      <c r="DD13" s="47">
        <f t="shared" si="42"/>
        <v>2157.28</v>
      </c>
      <c r="DE13" s="46"/>
      <c r="DF13" s="47">
        <f t="shared" si="83"/>
        <v>4404.924</v>
      </c>
      <c r="DG13" s="47">
        <f t="shared" si="43"/>
        <v>768.3497028</v>
      </c>
      <c r="DH13" s="46">
        <f t="shared" si="44"/>
        <v>5173.2737028</v>
      </c>
      <c r="DI13" s="47">
        <f t="shared" si="45"/>
        <v>107.01187440000001</v>
      </c>
      <c r="DJ13" s="46"/>
      <c r="DK13" s="47">
        <f t="shared" si="84"/>
        <v>35215.638</v>
      </c>
      <c r="DL13" s="47">
        <f t="shared" si="46"/>
        <v>6142.6542186</v>
      </c>
      <c r="DM13" s="46">
        <f t="shared" si="47"/>
        <v>41358.2922186</v>
      </c>
      <c r="DN13" s="47">
        <f t="shared" si="48"/>
        <v>855.5179228</v>
      </c>
      <c r="DO13" s="46"/>
      <c r="DP13" s="47">
        <f t="shared" si="85"/>
        <v>19278.036</v>
      </c>
      <c r="DQ13" s="47">
        <f t="shared" si="49"/>
        <v>3362.6626092</v>
      </c>
      <c r="DR13" s="46">
        <f t="shared" si="50"/>
        <v>22640.6986092</v>
      </c>
      <c r="DS13" s="47">
        <f t="shared" si="51"/>
        <v>468.3347016</v>
      </c>
      <c r="DT13" s="46"/>
      <c r="DU13" s="47">
        <f t="shared" si="86"/>
        <v>1912.53</v>
      </c>
      <c r="DV13" s="47">
        <f t="shared" si="52"/>
        <v>333.602091</v>
      </c>
      <c r="DW13" s="46">
        <f t="shared" si="53"/>
        <v>2246.132091</v>
      </c>
      <c r="DX13" s="47">
        <f t="shared" si="54"/>
        <v>46.462418</v>
      </c>
      <c r="DY13" s="46"/>
      <c r="DZ13" s="47">
        <f t="shared" si="87"/>
        <v>135870.66</v>
      </c>
      <c r="EA13" s="47">
        <f t="shared" si="55"/>
        <v>23699.882502</v>
      </c>
      <c r="EB13" s="46">
        <f t="shared" si="56"/>
        <v>159570.542502</v>
      </c>
      <c r="EC13" s="47">
        <f t="shared" si="57"/>
        <v>3300.800196</v>
      </c>
      <c r="ED13" s="46"/>
      <c r="EE13" s="47">
        <f t="shared" si="88"/>
        <v>32035.932</v>
      </c>
      <c r="EF13" s="47">
        <f t="shared" si="58"/>
        <v>5588.018960400001</v>
      </c>
      <c r="EG13" s="46">
        <f t="shared" si="59"/>
        <v>37623.950960400005</v>
      </c>
      <c r="EH13" s="47">
        <f t="shared" si="60"/>
        <v>778.2711192</v>
      </c>
      <c r="EI13" s="46"/>
      <c r="EJ13" s="46">
        <f t="shared" si="89"/>
        <v>5333.994000000001</v>
      </c>
      <c r="EK13" s="46">
        <f t="shared" si="61"/>
        <v>930.4071318000001</v>
      </c>
      <c r="EL13" s="46">
        <f t="shared" si="62"/>
        <v>6264.401131800001</v>
      </c>
      <c r="EM13" s="47">
        <f t="shared" si="63"/>
        <v>129.5824164</v>
      </c>
      <c r="EN13" s="46"/>
      <c r="EO13" s="47">
        <f t="shared" si="90"/>
        <v>5741.3640000000005</v>
      </c>
      <c r="EP13" s="47">
        <f t="shared" si="64"/>
        <v>1001.4645708</v>
      </c>
      <c r="EQ13" s="46">
        <f t="shared" si="65"/>
        <v>6742.8285708</v>
      </c>
      <c r="ER13" s="47">
        <f t="shared" si="66"/>
        <v>139.4789384</v>
      </c>
      <c r="ES13" s="46"/>
      <c r="ET13" s="47">
        <f t="shared" si="91"/>
        <v>437852.154</v>
      </c>
      <c r="EU13" s="47">
        <f t="shared" si="67"/>
        <v>76374.4328838</v>
      </c>
      <c r="EV13" s="46">
        <f t="shared" si="68"/>
        <v>514226.5868838</v>
      </c>
      <c r="EW13" s="47">
        <f t="shared" si="69"/>
        <v>10637.046112400001</v>
      </c>
      <c r="EX13" s="46"/>
      <c r="EY13" s="46"/>
      <c r="EZ13" s="46"/>
      <c r="FA13" s="46">
        <f t="shared" si="70"/>
        <v>0</v>
      </c>
      <c r="FB13" s="46"/>
      <c r="FC13" s="46"/>
    </row>
    <row r="14" spans="1:159" ht="12">
      <c r="A14" s="2">
        <v>41913</v>
      </c>
      <c r="B14" s="10"/>
      <c r="D14" s="16">
        <v>1969384</v>
      </c>
      <c r="E14" s="45">
        <f t="shared" si="0"/>
        <v>1969384</v>
      </c>
      <c r="F14" s="45">
        <f t="shared" si="1"/>
        <v>403145</v>
      </c>
      <c r="G14" s="45">
        <f t="shared" si="2"/>
        <v>195863</v>
      </c>
      <c r="H14" s="46"/>
      <c r="I14" s="45"/>
      <c r="J14" s="45"/>
      <c r="K14" s="45"/>
      <c r="L14" s="45"/>
      <c r="M14" s="45"/>
      <c r="N14" s="46"/>
      <c r="O14" s="46"/>
      <c r="P14" s="46"/>
      <c r="Q14" s="46"/>
      <c r="R14" s="46"/>
      <c r="S14" s="46"/>
      <c r="T14" s="46"/>
      <c r="U14" s="46"/>
      <c r="V14" s="46">
        <v>325375</v>
      </c>
      <c r="W14" s="46">
        <f t="shared" si="3"/>
        <v>325375</v>
      </c>
      <c r="X14" s="46">
        <v>100291</v>
      </c>
      <c r="Y14" s="46">
        <v>71504</v>
      </c>
      <c r="Z14" s="46"/>
      <c r="AA14" s="46"/>
      <c r="AB14" s="46">
        <v>497125</v>
      </c>
      <c r="AC14" s="46">
        <f t="shared" si="4"/>
        <v>497125</v>
      </c>
      <c r="AD14" s="46">
        <v>106692</v>
      </c>
      <c r="AE14" s="46">
        <v>38692</v>
      </c>
      <c r="AF14" s="46"/>
      <c r="AG14" s="46"/>
      <c r="AH14" s="46">
        <v>121500</v>
      </c>
      <c r="AI14" s="46">
        <f t="shared" si="5"/>
        <v>121500</v>
      </c>
      <c r="AJ14" s="46">
        <v>44322</v>
      </c>
      <c r="AK14" s="46">
        <v>1704</v>
      </c>
      <c r="AL14" s="46"/>
      <c r="AM14" s="46"/>
      <c r="AN14" s="46">
        <v>693650</v>
      </c>
      <c r="AO14" s="46">
        <f t="shared" si="6"/>
        <v>693650</v>
      </c>
      <c r="AP14" s="46">
        <v>97908</v>
      </c>
      <c r="AQ14" s="46">
        <v>83963</v>
      </c>
      <c r="AR14" s="46"/>
      <c r="AS14" s="45"/>
      <c r="AT14" s="45">
        <f t="shared" si="7"/>
        <v>331734</v>
      </c>
      <c r="AU14" s="45">
        <f t="shared" si="8"/>
        <v>331734</v>
      </c>
      <c r="AV14" s="45">
        <v>53932</v>
      </c>
      <c r="AW14" s="46"/>
      <c r="AX14" s="47">
        <f>'2005A Academic '!H14+'2005A Academic '!M14+'2005A Academic '!R14+'2005A Academic '!W14+'2005A Academic '!AB14+'2005A Academic '!AG14+'2005A Academic '!AL14+'2005A Academic '!AQ14+'2005A Academic '!AV14+'2005A Academic '!BA14+'2005A Academic '!BF14+'2005A Academic '!BK14+'2005A Academic '!BP14+'2005A Academic '!BU14+'2005A Academic '!BZ14+'2005A Academic '!CE14+'2005A Academic '!CJ14+'2005A Academic '!CO14+'2005A Academic '!CT14+'2005A Academic '!CY14</f>
        <v>0</v>
      </c>
      <c r="AY14" s="47">
        <f>'2005A Academic '!I14+'2005A Academic '!N14+'2005A Academic '!S14+'2005A Academic '!X14+'2005A Academic '!AC14+'2005A Academic '!AH14+'2005A Academic '!AM14+'2005A Academic '!AR14+'2005A Academic '!AW14+'2005A Academic '!BB14+'2005A Academic '!BG14+'2005A Academic '!BL14+'2005A Academic '!BQ14+'2005A Academic '!BV14+'2005A Academic '!CA14+'2005A Academic '!CF14+'2005A Academic '!CK14+'2005A Academic '!CP14+'2005A Academic '!CU14+'2005A Academic '!CZ14</f>
        <v>185967.62556840002</v>
      </c>
      <c r="AZ14" s="47">
        <f t="shared" si="9"/>
        <v>185967.62556840002</v>
      </c>
      <c r="BA14" s="47">
        <f>'2005A Academic '!K14+'2005A Academic '!P14+'2005A Academic '!U14+'2005A Academic '!Z14+'2005A Academic '!AE14+'2005A Academic '!AJ14+'2005A Academic '!AO14+'2005A Academic '!AT14+'2005A Academic '!AY14+'2005A Academic '!BD14+'2005A Academic '!BI14+'2005A Academic '!BN14+'2005A Academic '!BS14+'2005A Academic '!BX14+'2005A Academic '!CC14+'2005A Academic '!CH14+'2005A Academic '!CM14+'2005A Academic '!CR14+'2005A Academic '!CW14+'2005A Academic '!DB14</f>
        <v>30233.880103199997</v>
      </c>
      <c r="BB14" s="46"/>
      <c r="BC14" s="46"/>
      <c r="BD14" s="48">
        <f t="shared" si="10"/>
        <v>145766.3744316</v>
      </c>
      <c r="BE14" s="46">
        <f t="shared" si="11"/>
        <v>145766.3744316</v>
      </c>
      <c r="BF14" s="46">
        <f t="shared" si="12"/>
        <v>23698.119896800003</v>
      </c>
      <c r="BG14" s="46"/>
      <c r="BH14" s="47"/>
      <c r="BI14" s="48">
        <f t="shared" si="13"/>
        <v>2479.6453032000004</v>
      </c>
      <c r="BJ14" s="47">
        <f t="shared" si="14"/>
        <v>2479.6453032000004</v>
      </c>
      <c r="BK14" s="47">
        <f t="shared" si="15"/>
        <v>403.1309136</v>
      </c>
      <c r="BL14" s="46"/>
      <c r="BM14" s="47"/>
      <c r="BN14" s="47">
        <f t="shared" si="16"/>
        <v>1137.2504988</v>
      </c>
      <c r="BO14" s="46">
        <f t="shared" si="17"/>
        <v>1137.2504988</v>
      </c>
      <c r="BP14" s="47">
        <f t="shared" si="18"/>
        <v>184.8896824</v>
      </c>
      <c r="BQ14" s="46"/>
      <c r="BR14" s="47"/>
      <c r="BS14" s="47">
        <f t="shared" si="19"/>
        <v>235.4979666</v>
      </c>
      <c r="BT14" s="46">
        <f t="shared" si="20"/>
        <v>235.4979666</v>
      </c>
      <c r="BU14" s="47">
        <f t="shared" si="21"/>
        <v>38.2863268</v>
      </c>
      <c r="BV14" s="46"/>
      <c r="BW14" s="47"/>
      <c r="BX14" s="47">
        <f t="shared" si="22"/>
        <v>25176.819236400002</v>
      </c>
      <c r="BY14" s="46">
        <f t="shared" si="23"/>
        <v>25176.819236400002</v>
      </c>
      <c r="BZ14" s="47">
        <f t="shared" si="24"/>
        <v>4093.1475672</v>
      </c>
      <c r="CA14" s="46"/>
      <c r="CB14" s="47"/>
      <c r="CC14" s="47">
        <f t="shared" si="25"/>
        <v>138.46577159999998</v>
      </c>
      <c r="CD14" s="46">
        <f t="shared" si="26"/>
        <v>138.46577159999998</v>
      </c>
      <c r="CE14" s="47">
        <f t="shared" si="27"/>
        <v>22.5112168</v>
      </c>
      <c r="CF14" s="46"/>
      <c r="CG14" s="47"/>
      <c r="CH14" s="47">
        <f t="shared" si="28"/>
        <v>146.1951738</v>
      </c>
      <c r="CI14" s="46">
        <f t="shared" si="29"/>
        <v>146.1951738</v>
      </c>
      <c r="CJ14" s="47">
        <f t="shared" si="30"/>
        <v>23.7678324</v>
      </c>
      <c r="CK14" s="46"/>
      <c r="CL14" s="47"/>
      <c r="CM14" s="47">
        <f t="shared" si="31"/>
        <v>41.002322400000004</v>
      </c>
      <c r="CN14" s="46">
        <f t="shared" si="32"/>
        <v>41.002322400000004</v>
      </c>
      <c r="CO14" s="47">
        <f t="shared" si="33"/>
        <v>6.665995199999999</v>
      </c>
      <c r="CP14" s="46"/>
      <c r="CQ14" s="47"/>
      <c r="CR14" s="47">
        <f t="shared" si="34"/>
        <v>755.5573583999999</v>
      </c>
      <c r="CS14" s="46">
        <f t="shared" si="35"/>
        <v>755.5573583999999</v>
      </c>
      <c r="CT14" s="47">
        <f t="shared" si="36"/>
        <v>122.8355232</v>
      </c>
      <c r="CU14" s="46"/>
      <c r="CV14" s="47"/>
      <c r="CW14" s="47">
        <f t="shared" si="37"/>
        <v>1126.23693</v>
      </c>
      <c r="CX14" s="46">
        <f t="shared" si="38"/>
        <v>1126.23693</v>
      </c>
      <c r="CY14" s="47">
        <f t="shared" si="39"/>
        <v>183.09914</v>
      </c>
      <c r="CZ14" s="46"/>
      <c r="DA14" s="47"/>
      <c r="DB14" s="47">
        <f t="shared" si="40"/>
        <v>13269.36</v>
      </c>
      <c r="DC14" s="46">
        <f t="shared" si="41"/>
        <v>13269.36</v>
      </c>
      <c r="DD14" s="47">
        <f t="shared" si="42"/>
        <v>2157.28</v>
      </c>
      <c r="DE14" s="46"/>
      <c r="DF14" s="47"/>
      <c r="DG14" s="47">
        <f t="shared" si="43"/>
        <v>658.2266028000001</v>
      </c>
      <c r="DH14" s="46">
        <f t="shared" si="44"/>
        <v>658.2266028000001</v>
      </c>
      <c r="DI14" s="47">
        <f t="shared" si="45"/>
        <v>107.01187440000001</v>
      </c>
      <c r="DJ14" s="46"/>
      <c r="DK14" s="47"/>
      <c r="DL14" s="47">
        <f t="shared" si="46"/>
        <v>5262.263268600001</v>
      </c>
      <c r="DM14" s="46">
        <f t="shared" si="47"/>
        <v>5262.263268600001</v>
      </c>
      <c r="DN14" s="47">
        <f t="shared" si="48"/>
        <v>855.5179228</v>
      </c>
      <c r="DO14" s="46"/>
      <c r="DP14" s="47"/>
      <c r="DQ14" s="47">
        <f t="shared" si="49"/>
        <v>2880.7117092</v>
      </c>
      <c r="DR14" s="46">
        <f t="shared" si="50"/>
        <v>2880.7117092</v>
      </c>
      <c r="DS14" s="47">
        <f t="shared" si="51"/>
        <v>468.3347016</v>
      </c>
      <c r="DT14" s="46"/>
      <c r="DU14" s="47"/>
      <c r="DV14" s="47">
        <f t="shared" si="52"/>
        <v>285.78884100000005</v>
      </c>
      <c r="DW14" s="46">
        <f t="shared" si="53"/>
        <v>285.78884100000005</v>
      </c>
      <c r="DX14" s="47">
        <f t="shared" si="54"/>
        <v>46.462418</v>
      </c>
      <c r="DY14" s="46"/>
      <c r="DZ14" s="47"/>
      <c r="EA14" s="47">
        <f t="shared" si="55"/>
        <v>20303.116002</v>
      </c>
      <c r="EB14" s="46">
        <f t="shared" si="56"/>
        <v>20303.116002</v>
      </c>
      <c r="EC14" s="47">
        <f t="shared" si="57"/>
        <v>3300.800196</v>
      </c>
      <c r="ED14" s="46"/>
      <c r="EE14" s="47"/>
      <c r="EF14" s="47">
        <f t="shared" si="58"/>
        <v>4787.1206604</v>
      </c>
      <c r="EG14" s="46">
        <f t="shared" si="59"/>
        <v>4787.1206604</v>
      </c>
      <c r="EH14" s="47">
        <f t="shared" si="60"/>
        <v>778.2711192</v>
      </c>
      <c r="EI14" s="46"/>
      <c r="EJ14" s="46"/>
      <c r="EK14" s="46">
        <f t="shared" si="61"/>
        <v>797.0572818</v>
      </c>
      <c r="EL14" s="46">
        <f t="shared" si="62"/>
        <v>797.0572818</v>
      </c>
      <c r="EM14" s="47">
        <f t="shared" si="63"/>
        <v>129.5824164</v>
      </c>
      <c r="EN14" s="46"/>
      <c r="EO14" s="47"/>
      <c r="EP14" s="47">
        <f t="shared" si="64"/>
        <v>857.9304708000001</v>
      </c>
      <c r="EQ14" s="46">
        <f t="shared" si="65"/>
        <v>857.9304708000001</v>
      </c>
      <c r="ER14" s="47">
        <f t="shared" si="66"/>
        <v>139.4789384</v>
      </c>
      <c r="ES14" s="46"/>
      <c r="ET14" s="47"/>
      <c r="EU14" s="47">
        <f t="shared" si="67"/>
        <v>65428.1290338</v>
      </c>
      <c r="EV14" s="46">
        <f t="shared" si="68"/>
        <v>65428.1290338</v>
      </c>
      <c r="EW14" s="47">
        <f t="shared" si="69"/>
        <v>10637.046112400001</v>
      </c>
      <c r="EX14" s="46"/>
      <c r="EY14" s="46"/>
      <c r="EZ14" s="46"/>
      <c r="FA14" s="46">
        <f t="shared" si="70"/>
        <v>0</v>
      </c>
      <c r="FB14" s="46"/>
      <c r="FC14" s="46"/>
    </row>
    <row r="15" spans="1:159" ht="12">
      <c r="A15" s="2">
        <v>42095</v>
      </c>
      <c r="C15" s="16">
        <v>18845000</v>
      </c>
      <c r="D15" s="16">
        <v>1969384</v>
      </c>
      <c r="E15" s="45">
        <f t="shared" si="0"/>
        <v>20814384</v>
      </c>
      <c r="F15" s="45">
        <f t="shared" si="1"/>
        <v>403118</v>
      </c>
      <c r="G15" s="45">
        <f t="shared" si="2"/>
        <v>195876</v>
      </c>
      <c r="H15" s="46"/>
      <c r="I15" s="45"/>
      <c r="J15" s="45"/>
      <c r="K15" s="45"/>
      <c r="L15" s="45"/>
      <c r="M15" s="45"/>
      <c r="N15" s="46"/>
      <c r="O15" s="46"/>
      <c r="P15" s="46"/>
      <c r="Q15" s="46"/>
      <c r="R15" s="46"/>
      <c r="S15" s="46"/>
      <c r="T15" s="46"/>
      <c r="U15" s="46">
        <v>3020000</v>
      </c>
      <c r="V15" s="46">
        <v>325375</v>
      </c>
      <c r="W15" s="46">
        <f t="shared" si="3"/>
        <v>3345375</v>
      </c>
      <c r="X15" s="46">
        <v>100291</v>
      </c>
      <c r="Y15" s="46">
        <v>71504</v>
      </c>
      <c r="Z15" s="46"/>
      <c r="AA15" s="46">
        <v>3600000</v>
      </c>
      <c r="AB15" s="46">
        <v>497125</v>
      </c>
      <c r="AC15" s="46">
        <f t="shared" si="4"/>
        <v>4097125</v>
      </c>
      <c r="AD15" s="46">
        <v>106692</v>
      </c>
      <c r="AE15" s="46">
        <v>38692</v>
      </c>
      <c r="AF15" s="46"/>
      <c r="AG15" s="46">
        <v>4860000</v>
      </c>
      <c r="AH15" s="46">
        <v>121500</v>
      </c>
      <c r="AI15" s="46">
        <f t="shared" si="5"/>
        <v>4981500</v>
      </c>
      <c r="AJ15" s="46">
        <v>44295</v>
      </c>
      <c r="AK15" s="46">
        <v>1717</v>
      </c>
      <c r="AL15" s="46"/>
      <c r="AM15" s="46">
        <v>5035000</v>
      </c>
      <c r="AN15" s="46">
        <v>693650</v>
      </c>
      <c r="AO15" s="46">
        <f t="shared" si="6"/>
        <v>5728650</v>
      </c>
      <c r="AP15" s="46">
        <v>97908</v>
      </c>
      <c r="AQ15" s="46">
        <v>83963</v>
      </c>
      <c r="AR15" s="46"/>
      <c r="AS15" s="45">
        <f t="shared" si="71"/>
        <v>2330000</v>
      </c>
      <c r="AT15" s="45">
        <f t="shared" si="7"/>
        <v>331734</v>
      </c>
      <c r="AU15" s="45">
        <f t="shared" si="8"/>
        <v>2661734</v>
      </c>
      <c r="AV15" s="45">
        <v>53932</v>
      </c>
      <c r="AW15" s="46"/>
      <c r="AX15" s="47">
        <f>'2005A Academic '!H15+'2005A Academic '!M15+'2005A Academic '!R15+'2005A Academic '!W15+'2005A Academic '!AB15+'2005A Academic '!AG15+'2005A Academic '!AL15+'2005A Academic '!AQ15+'2005A Academic '!AV15+'2005A Academic '!BA15+'2005A Academic '!BF15+'2005A Academic '!BK15+'2005A Academic '!BP15+'2005A Academic '!BU15+'2005A Academic '!BZ15+'2005A Academic '!CE15+'2005A Academic '!CJ15+'2005A Academic '!CO15+'2005A Academic '!CT15+'2005A Academic '!CY15</f>
        <v>1306180.7580000004</v>
      </c>
      <c r="AY15" s="47">
        <f>'2005A Academic '!I15+'2005A Academic '!N15+'2005A Academic '!S15+'2005A Academic '!X15+'2005A Academic '!AC15+'2005A Academic '!AH15+'2005A Academic '!AM15+'2005A Academic '!AR15+'2005A Academic '!AW15+'2005A Academic '!BB15+'2005A Academic '!BG15+'2005A Academic '!BL15+'2005A Academic '!BQ15+'2005A Academic '!BV15+'2005A Academic '!CA15+'2005A Academic '!CF15+'2005A Academic '!CK15+'2005A Academic '!CP15+'2005A Academic '!CU15+'2005A Academic '!CZ15</f>
        <v>185967.62556840002</v>
      </c>
      <c r="AZ15" s="47">
        <f t="shared" si="9"/>
        <v>1492148.3835684005</v>
      </c>
      <c r="BA15" s="47">
        <f>'2005A Academic '!K15+'2005A Academic '!P15+'2005A Academic '!U15+'2005A Academic '!Z15+'2005A Academic '!AE15+'2005A Academic '!AJ15+'2005A Academic '!AO15+'2005A Academic '!AT15+'2005A Academic '!AY15+'2005A Academic '!BD15+'2005A Academic '!BI15+'2005A Academic '!BN15+'2005A Academic '!BS15+'2005A Academic '!BX15+'2005A Academic '!CC15+'2005A Academic '!CH15+'2005A Academic '!CM15+'2005A Academic '!CR15+'2005A Academic '!CW15+'2005A Academic '!DB15</f>
        <v>30233.880103199997</v>
      </c>
      <c r="BB15" s="46"/>
      <c r="BC15" s="46">
        <f t="shared" si="72"/>
        <v>1023819.2419999999</v>
      </c>
      <c r="BD15" s="48">
        <f t="shared" si="10"/>
        <v>145766.3744316</v>
      </c>
      <c r="BE15" s="46">
        <f t="shared" si="11"/>
        <v>1169585.6164316</v>
      </c>
      <c r="BF15" s="46">
        <f t="shared" si="12"/>
        <v>23698.119896800003</v>
      </c>
      <c r="BG15" s="46"/>
      <c r="BH15" s="47">
        <f t="shared" si="73"/>
        <v>17416.284</v>
      </c>
      <c r="BI15" s="48">
        <f t="shared" si="13"/>
        <v>2479.6453032000004</v>
      </c>
      <c r="BJ15" s="47">
        <f t="shared" si="14"/>
        <v>19895.9293032</v>
      </c>
      <c r="BK15" s="47">
        <f t="shared" si="15"/>
        <v>403.1309136</v>
      </c>
      <c r="BL15" s="46"/>
      <c r="BM15" s="47">
        <f t="shared" si="74"/>
        <v>7987.706</v>
      </c>
      <c r="BN15" s="47">
        <f t="shared" si="16"/>
        <v>1137.2504988</v>
      </c>
      <c r="BO15" s="46">
        <f t="shared" si="17"/>
        <v>9124.9564988</v>
      </c>
      <c r="BP15" s="47">
        <f t="shared" si="18"/>
        <v>184.8896824</v>
      </c>
      <c r="BQ15" s="46"/>
      <c r="BR15" s="47">
        <f t="shared" si="75"/>
        <v>1654.0669999999998</v>
      </c>
      <c r="BS15" s="47">
        <f t="shared" si="19"/>
        <v>235.4979666</v>
      </c>
      <c r="BT15" s="46">
        <f t="shared" si="20"/>
        <v>1889.5649665999997</v>
      </c>
      <c r="BU15" s="47">
        <f t="shared" si="21"/>
        <v>38.2863268</v>
      </c>
      <c r="BV15" s="46"/>
      <c r="BW15" s="47">
        <f t="shared" si="76"/>
        <v>176834.418</v>
      </c>
      <c r="BX15" s="47">
        <f t="shared" si="22"/>
        <v>25176.819236400002</v>
      </c>
      <c r="BY15" s="46">
        <f t="shared" si="23"/>
        <v>202011.23723640002</v>
      </c>
      <c r="BZ15" s="47">
        <f t="shared" si="24"/>
        <v>4093.1475672</v>
      </c>
      <c r="CA15" s="46"/>
      <c r="CB15" s="47">
        <f t="shared" si="77"/>
        <v>972.5419999999999</v>
      </c>
      <c r="CC15" s="47">
        <f t="shared" si="25"/>
        <v>138.46577159999998</v>
      </c>
      <c r="CD15" s="46">
        <f t="shared" si="26"/>
        <v>1111.0077715999998</v>
      </c>
      <c r="CE15" s="47">
        <f t="shared" si="27"/>
        <v>22.5112168</v>
      </c>
      <c r="CF15" s="46"/>
      <c r="CG15" s="47">
        <f t="shared" si="78"/>
        <v>1026.831</v>
      </c>
      <c r="CH15" s="47">
        <f t="shared" si="28"/>
        <v>146.1951738</v>
      </c>
      <c r="CI15" s="46">
        <f t="shared" si="29"/>
        <v>1173.0261738</v>
      </c>
      <c r="CJ15" s="47">
        <f t="shared" si="30"/>
        <v>23.7678324</v>
      </c>
      <c r="CK15" s="46"/>
      <c r="CL15" s="47">
        <f t="shared" si="79"/>
        <v>287.988</v>
      </c>
      <c r="CM15" s="47">
        <f t="shared" si="31"/>
        <v>41.002322400000004</v>
      </c>
      <c r="CN15" s="46">
        <f t="shared" si="32"/>
        <v>328.9903224</v>
      </c>
      <c r="CO15" s="47">
        <f t="shared" si="33"/>
        <v>6.665995199999999</v>
      </c>
      <c r="CP15" s="46"/>
      <c r="CQ15" s="47">
        <f t="shared" si="80"/>
        <v>5306.807999999999</v>
      </c>
      <c r="CR15" s="47">
        <f t="shared" si="34"/>
        <v>755.5573583999999</v>
      </c>
      <c r="CS15" s="46">
        <f t="shared" si="35"/>
        <v>6062.3653583999985</v>
      </c>
      <c r="CT15" s="47">
        <f t="shared" si="36"/>
        <v>122.8355232</v>
      </c>
      <c r="CU15" s="46"/>
      <c r="CV15" s="47">
        <f t="shared" si="81"/>
        <v>7910.35</v>
      </c>
      <c r="CW15" s="47">
        <f t="shared" si="37"/>
        <v>1126.23693</v>
      </c>
      <c r="CX15" s="46">
        <f t="shared" si="38"/>
        <v>9036.586930000001</v>
      </c>
      <c r="CY15" s="47">
        <f t="shared" si="39"/>
        <v>183.09914</v>
      </c>
      <c r="CZ15" s="46"/>
      <c r="DA15" s="47">
        <f t="shared" si="82"/>
        <v>93200</v>
      </c>
      <c r="DB15" s="47">
        <f t="shared" si="40"/>
        <v>13269.36</v>
      </c>
      <c r="DC15" s="46">
        <f t="shared" si="41"/>
        <v>106469.36</v>
      </c>
      <c r="DD15" s="47">
        <f t="shared" si="42"/>
        <v>2157.28</v>
      </c>
      <c r="DE15" s="46"/>
      <c r="DF15" s="47">
        <f t="shared" si="83"/>
        <v>4623.186000000001</v>
      </c>
      <c r="DG15" s="47">
        <f t="shared" si="43"/>
        <v>658.2266028000001</v>
      </c>
      <c r="DH15" s="46">
        <f t="shared" si="44"/>
        <v>5281.412602800001</v>
      </c>
      <c r="DI15" s="47">
        <f t="shared" si="45"/>
        <v>107.01187440000001</v>
      </c>
      <c r="DJ15" s="46"/>
      <c r="DK15" s="47">
        <f t="shared" si="84"/>
        <v>36960.557</v>
      </c>
      <c r="DL15" s="47">
        <f t="shared" si="46"/>
        <v>5262.263268600001</v>
      </c>
      <c r="DM15" s="46">
        <f t="shared" si="47"/>
        <v>42222.8202686</v>
      </c>
      <c r="DN15" s="47">
        <f t="shared" si="48"/>
        <v>855.5179228</v>
      </c>
      <c r="DO15" s="46"/>
      <c r="DP15" s="47">
        <f t="shared" si="85"/>
        <v>20233.254</v>
      </c>
      <c r="DQ15" s="47">
        <f t="shared" si="49"/>
        <v>2880.7117092</v>
      </c>
      <c r="DR15" s="46">
        <f t="shared" si="50"/>
        <v>23113.9657092</v>
      </c>
      <c r="DS15" s="47">
        <f t="shared" si="51"/>
        <v>468.3347016</v>
      </c>
      <c r="DT15" s="46"/>
      <c r="DU15" s="47">
        <f t="shared" si="86"/>
        <v>2007.295</v>
      </c>
      <c r="DV15" s="47">
        <f t="shared" si="52"/>
        <v>285.78884100000005</v>
      </c>
      <c r="DW15" s="46">
        <f t="shared" si="53"/>
        <v>2293.083841</v>
      </c>
      <c r="DX15" s="47">
        <f t="shared" si="54"/>
        <v>46.462418</v>
      </c>
      <c r="DY15" s="46"/>
      <c r="DZ15" s="47">
        <f t="shared" si="87"/>
        <v>142602.99</v>
      </c>
      <c r="EA15" s="47">
        <f t="shared" si="55"/>
        <v>20303.116002</v>
      </c>
      <c r="EB15" s="46">
        <f t="shared" si="56"/>
        <v>162906.106002</v>
      </c>
      <c r="EC15" s="47">
        <f t="shared" si="57"/>
        <v>3300.800196</v>
      </c>
      <c r="ED15" s="46"/>
      <c r="EE15" s="47">
        <f t="shared" si="88"/>
        <v>33623.297999999995</v>
      </c>
      <c r="EF15" s="47">
        <f t="shared" si="58"/>
        <v>4787.1206604</v>
      </c>
      <c r="EG15" s="46">
        <f t="shared" si="59"/>
        <v>38410.4186604</v>
      </c>
      <c r="EH15" s="47">
        <f t="shared" si="60"/>
        <v>778.2711192</v>
      </c>
      <c r="EI15" s="46"/>
      <c r="EJ15" s="46">
        <f t="shared" si="89"/>
        <v>5598.291</v>
      </c>
      <c r="EK15" s="46">
        <f t="shared" si="61"/>
        <v>797.0572818</v>
      </c>
      <c r="EL15" s="46">
        <f t="shared" si="62"/>
        <v>6395.3482818</v>
      </c>
      <c r="EM15" s="47">
        <f t="shared" si="63"/>
        <v>129.5824164</v>
      </c>
      <c r="EN15" s="46"/>
      <c r="EO15" s="47">
        <f t="shared" si="90"/>
        <v>6025.846000000001</v>
      </c>
      <c r="EP15" s="47">
        <f t="shared" si="64"/>
        <v>857.9304708000001</v>
      </c>
      <c r="EQ15" s="46">
        <f t="shared" si="65"/>
        <v>6883.776470800001</v>
      </c>
      <c r="ER15" s="47">
        <f t="shared" si="66"/>
        <v>139.4789384</v>
      </c>
      <c r="ES15" s="46"/>
      <c r="ET15" s="47">
        <f t="shared" si="91"/>
        <v>459547.531</v>
      </c>
      <c r="EU15" s="47">
        <f t="shared" si="67"/>
        <v>65428.1290338</v>
      </c>
      <c r="EV15" s="46">
        <f t="shared" si="68"/>
        <v>524975.6600338</v>
      </c>
      <c r="EW15" s="47">
        <f t="shared" si="69"/>
        <v>10637.046112400001</v>
      </c>
      <c r="EX15" s="46"/>
      <c r="EY15" s="46"/>
      <c r="EZ15" s="46"/>
      <c r="FA15" s="46">
        <f t="shared" si="70"/>
        <v>0</v>
      </c>
      <c r="FB15" s="46"/>
      <c r="FC15" s="46"/>
    </row>
    <row r="16" spans="1:159" ht="12">
      <c r="A16" s="2">
        <v>42278</v>
      </c>
      <c r="D16" s="16">
        <v>1498259</v>
      </c>
      <c r="E16" s="45">
        <f t="shared" si="0"/>
        <v>1498259</v>
      </c>
      <c r="F16" s="45">
        <f t="shared" si="1"/>
        <v>358823</v>
      </c>
      <c r="G16" s="45">
        <f t="shared" si="2"/>
        <v>194159</v>
      </c>
      <c r="H16" s="46"/>
      <c r="I16" s="45"/>
      <c r="J16" s="45"/>
      <c r="K16" s="45"/>
      <c r="L16" s="45"/>
      <c r="M16" s="45"/>
      <c r="N16" s="46"/>
      <c r="O16" s="46"/>
      <c r="P16" s="46"/>
      <c r="Q16" s="46"/>
      <c r="R16" s="46"/>
      <c r="S16" s="46"/>
      <c r="T16" s="46"/>
      <c r="U16" s="46"/>
      <c r="V16" s="46">
        <v>249875</v>
      </c>
      <c r="W16" s="46">
        <f t="shared" si="3"/>
        <v>249875</v>
      </c>
      <c r="X16" s="46">
        <v>100291</v>
      </c>
      <c r="Y16" s="46">
        <v>71504</v>
      </c>
      <c r="Z16" s="46"/>
      <c r="AA16" s="46"/>
      <c r="AB16" s="46">
        <v>407125</v>
      </c>
      <c r="AC16" s="46">
        <f t="shared" si="4"/>
        <v>407125</v>
      </c>
      <c r="AD16" s="46">
        <v>106692</v>
      </c>
      <c r="AE16" s="46">
        <v>38692</v>
      </c>
      <c r="AF16" s="46"/>
      <c r="AG16" s="46"/>
      <c r="AH16" s="46"/>
      <c r="AI16" s="46"/>
      <c r="AJ16" s="46"/>
      <c r="AK16" s="46"/>
      <c r="AL16" s="46"/>
      <c r="AM16" s="46"/>
      <c r="AN16" s="46">
        <v>567775</v>
      </c>
      <c r="AO16" s="46">
        <f t="shared" si="6"/>
        <v>567775</v>
      </c>
      <c r="AP16" s="46">
        <v>97908</v>
      </c>
      <c r="AQ16" s="46">
        <v>83963</v>
      </c>
      <c r="AR16" s="46"/>
      <c r="AS16" s="45"/>
      <c r="AT16" s="45">
        <f t="shared" si="7"/>
        <v>273484</v>
      </c>
      <c r="AU16" s="45">
        <f t="shared" si="8"/>
        <v>273484</v>
      </c>
      <c r="AV16" s="45">
        <v>53932</v>
      </c>
      <c r="AW16" s="46"/>
      <c r="AX16" s="47">
        <f>'2005A Academic '!H16+'2005A Academic '!M16+'2005A Academic '!R16+'2005A Academic '!W16+'2005A Academic '!AB16+'2005A Academic '!AG16+'2005A Academic '!AL16+'2005A Academic '!AQ16+'2005A Academic '!AV16+'2005A Academic '!BA16+'2005A Academic '!BF16+'2005A Academic '!BK16+'2005A Academic '!BP16+'2005A Academic '!BU16+'2005A Academic '!BZ16+'2005A Academic '!CE16+'2005A Academic '!CJ16+'2005A Academic '!CO16+'2005A Academic '!CT16+'2005A Academic '!CY16</f>
        <v>0</v>
      </c>
      <c r="AY16" s="47">
        <f>'2005A Academic '!I16+'2005A Academic '!N16+'2005A Academic '!S16+'2005A Academic '!X16+'2005A Academic '!AC16+'2005A Academic '!AH16+'2005A Academic '!AM16+'2005A Academic '!AR16+'2005A Academic '!AW16+'2005A Academic '!BB16+'2005A Academic '!BG16+'2005A Academic '!BL16+'2005A Academic '!BQ16+'2005A Academic '!BV16+'2005A Academic '!CA16+'2005A Academic '!CF16+'2005A Academic '!CK16+'2005A Academic '!CP16+'2005A Academic '!CU16+'2005A Academic '!CZ16</f>
        <v>153313.10661840002</v>
      </c>
      <c r="AZ16" s="47">
        <f t="shared" si="9"/>
        <v>153313.10661840002</v>
      </c>
      <c r="BA16" s="47">
        <f>'2005A Academic '!K16+'2005A Academic '!P16+'2005A Academic '!U16+'2005A Academic '!Z16+'2005A Academic '!AE16+'2005A Academic '!AJ16+'2005A Academic '!AO16+'2005A Academic '!AT16+'2005A Academic '!AY16+'2005A Academic '!BD16+'2005A Academic '!BI16+'2005A Academic '!BN16+'2005A Academic '!BS16+'2005A Academic '!BX16+'2005A Academic '!CC16+'2005A Academic '!CH16+'2005A Academic '!CM16+'2005A Academic '!CR16+'2005A Academic '!CW16+'2005A Academic '!DB16</f>
        <v>30233.880103199997</v>
      </c>
      <c r="BB16" s="46"/>
      <c r="BC16" s="46"/>
      <c r="BD16" s="48">
        <f t="shared" si="10"/>
        <v>120170.8933816</v>
      </c>
      <c r="BE16" s="46">
        <f t="shared" si="11"/>
        <v>120170.8933816</v>
      </c>
      <c r="BF16" s="46">
        <f t="shared" si="12"/>
        <v>23698.119896800003</v>
      </c>
      <c r="BG16" s="46"/>
      <c r="BH16" s="47"/>
      <c r="BI16" s="48">
        <f t="shared" si="13"/>
        <v>2044.2382032</v>
      </c>
      <c r="BJ16" s="47">
        <f t="shared" si="14"/>
        <v>2044.2382032</v>
      </c>
      <c r="BK16" s="47">
        <f t="shared" si="15"/>
        <v>403.1309136</v>
      </c>
      <c r="BL16" s="46"/>
      <c r="BM16" s="47"/>
      <c r="BN16" s="47">
        <f t="shared" si="16"/>
        <v>937.5578488000001</v>
      </c>
      <c r="BO16" s="46">
        <f t="shared" si="17"/>
        <v>937.5578488000001</v>
      </c>
      <c r="BP16" s="47">
        <f t="shared" si="18"/>
        <v>184.8896824</v>
      </c>
      <c r="BQ16" s="46"/>
      <c r="BR16" s="47"/>
      <c r="BS16" s="47">
        <f t="shared" si="19"/>
        <v>194.1462916</v>
      </c>
      <c r="BT16" s="46">
        <f t="shared" si="20"/>
        <v>194.1462916</v>
      </c>
      <c r="BU16" s="47">
        <f t="shared" si="21"/>
        <v>38.2863268</v>
      </c>
      <c r="BV16" s="46"/>
      <c r="BW16" s="47"/>
      <c r="BX16" s="47">
        <f t="shared" si="22"/>
        <v>20755.9587864</v>
      </c>
      <c r="BY16" s="46">
        <f t="shared" si="23"/>
        <v>20755.9587864</v>
      </c>
      <c r="BZ16" s="47">
        <f t="shared" si="24"/>
        <v>4093.1475672</v>
      </c>
      <c r="CA16" s="46"/>
      <c r="CB16" s="47"/>
      <c r="CC16" s="47">
        <f t="shared" si="25"/>
        <v>114.15222159999999</v>
      </c>
      <c r="CD16" s="46">
        <f t="shared" si="26"/>
        <v>114.15222159999999</v>
      </c>
      <c r="CE16" s="47">
        <f t="shared" si="27"/>
        <v>22.5112168</v>
      </c>
      <c r="CF16" s="46"/>
      <c r="CG16" s="47"/>
      <c r="CH16" s="47">
        <f t="shared" si="28"/>
        <v>120.5243988</v>
      </c>
      <c r="CI16" s="46">
        <f t="shared" si="29"/>
        <v>120.5243988</v>
      </c>
      <c r="CJ16" s="47">
        <f t="shared" si="30"/>
        <v>23.7678324</v>
      </c>
      <c r="CK16" s="46"/>
      <c r="CL16" s="47"/>
      <c r="CM16" s="47">
        <f t="shared" si="31"/>
        <v>33.8026224</v>
      </c>
      <c r="CN16" s="46">
        <f t="shared" si="32"/>
        <v>33.8026224</v>
      </c>
      <c r="CO16" s="47">
        <f t="shared" si="33"/>
        <v>6.665995199999999</v>
      </c>
      <c r="CP16" s="46"/>
      <c r="CQ16" s="47"/>
      <c r="CR16" s="47">
        <f t="shared" si="34"/>
        <v>622.8871584</v>
      </c>
      <c r="CS16" s="46">
        <f t="shared" si="35"/>
        <v>622.8871584</v>
      </c>
      <c r="CT16" s="47">
        <f t="shared" si="36"/>
        <v>122.8355232</v>
      </c>
      <c r="CU16" s="46"/>
      <c r="CV16" s="47"/>
      <c r="CW16" s="47">
        <f t="shared" si="37"/>
        <v>928.47818</v>
      </c>
      <c r="CX16" s="46">
        <f t="shared" si="38"/>
        <v>928.47818</v>
      </c>
      <c r="CY16" s="47">
        <f t="shared" si="39"/>
        <v>183.09914</v>
      </c>
      <c r="CZ16" s="46"/>
      <c r="DA16" s="47"/>
      <c r="DB16" s="47">
        <f t="shared" si="40"/>
        <v>10939.36</v>
      </c>
      <c r="DC16" s="46">
        <f t="shared" si="41"/>
        <v>10939.36</v>
      </c>
      <c r="DD16" s="47">
        <f t="shared" si="42"/>
        <v>2157.28</v>
      </c>
      <c r="DE16" s="46"/>
      <c r="DF16" s="47"/>
      <c r="DG16" s="47">
        <f t="shared" si="43"/>
        <v>542.6469528000001</v>
      </c>
      <c r="DH16" s="46">
        <f t="shared" si="44"/>
        <v>542.6469528000001</v>
      </c>
      <c r="DI16" s="47">
        <f t="shared" si="45"/>
        <v>107.01187440000001</v>
      </c>
      <c r="DJ16" s="46"/>
      <c r="DK16" s="47"/>
      <c r="DL16" s="47">
        <f t="shared" si="46"/>
        <v>4338.2493436</v>
      </c>
      <c r="DM16" s="46">
        <f t="shared" si="47"/>
        <v>4338.2493436</v>
      </c>
      <c r="DN16" s="47">
        <f t="shared" si="48"/>
        <v>855.5179228</v>
      </c>
      <c r="DO16" s="46"/>
      <c r="DP16" s="47"/>
      <c r="DQ16" s="47">
        <f t="shared" si="49"/>
        <v>2374.8803592000004</v>
      </c>
      <c r="DR16" s="46">
        <f t="shared" si="50"/>
        <v>2374.8803592000004</v>
      </c>
      <c r="DS16" s="47">
        <f t="shared" si="51"/>
        <v>468.3347016</v>
      </c>
      <c r="DT16" s="46"/>
      <c r="DU16" s="47"/>
      <c r="DV16" s="47">
        <f t="shared" si="52"/>
        <v>235.606466</v>
      </c>
      <c r="DW16" s="46">
        <f t="shared" si="53"/>
        <v>235.606466</v>
      </c>
      <c r="DX16" s="47">
        <f t="shared" si="54"/>
        <v>46.462418</v>
      </c>
      <c r="DY16" s="46"/>
      <c r="DZ16" s="47"/>
      <c r="EA16" s="47">
        <f t="shared" si="55"/>
        <v>16738.041252000003</v>
      </c>
      <c r="EB16" s="46">
        <f t="shared" si="56"/>
        <v>16738.041252000003</v>
      </c>
      <c r="EC16" s="47">
        <f t="shared" si="57"/>
        <v>3300.800196</v>
      </c>
      <c r="ED16" s="46"/>
      <c r="EE16" s="47"/>
      <c r="EF16" s="47">
        <f t="shared" si="58"/>
        <v>3946.5382104</v>
      </c>
      <c r="EG16" s="46">
        <f t="shared" si="59"/>
        <v>3946.5382104</v>
      </c>
      <c r="EH16" s="47">
        <f t="shared" si="60"/>
        <v>778.2711192</v>
      </c>
      <c r="EI16" s="46"/>
      <c r="EJ16" s="46"/>
      <c r="EK16" s="46">
        <f t="shared" si="61"/>
        <v>657.1000068</v>
      </c>
      <c r="EL16" s="46">
        <f t="shared" si="62"/>
        <v>657.1000068</v>
      </c>
      <c r="EM16" s="47">
        <f t="shared" si="63"/>
        <v>129.5824164</v>
      </c>
      <c r="EN16" s="46"/>
      <c r="EO16" s="47"/>
      <c r="EP16" s="47">
        <f t="shared" si="64"/>
        <v>707.2843207999999</v>
      </c>
      <c r="EQ16" s="46">
        <f t="shared" si="65"/>
        <v>707.2843207999999</v>
      </c>
      <c r="ER16" s="47">
        <f t="shared" si="66"/>
        <v>139.4789384</v>
      </c>
      <c r="ES16" s="46"/>
      <c r="ET16" s="47"/>
      <c r="EU16" s="47">
        <f t="shared" si="67"/>
        <v>53939.4407588</v>
      </c>
      <c r="EV16" s="46">
        <f t="shared" si="68"/>
        <v>53939.4407588</v>
      </c>
      <c r="EW16" s="47">
        <f t="shared" si="69"/>
        <v>10637.046112400001</v>
      </c>
      <c r="EX16" s="46"/>
      <c r="EY16" s="46"/>
      <c r="EZ16" s="46"/>
      <c r="FA16" s="46">
        <f t="shared" si="70"/>
        <v>0</v>
      </c>
      <c r="FB16" s="46"/>
      <c r="FC16" s="46"/>
    </row>
    <row r="17" spans="1:159" ht="12">
      <c r="A17" s="2">
        <v>42461</v>
      </c>
      <c r="C17" s="16">
        <v>14675000</v>
      </c>
      <c r="D17" s="16">
        <v>1498259</v>
      </c>
      <c r="E17" s="45">
        <f t="shared" si="0"/>
        <v>16173259</v>
      </c>
      <c r="F17" s="45">
        <f t="shared" si="1"/>
        <v>358823</v>
      </c>
      <c r="G17" s="45">
        <f t="shared" si="2"/>
        <v>194159</v>
      </c>
      <c r="H17" s="46"/>
      <c r="I17" s="45"/>
      <c r="J17" s="45"/>
      <c r="K17" s="45"/>
      <c r="L17" s="45"/>
      <c r="M17" s="45"/>
      <c r="N17" s="46"/>
      <c r="O17" s="46"/>
      <c r="P17" s="46"/>
      <c r="Q17" s="46"/>
      <c r="R17" s="46"/>
      <c r="S17" s="46"/>
      <c r="T17" s="46"/>
      <c r="U17" s="46">
        <v>3170000</v>
      </c>
      <c r="V17" s="46">
        <v>249875</v>
      </c>
      <c r="W17" s="46">
        <f t="shared" si="3"/>
        <v>3419875</v>
      </c>
      <c r="X17" s="46">
        <v>100291</v>
      </c>
      <c r="Y17" s="46">
        <v>71504</v>
      </c>
      <c r="Z17" s="46"/>
      <c r="AA17" s="46">
        <v>3780000</v>
      </c>
      <c r="AB17" s="46">
        <v>407125</v>
      </c>
      <c r="AC17" s="46">
        <f t="shared" si="4"/>
        <v>4187125</v>
      </c>
      <c r="AD17" s="46">
        <v>106692</v>
      </c>
      <c r="AE17" s="46">
        <v>38692</v>
      </c>
      <c r="AF17" s="46"/>
      <c r="AG17" s="46"/>
      <c r="AH17" s="46"/>
      <c r="AI17" s="46"/>
      <c r="AJ17" s="46"/>
      <c r="AK17" s="46"/>
      <c r="AL17" s="46"/>
      <c r="AM17" s="46">
        <v>5275000</v>
      </c>
      <c r="AN17" s="46">
        <v>567775</v>
      </c>
      <c r="AO17" s="46">
        <f t="shared" si="6"/>
        <v>5842775</v>
      </c>
      <c r="AP17" s="46">
        <v>97908</v>
      </c>
      <c r="AQ17" s="46">
        <v>83963</v>
      </c>
      <c r="AR17" s="46"/>
      <c r="AS17" s="45">
        <f t="shared" si="71"/>
        <v>2450000</v>
      </c>
      <c r="AT17" s="45">
        <f t="shared" si="7"/>
        <v>273484</v>
      </c>
      <c r="AU17" s="45">
        <f t="shared" si="8"/>
        <v>2723484</v>
      </c>
      <c r="AV17" s="45">
        <v>53932</v>
      </c>
      <c r="AW17" s="46"/>
      <c r="AX17" s="47">
        <f>'2005A Academic '!H17+'2005A Academic '!M17+'2005A Academic '!R17+'2005A Academic '!W17+'2005A Academic '!AB17+'2005A Academic '!AG17+'2005A Academic '!AL17+'2005A Academic '!AQ17+'2005A Academic '!AV17+'2005A Academic '!BA17+'2005A Academic '!BF17+'2005A Academic '!BK17+'2005A Academic '!BP17+'2005A Academic '!BU17+'2005A Academic '!BZ17+'2005A Academic '!CE17+'2005A Academic '!CJ17+'2005A Academic '!CO17+'2005A Academic '!CT17+'2005A Academic '!CY17</f>
        <v>1373451.8699999996</v>
      </c>
      <c r="AY17" s="47">
        <f>'2005A Academic '!I17+'2005A Academic '!N17+'2005A Academic '!S17+'2005A Academic '!X17+'2005A Academic '!AC17+'2005A Academic '!AH17+'2005A Academic '!AM17+'2005A Academic '!AR17+'2005A Academic '!AW17+'2005A Academic '!BB17+'2005A Academic '!BG17+'2005A Academic '!BL17+'2005A Academic '!BQ17+'2005A Academic '!BV17+'2005A Academic '!CA17+'2005A Academic '!CF17+'2005A Academic '!CK17+'2005A Academic '!CP17+'2005A Academic '!CU17+'2005A Academic '!CZ17</f>
        <v>153313.10661840002</v>
      </c>
      <c r="AZ17" s="47">
        <f t="shared" si="9"/>
        <v>1526764.9766183996</v>
      </c>
      <c r="BA17" s="47">
        <f>'2005A Academic '!K17+'2005A Academic '!P17+'2005A Academic '!U17+'2005A Academic '!Z17+'2005A Academic '!AE17+'2005A Academic '!AJ17+'2005A Academic '!AO17+'2005A Academic '!AT17+'2005A Academic '!AY17+'2005A Academic '!BD17+'2005A Academic '!BI17+'2005A Academic '!BN17+'2005A Academic '!BS17+'2005A Academic '!BX17+'2005A Academic '!CC17+'2005A Academic '!CH17+'2005A Academic '!CM17+'2005A Academic '!CR17+'2005A Academic '!CW17+'2005A Academic '!DB17</f>
        <v>30233.880103199997</v>
      </c>
      <c r="BB17" s="46"/>
      <c r="BC17" s="46">
        <f t="shared" si="72"/>
        <v>1076548.13</v>
      </c>
      <c r="BD17" s="48">
        <f t="shared" si="10"/>
        <v>120170.8933816</v>
      </c>
      <c r="BE17" s="46">
        <f t="shared" si="11"/>
        <v>1196719.0233816</v>
      </c>
      <c r="BF17" s="46">
        <f t="shared" si="12"/>
        <v>23698.119896800003</v>
      </c>
      <c r="BG17" s="46"/>
      <c r="BH17" s="47">
        <f t="shared" si="73"/>
        <v>18313.26</v>
      </c>
      <c r="BI17" s="48">
        <f t="shared" si="13"/>
        <v>2044.2382032</v>
      </c>
      <c r="BJ17" s="47">
        <f t="shared" si="14"/>
        <v>20357.498203199997</v>
      </c>
      <c r="BK17" s="47">
        <f t="shared" si="15"/>
        <v>403.1309136</v>
      </c>
      <c r="BL17" s="46"/>
      <c r="BM17" s="47">
        <f t="shared" si="74"/>
        <v>8399.09</v>
      </c>
      <c r="BN17" s="47">
        <f t="shared" si="16"/>
        <v>937.5578488000001</v>
      </c>
      <c r="BO17" s="46">
        <f t="shared" si="17"/>
        <v>9336.6478488</v>
      </c>
      <c r="BP17" s="47">
        <f t="shared" si="18"/>
        <v>184.8896824</v>
      </c>
      <c r="BQ17" s="46"/>
      <c r="BR17" s="47">
        <f t="shared" si="75"/>
        <v>1739.255</v>
      </c>
      <c r="BS17" s="47">
        <f t="shared" si="19"/>
        <v>194.1462916</v>
      </c>
      <c r="BT17" s="46">
        <f t="shared" si="20"/>
        <v>1933.4012916000001</v>
      </c>
      <c r="BU17" s="47">
        <f t="shared" si="21"/>
        <v>38.2863268</v>
      </c>
      <c r="BV17" s="46"/>
      <c r="BW17" s="47">
        <f t="shared" si="76"/>
        <v>185941.77</v>
      </c>
      <c r="BX17" s="47">
        <f t="shared" si="22"/>
        <v>20755.9587864</v>
      </c>
      <c r="BY17" s="46">
        <f t="shared" si="23"/>
        <v>206697.7287864</v>
      </c>
      <c r="BZ17" s="47">
        <f t="shared" si="24"/>
        <v>4093.1475672</v>
      </c>
      <c r="CA17" s="46"/>
      <c r="CB17" s="47">
        <f t="shared" si="77"/>
        <v>1022.63</v>
      </c>
      <c r="CC17" s="47">
        <f t="shared" si="25"/>
        <v>114.15222159999999</v>
      </c>
      <c r="CD17" s="46">
        <f t="shared" si="26"/>
        <v>1136.7822216</v>
      </c>
      <c r="CE17" s="47">
        <f t="shared" si="27"/>
        <v>22.5112168</v>
      </c>
      <c r="CF17" s="46"/>
      <c r="CG17" s="47">
        <f t="shared" si="78"/>
        <v>1079.715</v>
      </c>
      <c r="CH17" s="47">
        <f t="shared" si="28"/>
        <v>120.5243988</v>
      </c>
      <c r="CI17" s="46">
        <f t="shared" si="29"/>
        <v>1200.2393988</v>
      </c>
      <c r="CJ17" s="47">
        <f t="shared" si="30"/>
        <v>23.7678324</v>
      </c>
      <c r="CK17" s="46"/>
      <c r="CL17" s="47">
        <f t="shared" si="79"/>
        <v>302.82</v>
      </c>
      <c r="CM17" s="47">
        <f t="shared" si="31"/>
        <v>33.8026224</v>
      </c>
      <c r="CN17" s="46">
        <f t="shared" si="32"/>
        <v>336.6226224</v>
      </c>
      <c r="CO17" s="47">
        <f t="shared" si="33"/>
        <v>6.665995199999999</v>
      </c>
      <c r="CP17" s="46"/>
      <c r="CQ17" s="47">
        <f t="shared" si="80"/>
        <v>5580.12</v>
      </c>
      <c r="CR17" s="47">
        <f t="shared" si="34"/>
        <v>622.8871584</v>
      </c>
      <c r="CS17" s="46">
        <f t="shared" si="35"/>
        <v>6203.0071584</v>
      </c>
      <c r="CT17" s="47">
        <f t="shared" si="36"/>
        <v>122.8355232</v>
      </c>
      <c r="CU17" s="46"/>
      <c r="CV17" s="47">
        <f t="shared" si="81"/>
        <v>8317.750000000002</v>
      </c>
      <c r="CW17" s="47">
        <f t="shared" si="37"/>
        <v>928.47818</v>
      </c>
      <c r="CX17" s="46">
        <f t="shared" si="38"/>
        <v>9246.228180000002</v>
      </c>
      <c r="CY17" s="47">
        <f t="shared" si="39"/>
        <v>183.09914</v>
      </c>
      <c r="CZ17" s="46"/>
      <c r="DA17" s="47">
        <f t="shared" si="82"/>
        <v>98000</v>
      </c>
      <c r="DB17" s="47">
        <f t="shared" si="40"/>
        <v>10939.36</v>
      </c>
      <c r="DC17" s="46">
        <f t="shared" si="41"/>
        <v>108939.36</v>
      </c>
      <c r="DD17" s="47">
        <f t="shared" si="42"/>
        <v>2157.28</v>
      </c>
      <c r="DE17" s="46"/>
      <c r="DF17" s="47">
        <f t="shared" si="83"/>
        <v>4861.290000000001</v>
      </c>
      <c r="DG17" s="47">
        <f t="shared" si="43"/>
        <v>542.6469528000001</v>
      </c>
      <c r="DH17" s="46">
        <f t="shared" si="44"/>
        <v>5403.936952800001</v>
      </c>
      <c r="DI17" s="47">
        <f t="shared" si="45"/>
        <v>107.01187440000001</v>
      </c>
      <c r="DJ17" s="46"/>
      <c r="DK17" s="47">
        <f t="shared" si="84"/>
        <v>38864.105</v>
      </c>
      <c r="DL17" s="47">
        <f t="shared" si="46"/>
        <v>4338.2493436</v>
      </c>
      <c r="DM17" s="46">
        <f t="shared" si="47"/>
        <v>43202.3543436</v>
      </c>
      <c r="DN17" s="47">
        <f t="shared" si="48"/>
        <v>855.5179228</v>
      </c>
      <c r="DO17" s="46"/>
      <c r="DP17" s="47">
        <f t="shared" si="85"/>
        <v>21275.31</v>
      </c>
      <c r="DQ17" s="47">
        <f t="shared" si="49"/>
        <v>2374.8803592000004</v>
      </c>
      <c r="DR17" s="46">
        <f t="shared" si="50"/>
        <v>23650.1903592</v>
      </c>
      <c r="DS17" s="47">
        <f t="shared" si="51"/>
        <v>468.3347016</v>
      </c>
      <c r="DT17" s="46"/>
      <c r="DU17" s="47">
        <f t="shared" si="86"/>
        <v>2110.675</v>
      </c>
      <c r="DV17" s="47">
        <f t="shared" si="52"/>
        <v>235.606466</v>
      </c>
      <c r="DW17" s="46">
        <f t="shared" si="53"/>
        <v>2346.2814660000004</v>
      </c>
      <c r="DX17" s="47">
        <f t="shared" si="54"/>
        <v>46.462418</v>
      </c>
      <c r="DY17" s="46"/>
      <c r="DZ17" s="47">
        <f t="shared" si="87"/>
        <v>149947.35</v>
      </c>
      <c r="EA17" s="47">
        <f t="shared" si="55"/>
        <v>16738.041252000003</v>
      </c>
      <c r="EB17" s="46">
        <f t="shared" si="56"/>
        <v>166685.391252</v>
      </c>
      <c r="EC17" s="47">
        <f t="shared" si="57"/>
        <v>3300.800196</v>
      </c>
      <c r="ED17" s="46"/>
      <c r="EE17" s="47">
        <f t="shared" si="88"/>
        <v>35354.97</v>
      </c>
      <c r="EF17" s="47">
        <f t="shared" si="58"/>
        <v>3946.5382104</v>
      </c>
      <c r="EG17" s="46">
        <f t="shared" si="59"/>
        <v>39301.5082104</v>
      </c>
      <c r="EH17" s="47">
        <f t="shared" si="60"/>
        <v>778.2711192</v>
      </c>
      <c r="EI17" s="46"/>
      <c r="EJ17" s="46">
        <f t="shared" si="89"/>
        <v>5886.615</v>
      </c>
      <c r="EK17" s="46">
        <f t="shared" si="61"/>
        <v>657.1000068</v>
      </c>
      <c r="EL17" s="46">
        <f t="shared" si="62"/>
        <v>6543.7150068</v>
      </c>
      <c r="EM17" s="47">
        <f t="shared" si="63"/>
        <v>129.5824164</v>
      </c>
      <c r="EN17" s="46"/>
      <c r="EO17" s="47">
        <f t="shared" si="90"/>
        <v>6336.19</v>
      </c>
      <c r="EP17" s="47">
        <f t="shared" si="64"/>
        <v>707.2843207999999</v>
      </c>
      <c r="EQ17" s="46">
        <f t="shared" si="65"/>
        <v>7043.4743208</v>
      </c>
      <c r="ER17" s="47">
        <f t="shared" si="66"/>
        <v>139.4789384</v>
      </c>
      <c r="ES17" s="46"/>
      <c r="ET17" s="47">
        <f t="shared" si="91"/>
        <v>483215.215</v>
      </c>
      <c r="EU17" s="47">
        <f t="shared" si="67"/>
        <v>53939.4407588</v>
      </c>
      <c r="EV17" s="46">
        <f t="shared" si="68"/>
        <v>537154.6557588</v>
      </c>
      <c r="EW17" s="47">
        <f t="shared" si="69"/>
        <v>10637.046112400001</v>
      </c>
      <c r="EX17" s="46"/>
      <c r="EY17" s="46"/>
      <c r="EZ17" s="46"/>
      <c r="FA17" s="46">
        <f t="shared" si="70"/>
        <v>0</v>
      </c>
      <c r="FB17" s="46"/>
      <c r="FC17" s="46"/>
    </row>
    <row r="18" spans="1:159" ht="12">
      <c r="A18" s="2">
        <v>42644</v>
      </c>
      <c r="D18" s="16">
        <v>1131384</v>
      </c>
      <c r="E18" s="45">
        <f t="shared" si="0"/>
        <v>1131384</v>
      </c>
      <c r="F18" s="45">
        <f t="shared" si="1"/>
        <v>358823</v>
      </c>
      <c r="G18" s="45">
        <f t="shared" si="2"/>
        <v>194159</v>
      </c>
      <c r="H18" s="46"/>
      <c r="I18" s="45"/>
      <c r="J18" s="45"/>
      <c r="K18" s="45"/>
      <c r="L18" s="45"/>
      <c r="M18" s="45"/>
      <c r="N18" s="46"/>
      <c r="O18" s="46"/>
      <c r="P18" s="46"/>
      <c r="Q18" s="46"/>
      <c r="R18" s="46"/>
      <c r="S18" s="46"/>
      <c r="T18" s="46"/>
      <c r="U18" s="46"/>
      <c r="V18" s="46">
        <v>170625</v>
      </c>
      <c r="W18" s="46">
        <f t="shared" si="3"/>
        <v>170625</v>
      </c>
      <c r="X18" s="46">
        <v>100291</v>
      </c>
      <c r="Y18" s="46">
        <v>71504</v>
      </c>
      <c r="Z18" s="46"/>
      <c r="AA18" s="46"/>
      <c r="AB18" s="46">
        <v>312625</v>
      </c>
      <c r="AC18" s="46">
        <f t="shared" si="4"/>
        <v>312625</v>
      </c>
      <c r="AD18" s="46">
        <v>106692</v>
      </c>
      <c r="AE18" s="46">
        <v>38692</v>
      </c>
      <c r="AF18" s="46"/>
      <c r="AG18" s="46"/>
      <c r="AH18" s="46"/>
      <c r="AI18" s="46"/>
      <c r="AJ18" s="46"/>
      <c r="AK18" s="46"/>
      <c r="AL18" s="46"/>
      <c r="AM18" s="46"/>
      <c r="AN18" s="46">
        <v>435900</v>
      </c>
      <c r="AO18" s="46">
        <f t="shared" si="6"/>
        <v>435900</v>
      </c>
      <c r="AP18" s="46">
        <v>97908</v>
      </c>
      <c r="AQ18" s="46">
        <v>83963</v>
      </c>
      <c r="AR18" s="46"/>
      <c r="AS18" s="45"/>
      <c r="AT18" s="45">
        <f t="shared" si="7"/>
        <v>212234</v>
      </c>
      <c r="AU18" s="45">
        <f t="shared" si="8"/>
        <v>212234</v>
      </c>
      <c r="AV18" s="45">
        <v>53932</v>
      </c>
      <c r="AW18" s="46"/>
      <c r="AX18" s="47">
        <f>'2005A Academic '!H18+'2005A Academic '!M18+'2005A Academic '!R18+'2005A Academic '!W18+'2005A Academic '!AB18+'2005A Academic '!AG18+'2005A Academic '!AL18+'2005A Academic '!AQ18+'2005A Academic '!AV18+'2005A Academic '!BA18+'2005A Academic '!BF18+'2005A Academic '!BK18+'2005A Academic '!BP18+'2005A Academic '!BU18+'2005A Academic '!BZ18+'2005A Academic '!CE18+'2005A Academic '!CJ18+'2005A Academic '!CO18+'2005A Academic '!CT18+'2005A Academic '!CY18</f>
        <v>0</v>
      </c>
      <c r="AY18" s="47">
        <f>'2005A Academic '!I18+'2005A Academic '!N18+'2005A Academic '!S18+'2005A Academic '!X18+'2005A Academic '!AC18+'2005A Academic '!AH18+'2005A Academic '!AM18+'2005A Academic '!AR18+'2005A Academic '!AW18+'2005A Academic '!BB18+'2005A Academic '!BG18+'2005A Academic '!BL18+'2005A Academic '!BQ18+'2005A Academic '!BV18+'2005A Academic '!CA18+'2005A Academic '!CF18+'2005A Academic '!CK18+'2005A Academic '!CP18+'2005A Academic '!CU18+'2005A Academic '!CZ18</f>
        <v>118976.80986839996</v>
      </c>
      <c r="AZ18" s="47">
        <f t="shared" si="9"/>
        <v>118976.80986839996</v>
      </c>
      <c r="BA18" s="47">
        <f>'2005A Academic '!K18+'2005A Academic '!P18+'2005A Academic '!U18+'2005A Academic '!Z18+'2005A Academic '!AE18+'2005A Academic '!AJ18+'2005A Academic '!AO18+'2005A Academic '!AT18+'2005A Academic '!AY18+'2005A Academic '!BD18+'2005A Academic '!BI18+'2005A Academic '!BN18+'2005A Academic '!BS18+'2005A Academic '!BX18+'2005A Academic '!CC18+'2005A Academic '!CH18+'2005A Academic '!CM18+'2005A Academic '!CR18+'2005A Academic '!CW18+'2005A Academic '!DB18</f>
        <v>30233.880103199997</v>
      </c>
      <c r="BB18" s="46"/>
      <c r="BC18" s="46"/>
      <c r="BD18" s="48">
        <f t="shared" si="10"/>
        <v>93257.19013160001</v>
      </c>
      <c r="BE18" s="46">
        <f t="shared" si="11"/>
        <v>93257.19013160001</v>
      </c>
      <c r="BF18" s="46">
        <f t="shared" si="12"/>
        <v>23698.119896800003</v>
      </c>
      <c r="BG18" s="46"/>
      <c r="BH18" s="47"/>
      <c r="BI18" s="48">
        <f t="shared" si="13"/>
        <v>1586.4067032</v>
      </c>
      <c r="BJ18" s="47">
        <f t="shared" si="14"/>
        <v>1586.4067032</v>
      </c>
      <c r="BK18" s="47">
        <f t="shared" si="15"/>
        <v>403.1309136</v>
      </c>
      <c r="BL18" s="46"/>
      <c r="BM18" s="47"/>
      <c r="BN18" s="47">
        <f t="shared" si="16"/>
        <v>727.5805988</v>
      </c>
      <c r="BO18" s="46">
        <f t="shared" si="17"/>
        <v>727.5805988</v>
      </c>
      <c r="BP18" s="47">
        <f t="shared" si="18"/>
        <v>184.8896824</v>
      </c>
      <c r="BQ18" s="46"/>
      <c r="BR18" s="47"/>
      <c r="BS18" s="47">
        <f t="shared" si="19"/>
        <v>150.6649166</v>
      </c>
      <c r="BT18" s="46">
        <f t="shared" si="20"/>
        <v>150.6649166</v>
      </c>
      <c r="BU18" s="47">
        <f t="shared" si="21"/>
        <v>38.2863268</v>
      </c>
      <c r="BV18" s="46"/>
      <c r="BW18" s="47"/>
      <c r="BX18" s="47">
        <f t="shared" si="22"/>
        <v>16107.4145364</v>
      </c>
      <c r="BY18" s="46">
        <f t="shared" si="23"/>
        <v>16107.4145364</v>
      </c>
      <c r="BZ18" s="47">
        <f t="shared" si="24"/>
        <v>4093.1475672</v>
      </c>
      <c r="CA18" s="46"/>
      <c r="CB18" s="47"/>
      <c r="CC18" s="47">
        <f t="shared" si="25"/>
        <v>88.58647160000001</v>
      </c>
      <c r="CD18" s="46">
        <f t="shared" si="26"/>
        <v>88.58647160000001</v>
      </c>
      <c r="CE18" s="47">
        <f t="shared" si="27"/>
        <v>22.5112168</v>
      </c>
      <c r="CF18" s="46"/>
      <c r="CG18" s="47"/>
      <c r="CH18" s="47">
        <f t="shared" si="28"/>
        <v>93.5315238</v>
      </c>
      <c r="CI18" s="46">
        <f t="shared" si="29"/>
        <v>93.5315238</v>
      </c>
      <c r="CJ18" s="47">
        <f t="shared" si="30"/>
        <v>23.7678324</v>
      </c>
      <c r="CK18" s="46"/>
      <c r="CL18" s="47"/>
      <c r="CM18" s="47">
        <f t="shared" si="31"/>
        <v>26.232122399999998</v>
      </c>
      <c r="CN18" s="46">
        <f t="shared" si="32"/>
        <v>26.232122399999998</v>
      </c>
      <c r="CO18" s="47">
        <f t="shared" si="33"/>
        <v>6.665995199999999</v>
      </c>
      <c r="CP18" s="46"/>
      <c r="CQ18" s="47"/>
      <c r="CR18" s="47">
        <f t="shared" si="34"/>
        <v>483.3841584</v>
      </c>
      <c r="CS18" s="46">
        <f t="shared" si="35"/>
        <v>483.3841584</v>
      </c>
      <c r="CT18" s="47">
        <f t="shared" si="36"/>
        <v>122.8355232</v>
      </c>
      <c r="CU18" s="46"/>
      <c r="CV18" s="47"/>
      <c r="CW18" s="47">
        <f t="shared" si="37"/>
        <v>720.53443</v>
      </c>
      <c r="CX18" s="46">
        <f t="shared" si="38"/>
        <v>720.53443</v>
      </c>
      <c r="CY18" s="47">
        <f t="shared" si="39"/>
        <v>183.09914</v>
      </c>
      <c r="CZ18" s="46"/>
      <c r="DA18" s="47"/>
      <c r="DB18" s="47">
        <f t="shared" si="40"/>
        <v>8489.36</v>
      </c>
      <c r="DC18" s="46">
        <f t="shared" si="41"/>
        <v>8489.36</v>
      </c>
      <c r="DD18" s="47">
        <f t="shared" si="42"/>
        <v>2157.28</v>
      </c>
      <c r="DE18" s="46"/>
      <c r="DF18" s="47"/>
      <c r="DG18" s="47">
        <f t="shared" si="43"/>
        <v>421.11470280000003</v>
      </c>
      <c r="DH18" s="46">
        <f t="shared" si="44"/>
        <v>421.11470280000003</v>
      </c>
      <c r="DI18" s="47">
        <f t="shared" si="45"/>
        <v>107.01187440000001</v>
      </c>
      <c r="DJ18" s="46"/>
      <c r="DK18" s="47"/>
      <c r="DL18" s="47">
        <f t="shared" si="46"/>
        <v>3366.6467186</v>
      </c>
      <c r="DM18" s="46">
        <f t="shared" si="47"/>
        <v>3366.6467186</v>
      </c>
      <c r="DN18" s="47">
        <f t="shared" si="48"/>
        <v>855.5179228</v>
      </c>
      <c r="DO18" s="46"/>
      <c r="DP18" s="47"/>
      <c r="DQ18" s="47">
        <f t="shared" si="49"/>
        <v>1842.9976092</v>
      </c>
      <c r="DR18" s="46">
        <f t="shared" si="50"/>
        <v>1842.9976092</v>
      </c>
      <c r="DS18" s="47">
        <f t="shared" si="51"/>
        <v>468.3347016</v>
      </c>
      <c r="DT18" s="46"/>
      <c r="DU18" s="47"/>
      <c r="DV18" s="47">
        <f t="shared" si="52"/>
        <v>182.839591</v>
      </c>
      <c r="DW18" s="46">
        <f t="shared" si="53"/>
        <v>182.839591</v>
      </c>
      <c r="DX18" s="47">
        <f t="shared" si="54"/>
        <v>46.462418</v>
      </c>
      <c r="DY18" s="46"/>
      <c r="DZ18" s="47"/>
      <c r="EA18" s="47">
        <f t="shared" si="55"/>
        <v>12989.357502</v>
      </c>
      <c r="EB18" s="46">
        <f t="shared" si="56"/>
        <v>12989.357502</v>
      </c>
      <c r="EC18" s="47">
        <f t="shared" si="57"/>
        <v>3300.800196</v>
      </c>
      <c r="ED18" s="46"/>
      <c r="EE18" s="47"/>
      <c r="EF18" s="47">
        <f t="shared" si="58"/>
        <v>3062.6639604</v>
      </c>
      <c r="EG18" s="46">
        <f t="shared" si="59"/>
        <v>3062.6639604</v>
      </c>
      <c r="EH18" s="47">
        <f t="shared" si="60"/>
        <v>778.2711192</v>
      </c>
      <c r="EI18" s="46"/>
      <c r="EJ18" s="46"/>
      <c r="EK18" s="46">
        <f t="shared" si="61"/>
        <v>509.9346318</v>
      </c>
      <c r="EL18" s="46">
        <f t="shared" si="62"/>
        <v>509.9346318</v>
      </c>
      <c r="EM18" s="47">
        <f t="shared" si="63"/>
        <v>129.5824164</v>
      </c>
      <c r="EN18" s="46"/>
      <c r="EO18" s="47"/>
      <c r="EP18" s="47">
        <f t="shared" si="64"/>
        <v>548.8795708</v>
      </c>
      <c r="EQ18" s="46">
        <f t="shared" si="65"/>
        <v>548.8795708</v>
      </c>
      <c r="ER18" s="47">
        <f t="shared" si="66"/>
        <v>139.4789384</v>
      </c>
      <c r="ES18" s="46"/>
      <c r="ET18" s="47"/>
      <c r="EU18" s="47">
        <f t="shared" si="67"/>
        <v>41859.060383799995</v>
      </c>
      <c r="EV18" s="46">
        <f t="shared" si="68"/>
        <v>41859.060383799995</v>
      </c>
      <c r="EW18" s="47">
        <f t="shared" si="69"/>
        <v>10637.046112400001</v>
      </c>
      <c r="EX18" s="46"/>
      <c r="EY18" s="46"/>
      <c r="EZ18" s="46"/>
      <c r="FA18" s="46">
        <f t="shared" si="70"/>
        <v>0</v>
      </c>
      <c r="FB18" s="46"/>
      <c r="FC18" s="46"/>
    </row>
    <row r="19" spans="1:159" ht="12">
      <c r="A19" s="2">
        <v>42826</v>
      </c>
      <c r="C19" s="16">
        <v>15400000</v>
      </c>
      <c r="D19" s="16">
        <v>1131384</v>
      </c>
      <c r="E19" s="45">
        <f t="shared" si="0"/>
        <v>16531384</v>
      </c>
      <c r="F19" s="45">
        <f t="shared" si="1"/>
        <v>358823</v>
      </c>
      <c r="G19" s="45">
        <f t="shared" si="2"/>
        <v>194159</v>
      </c>
      <c r="H19" s="46"/>
      <c r="I19" s="45"/>
      <c r="J19" s="45"/>
      <c r="K19" s="45"/>
      <c r="L19" s="45"/>
      <c r="M19" s="45"/>
      <c r="N19" s="46"/>
      <c r="O19" s="46"/>
      <c r="P19" s="46"/>
      <c r="Q19" s="46"/>
      <c r="R19" s="46"/>
      <c r="S19" s="46"/>
      <c r="T19" s="46"/>
      <c r="U19" s="46">
        <v>3330000</v>
      </c>
      <c r="V19" s="46">
        <v>170625</v>
      </c>
      <c r="W19" s="46">
        <f t="shared" si="3"/>
        <v>3500625</v>
      </c>
      <c r="X19" s="46">
        <v>100291</v>
      </c>
      <c r="Y19" s="46">
        <v>71504</v>
      </c>
      <c r="Z19" s="46"/>
      <c r="AA19" s="46">
        <v>3965000</v>
      </c>
      <c r="AB19" s="46">
        <v>312625</v>
      </c>
      <c r="AC19" s="46">
        <f t="shared" si="4"/>
        <v>4277625</v>
      </c>
      <c r="AD19" s="46">
        <v>106692</v>
      </c>
      <c r="AE19" s="46">
        <v>38692</v>
      </c>
      <c r="AF19" s="46"/>
      <c r="AG19" s="46"/>
      <c r="AH19" s="46"/>
      <c r="AI19" s="46"/>
      <c r="AJ19" s="46"/>
      <c r="AK19" s="46"/>
      <c r="AL19" s="46"/>
      <c r="AM19" s="46">
        <v>5535000</v>
      </c>
      <c r="AN19" s="46">
        <v>435900</v>
      </c>
      <c r="AO19" s="46">
        <f t="shared" si="6"/>
        <v>5970900</v>
      </c>
      <c r="AP19" s="46">
        <v>97908</v>
      </c>
      <c r="AQ19" s="46">
        <v>83963</v>
      </c>
      <c r="AR19" s="46"/>
      <c r="AS19" s="45">
        <f t="shared" si="71"/>
        <v>2570000</v>
      </c>
      <c r="AT19" s="45">
        <f t="shared" si="7"/>
        <v>212234</v>
      </c>
      <c r="AU19" s="45">
        <f t="shared" si="8"/>
        <v>2782234</v>
      </c>
      <c r="AV19" s="45">
        <v>53932</v>
      </c>
      <c r="AW19" s="46"/>
      <c r="AX19" s="47">
        <f>'2005A Academic '!H19+'2005A Academic '!M19+'2005A Academic '!R19+'2005A Academic '!W19+'2005A Academic '!AB19+'2005A Academic '!AG19+'2005A Academic '!AL19+'2005A Academic '!AQ19+'2005A Academic '!AV19+'2005A Academic '!BA19+'2005A Academic '!BF19+'2005A Academic '!BK19+'2005A Academic '!BP19+'2005A Academic '!BU19+'2005A Academic '!BZ19+'2005A Academic '!CE19+'2005A Academic '!CJ19+'2005A Academic '!CO19+'2005A Academic '!CT19+'2005A Academic '!CY19</f>
        <v>1440722.9819999998</v>
      </c>
      <c r="AY19" s="47">
        <f>'2005A Academic '!I19+'2005A Academic '!N19+'2005A Academic '!S19+'2005A Academic '!X19+'2005A Academic '!AC19+'2005A Academic '!AH19+'2005A Academic '!AM19+'2005A Academic '!AR19+'2005A Academic '!AW19+'2005A Academic '!BB19+'2005A Academic '!BG19+'2005A Academic '!BL19+'2005A Academic '!BQ19+'2005A Academic '!BV19+'2005A Academic '!CA19+'2005A Academic '!CF19+'2005A Academic '!CK19+'2005A Academic '!CP19+'2005A Academic '!CU19+'2005A Academic '!CZ19</f>
        <v>118976.80986839996</v>
      </c>
      <c r="AZ19" s="47">
        <f t="shared" si="9"/>
        <v>1559699.7918683998</v>
      </c>
      <c r="BA19" s="47">
        <f>'2005A Academic '!K19+'2005A Academic '!P19+'2005A Academic '!U19+'2005A Academic '!Z19+'2005A Academic '!AE19+'2005A Academic '!AJ19+'2005A Academic '!AO19+'2005A Academic '!AT19+'2005A Academic '!AY19+'2005A Academic '!BD19+'2005A Academic '!BI19+'2005A Academic '!BN19+'2005A Academic '!BS19+'2005A Academic '!BX19+'2005A Academic '!CC19+'2005A Academic '!CH19+'2005A Academic '!CM19+'2005A Academic '!CR19+'2005A Academic '!CW19+'2005A Academic '!DB19</f>
        <v>30233.880103199997</v>
      </c>
      <c r="BB19" s="46"/>
      <c r="BC19" s="46">
        <f t="shared" si="72"/>
        <v>1129277.018</v>
      </c>
      <c r="BD19" s="48">
        <f t="shared" si="10"/>
        <v>93257.19013160001</v>
      </c>
      <c r="BE19" s="46">
        <f t="shared" si="11"/>
        <v>1222534.2081316</v>
      </c>
      <c r="BF19" s="46">
        <f t="shared" si="12"/>
        <v>23698.119896800003</v>
      </c>
      <c r="BG19" s="46"/>
      <c r="BH19" s="47">
        <f t="shared" si="73"/>
        <v>19210.236</v>
      </c>
      <c r="BI19" s="48">
        <f t="shared" si="13"/>
        <v>1586.4067032</v>
      </c>
      <c r="BJ19" s="47">
        <f t="shared" si="14"/>
        <v>20796.6427032</v>
      </c>
      <c r="BK19" s="47">
        <f t="shared" si="15"/>
        <v>403.1309136</v>
      </c>
      <c r="BL19" s="46"/>
      <c r="BM19" s="47">
        <f t="shared" si="74"/>
        <v>8810.474</v>
      </c>
      <c r="BN19" s="47">
        <f t="shared" si="16"/>
        <v>727.5805988</v>
      </c>
      <c r="BO19" s="46">
        <f t="shared" si="17"/>
        <v>9538.0545988</v>
      </c>
      <c r="BP19" s="47">
        <f t="shared" si="18"/>
        <v>184.8896824</v>
      </c>
      <c r="BQ19" s="46"/>
      <c r="BR19" s="47">
        <f t="shared" si="75"/>
        <v>1824.443</v>
      </c>
      <c r="BS19" s="47">
        <f t="shared" si="19"/>
        <v>150.6649166</v>
      </c>
      <c r="BT19" s="46">
        <f t="shared" si="20"/>
        <v>1975.1079166</v>
      </c>
      <c r="BU19" s="47">
        <f t="shared" si="21"/>
        <v>38.2863268</v>
      </c>
      <c r="BV19" s="46"/>
      <c r="BW19" s="47">
        <f t="shared" si="76"/>
        <v>195049.122</v>
      </c>
      <c r="BX19" s="47">
        <f t="shared" si="22"/>
        <v>16107.4145364</v>
      </c>
      <c r="BY19" s="46">
        <f t="shared" si="23"/>
        <v>211156.5365364</v>
      </c>
      <c r="BZ19" s="47">
        <f t="shared" si="24"/>
        <v>4093.1475672</v>
      </c>
      <c r="CA19" s="46"/>
      <c r="CB19" s="47">
        <f t="shared" si="77"/>
        <v>1072.718</v>
      </c>
      <c r="CC19" s="47">
        <f t="shared" si="25"/>
        <v>88.58647160000001</v>
      </c>
      <c r="CD19" s="46">
        <f t="shared" si="26"/>
        <v>1161.3044716000002</v>
      </c>
      <c r="CE19" s="47">
        <f t="shared" si="27"/>
        <v>22.5112168</v>
      </c>
      <c r="CF19" s="46"/>
      <c r="CG19" s="47">
        <f t="shared" si="78"/>
        <v>1132.599</v>
      </c>
      <c r="CH19" s="47">
        <f t="shared" si="28"/>
        <v>93.5315238</v>
      </c>
      <c r="CI19" s="46">
        <f t="shared" si="29"/>
        <v>1226.1305238</v>
      </c>
      <c r="CJ19" s="47">
        <f t="shared" si="30"/>
        <v>23.7678324</v>
      </c>
      <c r="CK19" s="46"/>
      <c r="CL19" s="47">
        <f t="shared" si="79"/>
        <v>317.652</v>
      </c>
      <c r="CM19" s="47">
        <f t="shared" si="31"/>
        <v>26.232122399999998</v>
      </c>
      <c r="CN19" s="46">
        <f t="shared" si="32"/>
        <v>343.88412239999997</v>
      </c>
      <c r="CO19" s="47">
        <f t="shared" si="33"/>
        <v>6.665995199999999</v>
      </c>
      <c r="CP19" s="46"/>
      <c r="CQ19" s="47">
        <f t="shared" si="80"/>
        <v>5853.432</v>
      </c>
      <c r="CR19" s="47">
        <f t="shared" si="34"/>
        <v>483.3841584</v>
      </c>
      <c r="CS19" s="46">
        <f t="shared" si="35"/>
        <v>6336.8161584</v>
      </c>
      <c r="CT19" s="47">
        <f t="shared" si="36"/>
        <v>122.8355232</v>
      </c>
      <c r="CU19" s="46"/>
      <c r="CV19" s="47">
        <f t="shared" si="81"/>
        <v>8725.150000000001</v>
      </c>
      <c r="CW19" s="47">
        <f t="shared" si="37"/>
        <v>720.53443</v>
      </c>
      <c r="CX19" s="46">
        <f t="shared" si="38"/>
        <v>9445.684430000001</v>
      </c>
      <c r="CY19" s="47">
        <f t="shared" si="39"/>
        <v>183.09914</v>
      </c>
      <c r="CZ19" s="46"/>
      <c r="DA19" s="47">
        <f t="shared" si="82"/>
        <v>102800</v>
      </c>
      <c r="DB19" s="47">
        <f t="shared" si="40"/>
        <v>8489.36</v>
      </c>
      <c r="DC19" s="46">
        <f t="shared" si="41"/>
        <v>111289.36</v>
      </c>
      <c r="DD19" s="47">
        <f t="shared" si="42"/>
        <v>2157.28</v>
      </c>
      <c r="DE19" s="46"/>
      <c r="DF19" s="47">
        <f t="shared" si="83"/>
        <v>5099.394</v>
      </c>
      <c r="DG19" s="47">
        <f t="shared" si="43"/>
        <v>421.11470280000003</v>
      </c>
      <c r="DH19" s="46">
        <f t="shared" si="44"/>
        <v>5520.5087028</v>
      </c>
      <c r="DI19" s="47">
        <f t="shared" si="45"/>
        <v>107.01187440000001</v>
      </c>
      <c r="DJ19" s="46"/>
      <c r="DK19" s="47">
        <f t="shared" si="84"/>
        <v>40767.653</v>
      </c>
      <c r="DL19" s="47">
        <f t="shared" si="46"/>
        <v>3366.6467186</v>
      </c>
      <c r="DM19" s="46">
        <f t="shared" si="47"/>
        <v>44134.2997186</v>
      </c>
      <c r="DN19" s="47">
        <f t="shared" si="48"/>
        <v>855.5179228</v>
      </c>
      <c r="DO19" s="46"/>
      <c r="DP19" s="47">
        <f t="shared" si="85"/>
        <v>22317.366</v>
      </c>
      <c r="DQ19" s="47">
        <f t="shared" si="49"/>
        <v>1842.9976092</v>
      </c>
      <c r="DR19" s="46">
        <f t="shared" si="50"/>
        <v>24160.3636092</v>
      </c>
      <c r="DS19" s="47">
        <f t="shared" si="51"/>
        <v>468.3347016</v>
      </c>
      <c r="DT19" s="46"/>
      <c r="DU19" s="47">
        <f t="shared" si="86"/>
        <v>2214.055</v>
      </c>
      <c r="DV19" s="47">
        <f t="shared" si="52"/>
        <v>182.839591</v>
      </c>
      <c r="DW19" s="46">
        <f t="shared" si="53"/>
        <v>2396.8945909999998</v>
      </c>
      <c r="DX19" s="47">
        <f t="shared" si="54"/>
        <v>46.462418</v>
      </c>
      <c r="DY19" s="46"/>
      <c r="DZ19" s="47">
        <f t="shared" si="87"/>
        <v>157291.71</v>
      </c>
      <c r="EA19" s="47">
        <f t="shared" si="55"/>
        <v>12989.357502</v>
      </c>
      <c r="EB19" s="46">
        <f t="shared" si="56"/>
        <v>170281.067502</v>
      </c>
      <c r="EC19" s="47">
        <f t="shared" si="57"/>
        <v>3300.800196</v>
      </c>
      <c r="ED19" s="46"/>
      <c r="EE19" s="47">
        <f t="shared" si="88"/>
        <v>37086.642</v>
      </c>
      <c r="EF19" s="47">
        <f t="shared" si="58"/>
        <v>3062.6639604</v>
      </c>
      <c r="EG19" s="46">
        <f t="shared" si="59"/>
        <v>40149.3059604</v>
      </c>
      <c r="EH19" s="47">
        <f t="shared" si="60"/>
        <v>778.2711192</v>
      </c>
      <c r="EI19" s="46"/>
      <c r="EJ19" s="46">
        <f t="shared" si="89"/>
        <v>6174.939</v>
      </c>
      <c r="EK19" s="46">
        <f t="shared" si="61"/>
        <v>509.9346318</v>
      </c>
      <c r="EL19" s="46">
        <f t="shared" si="62"/>
        <v>6684.8736318</v>
      </c>
      <c r="EM19" s="47">
        <f t="shared" si="63"/>
        <v>129.5824164</v>
      </c>
      <c r="EN19" s="46"/>
      <c r="EO19" s="47">
        <f t="shared" si="90"/>
        <v>6646.534000000001</v>
      </c>
      <c r="EP19" s="47">
        <f t="shared" si="64"/>
        <v>548.8795708</v>
      </c>
      <c r="EQ19" s="46">
        <f t="shared" si="65"/>
        <v>7195.4135708</v>
      </c>
      <c r="ER19" s="47">
        <f t="shared" si="66"/>
        <v>139.4789384</v>
      </c>
      <c r="ES19" s="46"/>
      <c r="ET19" s="47">
        <f t="shared" si="91"/>
        <v>506882.899</v>
      </c>
      <c r="EU19" s="47">
        <f t="shared" si="67"/>
        <v>41859.060383799995</v>
      </c>
      <c r="EV19" s="46">
        <f t="shared" si="68"/>
        <v>548741.9593837999</v>
      </c>
      <c r="EW19" s="47">
        <f t="shared" si="69"/>
        <v>10637.046112400001</v>
      </c>
      <c r="EX19" s="46"/>
      <c r="EY19" s="46"/>
      <c r="EZ19" s="46"/>
      <c r="FA19" s="46">
        <f t="shared" si="70"/>
        <v>0</v>
      </c>
      <c r="FB19" s="46"/>
      <c r="FC19" s="46"/>
    </row>
    <row r="20" spans="1:159" ht="12">
      <c r="A20" s="2">
        <v>43009</v>
      </c>
      <c r="D20" s="16">
        <v>746384</v>
      </c>
      <c r="E20" s="45">
        <f t="shared" si="0"/>
        <v>746384</v>
      </c>
      <c r="F20" s="45">
        <f t="shared" si="1"/>
        <v>358823</v>
      </c>
      <c r="G20" s="45">
        <f t="shared" si="2"/>
        <v>194159</v>
      </c>
      <c r="H20" s="46"/>
      <c r="I20" s="45"/>
      <c r="J20" s="45"/>
      <c r="K20" s="45"/>
      <c r="L20" s="45"/>
      <c r="M20" s="45"/>
      <c r="N20" s="46"/>
      <c r="O20" s="46"/>
      <c r="P20" s="46"/>
      <c r="Q20" s="46"/>
      <c r="R20" s="46"/>
      <c r="S20" s="46"/>
      <c r="T20" s="46"/>
      <c r="U20" s="46"/>
      <c r="V20" s="46">
        <v>87375</v>
      </c>
      <c r="W20" s="46">
        <f t="shared" si="3"/>
        <v>87375</v>
      </c>
      <c r="X20" s="46">
        <v>100291</v>
      </c>
      <c r="Y20" s="46">
        <v>71504</v>
      </c>
      <c r="Z20" s="46"/>
      <c r="AA20" s="46"/>
      <c r="AB20" s="46">
        <v>213500</v>
      </c>
      <c r="AC20" s="46">
        <f t="shared" si="4"/>
        <v>213500</v>
      </c>
      <c r="AD20" s="46">
        <v>106692</v>
      </c>
      <c r="AE20" s="46">
        <v>38692</v>
      </c>
      <c r="AF20" s="46"/>
      <c r="AG20" s="46"/>
      <c r="AH20" s="46"/>
      <c r="AI20" s="46"/>
      <c r="AJ20" s="46"/>
      <c r="AK20" s="46"/>
      <c r="AL20" s="46"/>
      <c r="AM20" s="46"/>
      <c r="AN20" s="46">
        <v>297525</v>
      </c>
      <c r="AO20" s="46">
        <f t="shared" si="6"/>
        <v>297525</v>
      </c>
      <c r="AP20" s="46">
        <v>97908</v>
      </c>
      <c r="AQ20" s="46">
        <v>83963</v>
      </c>
      <c r="AR20" s="46"/>
      <c r="AS20" s="45"/>
      <c r="AT20" s="45">
        <f t="shared" si="7"/>
        <v>147984</v>
      </c>
      <c r="AU20" s="45">
        <f t="shared" si="8"/>
        <v>147984</v>
      </c>
      <c r="AV20" s="45">
        <v>53932</v>
      </c>
      <c r="AW20" s="46"/>
      <c r="AX20" s="47">
        <f>'2005A Academic '!H20+'2005A Academic '!M20+'2005A Academic '!R20+'2005A Academic '!W20+'2005A Academic '!AB20+'2005A Academic '!AG20+'2005A Academic '!AL20+'2005A Academic '!AQ20+'2005A Academic '!AV20+'2005A Academic '!BA20+'2005A Academic '!BF20+'2005A Academic '!BK20+'2005A Academic '!BP20+'2005A Academic '!BU20+'2005A Academic '!BZ20+'2005A Academic '!CE20+'2005A Academic '!CJ20+'2005A Academic '!CO20+'2005A Academic '!CT20+'2005A Academic '!CY20</f>
        <v>0</v>
      </c>
      <c r="AY20" s="47">
        <f>'2005A Academic '!I20+'2005A Academic '!N20+'2005A Academic '!S20+'2005A Academic '!X20+'2005A Academic '!AC20+'2005A Academic '!AH20+'2005A Academic '!AM20+'2005A Academic '!AR20+'2005A Academic '!AW20+'2005A Academic '!BB20+'2005A Academic '!BG20+'2005A Academic '!BL20+'2005A Academic '!BQ20+'2005A Academic '!BV20+'2005A Academic '!CA20+'2005A Academic '!CF20+'2005A Academic '!CK20+'2005A Academic '!CP20+'2005A Academic '!CU20+'2005A Academic '!CZ20</f>
        <v>82958.73531840001</v>
      </c>
      <c r="AZ20" s="47">
        <f t="shared" si="9"/>
        <v>82958.73531840001</v>
      </c>
      <c r="BA20" s="47">
        <f>'2005A Academic '!K20+'2005A Academic '!P20+'2005A Academic '!U20+'2005A Academic '!Z20+'2005A Academic '!AE20+'2005A Academic '!AJ20+'2005A Academic '!AO20+'2005A Academic '!AT20+'2005A Academic '!AY20+'2005A Academic '!BD20+'2005A Academic '!BI20+'2005A Academic '!BN20+'2005A Academic '!BS20+'2005A Academic '!BX20+'2005A Academic '!CC20+'2005A Academic '!CH20+'2005A Academic '!CM20+'2005A Academic '!CR20+'2005A Academic '!CW20+'2005A Academic '!DB20</f>
        <v>30233.880103199997</v>
      </c>
      <c r="BB20" s="46"/>
      <c r="BC20" s="46"/>
      <c r="BD20" s="48">
        <f t="shared" si="10"/>
        <v>65025.264681600005</v>
      </c>
      <c r="BE20" s="46">
        <f t="shared" si="11"/>
        <v>65025.264681600005</v>
      </c>
      <c r="BF20" s="46">
        <f t="shared" si="12"/>
        <v>23698.119896800003</v>
      </c>
      <c r="BG20" s="46"/>
      <c r="BH20" s="47"/>
      <c r="BI20" s="48">
        <f t="shared" si="13"/>
        <v>1106.1508032000002</v>
      </c>
      <c r="BJ20" s="47">
        <f t="shared" si="14"/>
        <v>1106.1508032000002</v>
      </c>
      <c r="BK20" s="47">
        <f t="shared" si="15"/>
        <v>403.1309136</v>
      </c>
      <c r="BL20" s="46"/>
      <c r="BM20" s="47"/>
      <c r="BN20" s="47">
        <f t="shared" si="16"/>
        <v>507.31874880000004</v>
      </c>
      <c r="BO20" s="46">
        <f t="shared" si="17"/>
        <v>507.31874880000004</v>
      </c>
      <c r="BP20" s="47">
        <f t="shared" si="18"/>
        <v>184.8896824</v>
      </c>
      <c r="BQ20" s="46"/>
      <c r="BR20" s="47"/>
      <c r="BS20" s="47">
        <f t="shared" si="19"/>
        <v>105.0538416</v>
      </c>
      <c r="BT20" s="46">
        <f t="shared" si="20"/>
        <v>105.0538416</v>
      </c>
      <c r="BU20" s="47">
        <f t="shared" si="21"/>
        <v>38.2863268</v>
      </c>
      <c r="BV20" s="46"/>
      <c r="BW20" s="47"/>
      <c r="BX20" s="47">
        <f t="shared" si="22"/>
        <v>11231.1864864</v>
      </c>
      <c r="BY20" s="46">
        <f t="shared" si="23"/>
        <v>11231.1864864</v>
      </c>
      <c r="BZ20" s="47">
        <f t="shared" si="24"/>
        <v>4093.1475672</v>
      </c>
      <c r="CA20" s="46"/>
      <c r="CB20" s="47"/>
      <c r="CC20" s="47">
        <f t="shared" si="25"/>
        <v>61.76852159999999</v>
      </c>
      <c r="CD20" s="46">
        <f t="shared" si="26"/>
        <v>61.76852159999999</v>
      </c>
      <c r="CE20" s="47">
        <f t="shared" si="27"/>
        <v>22.5112168</v>
      </c>
      <c r="CF20" s="46"/>
      <c r="CG20" s="47"/>
      <c r="CH20" s="47">
        <f t="shared" si="28"/>
        <v>65.2165488</v>
      </c>
      <c r="CI20" s="46">
        <f t="shared" si="29"/>
        <v>65.2165488</v>
      </c>
      <c r="CJ20" s="47">
        <f t="shared" si="30"/>
        <v>23.7678324</v>
      </c>
      <c r="CK20" s="46"/>
      <c r="CL20" s="47"/>
      <c r="CM20" s="47">
        <f t="shared" si="31"/>
        <v>18.2908224</v>
      </c>
      <c r="CN20" s="46">
        <f t="shared" si="32"/>
        <v>18.2908224</v>
      </c>
      <c r="CO20" s="47">
        <f t="shared" si="33"/>
        <v>6.665995199999999</v>
      </c>
      <c r="CP20" s="46"/>
      <c r="CQ20" s="47"/>
      <c r="CR20" s="47">
        <f t="shared" si="34"/>
        <v>337.0483584</v>
      </c>
      <c r="CS20" s="46">
        <f t="shared" si="35"/>
        <v>337.0483584</v>
      </c>
      <c r="CT20" s="47">
        <f t="shared" si="36"/>
        <v>122.8355232</v>
      </c>
      <c r="CU20" s="46"/>
      <c r="CV20" s="47"/>
      <c r="CW20" s="47">
        <f t="shared" si="37"/>
        <v>502.4056800000001</v>
      </c>
      <c r="CX20" s="46">
        <f t="shared" si="38"/>
        <v>502.4056800000001</v>
      </c>
      <c r="CY20" s="47">
        <f t="shared" si="39"/>
        <v>183.09914</v>
      </c>
      <c r="CZ20" s="46"/>
      <c r="DA20" s="47"/>
      <c r="DB20" s="47">
        <f t="shared" si="40"/>
        <v>5919.36</v>
      </c>
      <c r="DC20" s="46">
        <f t="shared" si="41"/>
        <v>5919.36</v>
      </c>
      <c r="DD20" s="47">
        <f t="shared" si="42"/>
        <v>2157.28</v>
      </c>
      <c r="DE20" s="46"/>
      <c r="DF20" s="47"/>
      <c r="DG20" s="47">
        <f t="shared" si="43"/>
        <v>293.6298528</v>
      </c>
      <c r="DH20" s="46">
        <f t="shared" si="44"/>
        <v>293.6298528</v>
      </c>
      <c r="DI20" s="47">
        <f t="shared" si="45"/>
        <v>107.01187440000001</v>
      </c>
      <c r="DJ20" s="46"/>
      <c r="DK20" s="47"/>
      <c r="DL20" s="47">
        <f t="shared" si="46"/>
        <v>2347.4553935999998</v>
      </c>
      <c r="DM20" s="46">
        <f t="shared" si="47"/>
        <v>2347.4553935999998</v>
      </c>
      <c r="DN20" s="47">
        <f t="shared" si="48"/>
        <v>855.5179228</v>
      </c>
      <c r="DO20" s="46"/>
      <c r="DP20" s="47"/>
      <c r="DQ20" s="47">
        <f t="shared" si="49"/>
        <v>1285.0634592000001</v>
      </c>
      <c r="DR20" s="46">
        <f t="shared" si="50"/>
        <v>1285.0634592000001</v>
      </c>
      <c r="DS20" s="47">
        <f t="shared" si="51"/>
        <v>468.3347016</v>
      </c>
      <c r="DT20" s="46"/>
      <c r="DU20" s="47"/>
      <c r="DV20" s="47">
        <f t="shared" si="52"/>
        <v>127.48821600000001</v>
      </c>
      <c r="DW20" s="46">
        <f t="shared" si="53"/>
        <v>127.48821600000001</v>
      </c>
      <c r="DX20" s="47">
        <f t="shared" si="54"/>
        <v>46.462418</v>
      </c>
      <c r="DY20" s="46"/>
      <c r="DZ20" s="47"/>
      <c r="EA20" s="47">
        <f t="shared" si="55"/>
        <v>9057.064752</v>
      </c>
      <c r="EB20" s="46">
        <f t="shared" si="56"/>
        <v>9057.064752</v>
      </c>
      <c r="EC20" s="47">
        <f t="shared" si="57"/>
        <v>3300.800196</v>
      </c>
      <c r="ED20" s="46"/>
      <c r="EE20" s="47"/>
      <c r="EF20" s="47">
        <f t="shared" si="58"/>
        <v>2135.4979104</v>
      </c>
      <c r="EG20" s="46">
        <f t="shared" si="59"/>
        <v>2135.4979104</v>
      </c>
      <c r="EH20" s="47">
        <f t="shared" si="60"/>
        <v>778.2711192</v>
      </c>
      <c r="EI20" s="46"/>
      <c r="EJ20" s="46"/>
      <c r="EK20" s="46">
        <f t="shared" si="61"/>
        <v>355.56115680000005</v>
      </c>
      <c r="EL20" s="46">
        <f t="shared" si="62"/>
        <v>355.56115680000005</v>
      </c>
      <c r="EM20" s="47">
        <f t="shared" si="63"/>
        <v>129.5824164</v>
      </c>
      <c r="EN20" s="46"/>
      <c r="EO20" s="47"/>
      <c r="EP20" s="47">
        <f t="shared" si="64"/>
        <v>382.71622080000003</v>
      </c>
      <c r="EQ20" s="46">
        <f t="shared" si="65"/>
        <v>382.71622080000003</v>
      </c>
      <c r="ER20" s="47">
        <f t="shared" si="66"/>
        <v>139.4789384</v>
      </c>
      <c r="ES20" s="46"/>
      <c r="ET20" s="47"/>
      <c r="EU20" s="47">
        <f t="shared" si="67"/>
        <v>29186.987908799998</v>
      </c>
      <c r="EV20" s="46">
        <f t="shared" si="68"/>
        <v>29186.987908799998</v>
      </c>
      <c r="EW20" s="47">
        <f t="shared" si="69"/>
        <v>10637.046112400001</v>
      </c>
      <c r="EX20" s="46"/>
      <c r="EY20" s="46"/>
      <c r="EZ20" s="46"/>
      <c r="FA20" s="46">
        <f t="shared" si="70"/>
        <v>0</v>
      </c>
      <c r="FB20" s="46"/>
      <c r="FC20" s="46"/>
    </row>
    <row r="21" spans="1:159" ht="12">
      <c r="A21" s="33">
        <v>43191</v>
      </c>
      <c r="C21" s="16">
        <v>7660000</v>
      </c>
      <c r="D21" s="16">
        <v>746384</v>
      </c>
      <c r="E21" s="45">
        <f t="shared" si="0"/>
        <v>8406384</v>
      </c>
      <c r="F21" s="45">
        <f t="shared" si="1"/>
        <v>358791</v>
      </c>
      <c r="G21" s="45">
        <f t="shared" si="2"/>
        <v>194177</v>
      </c>
      <c r="H21" s="46"/>
      <c r="I21" s="45"/>
      <c r="J21" s="45"/>
      <c r="K21" s="45"/>
      <c r="L21" s="45"/>
      <c r="M21" s="45"/>
      <c r="N21" s="46"/>
      <c r="O21" s="46"/>
      <c r="P21" s="46"/>
      <c r="Q21" s="46"/>
      <c r="R21" s="46"/>
      <c r="S21" s="46"/>
      <c r="T21" s="46"/>
      <c r="U21" s="46">
        <v>3495000</v>
      </c>
      <c r="V21" s="46">
        <v>87375</v>
      </c>
      <c r="W21" s="46">
        <f t="shared" si="3"/>
        <v>3582375</v>
      </c>
      <c r="X21" s="46">
        <v>100259</v>
      </c>
      <c r="Y21" s="46">
        <v>71522</v>
      </c>
      <c r="Z21" s="46"/>
      <c r="AA21" s="46">
        <v>4165000</v>
      </c>
      <c r="AB21" s="46">
        <v>213500</v>
      </c>
      <c r="AC21" s="46">
        <f t="shared" si="4"/>
        <v>4378500</v>
      </c>
      <c r="AD21" s="46">
        <v>106692</v>
      </c>
      <c r="AE21" s="46">
        <v>38692</v>
      </c>
      <c r="AF21" s="46"/>
      <c r="AG21" s="46"/>
      <c r="AH21" s="46"/>
      <c r="AI21" s="46"/>
      <c r="AJ21" s="46"/>
      <c r="AK21" s="46"/>
      <c r="AL21" s="46"/>
      <c r="AM21" s="46"/>
      <c r="AN21" s="46">
        <v>297525</v>
      </c>
      <c r="AO21" s="46">
        <f t="shared" si="6"/>
        <v>297525</v>
      </c>
      <c r="AP21" s="46">
        <v>97908</v>
      </c>
      <c r="AQ21" s="46">
        <v>83963</v>
      </c>
      <c r="AR21" s="46"/>
      <c r="AS21" s="45">
        <f t="shared" si="71"/>
        <v>0</v>
      </c>
      <c r="AT21" s="45">
        <f t="shared" si="7"/>
        <v>147984</v>
      </c>
      <c r="AU21" s="45">
        <f t="shared" si="8"/>
        <v>147984</v>
      </c>
      <c r="AV21" s="45">
        <v>53932</v>
      </c>
      <c r="AW21" s="46"/>
      <c r="AX21" s="47">
        <f>'2005A Academic '!H21+'2005A Academic '!M21+'2005A Academic '!R21+'2005A Academic '!W21+'2005A Academic '!AB21+'2005A Academic '!AG21+'2005A Academic '!AL21+'2005A Academic '!AQ21+'2005A Academic '!AV21+'2005A Academic '!BA21+'2005A Academic '!BF21+'2005A Academic '!BK21+'2005A Academic '!BP21+'2005A Academic '!BU21+'2005A Academic '!BZ21+'2005A Academic '!CE21+'2005A Academic '!CJ21+'2005A Academic '!CO21+'2005A Academic '!CT21+'2005A Academic '!CY21</f>
        <v>0</v>
      </c>
      <c r="AY21" s="47">
        <f>'2005A Academic '!I21+'2005A Academic '!N21+'2005A Academic '!S21+'2005A Academic '!X21+'2005A Academic '!AC21+'2005A Academic '!AH21+'2005A Academic '!AM21+'2005A Academic '!AR21+'2005A Academic '!AW21+'2005A Academic '!BB21+'2005A Academic '!BG21+'2005A Academic '!BL21+'2005A Academic '!BQ21+'2005A Academic '!BV21+'2005A Academic '!CA21+'2005A Academic '!CF21+'2005A Academic '!CK21+'2005A Academic '!CP21+'2005A Academic '!CU21+'2005A Academic '!CZ21</f>
        <v>82958.73531840001</v>
      </c>
      <c r="AZ21" s="47">
        <f t="shared" si="9"/>
        <v>82958.73531840001</v>
      </c>
      <c r="BA21" s="47">
        <f>'2005A Academic '!K21+'2005A Academic '!P21+'2005A Academic '!U21+'2005A Academic '!Z21+'2005A Academic '!AE21+'2005A Academic '!AJ21+'2005A Academic '!AO21+'2005A Academic '!AT21+'2005A Academic '!AY21+'2005A Academic '!BD21+'2005A Academic '!BI21+'2005A Academic '!BN21+'2005A Academic '!BS21+'2005A Academic '!BX21+'2005A Academic '!CC21+'2005A Academic '!CH21+'2005A Academic '!CM21+'2005A Academic '!CR21+'2005A Academic '!CW21+'2005A Academic '!DB21</f>
        <v>30233.880103199997</v>
      </c>
      <c r="BB21" s="46"/>
      <c r="BC21" s="46">
        <f t="shared" si="72"/>
        <v>0</v>
      </c>
      <c r="BD21" s="48">
        <f t="shared" si="10"/>
        <v>65025.264681600005</v>
      </c>
      <c r="BE21" s="46">
        <f t="shared" si="11"/>
        <v>65025.264681600005</v>
      </c>
      <c r="BF21" s="46">
        <f t="shared" si="12"/>
        <v>23698.119896800003</v>
      </c>
      <c r="BG21" s="46"/>
      <c r="BH21" s="47">
        <f t="shared" si="73"/>
        <v>0</v>
      </c>
      <c r="BI21" s="48">
        <f t="shared" si="13"/>
        <v>1106.1508032000002</v>
      </c>
      <c r="BJ21" s="47">
        <f t="shared" si="14"/>
        <v>1106.1508032000002</v>
      </c>
      <c r="BK21" s="47">
        <f t="shared" si="15"/>
        <v>403.1309136</v>
      </c>
      <c r="BL21" s="46"/>
      <c r="BM21" s="47">
        <f t="shared" si="74"/>
        <v>0</v>
      </c>
      <c r="BN21" s="47">
        <f t="shared" si="16"/>
        <v>507.31874880000004</v>
      </c>
      <c r="BO21" s="46">
        <f t="shared" si="17"/>
        <v>507.31874880000004</v>
      </c>
      <c r="BP21" s="47">
        <f t="shared" si="18"/>
        <v>184.8896824</v>
      </c>
      <c r="BQ21" s="46"/>
      <c r="BR21" s="47">
        <f t="shared" si="75"/>
        <v>0</v>
      </c>
      <c r="BS21" s="47">
        <f t="shared" si="19"/>
        <v>105.0538416</v>
      </c>
      <c r="BT21" s="46">
        <f t="shared" si="20"/>
        <v>105.0538416</v>
      </c>
      <c r="BU21" s="47">
        <f t="shared" si="21"/>
        <v>38.2863268</v>
      </c>
      <c r="BV21" s="46"/>
      <c r="BW21" s="47">
        <f t="shared" si="76"/>
        <v>0</v>
      </c>
      <c r="BX21" s="47">
        <f t="shared" si="22"/>
        <v>11231.1864864</v>
      </c>
      <c r="BY21" s="46">
        <f t="shared" si="23"/>
        <v>11231.1864864</v>
      </c>
      <c r="BZ21" s="47">
        <f t="shared" si="24"/>
        <v>4093.1475672</v>
      </c>
      <c r="CA21" s="46"/>
      <c r="CB21" s="47">
        <f t="shared" si="77"/>
        <v>0</v>
      </c>
      <c r="CC21" s="47">
        <f t="shared" si="25"/>
        <v>61.76852159999999</v>
      </c>
      <c r="CD21" s="46">
        <f t="shared" si="26"/>
        <v>61.76852159999999</v>
      </c>
      <c r="CE21" s="47">
        <f t="shared" si="27"/>
        <v>22.5112168</v>
      </c>
      <c r="CF21" s="46"/>
      <c r="CG21" s="47">
        <f t="shared" si="78"/>
        <v>0</v>
      </c>
      <c r="CH21" s="47">
        <f t="shared" si="28"/>
        <v>65.2165488</v>
      </c>
      <c r="CI21" s="46">
        <f t="shared" si="29"/>
        <v>65.2165488</v>
      </c>
      <c r="CJ21" s="47">
        <f t="shared" si="30"/>
        <v>23.7678324</v>
      </c>
      <c r="CK21" s="46"/>
      <c r="CL21" s="47">
        <f t="shared" si="79"/>
        <v>0</v>
      </c>
      <c r="CM21" s="47">
        <f t="shared" si="31"/>
        <v>18.2908224</v>
      </c>
      <c r="CN21" s="46">
        <f t="shared" si="32"/>
        <v>18.2908224</v>
      </c>
      <c r="CO21" s="47">
        <f t="shared" si="33"/>
        <v>6.665995199999999</v>
      </c>
      <c r="CP21" s="46"/>
      <c r="CQ21" s="47">
        <f t="shared" si="80"/>
        <v>0</v>
      </c>
      <c r="CR21" s="47">
        <f t="shared" si="34"/>
        <v>337.0483584</v>
      </c>
      <c r="CS21" s="46">
        <f t="shared" si="35"/>
        <v>337.0483584</v>
      </c>
      <c r="CT21" s="47">
        <f t="shared" si="36"/>
        <v>122.8355232</v>
      </c>
      <c r="CU21" s="46"/>
      <c r="CV21" s="47">
        <f t="shared" si="81"/>
        <v>0</v>
      </c>
      <c r="CW21" s="47">
        <f t="shared" si="37"/>
        <v>502.4056800000001</v>
      </c>
      <c r="CX21" s="46">
        <f t="shared" si="38"/>
        <v>502.4056800000001</v>
      </c>
      <c r="CY21" s="47">
        <f t="shared" si="39"/>
        <v>183.09914</v>
      </c>
      <c r="CZ21" s="46"/>
      <c r="DA21" s="47">
        <f t="shared" si="82"/>
        <v>0</v>
      </c>
      <c r="DB21" s="47">
        <f t="shared" si="40"/>
        <v>5919.36</v>
      </c>
      <c r="DC21" s="46">
        <f t="shared" si="41"/>
        <v>5919.36</v>
      </c>
      <c r="DD21" s="47">
        <f t="shared" si="42"/>
        <v>2157.28</v>
      </c>
      <c r="DE21" s="46"/>
      <c r="DF21" s="47">
        <f t="shared" si="83"/>
        <v>0</v>
      </c>
      <c r="DG21" s="47">
        <f t="shared" si="43"/>
        <v>293.6298528</v>
      </c>
      <c r="DH21" s="46">
        <f t="shared" si="44"/>
        <v>293.6298528</v>
      </c>
      <c r="DI21" s="47">
        <f t="shared" si="45"/>
        <v>107.01187440000001</v>
      </c>
      <c r="DJ21" s="46"/>
      <c r="DK21" s="47">
        <f t="shared" si="84"/>
        <v>0</v>
      </c>
      <c r="DL21" s="47">
        <f t="shared" si="46"/>
        <v>2347.4553935999998</v>
      </c>
      <c r="DM21" s="46">
        <f t="shared" si="47"/>
        <v>2347.4553935999998</v>
      </c>
      <c r="DN21" s="47">
        <f t="shared" si="48"/>
        <v>855.5179228</v>
      </c>
      <c r="DO21" s="46"/>
      <c r="DP21" s="47">
        <f t="shared" si="85"/>
        <v>0</v>
      </c>
      <c r="DQ21" s="47">
        <f t="shared" si="49"/>
        <v>1285.0634592000001</v>
      </c>
      <c r="DR21" s="46">
        <f t="shared" si="50"/>
        <v>1285.0634592000001</v>
      </c>
      <c r="DS21" s="47">
        <f t="shared" si="51"/>
        <v>468.3347016</v>
      </c>
      <c r="DT21" s="46"/>
      <c r="DU21" s="47">
        <f t="shared" si="86"/>
        <v>0</v>
      </c>
      <c r="DV21" s="47">
        <f t="shared" si="52"/>
        <v>127.48821600000001</v>
      </c>
      <c r="DW21" s="46">
        <f t="shared" si="53"/>
        <v>127.48821600000001</v>
      </c>
      <c r="DX21" s="47">
        <f t="shared" si="54"/>
        <v>46.462418</v>
      </c>
      <c r="DY21" s="46"/>
      <c r="DZ21" s="47">
        <f t="shared" si="87"/>
        <v>0</v>
      </c>
      <c r="EA21" s="47">
        <f t="shared" si="55"/>
        <v>9057.064752</v>
      </c>
      <c r="EB21" s="46">
        <f t="shared" si="56"/>
        <v>9057.064752</v>
      </c>
      <c r="EC21" s="47">
        <f t="shared" si="57"/>
        <v>3300.800196</v>
      </c>
      <c r="ED21" s="46"/>
      <c r="EE21" s="47">
        <f t="shared" si="88"/>
        <v>0</v>
      </c>
      <c r="EF21" s="47">
        <f t="shared" si="58"/>
        <v>2135.4979104</v>
      </c>
      <c r="EG21" s="46">
        <f t="shared" si="59"/>
        <v>2135.4979104</v>
      </c>
      <c r="EH21" s="47">
        <f t="shared" si="60"/>
        <v>778.2711192</v>
      </c>
      <c r="EI21" s="46"/>
      <c r="EJ21" s="46">
        <f t="shared" si="89"/>
        <v>0</v>
      </c>
      <c r="EK21" s="46">
        <f t="shared" si="61"/>
        <v>355.56115680000005</v>
      </c>
      <c r="EL21" s="46">
        <f t="shared" si="62"/>
        <v>355.56115680000005</v>
      </c>
      <c r="EM21" s="47">
        <f t="shared" si="63"/>
        <v>129.5824164</v>
      </c>
      <c r="EN21" s="46"/>
      <c r="EO21" s="47">
        <f t="shared" si="90"/>
        <v>0</v>
      </c>
      <c r="EP21" s="47">
        <f t="shared" si="64"/>
        <v>382.71622080000003</v>
      </c>
      <c r="EQ21" s="46">
        <f t="shared" si="65"/>
        <v>382.71622080000003</v>
      </c>
      <c r="ER21" s="47">
        <f t="shared" si="66"/>
        <v>139.4789384</v>
      </c>
      <c r="ES21" s="46"/>
      <c r="ET21" s="47">
        <f t="shared" si="91"/>
        <v>0</v>
      </c>
      <c r="EU21" s="47">
        <f t="shared" si="67"/>
        <v>29186.987908799998</v>
      </c>
      <c r="EV21" s="46">
        <f t="shared" si="68"/>
        <v>29186.987908799998</v>
      </c>
      <c r="EW21" s="47">
        <f t="shared" si="69"/>
        <v>10637.046112400001</v>
      </c>
      <c r="EX21" s="46"/>
      <c r="EY21" s="46"/>
      <c r="EZ21" s="46"/>
      <c r="FA21" s="46">
        <f t="shared" si="70"/>
        <v>0</v>
      </c>
      <c r="FB21" s="46"/>
      <c r="FC21" s="46"/>
    </row>
    <row r="22" spans="1:159" ht="12">
      <c r="A22" s="33">
        <v>43374</v>
      </c>
      <c r="D22" s="16">
        <v>554884</v>
      </c>
      <c r="E22" s="45">
        <f t="shared" si="0"/>
        <v>554884</v>
      </c>
      <c r="F22" s="45">
        <f t="shared" si="1"/>
        <v>258532</v>
      </c>
      <c r="G22" s="45">
        <f t="shared" si="2"/>
        <v>122655</v>
      </c>
      <c r="H22" s="46"/>
      <c r="I22" s="45"/>
      <c r="J22" s="45"/>
      <c r="K22" s="45"/>
      <c r="L22" s="45"/>
      <c r="M22" s="45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>
        <v>109375</v>
      </c>
      <c r="AC22" s="46">
        <f t="shared" si="4"/>
        <v>109375</v>
      </c>
      <c r="AD22" s="46">
        <v>106692</v>
      </c>
      <c r="AE22" s="46">
        <v>38692</v>
      </c>
      <c r="AF22" s="46"/>
      <c r="AG22" s="46"/>
      <c r="AH22" s="46"/>
      <c r="AI22" s="46"/>
      <c r="AJ22" s="46"/>
      <c r="AK22" s="46"/>
      <c r="AL22" s="46"/>
      <c r="AM22" s="46"/>
      <c r="AN22" s="46">
        <v>297525</v>
      </c>
      <c r="AO22" s="46">
        <f t="shared" si="6"/>
        <v>297525</v>
      </c>
      <c r="AP22" s="46">
        <v>97908</v>
      </c>
      <c r="AQ22" s="46">
        <v>83963</v>
      </c>
      <c r="AR22" s="46"/>
      <c r="AS22" s="45"/>
      <c r="AT22" s="45">
        <f t="shared" si="7"/>
        <v>147984</v>
      </c>
      <c r="AU22" s="45">
        <f t="shared" si="8"/>
        <v>147984</v>
      </c>
      <c r="AV22" s="45">
        <v>53932</v>
      </c>
      <c r="AW22" s="46"/>
      <c r="AX22" s="47">
        <f>'2005A Academic '!H22+'2005A Academic '!M22+'2005A Academic '!R22+'2005A Academic '!W22+'2005A Academic '!AB22+'2005A Academic '!AG22+'2005A Academic '!AL22+'2005A Academic '!AQ22+'2005A Academic '!AV22+'2005A Academic '!BA22+'2005A Academic '!BF22+'2005A Academic '!BK22+'2005A Academic '!BP22+'2005A Academic '!BU22+'2005A Academic '!BZ22+'2005A Academic '!CE22+'2005A Academic '!CJ22+'2005A Academic '!CO22+'2005A Academic '!CT22+'2005A Academic '!CY22</f>
        <v>0</v>
      </c>
      <c r="AY22" s="47">
        <f>'2005A Academic '!I22+'2005A Academic '!N22+'2005A Academic '!S22+'2005A Academic '!X22+'2005A Academic '!AC22+'2005A Academic '!AH22+'2005A Academic '!AM22+'2005A Academic '!AR22+'2005A Academic '!AW22+'2005A Academic '!BB22+'2005A Academic '!BG22+'2005A Academic '!BL22+'2005A Academic '!BQ22+'2005A Academic '!BV22+'2005A Academic '!CA22+'2005A Academic '!CF22+'2005A Academic '!CK22+'2005A Academic '!CP22+'2005A Academic '!CU22+'2005A Academic '!CZ22</f>
        <v>82958.73531840001</v>
      </c>
      <c r="AZ22" s="47">
        <f t="shared" si="9"/>
        <v>82958.73531840001</v>
      </c>
      <c r="BA22" s="47">
        <f>'2005A Academic '!K22+'2005A Academic '!P22+'2005A Academic '!U22+'2005A Academic '!Z22+'2005A Academic '!AE22+'2005A Academic '!AJ22+'2005A Academic '!AO22+'2005A Academic '!AT22+'2005A Academic '!AY22+'2005A Academic '!BD22+'2005A Academic '!BI22+'2005A Academic '!BN22+'2005A Academic '!BS22+'2005A Academic '!BX22+'2005A Academic '!CC22+'2005A Academic '!CH22+'2005A Academic '!CM22+'2005A Academic '!CR22+'2005A Academic '!CW22+'2005A Academic '!DB22</f>
        <v>30233.880103199997</v>
      </c>
      <c r="BB22" s="46"/>
      <c r="BC22" s="46"/>
      <c r="BD22" s="48">
        <f t="shared" si="10"/>
        <v>65025.264681600005</v>
      </c>
      <c r="BE22" s="46">
        <f t="shared" si="11"/>
        <v>65025.264681600005</v>
      </c>
      <c r="BF22" s="46">
        <f t="shared" si="12"/>
        <v>23698.119896800003</v>
      </c>
      <c r="BG22" s="46"/>
      <c r="BH22" s="47"/>
      <c r="BI22" s="48">
        <f t="shared" si="13"/>
        <v>1106.1508032000002</v>
      </c>
      <c r="BJ22" s="47">
        <f t="shared" si="14"/>
        <v>1106.1508032000002</v>
      </c>
      <c r="BK22" s="47">
        <f t="shared" si="15"/>
        <v>403.1309136</v>
      </c>
      <c r="BL22" s="46"/>
      <c r="BM22" s="47"/>
      <c r="BN22" s="47">
        <f t="shared" si="16"/>
        <v>507.31874880000004</v>
      </c>
      <c r="BO22" s="46">
        <f t="shared" si="17"/>
        <v>507.31874880000004</v>
      </c>
      <c r="BP22" s="47">
        <f t="shared" si="18"/>
        <v>184.8896824</v>
      </c>
      <c r="BQ22" s="46"/>
      <c r="BR22" s="47"/>
      <c r="BS22" s="47">
        <f t="shared" si="19"/>
        <v>105.0538416</v>
      </c>
      <c r="BT22" s="46">
        <f t="shared" si="20"/>
        <v>105.0538416</v>
      </c>
      <c r="BU22" s="47">
        <f t="shared" si="21"/>
        <v>38.2863268</v>
      </c>
      <c r="BV22" s="46"/>
      <c r="BW22" s="47"/>
      <c r="BX22" s="47">
        <f t="shared" si="22"/>
        <v>11231.1864864</v>
      </c>
      <c r="BY22" s="46">
        <f t="shared" si="23"/>
        <v>11231.1864864</v>
      </c>
      <c r="BZ22" s="47">
        <f t="shared" si="24"/>
        <v>4093.1475672</v>
      </c>
      <c r="CA22" s="46"/>
      <c r="CB22" s="47"/>
      <c r="CC22" s="47">
        <f t="shared" si="25"/>
        <v>61.76852159999999</v>
      </c>
      <c r="CD22" s="46">
        <f t="shared" si="26"/>
        <v>61.76852159999999</v>
      </c>
      <c r="CE22" s="47">
        <f t="shared" si="27"/>
        <v>22.5112168</v>
      </c>
      <c r="CF22" s="46"/>
      <c r="CG22" s="47"/>
      <c r="CH22" s="47">
        <f t="shared" si="28"/>
        <v>65.2165488</v>
      </c>
      <c r="CI22" s="46">
        <f t="shared" si="29"/>
        <v>65.2165488</v>
      </c>
      <c r="CJ22" s="47">
        <f t="shared" si="30"/>
        <v>23.7678324</v>
      </c>
      <c r="CK22" s="46"/>
      <c r="CL22" s="47"/>
      <c r="CM22" s="47">
        <f t="shared" si="31"/>
        <v>18.2908224</v>
      </c>
      <c r="CN22" s="46">
        <f t="shared" si="32"/>
        <v>18.2908224</v>
      </c>
      <c r="CO22" s="47">
        <f t="shared" si="33"/>
        <v>6.665995199999999</v>
      </c>
      <c r="CP22" s="46"/>
      <c r="CQ22" s="47"/>
      <c r="CR22" s="47">
        <f t="shared" si="34"/>
        <v>337.0483584</v>
      </c>
      <c r="CS22" s="46">
        <f t="shared" si="35"/>
        <v>337.0483584</v>
      </c>
      <c r="CT22" s="47">
        <f t="shared" si="36"/>
        <v>122.8355232</v>
      </c>
      <c r="CU22" s="46"/>
      <c r="CV22" s="47"/>
      <c r="CW22" s="47">
        <f t="shared" si="37"/>
        <v>502.4056800000001</v>
      </c>
      <c r="CX22" s="46">
        <f t="shared" si="38"/>
        <v>502.4056800000001</v>
      </c>
      <c r="CY22" s="47">
        <f t="shared" si="39"/>
        <v>183.09914</v>
      </c>
      <c r="CZ22" s="46"/>
      <c r="DA22" s="47"/>
      <c r="DB22" s="47">
        <f t="shared" si="40"/>
        <v>5919.36</v>
      </c>
      <c r="DC22" s="46">
        <f t="shared" si="41"/>
        <v>5919.36</v>
      </c>
      <c r="DD22" s="47">
        <f t="shared" si="42"/>
        <v>2157.28</v>
      </c>
      <c r="DE22" s="46"/>
      <c r="DF22" s="47"/>
      <c r="DG22" s="47">
        <f t="shared" si="43"/>
        <v>293.6298528</v>
      </c>
      <c r="DH22" s="46">
        <f t="shared" si="44"/>
        <v>293.6298528</v>
      </c>
      <c r="DI22" s="47">
        <f t="shared" si="45"/>
        <v>107.01187440000001</v>
      </c>
      <c r="DJ22" s="46"/>
      <c r="DK22" s="47"/>
      <c r="DL22" s="47">
        <f t="shared" si="46"/>
        <v>2347.4553935999998</v>
      </c>
      <c r="DM22" s="46">
        <f t="shared" si="47"/>
        <v>2347.4553935999998</v>
      </c>
      <c r="DN22" s="47">
        <f t="shared" si="48"/>
        <v>855.5179228</v>
      </c>
      <c r="DO22" s="46"/>
      <c r="DP22" s="47"/>
      <c r="DQ22" s="47">
        <f t="shared" si="49"/>
        <v>1285.0634592000001</v>
      </c>
      <c r="DR22" s="46">
        <f t="shared" si="50"/>
        <v>1285.0634592000001</v>
      </c>
      <c r="DS22" s="47">
        <f t="shared" si="51"/>
        <v>468.3347016</v>
      </c>
      <c r="DT22" s="46"/>
      <c r="DU22" s="47"/>
      <c r="DV22" s="47">
        <f t="shared" si="52"/>
        <v>127.48821600000001</v>
      </c>
      <c r="DW22" s="46">
        <f t="shared" si="53"/>
        <v>127.48821600000001</v>
      </c>
      <c r="DX22" s="47">
        <f t="shared" si="54"/>
        <v>46.462418</v>
      </c>
      <c r="DY22" s="46"/>
      <c r="DZ22" s="47"/>
      <c r="EA22" s="47">
        <f t="shared" si="55"/>
        <v>9057.064752</v>
      </c>
      <c r="EB22" s="46">
        <f t="shared" si="56"/>
        <v>9057.064752</v>
      </c>
      <c r="EC22" s="47">
        <f t="shared" si="57"/>
        <v>3300.800196</v>
      </c>
      <c r="ED22" s="46"/>
      <c r="EE22" s="47"/>
      <c r="EF22" s="47">
        <f t="shared" si="58"/>
        <v>2135.4979104</v>
      </c>
      <c r="EG22" s="46">
        <f t="shared" si="59"/>
        <v>2135.4979104</v>
      </c>
      <c r="EH22" s="47">
        <f t="shared" si="60"/>
        <v>778.2711192</v>
      </c>
      <c r="EI22" s="46"/>
      <c r="EJ22" s="46"/>
      <c r="EK22" s="46">
        <f t="shared" si="61"/>
        <v>355.56115680000005</v>
      </c>
      <c r="EL22" s="46">
        <f t="shared" si="62"/>
        <v>355.56115680000005</v>
      </c>
      <c r="EM22" s="47">
        <f t="shared" si="63"/>
        <v>129.5824164</v>
      </c>
      <c r="EN22" s="46"/>
      <c r="EO22" s="47"/>
      <c r="EP22" s="47">
        <f t="shared" si="64"/>
        <v>382.71622080000003</v>
      </c>
      <c r="EQ22" s="46">
        <f t="shared" si="65"/>
        <v>382.71622080000003</v>
      </c>
      <c r="ER22" s="47">
        <f t="shared" si="66"/>
        <v>139.4789384</v>
      </c>
      <c r="ES22" s="46"/>
      <c r="ET22" s="47"/>
      <c r="EU22" s="47">
        <f t="shared" si="67"/>
        <v>29186.987908799998</v>
      </c>
      <c r="EV22" s="46">
        <f t="shared" si="68"/>
        <v>29186.987908799998</v>
      </c>
      <c r="EW22" s="47">
        <f t="shared" si="69"/>
        <v>10637.046112400001</v>
      </c>
      <c r="EX22" s="46"/>
      <c r="EY22" s="46"/>
      <c r="EZ22" s="46"/>
      <c r="FA22" s="46">
        <f t="shared" si="70"/>
        <v>0</v>
      </c>
      <c r="FB22" s="46"/>
      <c r="FC22" s="46"/>
    </row>
    <row r="23" spans="1:159" s="34" customFormat="1" ht="12">
      <c r="A23" s="33">
        <v>43556</v>
      </c>
      <c r="C23" s="22">
        <v>4375000</v>
      </c>
      <c r="D23" s="22">
        <v>554884</v>
      </c>
      <c r="E23" s="45">
        <f t="shared" si="0"/>
        <v>4929884</v>
      </c>
      <c r="F23" s="45">
        <f t="shared" si="1"/>
        <v>258524</v>
      </c>
      <c r="G23" s="45">
        <f t="shared" si="2"/>
        <v>122585</v>
      </c>
      <c r="H23" s="47"/>
      <c r="I23" s="48"/>
      <c r="J23" s="48"/>
      <c r="K23" s="45"/>
      <c r="L23" s="45"/>
      <c r="M23" s="45"/>
      <c r="N23" s="47"/>
      <c r="O23" s="47"/>
      <c r="P23" s="47"/>
      <c r="Q23" s="47"/>
      <c r="R23" s="47"/>
      <c r="S23" s="47"/>
      <c r="T23" s="47"/>
      <c r="U23" s="47"/>
      <c r="V23" s="47"/>
      <c r="W23" s="46"/>
      <c r="X23" s="46"/>
      <c r="Y23" s="46"/>
      <c r="Z23" s="47"/>
      <c r="AA23" s="47">
        <v>4375000</v>
      </c>
      <c r="AB23" s="47">
        <v>109375</v>
      </c>
      <c r="AC23" s="46">
        <f t="shared" si="4"/>
        <v>4484375</v>
      </c>
      <c r="AD23" s="46">
        <v>106684</v>
      </c>
      <c r="AE23" s="46">
        <v>38622</v>
      </c>
      <c r="AF23" s="47"/>
      <c r="AG23" s="47"/>
      <c r="AH23" s="47"/>
      <c r="AI23" s="47"/>
      <c r="AJ23" s="47"/>
      <c r="AK23" s="47"/>
      <c r="AL23" s="47"/>
      <c r="AM23" s="47"/>
      <c r="AN23" s="47">
        <v>297525</v>
      </c>
      <c r="AO23" s="46">
        <f t="shared" si="6"/>
        <v>297525</v>
      </c>
      <c r="AP23" s="46">
        <v>97908</v>
      </c>
      <c r="AQ23" s="46">
        <v>83963</v>
      </c>
      <c r="AR23" s="47"/>
      <c r="AS23" s="45">
        <f t="shared" si="71"/>
        <v>0</v>
      </c>
      <c r="AT23" s="45">
        <f t="shared" si="7"/>
        <v>147984</v>
      </c>
      <c r="AU23" s="45">
        <f t="shared" si="8"/>
        <v>147984</v>
      </c>
      <c r="AV23" s="45">
        <v>53932</v>
      </c>
      <c r="AW23" s="47"/>
      <c r="AX23" s="47">
        <f>'2005A Academic '!H23+'2005A Academic '!M23+'2005A Academic '!R23+'2005A Academic '!W23+'2005A Academic '!AB23+'2005A Academic '!AG23+'2005A Academic '!AL23+'2005A Academic '!AQ23+'2005A Academic '!AV23+'2005A Academic '!BA23+'2005A Academic '!BF23+'2005A Academic '!BK23+'2005A Academic '!BP23+'2005A Academic '!BU23+'2005A Academic '!BZ23+'2005A Academic '!CE23+'2005A Academic '!CJ23+'2005A Academic '!CO23+'2005A Academic '!CT23+'2005A Academic '!CY23</f>
        <v>0</v>
      </c>
      <c r="AY23" s="47">
        <f>'2005A Academic '!I23+'2005A Academic '!N23+'2005A Academic '!S23+'2005A Academic '!X23+'2005A Academic '!AC23+'2005A Academic '!AH23+'2005A Academic '!AM23+'2005A Academic '!AR23+'2005A Academic '!AW23+'2005A Academic '!BB23+'2005A Academic '!BG23+'2005A Academic '!BL23+'2005A Academic '!BQ23+'2005A Academic '!BV23+'2005A Academic '!CA23+'2005A Academic '!CF23+'2005A Academic '!CK23+'2005A Academic '!CP23+'2005A Academic '!CU23+'2005A Academic '!CZ23</f>
        <v>82958.73531840001</v>
      </c>
      <c r="AZ23" s="47">
        <f t="shared" si="9"/>
        <v>82958.73531840001</v>
      </c>
      <c r="BA23" s="47">
        <f>'2005A Academic '!K23+'2005A Academic '!P23+'2005A Academic '!U23+'2005A Academic '!Z23+'2005A Academic '!AE23+'2005A Academic '!AJ23+'2005A Academic '!AO23+'2005A Academic '!AT23+'2005A Academic '!AY23+'2005A Academic '!BD23+'2005A Academic '!BI23+'2005A Academic '!BN23+'2005A Academic '!BS23+'2005A Academic '!BX23+'2005A Academic '!CC23+'2005A Academic '!CH23+'2005A Academic '!CM23+'2005A Academic '!CR23+'2005A Academic '!CW23+'2005A Academic '!DB23</f>
        <v>30233.880103199997</v>
      </c>
      <c r="BB23" s="47"/>
      <c r="BC23" s="46">
        <f t="shared" si="72"/>
        <v>0</v>
      </c>
      <c r="BD23" s="48">
        <f t="shared" si="10"/>
        <v>65025.264681600005</v>
      </c>
      <c r="BE23" s="46">
        <f t="shared" si="11"/>
        <v>65025.264681600005</v>
      </c>
      <c r="BF23" s="46">
        <f t="shared" si="12"/>
        <v>23698.119896800003</v>
      </c>
      <c r="BG23" s="47"/>
      <c r="BH23" s="47">
        <f t="shared" si="73"/>
        <v>0</v>
      </c>
      <c r="BI23" s="48">
        <f t="shared" si="13"/>
        <v>1106.1508032000002</v>
      </c>
      <c r="BJ23" s="47">
        <f t="shared" si="14"/>
        <v>1106.1508032000002</v>
      </c>
      <c r="BK23" s="47">
        <f t="shared" si="15"/>
        <v>403.1309136</v>
      </c>
      <c r="BL23" s="47"/>
      <c r="BM23" s="47">
        <f t="shared" si="74"/>
        <v>0</v>
      </c>
      <c r="BN23" s="47">
        <f t="shared" si="16"/>
        <v>507.31874880000004</v>
      </c>
      <c r="BO23" s="46">
        <f t="shared" si="17"/>
        <v>507.31874880000004</v>
      </c>
      <c r="BP23" s="47">
        <f t="shared" si="18"/>
        <v>184.8896824</v>
      </c>
      <c r="BQ23" s="47"/>
      <c r="BR23" s="47">
        <f t="shared" si="75"/>
        <v>0</v>
      </c>
      <c r="BS23" s="47">
        <f t="shared" si="19"/>
        <v>105.0538416</v>
      </c>
      <c r="BT23" s="46">
        <f t="shared" si="20"/>
        <v>105.0538416</v>
      </c>
      <c r="BU23" s="47">
        <f t="shared" si="21"/>
        <v>38.2863268</v>
      </c>
      <c r="BV23" s="47"/>
      <c r="BW23" s="47">
        <f t="shared" si="76"/>
        <v>0</v>
      </c>
      <c r="BX23" s="47">
        <f t="shared" si="22"/>
        <v>11231.1864864</v>
      </c>
      <c r="BY23" s="46">
        <f t="shared" si="23"/>
        <v>11231.1864864</v>
      </c>
      <c r="BZ23" s="47">
        <f t="shared" si="24"/>
        <v>4093.1475672</v>
      </c>
      <c r="CA23" s="47"/>
      <c r="CB23" s="47">
        <f t="shared" si="77"/>
        <v>0</v>
      </c>
      <c r="CC23" s="47">
        <f t="shared" si="25"/>
        <v>61.76852159999999</v>
      </c>
      <c r="CD23" s="46">
        <f t="shared" si="26"/>
        <v>61.76852159999999</v>
      </c>
      <c r="CE23" s="47">
        <f t="shared" si="27"/>
        <v>22.5112168</v>
      </c>
      <c r="CF23" s="47"/>
      <c r="CG23" s="47">
        <f t="shared" si="78"/>
        <v>0</v>
      </c>
      <c r="CH23" s="47">
        <f t="shared" si="28"/>
        <v>65.2165488</v>
      </c>
      <c r="CI23" s="46">
        <f t="shared" si="29"/>
        <v>65.2165488</v>
      </c>
      <c r="CJ23" s="47">
        <f t="shared" si="30"/>
        <v>23.7678324</v>
      </c>
      <c r="CK23" s="47"/>
      <c r="CL23" s="47">
        <f t="shared" si="79"/>
        <v>0</v>
      </c>
      <c r="CM23" s="47">
        <f t="shared" si="31"/>
        <v>18.2908224</v>
      </c>
      <c r="CN23" s="46">
        <f t="shared" si="32"/>
        <v>18.2908224</v>
      </c>
      <c r="CO23" s="47">
        <f t="shared" si="33"/>
        <v>6.665995199999999</v>
      </c>
      <c r="CP23" s="47"/>
      <c r="CQ23" s="47">
        <f t="shared" si="80"/>
        <v>0</v>
      </c>
      <c r="CR23" s="47">
        <f t="shared" si="34"/>
        <v>337.0483584</v>
      </c>
      <c r="CS23" s="46">
        <f t="shared" si="35"/>
        <v>337.0483584</v>
      </c>
      <c r="CT23" s="47">
        <f t="shared" si="36"/>
        <v>122.8355232</v>
      </c>
      <c r="CU23" s="47"/>
      <c r="CV23" s="47">
        <f t="shared" si="81"/>
        <v>0</v>
      </c>
      <c r="CW23" s="47">
        <f t="shared" si="37"/>
        <v>502.4056800000001</v>
      </c>
      <c r="CX23" s="46">
        <f t="shared" si="38"/>
        <v>502.4056800000001</v>
      </c>
      <c r="CY23" s="47">
        <f t="shared" si="39"/>
        <v>183.09914</v>
      </c>
      <c r="CZ23" s="47"/>
      <c r="DA23" s="47">
        <f t="shared" si="82"/>
        <v>0</v>
      </c>
      <c r="DB23" s="47">
        <f t="shared" si="40"/>
        <v>5919.36</v>
      </c>
      <c r="DC23" s="46">
        <f t="shared" si="41"/>
        <v>5919.36</v>
      </c>
      <c r="DD23" s="47">
        <f t="shared" si="42"/>
        <v>2157.28</v>
      </c>
      <c r="DE23" s="47"/>
      <c r="DF23" s="47">
        <f t="shared" si="83"/>
        <v>0</v>
      </c>
      <c r="DG23" s="47">
        <f t="shared" si="43"/>
        <v>293.6298528</v>
      </c>
      <c r="DH23" s="46">
        <f t="shared" si="44"/>
        <v>293.6298528</v>
      </c>
      <c r="DI23" s="47">
        <f t="shared" si="45"/>
        <v>107.01187440000001</v>
      </c>
      <c r="DJ23" s="47"/>
      <c r="DK23" s="47">
        <f t="shared" si="84"/>
        <v>0</v>
      </c>
      <c r="DL23" s="47">
        <f t="shared" si="46"/>
        <v>2347.4553935999998</v>
      </c>
      <c r="DM23" s="46">
        <f t="shared" si="47"/>
        <v>2347.4553935999998</v>
      </c>
      <c r="DN23" s="47">
        <f t="shared" si="48"/>
        <v>855.5179228</v>
      </c>
      <c r="DO23" s="47"/>
      <c r="DP23" s="47">
        <f t="shared" si="85"/>
        <v>0</v>
      </c>
      <c r="DQ23" s="47">
        <f t="shared" si="49"/>
        <v>1285.0634592000001</v>
      </c>
      <c r="DR23" s="46">
        <f t="shared" si="50"/>
        <v>1285.0634592000001</v>
      </c>
      <c r="DS23" s="47">
        <f t="shared" si="51"/>
        <v>468.3347016</v>
      </c>
      <c r="DT23" s="47"/>
      <c r="DU23" s="47">
        <f t="shared" si="86"/>
        <v>0</v>
      </c>
      <c r="DV23" s="47">
        <f t="shared" si="52"/>
        <v>127.48821600000001</v>
      </c>
      <c r="DW23" s="46">
        <f t="shared" si="53"/>
        <v>127.48821600000001</v>
      </c>
      <c r="DX23" s="47">
        <f t="shared" si="54"/>
        <v>46.462418</v>
      </c>
      <c r="DY23" s="47"/>
      <c r="DZ23" s="47">
        <f t="shared" si="87"/>
        <v>0</v>
      </c>
      <c r="EA23" s="47">
        <f t="shared" si="55"/>
        <v>9057.064752</v>
      </c>
      <c r="EB23" s="46">
        <f t="shared" si="56"/>
        <v>9057.064752</v>
      </c>
      <c r="EC23" s="47">
        <f t="shared" si="57"/>
        <v>3300.800196</v>
      </c>
      <c r="ED23" s="47"/>
      <c r="EE23" s="47">
        <f t="shared" si="88"/>
        <v>0</v>
      </c>
      <c r="EF23" s="47">
        <f t="shared" si="58"/>
        <v>2135.4979104</v>
      </c>
      <c r="EG23" s="46">
        <f t="shared" si="59"/>
        <v>2135.4979104</v>
      </c>
      <c r="EH23" s="47">
        <f t="shared" si="60"/>
        <v>778.2711192</v>
      </c>
      <c r="EI23" s="46"/>
      <c r="EJ23" s="46">
        <f t="shared" si="89"/>
        <v>0</v>
      </c>
      <c r="EK23" s="46">
        <f t="shared" si="61"/>
        <v>355.56115680000005</v>
      </c>
      <c r="EL23" s="46">
        <f t="shared" si="62"/>
        <v>355.56115680000005</v>
      </c>
      <c r="EM23" s="47">
        <f t="shared" si="63"/>
        <v>129.5824164</v>
      </c>
      <c r="EN23" s="47"/>
      <c r="EO23" s="47">
        <f t="shared" si="90"/>
        <v>0</v>
      </c>
      <c r="EP23" s="47">
        <f t="shared" si="64"/>
        <v>382.71622080000003</v>
      </c>
      <c r="EQ23" s="46">
        <f t="shared" si="65"/>
        <v>382.71622080000003</v>
      </c>
      <c r="ER23" s="47">
        <f t="shared" si="66"/>
        <v>139.4789384</v>
      </c>
      <c r="ES23" s="47"/>
      <c r="ET23" s="47">
        <f t="shared" si="91"/>
        <v>0</v>
      </c>
      <c r="EU23" s="47">
        <f t="shared" si="67"/>
        <v>29186.987908799998</v>
      </c>
      <c r="EV23" s="46">
        <f t="shared" si="68"/>
        <v>29186.987908799998</v>
      </c>
      <c r="EW23" s="47">
        <f t="shared" si="69"/>
        <v>10637.046112400001</v>
      </c>
      <c r="EX23" s="47"/>
      <c r="EY23" s="46"/>
      <c r="EZ23" s="46"/>
      <c r="FA23" s="46">
        <f t="shared" si="70"/>
        <v>0</v>
      </c>
      <c r="FB23" s="46"/>
      <c r="FC23" s="47"/>
    </row>
    <row r="24" spans="1:159" s="34" customFormat="1" ht="12">
      <c r="A24" s="33">
        <v>43739</v>
      </c>
      <c r="C24" s="22"/>
      <c r="D24" s="22">
        <v>445509</v>
      </c>
      <c r="E24" s="45">
        <f t="shared" si="0"/>
        <v>445509</v>
      </c>
      <c r="F24" s="45">
        <f t="shared" si="1"/>
        <v>151840</v>
      </c>
      <c r="G24" s="45">
        <f t="shared" si="2"/>
        <v>83963</v>
      </c>
      <c r="H24" s="47"/>
      <c r="I24" s="48"/>
      <c r="J24" s="48"/>
      <c r="K24" s="45"/>
      <c r="L24" s="45"/>
      <c r="M24" s="45"/>
      <c r="N24" s="47"/>
      <c r="O24" s="47"/>
      <c r="P24" s="47"/>
      <c r="Q24" s="47"/>
      <c r="R24" s="47"/>
      <c r="S24" s="47"/>
      <c r="T24" s="47"/>
      <c r="U24" s="47"/>
      <c r="V24" s="47"/>
      <c r="W24" s="46"/>
      <c r="X24" s="46"/>
      <c r="Y24" s="46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>
        <v>297525</v>
      </c>
      <c r="AO24" s="46">
        <f t="shared" si="6"/>
        <v>297525</v>
      </c>
      <c r="AP24" s="46">
        <v>97908</v>
      </c>
      <c r="AQ24" s="46">
        <v>83963</v>
      </c>
      <c r="AR24" s="47"/>
      <c r="AS24" s="45"/>
      <c r="AT24" s="45">
        <f t="shared" si="7"/>
        <v>147984</v>
      </c>
      <c r="AU24" s="45">
        <f t="shared" si="8"/>
        <v>147984</v>
      </c>
      <c r="AV24" s="45">
        <v>53932</v>
      </c>
      <c r="AW24" s="47"/>
      <c r="AX24" s="47">
        <f>'2005A Academic '!H24+'2005A Academic '!M24+'2005A Academic '!R24+'2005A Academic '!W24+'2005A Academic '!AB24+'2005A Academic '!AG24+'2005A Academic '!AL24+'2005A Academic '!AQ24+'2005A Academic '!AV24+'2005A Academic '!BA24+'2005A Academic '!BF24+'2005A Academic '!BK24+'2005A Academic '!BP24+'2005A Academic '!BU24+'2005A Academic '!BZ24+'2005A Academic '!CE24+'2005A Academic '!CJ24+'2005A Academic '!CO24+'2005A Academic '!CT24+'2005A Academic '!CY24</f>
        <v>0</v>
      </c>
      <c r="AY24" s="47">
        <f>'2005A Academic '!I24+'2005A Academic '!N24+'2005A Academic '!S24+'2005A Academic '!X24+'2005A Academic '!AC24+'2005A Academic '!AH24+'2005A Academic '!AM24+'2005A Academic '!AR24+'2005A Academic '!AW24+'2005A Academic '!BB24+'2005A Academic '!BG24+'2005A Academic '!BL24+'2005A Academic '!BQ24+'2005A Academic '!BV24+'2005A Academic '!CA24+'2005A Academic '!CF24+'2005A Academic '!CK24+'2005A Academic '!CP24+'2005A Academic '!CU24+'2005A Academic '!CZ24</f>
        <v>82958.73531840001</v>
      </c>
      <c r="AZ24" s="47">
        <f t="shared" si="9"/>
        <v>82958.73531840001</v>
      </c>
      <c r="BA24" s="47">
        <f>'2005A Academic '!K24+'2005A Academic '!P24+'2005A Academic '!U24+'2005A Academic '!Z24+'2005A Academic '!AE24+'2005A Academic '!AJ24+'2005A Academic '!AO24+'2005A Academic '!AT24+'2005A Academic '!AY24+'2005A Academic '!BD24+'2005A Academic '!BI24+'2005A Academic '!BN24+'2005A Academic '!BS24+'2005A Academic '!BX24+'2005A Academic '!CC24+'2005A Academic '!CH24+'2005A Academic '!CM24+'2005A Academic '!CR24+'2005A Academic '!CW24+'2005A Academic '!DB24</f>
        <v>30233.880103199997</v>
      </c>
      <c r="BB24" s="47"/>
      <c r="BC24" s="46"/>
      <c r="BD24" s="48">
        <f t="shared" si="10"/>
        <v>65025.264681600005</v>
      </c>
      <c r="BE24" s="46">
        <f t="shared" si="11"/>
        <v>65025.264681600005</v>
      </c>
      <c r="BF24" s="46">
        <f t="shared" si="12"/>
        <v>23698.119896800003</v>
      </c>
      <c r="BG24" s="47"/>
      <c r="BH24" s="47"/>
      <c r="BI24" s="48">
        <f t="shared" si="13"/>
        <v>1106.1508032000002</v>
      </c>
      <c r="BJ24" s="47">
        <f t="shared" si="14"/>
        <v>1106.1508032000002</v>
      </c>
      <c r="BK24" s="47">
        <f t="shared" si="15"/>
        <v>403.1309136</v>
      </c>
      <c r="BL24" s="47"/>
      <c r="BM24" s="47"/>
      <c r="BN24" s="47">
        <f t="shared" si="16"/>
        <v>507.31874880000004</v>
      </c>
      <c r="BO24" s="46">
        <f t="shared" si="17"/>
        <v>507.31874880000004</v>
      </c>
      <c r="BP24" s="47">
        <f t="shared" si="18"/>
        <v>184.8896824</v>
      </c>
      <c r="BQ24" s="47"/>
      <c r="BR24" s="47"/>
      <c r="BS24" s="47">
        <f t="shared" si="19"/>
        <v>105.0538416</v>
      </c>
      <c r="BT24" s="46">
        <f t="shared" si="20"/>
        <v>105.0538416</v>
      </c>
      <c r="BU24" s="47">
        <f t="shared" si="21"/>
        <v>38.2863268</v>
      </c>
      <c r="BV24" s="47"/>
      <c r="BW24" s="47"/>
      <c r="BX24" s="47">
        <f t="shared" si="22"/>
        <v>11231.1864864</v>
      </c>
      <c r="BY24" s="46">
        <f t="shared" si="23"/>
        <v>11231.1864864</v>
      </c>
      <c r="BZ24" s="47">
        <f t="shared" si="24"/>
        <v>4093.1475672</v>
      </c>
      <c r="CA24" s="47"/>
      <c r="CB24" s="47"/>
      <c r="CC24" s="47">
        <f t="shared" si="25"/>
        <v>61.76852159999999</v>
      </c>
      <c r="CD24" s="46">
        <f t="shared" si="26"/>
        <v>61.76852159999999</v>
      </c>
      <c r="CE24" s="47">
        <f t="shared" si="27"/>
        <v>22.5112168</v>
      </c>
      <c r="CF24" s="47"/>
      <c r="CG24" s="47"/>
      <c r="CH24" s="47">
        <f t="shared" si="28"/>
        <v>65.2165488</v>
      </c>
      <c r="CI24" s="46">
        <f t="shared" si="29"/>
        <v>65.2165488</v>
      </c>
      <c r="CJ24" s="47">
        <f t="shared" si="30"/>
        <v>23.7678324</v>
      </c>
      <c r="CK24" s="47"/>
      <c r="CL24" s="47"/>
      <c r="CM24" s="47">
        <f t="shared" si="31"/>
        <v>18.2908224</v>
      </c>
      <c r="CN24" s="46">
        <f t="shared" si="32"/>
        <v>18.2908224</v>
      </c>
      <c r="CO24" s="47">
        <f t="shared" si="33"/>
        <v>6.665995199999999</v>
      </c>
      <c r="CP24" s="47"/>
      <c r="CQ24" s="47"/>
      <c r="CR24" s="47">
        <f t="shared" si="34"/>
        <v>337.0483584</v>
      </c>
      <c r="CS24" s="46">
        <f t="shared" si="35"/>
        <v>337.0483584</v>
      </c>
      <c r="CT24" s="47">
        <f t="shared" si="36"/>
        <v>122.8355232</v>
      </c>
      <c r="CU24" s="47"/>
      <c r="CV24" s="47"/>
      <c r="CW24" s="47">
        <f t="shared" si="37"/>
        <v>502.4056800000001</v>
      </c>
      <c r="CX24" s="46">
        <f t="shared" si="38"/>
        <v>502.4056800000001</v>
      </c>
      <c r="CY24" s="47">
        <f t="shared" si="39"/>
        <v>183.09914</v>
      </c>
      <c r="CZ24" s="47"/>
      <c r="DA24" s="47"/>
      <c r="DB24" s="47">
        <f t="shared" si="40"/>
        <v>5919.36</v>
      </c>
      <c r="DC24" s="46">
        <f t="shared" si="41"/>
        <v>5919.36</v>
      </c>
      <c r="DD24" s="47">
        <f t="shared" si="42"/>
        <v>2157.28</v>
      </c>
      <c r="DE24" s="47"/>
      <c r="DF24" s="47"/>
      <c r="DG24" s="47">
        <f t="shared" si="43"/>
        <v>293.6298528</v>
      </c>
      <c r="DH24" s="46">
        <f t="shared" si="44"/>
        <v>293.6298528</v>
      </c>
      <c r="DI24" s="47">
        <f t="shared" si="45"/>
        <v>107.01187440000001</v>
      </c>
      <c r="DJ24" s="47"/>
      <c r="DK24" s="47"/>
      <c r="DL24" s="47">
        <f t="shared" si="46"/>
        <v>2347.4553935999998</v>
      </c>
      <c r="DM24" s="46">
        <f t="shared" si="47"/>
        <v>2347.4553935999998</v>
      </c>
      <c r="DN24" s="47">
        <f t="shared" si="48"/>
        <v>855.5179228</v>
      </c>
      <c r="DO24" s="47"/>
      <c r="DP24" s="47"/>
      <c r="DQ24" s="47">
        <f t="shared" si="49"/>
        <v>1285.0634592000001</v>
      </c>
      <c r="DR24" s="46">
        <f t="shared" si="50"/>
        <v>1285.0634592000001</v>
      </c>
      <c r="DS24" s="47">
        <f t="shared" si="51"/>
        <v>468.3347016</v>
      </c>
      <c r="DT24" s="47"/>
      <c r="DU24" s="47"/>
      <c r="DV24" s="47">
        <f t="shared" si="52"/>
        <v>127.48821600000001</v>
      </c>
      <c r="DW24" s="46">
        <f t="shared" si="53"/>
        <v>127.48821600000001</v>
      </c>
      <c r="DX24" s="47">
        <f t="shared" si="54"/>
        <v>46.462418</v>
      </c>
      <c r="DY24" s="47"/>
      <c r="DZ24" s="47"/>
      <c r="EA24" s="47">
        <f t="shared" si="55"/>
        <v>9057.064752</v>
      </c>
      <c r="EB24" s="46">
        <f t="shared" si="56"/>
        <v>9057.064752</v>
      </c>
      <c r="EC24" s="47">
        <f t="shared" si="57"/>
        <v>3300.800196</v>
      </c>
      <c r="ED24" s="47"/>
      <c r="EE24" s="47"/>
      <c r="EF24" s="47">
        <f t="shared" si="58"/>
        <v>2135.4979104</v>
      </c>
      <c r="EG24" s="46">
        <f t="shared" si="59"/>
        <v>2135.4979104</v>
      </c>
      <c r="EH24" s="47">
        <f t="shared" si="60"/>
        <v>778.2711192</v>
      </c>
      <c r="EI24" s="46"/>
      <c r="EJ24" s="46"/>
      <c r="EK24" s="46">
        <f t="shared" si="61"/>
        <v>355.56115680000005</v>
      </c>
      <c r="EL24" s="46">
        <f t="shared" si="62"/>
        <v>355.56115680000005</v>
      </c>
      <c r="EM24" s="47">
        <f t="shared" si="63"/>
        <v>129.5824164</v>
      </c>
      <c r="EN24" s="47"/>
      <c r="EO24" s="47"/>
      <c r="EP24" s="47">
        <f t="shared" si="64"/>
        <v>382.71622080000003</v>
      </c>
      <c r="EQ24" s="46">
        <f t="shared" si="65"/>
        <v>382.71622080000003</v>
      </c>
      <c r="ER24" s="47">
        <f t="shared" si="66"/>
        <v>139.4789384</v>
      </c>
      <c r="ES24" s="47"/>
      <c r="ET24" s="47"/>
      <c r="EU24" s="47">
        <f t="shared" si="67"/>
        <v>29186.987908799998</v>
      </c>
      <c r="EV24" s="46">
        <f t="shared" si="68"/>
        <v>29186.987908799998</v>
      </c>
      <c r="EW24" s="47">
        <f t="shared" si="69"/>
        <v>10637.046112400001</v>
      </c>
      <c r="EX24" s="47"/>
      <c r="EY24" s="46"/>
      <c r="EZ24" s="46"/>
      <c r="FA24" s="46">
        <f t="shared" si="70"/>
        <v>0</v>
      </c>
      <c r="FB24" s="46"/>
      <c r="FC24" s="47"/>
    </row>
    <row r="25" spans="1:159" s="34" customFormat="1" ht="12">
      <c r="A25" s="33">
        <v>43922</v>
      </c>
      <c r="C25" s="22">
        <v>6470000</v>
      </c>
      <c r="D25" s="22">
        <v>445509</v>
      </c>
      <c r="E25" s="45">
        <f t="shared" si="0"/>
        <v>6915509</v>
      </c>
      <c r="F25" s="45">
        <f t="shared" si="1"/>
        <v>151840</v>
      </c>
      <c r="G25" s="45">
        <f t="shared" si="2"/>
        <v>83963</v>
      </c>
      <c r="H25" s="47"/>
      <c r="I25" s="48"/>
      <c r="J25" s="48"/>
      <c r="K25" s="45"/>
      <c r="L25" s="45"/>
      <c r="M25" s="45"/>
      <c r="N25" s="47"/>
      <c r="O25" s="47"/>
      <c r="P25" s="47"/>
      <c r="Q25" s="47"/>
      <c r="R25" s="47"/>
      <c r="S25" s="47"/>
      <c r="T25" s="47"/>
      <c r="U25" s="47"/>
      <c r="V25" s="47"/>
      <c r="W25" s="46"/>
      <c r="X25" s="46"/>
      <c r="Y25" s="46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>
        <v>6470000</v>
      </c>
      <c r="AN25" s="47">
        <v>297525</v>
      </c>
      <c r="AO25" s="46">
        <f t="shared" si="6"/>
        <v>6767525</v>
      </c>
      <c r="AP25" s="46">
        <v>97908</v>
      </c>
      <c r="AQ25" s="46">
        <v>83963</v>
      </c>
      <c r="AR25" s="47"/>
      <c r="AS25" s="45">
        <f t="shared" si="71"/>
        <v>0</v>
      </c>
      <c r="AT25" s="45">
        <f t="shared" si="7"/>
        <v>147984</v>
      </c>
      <c r="AU25" s="45">
        <f t="shared" si="8"/>
        <v>147984</v>
      </c>
      <c r="AV25" s="45">
        <v>53932</v>
      </c>
      <c r="AW25" s="47"/>
      <c r="AX25" s="47">
        <f>'2005A Academic '!H25+'2005A Academic '!M25+'2005A Academic '!R25+'2005A Academic '!W25+'2005A Academic '!AB25+'2005A Academic '!AG25+'2005A Academic '!AL25+'2005A Academic '!AQ25+'2005A Academic '!AV25+'2005A Academic '!BA25+'2005A Academic '!BF25+'2005A Academic '!BK25+'2005A Academic '!BP25+'2005A Academic '!BU25+'2005A Academic '!BZ25+'2005A Academic '!CE25+'2005A Academic '!CJ25+'2005A Academic '!CO25+'2005A Academic '!CT25+'2005A Academic '!CY25</f>
        <v>0</v>
      </c>
      <c r="AY25" s="47">
        <f>'2005A Academic '!I25+'2005A Academic '!N25+'2005A Academic '!S25+'2005A Academic '!X25+'2005A Academic '!AC25+'2005A Academic '!AH25+'2005A Academic '!AM25+'2005A Academic '!AR25+'2005A Academic '!AW25+'2005A Academic '!BB25+'2005A Academic '!BG25+'2005A Academic '!BL25+'2005A Academic '!BQ25+'2005A Academic '!BV25+'2005A Academic '!CA25+'2005A Academic '!CF25+'2005A Academic '!CK25+'2005A Academic '!CP25+'2005A Academic '!CU25+'2005A Academic '!CZ25</f>
        <v>82958.73531840001</v>
      </c>
      <c r="AZ25" s="47">
        <f t="shared" si="9"/>
        <v>82958.73531840001</v>
      </c>
      <c r="BA25" s="47">
        <f>'2005A Academic '!K25+'2005A Academic '!P25+'2005A Academic '!U25+'2005A Academic '!Z25+'2005A Academic '!AE25+'2005A Academic '!AJ25+'2005A Academic '!AO25+'2005A Academic '!AT25+'2005A Academic '!AY25+'2005A Academic '!BD25+'2005A Academic '!BI25+'2005A Academic '!BN25+'2005A Academic '!BS25+'2005A Academic '!BX25+'2005A Academic '!CC25+'2005A Academic '!CH25+'2005A Academic '!CM25+'2005A Academic '!CR25+'2005A Academic '!CW25+'2005A Academic '!DB25</f>
        <v>30233.880103199997</v>
      </c>
      <c r="BB25" s="47"/>
      <c r="BC25" s="46">
        <f t="shared" si="72"/>
        <v>0</v>
      </c>
      <c r="BD25" s="48">
        <f t="shared" si="10"/>
        <v>65025.264681600005</v>
      </c>
      <c r="BE25" s="46">
        <f t="shared" si="11"/>
        <v>65025.264681600005</v>
      </c>
      <c r="BF25" s="46">
        <f t="shared" si="12"/>
        <v>23698.119896800003</v>
      </c>
      <c r="BG25" s="47"/>
      <c r="BH25" s="47">
        <f t="shared" si="73"/>
        <v>0</v>
      </c>
      <c r="BI25" s="48">
        <f t="shared" si="13"/>
        <v>1106.1508032000002</v>
      </c>
      <c r="BJ25" s="47">
        <f t="shared" si="14"/>
        <v>1106.1508032000002</v>
      </c>
      <c r="BK25" s="47">
        <f t="shared" si="15"/>
        <v>403.1309136</v>
      </c>
      <c r="BL25" s="47"/>
      <c r="BM25" s="47">
        <f t="shared" si="74"/>
        <v>0</v>
      </c>
      <c r="BN25" s="47">
        <f t="shared" si="16"/>
        <v>507.31874880000004</v>
      </c>
      <c r="BO25" s="46">
        <f t="shared" si="17"/>
        <v>507.31874880000004</v>
      </c>
      <c r="BP25" s="47">
        <f t="shared" si="18"/>
        <v>184.8896824</v>
      </c>
      <c r="BQ25" s="47"/>
      <c r="BR25" s="47">
        <f t="shared" si="75"/>
        <v>0</v>
      </c>
      <c r="BS25" s="47">
        <f t="shared" si="19"/>
        <v>105.0538416</v>
      </c>
      <c r="BT25" s="46">
        <f t="shared" si="20"/>
        <v>105.0538416</v>
      </c>
      <c r="BU25" s="47">
        <f t="shared" si="21"/>
        <v>38.2863268</v>
      </c>
      <c r="BV25" s="47"/>
      <c r="BW25" s="47">
        <f t="shared" si="76"/>
        <v>0</v>
      </c>
      <c r="BX25" s="47">
        <f t="shared" si="22"/>
        <v>11231.1864864</v>
      </c>
      <c r="BY25" s="46">
        <f t="shared" si="23"/>
        <v>11231.1864864</v>
      </c>
      <c r="BZ25" s="47">
        <f t="shared" si="24"/>
        <v>4093.1475672</v>
      </c>
      <c r="CA25" s="47"/>
      <c r="CB25" s="47">
        <f t="shared" si="77"/>
        <v>0</v>
      </c>
      <c r="CC25" s="47">
        <f t="shared" si="25"/>
        <v>61.76852159999999</v>
      </c>
      <c r="CD25" s="46">
        <f t="shared" si="26"/>
        <v>61.76852159999999</v>
      </c>
      <c r="CE25" s="47">
        <f t="shared" si="27"/>
        <v>22.5112168</v>
      </c>
      <c r="CF25" s="47"/>
      <c r="CG25" s="47">
        <f t="shared" si="78"/>
        <v>0</v>
      </c>
      <c r="CH25" s="47">
        <f t="shared" si="28"/>
        <v>65.2165488</v>
      </c>
      <c r="CI25" s="46">
        <f t="shared" si="29"/>
        <v>65.2165488</v>
      </c>
      <c r="CJ25" s="47">
        <f t="shared" si="30"/>
        <v>23.7678324</v>
      </c>
      <c r="CK25" s="47"/>
      <c r="CL25" s="47">
        <f t="shared" si="79"/>
        <v>0</v>
      </c>
      <c r="CM25" s="47">
        <f t="shared" si="31"/>
        <v>18.2908224</v>
      </c>
      <c r="CN25" s="46">
        <f t="shared" si="32"/>
        <v>18.2908224</v>
      </c>
      <c r="CO25" s="47">
        <f t="shared" si="33"/>
        <v>6.665995199999999</v>
      </c>
      <c r="CP25" s="47"/>
      <c r="CQ25" s="47">
        <f t="shared" si="80"/>
        <v>0</v>
      </c>
      <c r="CR25" s="47">
        <f t="shared" si="34"/>
        <v>337.0483584</v>
      </c>
      <c r="CS25" s="46">
        <f t="shared" si="35"/>
        <v>337.0483584</v>
      </c>
      <c r="CT25" s="47">
        <f t="shared" si="36"/>
        <v>122.8355232</v>
      </c>
      <c r="CU25" s="47"/>
      <c r="CV25" s="47">
        <f t="shared" si="81"/>
        <v>0</v>
      </c>
      <c r="CW25" s="47">
        <f t="shared" si="37"/>
        <v>502.4056800000001</v>
      </c>
      <c r="CX25" s="46">
        <f t="shared" si="38"/>
        <v>502.4056800000001</v>
      </c>
      <c r="CY25" s="47">
        <f t="shared" si="39"/>
        <v>183.09914</v>
      </c>
      <c r="CZ25" s="47"/>
      <c r="DA25" s="47">
        <f t="shared" si="82"/>
        <v>0</v>
      </c>
      <c r="DB25" s="47">
        <f t="shared" si="40"/>
        <v>5919.36</v>
      </c>
      <c r="DC25" s="46">
        <f t="shared" si="41"/>
        <v>5919.36</v>
      </c>
      <c r="DD25" s="47">
        <f t="shared" si="42"/>
        <v>2157.28</v>
      </c>
      <c r="DE25" s="47"/>
      <c r="DF25" s="47">
        <f t="shared" si="83"/>
        <v>0</v>
      </c>
      <c r="DG25" s="47">
        <f t="shared" si="43"/>
        <v>293.6298528</v>
      </c>
      <c r="DH25" s="46">
        <f t="shared" si="44"/>
        <v>293.6298528</v>
      </c>
      <c r="DI25" s="47">
        <f t="shared" si="45"/>
        <v>107.01187440000001</v>
      </c>
      <c r="DJ25" s="47"/>
      <c r="DK25" s="47">
        <f t="shared" si="84"/>
        <v>0</v>
      </c>
      <c r="DL25" s="47">
        <f t="shared" si="46"/>
        <v>2347.4553935999998</v>
      </c>
      <c r="DM25" s="46">
        <f t="shared" si="47"/>
        <v>2347.4553935999998</v>
      </c>
      <c r="DN25" s="47">
        <f t="shared" si="48"/>
        <v>855.5179228</v>
      </c>
      <c r="DO25" s="47"/>
      <c r="DP25" s="47">
        <f t="shared" si="85"/>
        <v>0</v>
      </c>
      <c r="DQ25" s="47">
        <f t="shared" si="49"/>
        <v>1285.0634592000001</v>
      </c>
      <c r="DR25" s="46">
        <f t="shared" si="50"/>
        <v>1285.0634592000001</v>
      </c>
      <c r="DS25" s="47">
        <f t="shared" si="51"/>
        <v>468.3347016</v>
      </c>
      <c r="DT25" s="47"/>
      <c r="DU25" s="47">
        <f t="shared" si="86"/>
        <v>0</v>
      </c>
      <c r="DV25" s="47">
        <f t="shared" si="52"/>
        <v>127.48821600000001</v>
      </c>
      <c r="DW25" s="46">
        <f t="shared" si="53"/>
        <v>127.48821600000001</v>
      </c>
      <c r="DX25" s="47">
        <f t="shared" si="54"/>
        <v>46.462418</v>
      </c>
      <c r="DY25" s="47"/>
      <c r="DZ25" s="47">
        <f t="shared" si="87"/>
        <v>0</v>
      </c>
      <c r="EA25" s="47">
        <f t="shared" si="55"/>
        <v>9057.064752</v>
      </c>
      <c r="EB25" s="46">
        <f t="shared" si="56"/>
        <v>9057.064752</v>
      </c>
      <c r="EC25" s="47">
        <f t="shared" si="57"/>
        <v>3300.800196</v>
      </c>
      <c r="ED25" s="47"/>
      <c r="EE25" s="47">
        <f t="shared" si="88"/>
        <v>0</v>
      </c>
      <c r="EF25" s="47">
        <f t="shared" si="58"/>
        <v>2135.4979104</v>
      </c>
      <c r="EG25" s="46">
        <f t="shared" si="59"/>
        <v>2135.4979104</v>
      </c>
      <c r="EH25" s="47">
        <f t="shared" si="60"/>
        <v>778.2711192</v>
      </c>
      <c r="EI25" s="46"/>
      <c r="EJ25" s="46">
        <f t="shared" si="89"/>
        <v>0</v>
      </c>
      <c r="EK25" s="46">
        <f t="shared" si="61"/>
        <v>355.56115680000005</v>
      </c>
      <c r="EL25" s="46">
        <f t="shared" si="62"/>
        <v>355.56115680000005</v>
      </c>
      <c r="EM25" s="47">
        <f t="shared" si="63"/>
        <v>129.5824164</v>
      </c>
      <c r="EN25" s="47"/>
      <c r="EO25" s="47">
        <f t="shared" si="90"/>
        <v>0</v>
      </c>
      <c r="EP25" s="47">
        <f t="shared" si="64"/>
        <v>382.71622080000003</v>
      </c>
      <c r="EQ25" s="46">
        <f t="shared" si="65"/>
        <v>382.71622080000003</v>
      </c>
      <c r="ER25" s="47">
        <f t="shared" si="66"/>
        <v>139.4789384</v>
      </c>
      <c r="ES25" s="47"/>
      <c r="ET25" s="47">
        <f t="shared" si="91"/>
        <v>0</v>
      </c>
      <c r="EU25" s="47">
        <f t="shared" si="67"/>
        <v>29186.987908799998</v>
      </c>
      <c r="EV25" s="46">
        <f t="shared" si="68"/>
        <v>29186.987908799998</v>
      </c>
      <c r="EW25" s="47">
        <f t="shared" si="69"/>
        <v>10637.046112400001</v>
      </c>
      <c r="EX25" s="47"/>
      <c r="EY25" s="46"/>
      <c r="EZ25" s="46"/>
      <c r="FA25" s="46">
        <f t="shared" si="70"/>
        <v>0</v>
      </c>
      <c r="FB25" s="46"/>
      <c r="FC25" s="47"/>
    </row>
    <row r="26" spans="1:159" s="34" customFormat="1" ht="12">
      <c r="A26" s="33">
        <v>44105</v>
      </c>
      <c r="C26" s="22"/>
      <c r="D26" s="22">
        <v>316109</v>
      </c>
      <c r="E26" s="45">
        <f t="shared" si="0"/>
        <v>316109</v>
      </c>
      <c r="F26" s="45">
        <f t="shared" si="1"/>
        <v>151840</v>
      </c>
      <c r="G26" s="45">
        <f t="shared" si="2"/>
        <v>83963</v>
      </c>
      <c r="H26" s="47"/>
      <c r="I26" s="48"/>
      <c r="J26" s="48"/>
      <c r="K26" s="45"/>
      <c r="L26" s="45"/>
      <c r="M26" s="45"/>
      <c r="N26" s="47"/>
      <c r="O26" s="47"/>
      <c r="P26" s="47"/>
      <c r="Q26" s="47"/>
      <c r="R26" s="47"/>
      <c r="S26" s="47"/>
      <c r="T26" s="47"/>
      <c r="U26" s="47"/>
      <c r="V26" s="47"/>
      <c r="W26" s="46"/>
      <c r="X26" s="46"/>
      <c r="Y26" s="46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>
        <v>168125</v>
      </c>
      <c r="AO26" s="46">
        <f t="shared" si="6"/>
        <v>168125</v>
      </c>
      <c r="AP26" s="46">
        <v>97908</v>
      </c>
      <c r="AQ26" s="46">
        <v>83963</v>
      </c>
      <c r="AR26" s="47"/>
      <c r="AS26" s="45"/>
      <c r="AT26" s="45">
        <f t="shared" si="7"/>
        <v>147984</v>
      </c>
      <c r="AU26" s="45">
        <f t="shared" si="8"/>
        <v>147984</v>
      </c>
      <c r="AV26" s="45">
        <v>53932</v>
      </c>
      <c r="AW26" s="47"/>
      <c r="AX26" s="47">
        <f>'2005A Academic '!H26+'2005A Academic '!M26+'2005A Academic '!R26+'2005A Academic '!W26+'2005A Academic '!AB26+'2005A Academic '!AG26+'2005A Academic '!AL26+'2005A Academic '!AQ26+'2005A Academic '!AV26+'2005A Academic '!BA26+'2005A Academic '!BF26+'2005A Academic '!BK26+'2005A Academic '!BP26+'2005A Academic '!BU26+'2005A Academic '!BZ26+'2005A Academic '!CE26+'2005A Academic '!CJ26+'2005A Academic '!CO26+'2005A Academic '!CT26+'2005A Academic '!CY26</f>
        <v>0</v>
      </c>
      <c r="AY26" s="47">
        <f>'2005A Academic '!I26+'2005A Academic '!N26+'2005A Academic '!S26+'2005A Academic '!X26+'2005A Academic '!AC26+'2005A Academic '!AH26+'2005A Academic '!AM26+'2005A Academic '!AR26+'2005A Academic '!AW26+'2005A Academic '!BB26+'2005A Academic '!BG26+'2005A Academic '!BL26+'2005A Academic '!BQ26+'2005A Academic '!BV26+'2005A Academic '!CA26+'2005A Academic '!CF26+'2005A Academic '!CK26+'2005A Academic '!CP26+'2005A Academic '!CU26+'2005A Academic '!CZ26</f>
        <v>82958.73531840001</v>
      </c>
      <c r="AZ26" s="47">
        <f t="shared" si="9"/>
        <v>82958.73531840001</v>
      </c>
      <c r="BA26" s="47">
        <f>'2005A Academic '!K26+'2005A Academic '!P26+'2005A Academic '!U26+'2005A Academic '!Z26+'2005A Academic '!AE26+'2005A Academic '!AJ26+'2005A Academic '!AO26+'2005A Academic '!AT26+'2005A Academic '!AY26+'2005A Academic '!BD26+'2005A Academic '!BI26+'2005A Academic '!BN26+'2005A Academic '!BS26+'2005A Academic '!BX26+'2005A Academic '!CC26+'2005A Academic '!CH26+'2005A Academic '!CM26+'2005A Academic '!CR26+'2005A Academic '!CW26+'2005A Academic '!DB26</f>
        <v>30233.880103199997</v>
      </c>
      <c r="BB26" s="47"/>
      <c r="BC26" s="46"/>
      <c r="BD26" s="48">
        <f t="shared" si="10"/>
        <v>65025.264681600005</v>
      </c>
      <c r="BE26" s="46">
        <f t="shared" si="11"/>
        <v>65025.264681600005</v>
      </c>
      <c r="BF26" s="46">
        <f t="shared" si="12"/>
        <v>23698.119896800003</v>
      </c>
      <c r="BG26" s="47"/>
      <c r="BH26" s="47"/>
      <c r="BI26" s="48">
        <f t="shared" si="13"/>
        <v>1106.1508032000002</v>
      </c>
      <c r="BJ26" s="47">
        <f t="shared" si="14"/>
        <v>1106.1508032000002</v>
      </c>
      <c r="BK26" s="47">
        <f t="shared" si="15"/>
        <v>403.1309136</v>
      </c>
      <c r="BL26" s="47"/>
      <c r="BM26" s="47"/>
      <c r="BN26" s="47">
        <f t="shared" si="16"/>
        <v>507.31874880000004</v>
      </c>
      <c r="BO26" s="46">
        <f t="shared" si="17"/>
        <v>507.31874880000004</v>
      </c>
      <c r="BP26" s="47">
        <f t="shared" si="18"/>
        <v>184.8896824</v>
      </c>
      <c r="BQ26" s="47"/>
      <c r="BR26" s="47"/>
      <c r="BS26" s="47">
        <f t="shared" si="19"/>
        <v>105.0538416</v>
      </c>
      <c r="BT26" s="46">
        <f t="shared" si="20"/>
        <v>105.0538416</v>
      </c>
      <c r="BU26" s="47">
        <f t="shared" si="21"/>
        <v>38.2863268</v>
      </c>
      <c r="BV26" s="47"/>
      <c r="BW26" s="47"/>
      <c r="BX26" s="47">
        <f t="shared" si="22"/>
        <v>11231.1864864</v>
      </c>
      <c r="BY26" s="46">
        <f t="shared" si="23"/>
        <v>11231.1864864</v>
      </c>
      <c r="BZ26" s="47">
        <f t="shared" si="24"/>
        <v>4093.1475672</v>
      </c>
      <c r="CA26" s="47"/>
      <c r="CB26" s="47"/>
      <c r="CC26" s="47">
        <f t="shared" si="25"/>
        <v>61.76852159999999</v>
      </c>
      <c r="CD26" s="46">
        <f t="shared" si="26"/>
        <v>61.76852159999999</v>
      </c>
      <c r="CE26" s="47">
        <f t="shared" si="27"/>
        <v>22.5112168</v>
      </c>
      <c r="CF26" s="47"/>
      <c r="CG26" s="47"/>
      <c r="CH26" s="47">
        <f t="shared" si="28"/>
        <v>65.2165488</v>
      </c>
      <c r="CI26" s="46">
        <f t="shared" si="29"/>
        <v>65.2165488</v>
      </c>
      <c r="CJ26" s="47">
        <f t="shared" si="30"/>
        <v>23.7678324</v>
      </c>
      <c r="CK26" s="47"/>
      <c r="CL26" s="47"/>
      <c r="CM26" s="47">
        <f t="shared" si="31"/>
        <v>18.2908224</v>
      </c>
      <c r="CN26" s="46">
        <f t="shared" si="32"/>
        <v>18.2908224</v>
      </c>
      <c r="CO26" s="47">
        <f t="shared" si="33"/>
        <v>6.665995199999999</v>
      </c>
      <c r="CP26" s="47"/>
      <c r="CQ26" s="47"/>
      <c r="CR26" s="47">
        <f t="shared" si="34"/>
        <v>337.0483584</v>
      </c>
      <c r="CS26" s="46">
        <f t="shared" si="35"/>
        <v>337.0483584</v>
      </c>
      <c r="CT26" s="47">
        <f t="shared" si="36"/>
        <v>122.8355232</v>
      </c>
      <c r="CU26" s="47"/>
      <c r="CV26" s="47"/>
      <c r="CW26" s="47">
        <f t="shared" si="37"/>
        <v>502.4056800000001</v>
      </c>
      <c r="CX26" s="46">
        <f t="shared" si="38"/>
        <v>502.4056800000001</v>
      </c>
      <c r="CY26" s="47">
        <f t="shared" si="39"/>
        <v>183.09914</v>
      </c>
      <c r="CZ26" s="47"/>
      <c r="DA26" s="47"/>
      <c r="DB26" s="47">
        <f t="shared" si="40"/>
        <v>5919.36</v>
      </c>
      <c r="DC26" s="46">
        <f t="shared" si="41"/>
        <v>5919.36</v>
      </c>
      <c r="DD26" s="47">
        <f t="shared" si="42"/>
        <v>2157.28</v>
      </c>
      <c r="DE26" s="47"/>
      <c r="DF26" s="47"/>
      <c r="DG26" s="47">
        <f t="shared" si="43"/>
        <v>293.6298528</v>
      </c>
      <c r="DH26" s="46">
        <f t="shared" si="44"/>
        <v>293.6298528</v>
      </c>
      <c r="DI26" s="47">
        <f t="shared" si="45"/>
        <v>107.01187440000001</v>
      </c>
      <c r="DJ26" s="47"/>
      <c r="DK26" s="47"/>
      <c r="DL26" s="47">
        <f t="shared" si="46"/>
        <v>2347.4553935999998</v>
      </c>
      <c r="DM26" s="46">
        <f t="shared" si="47"/>
        <v>2347.4553935999998</v>
      </c>
      <c r="DN26" s="47">
        <f t="shared" si="48"/>
        <v>855.5179228</v>
      </c>
      <c r="DO26" s="47"/>
      <c r="DP26" s="47"/>
      <c r="DQ26" s="47">
        <f t="shared" si="49"/>
        <v>1285.0634592000001</v>
      </c>
      <c r="DR26" s="46">
        <f t="shared" si="50"/>
        <v>1285.0634592000001</v>
      </c>
      <c r="DS26" s="47">
        <f t="shared" si="51"/>
        <v>468.3347016</v>
      </c>
      <c r="DT26" s="47"/>
      <c r="DU26" s="47"/>
      <c r="DV26" s="47">
        <f t="shared" si="52"/>
        <v>127.48821600000001</v>
      </c>
      <c r="DW26" s="46">
        <f t="shared" si="53"/>
        <v>127.48821600000001</v>
      </c>
      <c r="DX26" s="47">
        <f t="shared" si="54"/>
        <v>46.462418</v>
      </c>
      <c r="DY26" s="47"/>
      <c r="DZ26" s="47"/>
      <c r="EA26" s="47">
        <f t="shared" si="55"/>
        <v>9057.064752</v>
      </c>
      <c r="EB26" s="46">
        <f t="shared" si="56"/>
        <v>9057.064752</v>
      </c>
      <c r="EC26" s="47">
        <f t="shared" si="57"/>
        <v>3300.800196</v>
      </c>
      <c r="ED26" s="47"/>
      <c r="EE26" s="47"/>
      <c r="EF26" s="47">
        <f t="shared" si="58"/>
        <v>2135.4979104</v>
      </c>
      <c r="EG26" s="46">
        <f t="shared" si="59"/>
        <v>2135.4979104</v>
      </c>
      <c r="EH26" s="47">
        <f t="shared" si="60"/>
        <v>778.2711192</v>
      </c>
      <c r="EI26" s="46"/>
      <c r="EJ26" s="46"/>
      <c r="EK26" s="46">
        <f t="shared" si="61"/>
        <v>355.56115680000005</v>
      </c>
      <c r="EL26" s="46">
        <f t="shared" si="62"/>
        <v>355.56115680000005</v>
      </c>
      <c r="EM26" s="47">
        <f t="shared" si="63"/>
        <v>129.5824164</v>
      </c>
      <c r="EN26" s="47"/>
      <c r="EO26" s="47"/>
      <c r="EP26" s="47">
        <f t="shared" si="64"/>
        <v>382.71622080000003</v>
      </c>
      <c r="EQ26" s="46">
        <f t="shared" si="65"/>
        <v>382.71622080000003</v>
      </c>
      <c r="ER26" s="47">
        <f t="shared" si="66"/>
        <v>139.4789384</v>
      </c>
      <c r="ES26" s="47"/>
      <c r="ET26" s="47"/>
      <c r="EU26" s="47">
        <f t="shared" si="67"/>
        <v>29186.987908799998</v>
      </c>
      <c r="EV26" s="46">
        <f t="shared" si="68"/>
        <v>29186.987908799998</v>
      </c>
      <c r="EW26" s="47">
        <f t="shared" si="69"/>
        <v>10637.046112400001</v>
      </c>
      <c r="EX26" s="47"/>
      <c r="EY26" s="46"/>
      <c r="EZ26" s="46"/>
      <c r="FA26" s="46">
        <f t="shared" si="70"/>
        <v>0</v>
      </c>
      <c r="FB26" s="46"/>
      <c r="FC26" s="47"/>
    </row>
    <row r="27" spans="1:159" s="34" customFormat="1" ht="12">
      <c r="A27" s="33">
        <v>44287</v>
      </c>
      <c r="C27" s="22">
        <v>6725000</v>
      </c>
      <c r="D27" s="22">
        <v>316109</v>
      </c>
      <c r="E27" s="45">
        <f t="shared" si="0"/>
        <v>7041109</v>
      </c>
      <c r="F27" s="45">
        <f t="shared" si="1"/>
        <v>151836</v>
      </c>
      <c r="G27" s="45">
        <f t="shared" si="2"/>
        <v>83950</v>
      </c>
      <c r="H27" s="47"/>
      <c r="I27" s="48"/>
      <c r="J27" s="48"/>
      <c r="K27" s="45"/>
      <c r="L27" s="45"/>
      <c r="M27" s="45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>
        <v>6725000</v>
      </c>
      <c r="AN27" s="47">
        <v>168125</v>
      </c>
      <c r="AO27" s="46">
        <f t="shared" si="6"/>
        <v>6893125</v>
      </c>
      <c r="AP27" s="46">
        <v>97904</v>
      </c>
      <c r="AQ27" s="46">
        <v>83950</v>
      </c>
      <c r="AR27" s="47"/>
      <c r="AS27" s="45">
        <f t="shared" si="71"/>
        <v>0</v>
      </c>
      <c r="AT27" s="45">
        <f t="shared" si="7"/>
        <v>147984</v>
      </c>
      <c r="AU27" s="45">
        <f t="shared" si="8"/>
        <v>147984</v>
      </c>
      <c r="AV27" s="45">
        <v>53932</v>
      </c>
      <c r="AW27" s="47"/>
      <c r="AX27" s="47">
        <f>'2005A Academic '!H27+'2005A Academic '!M27+'2005A Academic '!R27+'2005A Academic '!W27+'2005A Academic '!AB27+'2005A Academic '!AG27+'2005A Academic '!AL27+'2005A Academic '!AQ27+'2005A Academic '!AV27+'2005A Academic '!BA27+'2005A Academic '!BF27+'2005A Academic '!BK27+'2005A Academic '!BP27+'2005A Academic '!BU27+'2005A Academic '!BZ27+'2005A Academic '!CE27+'2005A Academic '!CJ27+'2005A Academic '!CO27+'2005A Academic '!CT27+'2005A Academic '!CY27</f>
        <v>0</v>
      </c>
      <c r="AY27" s="47">
        <f>'2005A Academic '!I27+'2005A Academic '!N27+'2005A Academic '!S27+'2005A Academic '!X27+'2005A Academic '!AC27+'2005A Academic '!AH27+'2005A Academic '!AM27+'2005A Academic '!AR27+'2005A Academic '!AW27+'2005A Academic '!BB27+'2005A Academic '!BG27+'2005A Academic '!BL27+'2005A Academic '!BQ27+'2005A Academic '!BV27+'2005A Academic '!CA27+'2005A Academic '!CF27+'2005A Academic '!CK27+'2005A Academic '!CP27+'2005A Academic '!CU27+'2005A Academic '!CZ27</f>
        <v>82958.73531840001</v>
      </c>
      <c r="AZ27" s="47">
        <f t="shared" si="9"/>
        <v>82958.73531840001</v>
      </c>
      <c r="BA27" s="47">
        <f>'2005A Academic '!K27+'2005A Academic '!P27+'2005A Academic '!U27+'2005A Academic '!Z27+'2005A Academic '!AE27+'2005A Academic '!AJ27+'2005A Academic '!AO27+'2005A Academic '!AT27+'2005A Academic '!AY27+'2005A Academic '!BD27+'2005A Academic '!BI27+'2005A Academic '!BN27+'2005A Academic '!BS27+'2005A Academic '!BX27+'2005A Academic '!CC27+'2005A Academic '!CH27+'2005A Academic '!CM27+'2005A Academic '!CR27+'2005A Academic '!CW27+'2005A Academic '!DB27</f>
        <v>30233.880103199997</v>
      </c>
      <c r="BB27" s="47"/>
      <c r="BC27" s="46">
        <f t="shared" si="72"/>
        <v>0</v>
      </c>
      <c r="BD27" s="48">
        <f t="shared" si="10"/>
        <v>65025.264681600005</v>
      </c>
      <c r="BE27" s="46">
        <f t="shared" si="11"/>
        <v>65025.264681600005</v>
      </c>
      <c r="BF27" s="46">
        <f t="shared" si="12"/>
        <v>23698.119896800003</v>
      </c>
      <c r="BG27" s="47"/>
      <c r="BH27" s="47">
        <f t="shared" si="73"/>
        <v>0</v>
      </c>
      <c r="BI27" s="48">
        <f t="shared" si="13"/>
        <v>1106.1508032000002</v>
      </c>
      <c r="BJ27" s="47">
        <f t="shared" si="14"/>
        <v>1106.1508032000002</v>
      </c>
      <c r="BK27" s="47">
        <f t="shared" si="15"/>
        <v>403.1309136</v>
      </c>
      <c r="BL27" s="47"/>
      <c r="BM27" s="47">
        <f t="shared" si="74"/>
        <v>0</v>
      </c>
      <c r="BN27" s="47">
        <f t="shared" si="16"/>
        <v>507.31874880000004</v>
      </c>
      <c r="BO27" s="46">
        <f t="shared" si="17"/>
        <v>507.31874880000004</v>
      </c>
      <c r="BP27" s="47">
        <f t="shared" si="18"/>
        <v>184.8896824</v>
      </c>
      <c r="BQ27" s="47"/>
      <c r="BR27" s="47">
        <f t="shared" si="75"/>
        <v>0</v>
      </c>
      <c r="BS27" s="47">
        <f t="shared" si="19"/>
        <v>105.0538416</v>
      </c>
      <c r="BT27" s="46">
        <f t="shared" si="20"/>
        <v>105.0538416</v>
      </c>
      <c r="BU27" s="47">
        <f t="shared" si="21"/>
        <v>38.2863268</v>
      </c>
      <c r="BV27" s="47"/>
      <c r="BW27" s="47">
        <f t="shared" si="76"/>
        <v>0</v>
      </c>
      <c r="BX27" s="47">
        <f t="shared" si="22"/>
        <v>11231.1864864</v>
      </c>
      <c r="BY27" s="46">
        <f t="shared" si="23"/>
        <v>11231.1864864</v>
      </c>
      <c r="BZ27" s="47">
        <f t="shared" si="24"/>
        <v>4093.1475672</v>
      </c>
      <c r="CA27" s="47"/>
      <c r="CB27" s="47">
        <f t="shared" si="77"/>
        <v>0</v>
      </c>
      <c r="CC27" s="47">
        <f t="shared" si="25"/>
        <v>61.76852159999999</v>
      </c>
      <c r="CD27" s="46">
        <f t="shared" si="26"/>
        <v>61.76852159999999</v>
      </c>
      <c r="CE27" s="47">
        <f t="shared" si="27"/>
        <v>22.5112168</v>
      </c>
      <c r="CF27" s="47"/>
      <c r="CG27" s="47">
        <f t="shared" si="78"/>
        <v>0</v>
      </c>
      <c r="CH27" s="47">
        <f t="shared" si="28"/>
        <v>65.2165488</v>
      </c>
      <c r="CI27" s="46">
        <f t="shared" si="29"/>
        <v>65.2165488</v>
      </c>
      <c r="CJ27" s="47">
        <f t="shared" si="30"/>
        <v>23.7678324</v>
      </c>
      <c r="CK27" s="47"/>
      <c r="CL27" s="47">
        <f t="shared" si="79"/>
        <v>0</v>
      </c>
      <c r="CM27" s="47">
        <f t="shared" si="31"/>
        <v>18.2908224</v>
      </c>
      <c r="CN27" s="46">
        <f t="shared" si="32"/>
        <v>18.2908224</v>
      </c>
      <c r="CO27" s="47">
        <f t="shared" si="33"/>
        <v>6.665995199999999</v>
      </c>
      <c r="CP27" s="47"/>
      <c r="CQ27" s="47">
        <f t="shared" si="80"/>
        <v>0</v>
      </c>
      <c r="CR27" s="47">
        <f t="shared" si="34"/>
        <v>337.0483584</v>
      </c>
      <c r="CS27" s="46">
        <f t="shared" si="35"/>
        <v>337.0483584</v>
      </c>
      <c r="CT27" s="47">
        <f t="shared" si="36"/>
        <v>122.8355232</v>
      </c>
      <c r="CU27" s="47"/>
      <c r="CV27" s="47">
        <f t="shared" si="81"/>
        <v>0</v>
      </c>
      <c r="CW27" s="47">
        <f t="shared" si="37"/>
        <v>502.4056800000001</v>
      </c>
      <c r="CX27" s="46">
        <f t="shared" si="38"/>
        <v>502.4056800000001</v>
      </c>
      <c r="CY27" s="47">
        <f t="shared" si="39"/>
        <v>183.09914</v>
      </c>
      <c r="CZ27" s="47"/>
      <c r="DA27" s="47">
        <f t="shared" si="82"/>
        <v>0</v>
      </c>
      <c r="DB27" s="47">
        <f t="shared" si="40"/>
        <v>5919.36</v>
      </c>
      <c r="DC27" s="46">
        <f t="shared" si="41"/>
        <v>5919.36</v>
      </c>
      <c r="DD27" s="47">
        <f t="shared" si="42"/>
        <v>2157.28</v>
      </c>
      <c r="DE27" s="47"/>
      <c r="DF27" s="47">
        <f t="shared" si="83"/>
        <v>0</v>
      </c>
      <c r="DG27" s="47">
        <f t="shared" si="43"/>
        <v>293.6298528</v>
      </c>
      <c r="DH27" s="46">
        <f t="shared" si="44"/>
        <v>293.6298528</v>
      </c>
      <c r="DI27" s="47">
        <f t="shared" si="45"/>
        <v>107.01187440000001</v>
      </c>
      <c r="DJ27" s="47"/>
      <c r="DK27" s="47">
        <f t="shared" si="84"/>
        <v>0</v>
      </c>
      <c r="DL27" s="47">
        <f t="shared" si="46"/>
        <v>2347.4553935999998</v>
      </c>
      <c r="DM27" s="46">
        <f t="shared" si="47"/>
        <v>2347.4553935999998</v>
      </c>
      <c r="DN27" s="47">
        <f t="shared" si="48"/>
        <v>855.5179228</v>
      </c>
      <c r="DO27" s="47"/>
      <c r="DP27" s="47">
        <f t="shared" si="85"/>
        <v>0</v>
      </c>
      <c r="DQ27" s="47">
        <f t="shared" si="49"/>
        <v>1285.0634592000001</v>
      </c>
      <c r="DR27" s="46">
        <f t="shared" si="50"/>
        <v>1285.0634592000001</v>
      </c>
      <c r="DS27" s="47">
        <f t="shared" si="51"/>
        <v>468.3347016</v>
      </c>
      <c r="DT27" s="47"/>
      <c r="DU27" s="47">
        <f t="shared" si="86"/>
        <v>0</v>
      </c>
      <c r="DV27" s="47">
        <f t="shared" si="52"/>
        <v>127.48821600000001</v>
      </c>
      <c r="DW27" s="46">
        <f t="shared" si="53"/>
        <v>127.48821600000001</v>
      </c>
      <c r="DX27" s="47">
        <f t="shared" si="54"/>
        <v>46.462418</v>
      </c>
      <c r="DY27" s="47"/>
      <c r="DZ27" s="47">
        <f t="shared" si="87"/>
        <v>0</v>
      </c>
      <c r="EA27" s="47">
        <f t="shared" si="55"/>
        <v>9057.064752</v>
      </c>
      <c r="EB27" s="46">
        <f t="shared" si="56"/>
        <v>9057.064752</v>
      </c>
      <c r="EC27" s="47">
        <f t="shared" si="57"/>
        <v>3300.800196</v>
      </c>
      <c r="ED27" s="47"/>
      <c r="EE27" s="47">
        <f t="shared" si="88"/>
        <v>0</v>
      </c>
      <c r="EF27" s="47">
        <f t="shared" si="58"/>
        <v>2135.4979104</v>
      </c>
      <c r="EG27" s="46">
        <f t="shared" si="59"/>
        <v>2135.4979104</v>
      </c>
      <c r="EH27" s="47">
        <f t="shared" si="60"/>
        <v>778.2711192</v>
      </c>
      <c r="EI27" s="46"/>
      <c r="EJ27" s="46">
        <f t="shared" si="89"/>
        <v>0</v>
      </c>
      <c r="EK27" s="46">
        <f t="shared" si="61"/>
        <v>355.56115680000005</v>
      </c>
      <c r="EL27" s="46">
        <f t="shared" si="62"/>
        <v>355.56115680000005</v>
      </c>
      <c r="EM27" s="47">
        <f t="shared" si="63"/>
        <v>129.5824164</v>
      </c>
      <c r="EN27" s="47"/>
      <c r="EO27" s="47">
        <f t="shared" si="90"/>
        <v>0</v>
      </c>
      <c r="EP27" s="47">
        <f t="shared" si="64"/>
        <v>382.71622080000003</v>
      </c>
      <c r="EQ27" s="46">
        <f t="shared" si="65"/>
        <v>382.71622080000003</v>
      </c>
      <c r="ER27" s="47">
        <f t="shared" si="66"/>
        <v>139.4789384</v>
      </c>
      <c r="ES27" s="47"/>
      <c r="ET27" s="47">
        <f t="shared" si="91"/>
        <v>0</v>
      </c>
      <c r="EU27" s="47">
        <f t="shared" si="67"/>
        <v>29186.987908799998</v>
      </c>
      <c r="EV27" s="46">
        <f t="shared" si="68"/>
        <v>29186.987908799998</v>
      </c>
      <c r="EW27" s="47">
        <f t="shared" si="69"/>
        <v>10637.046112400001</v>
      </c>
      <c r="EX27" s="47"/>
      <c r="EY27" s="46"/>
      <c r="EZ27" s="46"/>
      <c r="FA27" s="46">
        <f t="shared" si="70"/>
        <v>0</v>
      </c>
      <c r="FB27" s="46"/>
      <c r="FC27" s="47"/>
    </row>
    <row r="28" spans="1:159" s="34" customFormat="1" ht="12">
      <c r="A28" s="33">
        <v>44470</v>
      </c>
      <c r="C28" s="22"/>
      <c r="D28" s="22">
        <v>147984</v>
      </c>
      <c r="E28" s="45">
        <f t="shared" si="0"/>
        <v>147984</v>
      </c>
      <c r="F28" s="45">
        <f t="shared" si="1"/>
        <v>53932</v>
      </c>
      <c r="G28" s="45">
        <f t="shared" si="2"/>
        <v>0</v>
      </c>
      <c r="H28" s="47"/>
      <c r="I28" s="48"/>
      <c r="J28" s="48"/>
      <c r="K28" s="45"/>
      <c r="L28" s="45"/>
      <c r="M28" s="45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6"/>
      <c r="AP28" s="46"/>
      <c r="AQ28" s="46"/>
      <c r="AR28" s="47"/>
      <c r="AS28" s="45"/>
      <c r="AT28" s="45">
        <f t="shared" si="7"/>
        <v>147984</v>
      </c>
      <c r="AU28" s="45">
        <f t="shared" si="8"/>
        <v>147984</v>
      </c>
      <c r="AV28" s="45">
        <v>53932</v>
      </c>
      <c r="AW28" s="47"/>
      <c r="AX28" s="47">
        <f>'2005A Academic '!H28+'2005A Academic '!M28+'2005A Academic '!R28+'2005A Academic '!W28+'2005A Academic '!AB28+'2005A Academic '!AG28+'2005A Academic '!AL28+'2005A Academic '!AQ28+'2005A Academic '!AV28+'2005A Academic '!BA28+'2005A Academic '!BF28+'2005A Academic '!BK28+'2005A Academic '!BP28+'2005A Academic '!BU28+'2005A Academic '!BZ28+'2005A Academic '!CE28+'2005A Academic '!CJ28+'2005A Academic '!CO28+'2005A Academic '!CT28+'2005A Academic '!CY28</f>
        <v>0</v>
      </c>
      <c r="AY28" s="47">
        <f>'2005A Academic '!I28+'2005A Academic '!N28+'2005A Academic '!S28+'2005A Academic '!X28+'2005A Academic '!AC28+'2005A Academic '!AH28+'2005A Academic '!AM28+'2005A Academic '!AR28+'2005A Academic '!AW28+'2005A Academic '!BB28+'2005A Academic '!BG28+'2005A Academic '!BL28+'2005A Academic '!BQ28+'2005A Academic '!BV28+'2005A Academic '!CA28+'2005A Academic '!CF28+'2005A Academic '!CK28+'2005A Academic '!CP28+'2005A Academic '!CU28+'2005A Academic '!CZ28</f>
        <v>82958.73531840001</v>
      </c>
      <c r="AZ28" s="47">
        <f t="shared" si="9"/>
        <v>82958.73531840001</v>
      </c>
      <c r="BA28" s="47">
        <f>'2005A Academic '!K28+'2005A Academic '!P28+'2005A Academic '!U28+'2005A Academic '!Z28+'2005A Academic '!AE28+'2005A Academic '!AJ28+'2005A Academic '!AO28+'2005A Academic '!AT28+'2005A Academic '!AY28+'2005A Academic '!BD28+'2005A Academic '!BI28+'2005A Academic '!BN28+'2005A Academic '!BS28+'2005A Academic '!BX28+'2005A Academic '!CC28+'2005A Academic '!CH28+'2005A Academic '!CM28+'2005A Academic '!CR28+'2005A Academic '!CW28+'2005A Academic '!DB28</f>
        <v>30233.880103199997</v>
      </c>
      <c r="BB28" s="47"/>
      <c r="BC28" s="46"/>
      <c r="BD28" s="48">
        <f t="shared" si="10"/>
        <v>65025.264681600005</v>
      </c>
      <c r="BE28" s="46">
        <f t="shared" si="11"/>
        <v>65025.264681600005</v>
      </c>
      <c r="BF28" s="46">
        <f t="shared" si="12"/>
        <v>23698.119896800003</v>
      </c>
      <c r="BG28" s="47"/>
      <c r="BH28" s="47"/>
      <c r="BI28" s="48">
        <f t="shared" si="13"/>
        <v>1106.1508032000002</v>
      </c>
      <c r="BJ28" s="47">
        <f t="shared" si="14"/>
        <v>1106.1508032000002</v>
      </c>
      <c r="BK28" s="47">
        <f t="shared" si="15"/>
        <v>403.1309136</v>
      </c>
      <c r="BL28" s="47"/>
      <c r="BM28" s="47"/>
      <c r="BN28" s="47">
        <f t="shared" si="16"/>
        <v>507.31874880000004</v>
      </c>
      <c r="BO28" s="46">
        <f t="shared" si="17"/>
        <v>507.31874880000004</v>
      </c>
      <c r="BP28" s="47">
        <f t="shared" si="18"/>
        <v>184.8896824</v>
      </c>
      <c r="BQ28" s="47"/>
      <c r="BR28" s="47"/>
      <c r="BS28" s="47">
        <f t="shared" si="19"/>
        <v>105.0538416</v>
      </c>
      <c r="BT28" s="46">
        <f t="shared" si="20"/>
        <v>105.0538416</v>
      </c>
      <c r="BU28" s="47">
        <f t="shared" si="21"/>
        <v>38.2863268</v>
      </c>
      <c r="BV28" s="47"/>
      <c r="BW28" s="47"/>
      <c r="BX28" s="47">
        <f t="shared" si="22"/>
        <v>11231.1864864</v>
      </c>
      <c r="BY28" s="46">
        <f t="shared" si="23"/>
        <v>11231.1864864</v>
      </c>
      <c r="BZ28" s="47">
        <f t="shared" si="24"/>
        <v>4093.1475672</v>
      </c>
      <c r="CA28" s="47"/>
      <c r="CB28" s="47"/>
      <c r="CC28" s="47">
        <f t="shared" si="25"/>
        <v>61.76852159999999</v>
      </c>
      <c r="CD28" s="46">
        <f t="shared" si="26"/>
        <v>61.76852159999999</v>
      </c>
      <c r="CE28" s="47">
        <f t="shared" si="27"/>
        <v>22.5112168</v>
      </c>
      <c r="CF28" s="47"/>
      <c r="CG28" s="47"/>
      <c r="CH28" s="47">
        <f t="shared" si="28"/>
        <v>65.2165488</v>
      </c>
      <c r="CI28" s="46">
        <f t="shared" si="29"/>
        <v>65.2165488</v>
      </c>
      <c r="CJ28" s="47">
        <f t="shared" si="30"/>
        <v>23.7678324</v>
      </c>
      <c r="CK28" s="47"/>
      <c r="CL28" s="47"/>
      <c r="CM28" s="47">
        <f t="shared" si="31"/>
        <v>18.2908224</v>
      </c>
      <c r="CN28" s="46">
        <f t="shared" si="32"/>
        <v>18.2908224</v>
      </c>
      <c r="CO28" s="47">
        <f t="shared" si="33"/>
        <v>6.665995199999999</v>
      </c>
      <c r="CP28" s="47"/>
      <c r="CQ28" s="47"/>
      <c r="CR28" s="47">
        <f t="shared" si="34"/>
        <v>337.0483584</v>
      </c>
      <c r="CS28" s="46">
        <f t="shared" si="35"/>
        <v>337.0483584</v>
      </c>
      <c r="CT28" s="47">
        <f t="shared" si="36"/>
        <v>122.8355232</v>
      </c>
      <c r="CU28" s="47"/>
      <c r="CV28" s="47"/>
      <c r="CW28" s="47">
        <f t="shared" si="37"/>
        <v>502.4056800000001</v>
      </c>
      <c r="CX28" s="46">
        <f t="shared" si="38"/>
        <v>502.4056800000001</v>
      </c>
      <c r="CY28" s="47">
        <f t="shared" si="39"/>
        <v>183.09914</v>
      </c>
      <c r="CZ28" s="47"/>
      <c r="DA28" s="47"/>
      <c r="DB28" s="47">
        <f t="shared" si="40"/>
        <v>5919.36</v>
      </c>
      <c r="DC28" s="46">
        <f t="shared" si="41"/>
        <v>5919.36</v>
      </c>
      <c r="DD28" s="47">
        <f t="shared" si="42"/>
        <v>2157.28</v>
      </c>
      <c r="DE28" s="47"/>
      <c r="DF28" s="47"/>
      <c r="DG28" s="47">
        <f t="shared" si="43"/>
        <v>293.6298528</v>
      </c>
      <c r="DH28" s="46">
        <f t="shared" si="44"/>
        <v>293.6298528</v>
      </c>
      <c r="DI28" s="47">
        <f t="shared" si="45"/>
        <v>107.01187440000001</v>
      </c>
      <c r="DJ28" s="47"/>
      <c r="DK28" s="47"/>
      <c r="DL28" s="47">
        <f t="shared" si="46"/>
        <v>2347.4553935999998</v>
      </c>
      <c r="DM28" s="46">
        <f t="shared" si="47"/>
        <v>2347.4553935999998</v>
      </c>
      <c r="DN28" s="47">
        <f t="shared" si="48"/>
        <v>855.5179228</v>
      </c>
      <c r="DO28" s="47"/>
      <c r="DP28" s="47"/>
      <c r="DQ28" s="47">
        <f t="shared" si="49"/>
        <v>1285.0634592000001</v>
      </c>
      <c r="DR28" s="46">
        <f t="shared" si="50"/>
        <v>1285.0634592000001</v>
      </c>
      <c r="DS28" s="47">
        <f t="shared" si="51"/>
        <v>468.3347016</v>
      </c>
      <c r="DT28" s="47"/>
      <c r="DU28" s="47"/>
      <c r="DV28" s="47">
        <f t="shared" si="52"/>
        <v>127.48821600000001</v>
      </c>
      <c r="DW28" s="46">
        <f t="shared" si="53"/>
        <v>127.48821600000001</v>
      </c>
      <c r="DX28" s="47">
        <f t="shared" si="54"/>
        <v>46.462418</v>
      </c>
      <c r="DY28" s="47"/>
      <c r="DZ28" s="47"/>
      <c r="EA28" s="47">
        <f t="shared" si="55"/>
        <v>9057.064752</v>
      </c>
      <c r="EB28" s="46">
        <f t="shared" si="56"/>
        <v>9057.064752</v>
      </c>
      <c r="EC28" s="47">
        <f t="shared" si="57"/>
        <v>3300.800196</v>
      </c>
      <c r="ED28" s="47"/>
      <c r="EE28" s="47"/>
      <c r="EF28" s="47">
        <f t="shared" si="58"/>
        <v>2135.4979104</v>
      </c>
      <c r="EG28" s="46">
        <f t="shared" si="59"/>
        <v>2135.4979104</v>
      </c>
      <c r="EH28" s="47">
        <f t="shared" si="60"/>
        <v>778.2711192</v>
      </c>
      <c r="EI28" s="46"/>
      <c r="EJ28" s="46"/>
      <c r="EK28" s="46">
        <f t="shared" si="61"/>
        <v>355.56115680000005</v>
      </c>
      <c r="EL28" s="46">
        <f t="shared" si="62"/>
        <v>355.56115680000005</v>
      </c>
      <c r="EM28" s="47">
        <f t="shared" si="63"/>
        <v>129.5824164</v>
      </c>
      <c r="EN28" s="47"/>
      <c r="EO28" s="47"/>
      <c r="EP28" s="47">
        <f t="shared" si="64"/>
        <v>382.71622080000003</v>
      </c>
      <c r="EQ28" s="46">
        <f t="shared" si="65"/>
        <v>382.71622080000003</v>
      </c>
      <c r="ER28" s="47">
        <f t="shared" si="66"/>
        <v>139.4789384</v>
      </c>
      <c r="ES28" s="47"/>
      <c r="ET28" s="47"/>
      <c r="EU28" s="47">
        <f t="shared" si="67"/>
        <v>29186.987908799998</v>
      </c>
      <c r="EV28" s="46">
        <f t="shared" si="68"/>
        <v>29186.987908799998</v>
      </c>
      <c r="EW28" s="47">
        <f t="shared" si="69"/>
        <v>10637.046112400001</v>
      </c>
      <c r="EX28" s="47"/>
      <c r="EY28" s="46"/>
      <c r="EZ28" s="46"/>
      <c r="FA28" s="46">
        <f t="shared" si="70"/>
        <v>0</v>
      </c>
      <c r="FB28" s="46"/>
      <c r="FC28" s="47"/>
    </row>
    <row r="29" spans="1:159" s="34" customFormat="1" ht="12">
      <c r="A29" s="33">
        <v>44652</v>
      </c>
      <c r="C29" s="22">
        <v>0</v>
      </c>
      <c r="D29" s="22">
        <v>147984</v>
      </c>
      <c r="E29" s="45">
        <f t="shared" si="0"/>
        <v>147984</v>
      </c>
      <c r="F29" s="45">
        <f t="shared" si="1"/>
        <v>53932</v>
      </c>
      <c r="G29" s="45">
        <f t="shared" si="2"/>
        <v>0</v>
      </c>
      <c r="H29" s="47"/>
      <c r="I29" s="48"/>
      <c r="J29" s="48"/>
      <c r="K29" s="45"/>
      <c r="L29" s="45"/>
      <c r="M29" s="45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6"/>
      <c r="AP29" s="46"/>
      <c r="AQ29" s="46"/>
      <c r="AR29" s="47"/>
      <c r="AS29" s="45">
        <f t="shared" si="71"/>
        <v>0</v>
      </c>
      <c r="AT29" s="45">
        <f t="shared" si="7"/>
        <v>147984</v>
      </c>
      <c r="AU29" s="45">
        <f t="shared" si="8"/>
        <v>147984</v>
      </c>
      <c r="AV29" s="45">
        <v>53932</v>
      </c>
      <c r="AW29" s="47"/>
      <c r="AX29" s="47">
        <f>'2005A Academic '!H29+'2005A Academic '!M29+'2005A Academic '!R29+'2005A Academic '!W29+'2005A Academic '!AB29+'2005A Academic '!AG29+'2005A Academic '!AL29+'2005A Academic '!AQ29+'2005A Academic '!AV29+'2005A Academic '!BA29+'2005A Academic '!BF29+'2005A Academic '!BK29+'2005A Academic '!BP29+'2005A Academic '!BU29+'2005A Academic '!BZ29+'2005A Academic '!CE29+'2005A Academic '!CJ29+'2005A Academic '!CO29+'2005A Academic '!CT29+'2005A Academic '!CY29</f>
        <v>0</v>
      </c>
      <c r="AY29" s="47">
        <f>'2005A Academic '!I29+'2005A Academic '!N29+'2005A Academic '!S29+'2005A Academic '!X29+'2005A Academic '!AC29+'2005A Academic '!AH29+'2005A Academic '!AM29+'2005A Academic '!AR29+'2005A Academic '!AW29+'2005A Academic '!BB29+'2005A Academic '!BG29+'2005A Academic '!BL29+'2005A Academic '!BQ29+'2005A Academic '!BV29+'2005A Academic '!CA29+'2005A Academic '!CF29+'2005A Academic '!CK29+'2005A Academic '!CP29+'2005A Academic '!CU29+'2005A Academic '!CZ29</f>
        <v>82958.73531840001</v>
      </c>
      <c r="AZ29" s="47">
        <f t="shared" si="9"/>
        <v>82958.73531840001</v>
      </c>
      <c r="BA29" s="47">
        <f>'2005A Academic '!K29+'2005A Academic '!P29+'2005A Academic '!U29+'2005A Academic '!Z29+'2005A Academic '!AE29+'2005A Academic '!AJ29+'2005A Academic '!AO29+'2005A Academic '!AT29+'2005A Academic '!AY29+'2005A Academic '!BD29+'2005A Academic '!BI29+'2005A Academic '!BN29+'2005A Academic '!BS29+'2005A Academic '!BX29+'2005A Academic '!CC29+'2005A Academic '!CH29+'2005A Academic '!CM29+'2005A Academic '!CR29+'2005A Academic '!CW29+'2005A Academic '!DB29</f>
        <v>30233.880103199997</v>
      </c>
      <c r="BB29" s="47"/>
      <c r="BC29" s="46">
        <f t="shared" si="72"/>
        <v>0</v>
      </c>
      <c r="BD29" s="48">
        <f t="shared" si="10"/>
        <v>65025.264681600005</v>
      </c>
      <c r="BE29" s="46">
        <f t="shared" si="11"/>
        <v>65025.264681600005</v>
      </c>
      <c r="BF29" s="46">
        <f t="shared" si="12"/>
        <v>23698.119896800003</v>
      </c>
      <c r="BG29" s="47"/>
      <c r="BH29" s="47">
        <f t="shared" si="73"/>
        <v>0</v>
      </c>
      <c r="BI29" s="48">
        <f t="shared" si="13"/>
        <v>1106.1508032000002</v>
      </c>
      <c r="BJ29" s="47">
        <f t="shared" si="14"/>
        <v>1106.1508032000002</v>
      </c>
      <c r="BK29" s="47">
        <f t="shared" si="15"/>
        <v>403.1309136</v>
      </c>
      <c r="BL29" s="47"/>
      <c r="BM29" s="47">
        <f t="shared" si="74"/>
        <v>0</v>
      </c>
      <c r="BN29" s="47">
        <f t="shared" si="16"/>
        <v>507.31874880000004</v>
      </c>
      <c r="BO29" s="46">
        <f t="shared" si="17"/>
        <v>507.31874880000004</v>
      </c>
      <c r="BP29" s="47">
        <f t="shared" si="18"/>
        <v>184.8896824</v>
      </c>
      <c r="BQ29" s="47"/>
      <c r="BR29" s="47">
        <f t="shared" si="75"/>
        <v>0</v>
      </c>
      <c r="BS29" s="47">
        <f t="shared" si="19"/>
        <v>105.0538416</v>
      </c>
      <c r="BT29" s="46">
        <f t="shared" si="20"/>
        <v>105.0538416</v>
      </c>
      <c r="BU29" s="47">
        <f t="shared" si="21"/>
        <v>38.2863268</v>
      </c>
      <c r="BV29" s="47"/>
      <c r="BW29" s="47">
        <f t="shared" si="76"/>
        <v>0</v>
      </c>
      <c r="BX29" s="47">
        <f t="shared" si="22"/>
        <v>11231.1864864</v>
      </c>
      <c r="BY29" s="46">
        <f t="shared" si="23"/>
        <v>11231.1864864</v>
      </c>
      <c r="BZ29" s="47">
        <f t="shared" si="24"/>
        <v>4093.1475672</v>
      </c>
      <c r="CA29" s="47"/>
      <c r="CB29" s="47">
        <f t="shared" si="77"/>
        <v>0</v>
      </c>
      <c r="CC29" s="47">
        <f t="shared" si="25"/>
        <v>61.76852159999999</v>
      </c>
      <c r="CD29" s="46">
        <f t="shared" si="26"/>
        <v>61.76852159999999</v>
      </c>
      <c r="CE29" s="47">
        <f t="shared" si="27"/>
        <v>22.5112168</v>
      </c>
      <c r="CF29" s="47"/>
      <c r="CG29" s="47">
        <f t="shared" si="78"/>
        <v>0</v>
      </c>
      <c r="CH29" s="47">
        <f t="shared" si="28"/>
        <v>65.2165488</v>
      </c>
      <c r="CI29" s="46">
        <f t="shared" si="29"/>
        <v>65.2165488</v>
      </c>
      <c r="CJ29" s="47">
        <f t="shared" si="30"/>
        <v>23.7678324</v>
      </c>
      <c r="CK29" s="47"/>
      <c r="CL29" s="47">
        <f t="shared" si="79"/>
        <v>0</v>
      </c>
      <c r="CM29" s="47">
        <f t="shared" si="31"/>
        <v>18.2908224</v>
      </c>
      <c r="CN29" s="46">
        <f t="shared" si="32"/>
        <v>18.2908224</v>
      </c>
      <c r="CO29" s="47">
        <f t="shared" si="33"/>
        <v>6.665995199999999</v>
      </c>
      <c r="CP29" s="47"/>
      <c r="CQ29" s="47">
        <f t="shared" si="80"/>
        <v>0</v>
      </c>
      <c r="CR29" s="47">
        <f t="shared" si="34"/>
        <v>337.0483584</v>
      </c>
      <c r="CS29" s="46">
        <f t="shared" si="35"/>
        <v>337.0483584</v>
      </c>
      <c r="CT29" s="47">
        <f t="shared" si="36"/>
        <v>122.8355232</v>
      </c>
      <c r="CU29" s="47"/>
      <c r="CV29" s="47">
        <f t="shared" si="81"/>
        <v>0</v>
      </c>
      <c r="CW29" s="47">
        <f t="shared" si="37"/>
        <v>502.4056800000001</v>
      </c>
      <c r="CX29" s="46">
        <f t="shared" si="38"/>
        <v>502.4056800000001</v>
      </c>
      <c r="CY29" s="47">
        <f t="shared" si="39"/>
        <v>183.09914</v>
      </c>
      <c r="CZ29" s="47"/>
      <c r="DA29" s="47">
        <f t="shared" si="82"/>
        <v>0</v>
      </c>
      <c r="DB29" s="47">
        <f t="shared" si="40"/>
        <v>5919.36</v>
      </c>
      <c r="DC29" s="46">
        <f t="shared" si="41"/>
        <v>5919.36</v>
      </c>
      <c r="DD29" s="47">
        <f t="shared" si="42"/>
        <v>2157.28</v>
      </c>
      <c r="DE29" s="47"/>
      <c r="DF29" s="47">
        <f t="shared" si="83"/>
        <v>0</v>
      </c>
      <c r="DG29" s="47">
        <f t="shared" si="43"/>
        <v>293.6298528</v>
      </c>
      <c r="DH29" s="46">
        <f t="shared" si="44"/>
        <v>293.6298528</v>
      </c>
      <c r="DI29" s="47">
        <f t="shared" si="45"/>
        <v>107.01187440000001</v>
      </c>
      <c r="DJ29" s="47"/>
      <c r="DK29" s="47">
        <f t="shared" si="84"/>
        <v>0</v>
      </c>
      <c r="DL29" s="47">
        <f t="shared" si="46"/>
        <v>2347.4553935999998</v>
      </c>
      <c r="DM29" s="46">
        <f t="shared" si="47"/>
        <v>2347.4553935999998</v>
      </c>
      <c r="DN29" s="47">
        <f t="shared" si="48"/>
        <v>855.5179228</v>
      </c>
      <c r="DO29" s="47"/>
      <c r="DP29" s="47">
        <f t="shared" si="85"/>
        <v>0</v>
      </c>
      <c r="DQ29" s="47">
        <f t="shared" si="49"/>
        <v>1285.0634592000001</v>
      </c>
      <c r="DR29" s="46">
        <f t="shared" si="50"/>
        <v>1285.0634592000001</v>
      </c>
      <c r="DS29" s="47">
        <f t="shared" si="51"/>
        <v>468.3347016</v>
      </c>
      <c r="DT29" s="47"/>
      <c r="DU29" s="47">
        <f t="shared" si="86"/>
        <v>0</v>
      </c>
      <c r="DV29" s="47">
        <f t="shared" si="52"/>
        <v>127.48821600000001</v>
      </c>
      <c r="DW29" s="46">
        <f t="shared" si="53"/>
        <v>127.48821600000001</v>
      </c>
      <c r="DX29" s="47">
        <f t="shared" si="54"/>
        <v>46.462418</v>
      </c>
      <c r="DY29" s="47"/>
      <c r="DZ29" s="47">
        <f t="shared" si="87"/>
        <v>0</v>
      </c>
      <c r="EA29" s="47">
        <f t="shared" si="55"/>
        <v>9057.064752</v>
      </c>
      <c r="EB29" s="46">
        <f t="shared" si="56"/>
        <v>9057.064752</v>
      </c>
      <c r="EC29" s="47">
        <f t="shared" si="57"/>
        <v>3300.800196</v>
      </c>
      <c r="ED29" s="47"/>
      <c r="EE29" s="47">
        <f t="shared" si="88"/>
        <v>0</v>
      </c>
      <c r="EF29" s="47">
        <f t="shared" si="58"/>
        <v>2135.4979104</v>
      </c>
      <c r="EG29" s="46">
        <f t="shared" si="59"/>
        <v>2135.4979104</v>
      </c>
      <c r="EH29" s="47">
        <f t="shared" si="60"/>
        <v>778.2711192</v>
      </c>
      <c r="EI29" s="46"/>
      <c r="EJ29" s="46">
        <f t="shared" si="89"/>
        <v>0</v>
      </c>
      <c r="EK29" s="46">
        <f t="shared" si="61"/>
        <v>355.56115680000005</v>
      </c>
      <c r="EL29" s="46">
        <f t="shared" si="62"/>
        <v>355.56115680000005</v>
      </c>
      <c r="EM29" s="47">
        <f t="shared" si="63"/>
        <v>129.5824164</v>
      </c>
      <c r="EN29" s="47"/>
      <c r="EO29" s="47">
        <f t="shared" si="90"/>
        <v>0</v>
      </c>
      <c r="EP29" s="47">
        <f t="shared" si="64"/>
        <v>382.71622080000003</v>
      </c>
      <c r="EQ29" s="46">
        <f t="shared" si="65"/>
        <v>382.71622080000003</v>
      </c>
      <c r="ER29" s="47">
        <f t="shared" si="66"/>
        <v>139.4789384</v>
      </c>
      <c r="ES29" s="47"/>
      <c r="ET29" s="47">
        <f t="shared" si="91"/>
        <v>0</v>
      </c>
      <c r="EU29" s="47">
        <f t="shared" si="67"/>
        <v>29186.987908799998</v>
      </c>
      <c r="EV29" s="46">
        <f t="shared" si="68"/>
        <v>29186.987908799998</v>
      </c>
      <c r="EW29" s="47">
        <f t="shared" si="69"/>
        <v>10637.046112400001</v>
      </c>
      <c r="EX29" s="47"/>
      <c r="EY29" s="46"/>
      <c r="EZ29" s="46"/>
      <c r="FA29" s="46">
        <f t="shared" si="70"/>
        <v>0</v>
      </c>
      <c r="FB29" s="46"/>
      <c r="FC29" s="47"/>
    </row>
    <row r="30" spans="1:159" s="34" customFormat="1" ht="12">
      <c r="A30" s="33">
        <v>44835</v>
      </c>
      <c r="C30" s="22"/>
      <c r="D30" s="22">
        <v>147984</v>
      </c>
      <c r="E30" s="45">
        <f t="shared" si="0"/>
        <v>147984</v>
      </c>
      <c r="F30" s="45">
        <f t="shared" si="1"/>
        <v>53932</v>
      </c>
      <c r="G30" s="45">
        <f t="shared" si="2"/>
        <v>0</v>
      </c>
      <c r="H30" s="47"/>
      <c r="I30" s="48"/>
      <c r="J30" s="48"/>
      <c r="K30" s="45"/>
      <c r="L30" s="45"/>
      <c r="M30" s="45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6"/>
      <c r="AP30" s="46"/>
      <c r="AQ30" s="46"/>
      <c r="AR30" s="47"/>
      <c r="AS30" s="45"/>
      <c r="AT30" s="45">
        <f t="shared" si="7"/>
        <v>147984</v>
      </c>
      <c r="AU30" s="45">
        <f t="shared" si="8"/>
        <v>147984</v>
      </c>
      <c r="AV30" s="45">
        <v>53932</v>
      </c>
      <c r="AW30" s="47"/>
      <c r="AX30" s="47">
        <f>'2005A Academic '!H30+'2005A Academic '!M30+'2005A Academic '!R30+'2005A Academic '!W30+'2005A Academic '!AB30+'2005A Academic '!AG30+'2005A Academic '!AL30+'2005A Academic '!AQ30+'2005A Academic '!AV30+'2005A Academic '!BA30+'2005A Academic '!BF30+'2005A Academic '!BK30+'2005A Academic '!BP30+'2005A Academic '!BU30+'2005A Academic '!BZ30+'2005A Academic '!CE30+'2005A Academic '!CJ30+'2005A Academic '!CO30+'2005A Academic '!CT30+'2005A Academic '!CY30</f>
        <v>0</v>
      </c>
      <c r="AY30" s="47">
        <f>'2005A Academic '!I30+'2005A Academic '!N30+'2005A Academic '!S30+'2005A Academic '!X30+'2005A Academic '!AC30+'2005A Academic '!AH30+'2005A Academic '!AM30+'2005A Academic '!AR30+'2005A Academic '!AW30+'2005A Academic '!BB30+'2005A Academic '!BG30+'2005A Academic '!BL30+'2005A Academic '!BQ30+'2005A Academic '!BV30+'2005A Academic '!CA30+'2005A Academic '!CF30+'2005A Academic '!CK30+'2005A Academic '!CP30+'2005A Academic '!CU30+'2005A Academic '!CZ30</f>
        <v>82958.73531840001</v>
      </c>
      <c r="AZ30" s="47">
        <f t="shared" si="9"/>
        <v>82958.73531840001</v>
      </c>
      <c r="BA30" s="47">
        <f>'2005A Academic '!K30+'2005A Academic '!P30+'2005A Academic '!U30+'2005A Academic '!Z30+'2005A Academic '!AE30+'2005A Academic '!AJ30+'2005A Academic '!AO30+'2005A Academic '!AT30+'2005A Academic '!AY30+'2005A Academic '!BD30+'2005A Academic '!BI30+'2005A Academic '!BN30+'2005A Academic '!BS30+'2005A Academic '!BX30+'2005A Academic '!CC30+'2005A Academic '!CH30+'2005A Academic '!CM30+'2005A Academic '!CR30+'2005A Academic '!CW30+'2005A Academic '!DB30</f>
        <v>30233.880103199997</v>
      </c>
      <c r="BB30" s="47"/>
      <c r="BC30" s="46"/>
      <c r="BD30" s="48">
        <f t="shared" si="10"/>
        <v>65025.264681600005</v>
      </c>
      <c r="BE30" s="46">
        <f t="shared" si="11"/>
        <v>65025.264681600005</v>
      </c>
      <c r="BF30" s="46">
        <f t="shared" si="12"/>
        <v>23698.119896800003</v>
      </c>
      <c r="BG30" s="47"/>
      <c r="BH30" s="47"/>
      <c r="BI30" s="48">
        <f t="shared" si="13"/>
        <v>1106.1508032000002</v>
      </c>
      <c r="BJ30" s="47">
        <f t="shared" si="14"/>
        <v>1106.1508032000002</v>
      </c>
      <c r="BK30" s="47">
        <f t="shared" si="15"/>
        <v>403.1309136</v>
      </c>
      <c r="BL30" s="47"/>
      <c r="BM30" s="47"/>
      <c r="BN30" s="47">
        <f t="shared" si="16"/>
        <v>507.31874880000004</v>
      </c>
      <c r="BO30" s="46">
        <f t="shared" si="17"/>
        <v>507.31874880000004</v>
      </c>
      <c r="BP30" s="47">
        <f t="shared" si="18"/>
        <v>184.8896824</v>
      </c>
      <c r="BQ30" s="47"/>
      <c r="BR30" s="47"/>
      <c r="BS30" s="47">
        <f t="shared" si="19"/>
        <v>105.0538416</v>
      </c>
      <c r="BT30" s="46">
        <f t="shared" si="20"/>
        <v>105.0538416</v>
      </c>
      <c r="BU30" s="47">
        <f t="shared" si="21"/>
        <v>38.2863268</v>
      </c>
      <c r="BV30" s="47"/>
      <c r="BW30" s="47"/>
      <c r="BX30" s="47">
        <f t="shared" si="22"/>
        <v>11231.1864864</v>
      </c>
      <c r="BY30" s="46">
        <f t="shared" si="23"/>
        <v>11231.1864864</v>
      </c>
      <c r="BZ30" s="47">
        <f t="shared" si="24"/>
        <v>4093.1475672</v>
      </c>
      <c r="CA30" s="47"/>
      <c r="CB30" s="47"/>
      <c r="CC30" s="47">
        <f t="shared" si="25"/>
        <v>61.76852159999999</v>
      </c>
      <c r="CD30" s="46">
        <f t="shared" si="26"/>
        <v>61.76852159999999</v>
      </c>
      <c r="CE30" s="47">
        <f t="shared" si="27"/>
        <v>22.5112168</v>
      </c>
      <c r="CF30" s="47"/>
      <c r="CG30" s="47"/>
      <c r="CH30" s="47">
        <f t="shared" si="28"/>
        <v>65.2165488</v>
      </c>
      <c r="CI30" s="46">
        <f t="shared" si="29"/>
        <v>65.2165488</v>
      </c>
      <c r="CJ30" s="47">
        <f t="shared" si="30"/>
        <v>23.7678324</v>
      </c>
      <c r="CK30" s="47"/>
      <c r="CL30" s="47"/>
      <c r="CM30" s="47">
        <f t="shared" si="31"/>
        <v>18.2908224</v>
      </c>
      <c r="CN30" s="46">
        <f t="shared" si="32"/>
        <v>18.2908224</v>
      </c>
      <c r="CO30" s="47">
        <f t="shared" si="33"/>
        <v>6.665995199999999</v>
      </c>
      <c r="CP30" s="47"/>
      <c r="CQ30" s="47"/>
      <c r="CR30" s="47">
        <f t="shared" si="34"/>
        <v>337.0483584</v>
      </c>
      <c r="CS30" s="46">
        <f t="shared" si="35"/>
        <v>337.0483584</v>
      </c>
      <c r="CT30" s="47">
        <f t="shared" si="36"/>
        <v>122.8355232</v>
      </c>
      <c r="CU30" s="47"/>
      <c r="CV30" s="47"/>
      <c r="CW30" s="47">
        <f t="shared" si="37"/>
        <v>502.4056800000001</v>
      </c>
      <c r="CX30" s="46">
        <f t="shared" si="38"/>
        <v>502.4056800000001</v>
      </c>
      <c r="CY30" s="47">
        <f t="shared" si="39"/>
        <v>183.09914</v>
      </c>
      <c r="CZ30" s="47"/>
      <c r="DA30" s="47"/>
      <c r="DB30" s="47">
        <f t="shared" si="40"/>
        <v>5919.36</v>
      </c>
      <c r="DC30" s="46">
        <f t="shared" si="41"/>
        <v>5919.36</v>
      </c>
      <c r="DD30" s="47">
        <f t="shared" si="42"/>
        <v>2157.28</v>
      </c>
      <c r="DE30" s="47"/>
      <c r="DF30" s="47"/>
      <c r="DG30" s="47">
        <f t="shared" si="43"/>
        <v>293.6298528</v>
      </c>
      <c r="DH30" s="46">
        <f t="shared" si="44"/>
        <v>293.6298528</v>
      </c>
      <c r="DI30" s="47">
        <f t="shared" si="45"/>
        <v>107.01187440000001</v>
      </c>
      <c r="DJ30" s="47"/>
      <c r="DK30" s="47"/>
      <c r="DL30" s="47">
        <f t="shared" si="46"/>
        <v>2347.4553935999998</v>
      </c>
      <c r="DM30" s="46">
        <f t="shared" si="47"/>
        <v>2347.4553935999998</v>
      </c>
      <c r="DN30" s="47">
        <f t="shared" si="48"/>
        <v>855.5179228</v>
      </c>
      <c r="DO30" s="47"/>
      <c r="DP30" s="47"/>
      <c r="DQ30" s="47">
        <f t="shared" si="49"/>
        <v>1285.0634592000001</v>
      </c>
      <c r="DR30" s="46">
        <f t="shared" si="50"/>
        <v>1285.0634592000001</v>
      </c>
      <c r="DS30" s="47">
        <f t="shared" si="51"/>
        <v>468.3347016</v>
      </c>
      <c r="DT30" s="47"/>
      <c r="DU30" s="47"/>
      <c r="DV30" s="47">
        <f t="shared" si="52"/>
        <v>127.48821600000001</v>
      </c>
      <c r="DW30" s="46">
        <f t="shared" si="53"/>
        <v>127.48821600000001</v>
      </c>
      <c r="DX30" s="47">
        <f t="shared" si="54"/>
        <v>46.462418</v>
      </c>
      <c r="DY30" s="47"/>
      <c r="DZ30" s="47"/>
      <c r="EA30" s="47">
        <f t="shared" si="55"/>
        <v>9057.064752</v>
      </c>
      <c r="EB30" s="46">
        <f t="shared" si="56"/>
        <v>9057.064752</v>
      </c>
      <c r="EC30" s="47">
        <f t="shared" si="57"/>
        <v>3300.800196</v>
      </c>
      <c r="ED30" s="47"/>
      <c r="EE30" s="47"/>
      <c r="EF30" s="47">
        <f t="shared" si="58"/>
        <v>2135.4979104</v>
      </c>
      <c r="EG30" s="46">
        <f t="shared" si="59"/>
        <v>2135.4979104</v>
      </c>
      <c r="EH30" s="47">
        <f t="shared" si="60"/>
        <v>778.2711192</v>
      </c>
      <c r="EI30" s="46"/>
      <c r="EJ30" s="46"/>
      <c r="EK30" s="46">
        <f t="shared" si="61"/>
        <v>355.56115680000005</v>
      </c>
      <c r="EL30" s="46">
        <f t="shared" si="62"/>
        <v>355.56115680000005</v>
      </c>
      <c r="EM30" s="47">
        <f t="shared" si="63"/>
        <v>129.5824164</v>
      </c>
      <c r="EN30" s="47"/>
      <c r="EO30" s="47"/>
      <c r="EP30" s="47">
        <f t="shared" si="64"/>
        <v>382.71622080000003</v>
      </c>
      <c r="EQ30" s="46">
        <f t="shared" si="65"/>
        <v>382.71622080000003</v>
      </c>
      <c r="ER30" s="47">
        <f t="shared" si="66"/>
        <v>139.4789384</v>
      </c>
      <c r="ES30" s="47"/>
      <c r="ET30" s="47"/>
      <c r="EU30" s="47">
        <f t="shared" si="67"/>
        <v>29186.987908799998</v>
      </c>
      <c r="EV30" s="46">
        <f t="shared" si="68"/>
        <v>29186.987908799998</v>
      </c>
      <c r="EW30" s="47">
        <f t="shared" si="69"/>
        <v>10637.046112400001</v>
      </c>
      <c r="EX30" s="47"/>
      <c r="EY30" s="46"/>
      <c r="EZ30" s="46"/>
      <c r="FA30" s="46">
        <f t="shared" si="70"/>
        <v>0</v>
      </c>
      <c r="FB30" s="46"/>
      <c r="FC30" s="47"/>
    </row>
    <row r="31" spans="1:159" s="34" customFormat="1" ht="12">
      <c r="A31" s="33">
        <v>45017</v>
      </c>
      <c r="C31" s="22">
        <v>0</v>
      </c>
      <c r="D31" s="22">
        <v>147984</v>
      </c>
      <c r="E31" s="45">
        <f t="shared" si="0"/>
        <v>147984</v>
      </c>
      <c r="F31" s="45">
        <f t="shared" si="1"/>
        <v>53932</v>
      </c>
      <c r="G31" s="45">
        <f t="shared" si="2"/>
        <v>0</v>
      </c>
      <c r="H31" s="47"/>
      <c r="I31" s="48"/>
      <c r="J31" s="48"/>
      <c r="K31" s="45"/>
      <c r="L31" s="45"/>
      <c r="M31" s="4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6"/>
      <c r="AP31" s="46"/>
      <c r="AQ31" s="46"/>
      <c r="AR31" s="47"/>
      <c r="AS31" s="45">
        <f t="shared" si="71"/>
        <v>0</v>
      </c>
      <c r="AT31" s="45">
        <f t="shared" si="7"/>
        <v>147984</v>
      </c>
      <c r="AU31" s="45">
        <f t="shared" si="8"/>
        <v>147984</v>
      </c>
      <c r="AV31" s="45">
        <v>53932</v>
      </c>
      <c r="AW31" s="47"/>
      <c r="AX31" s="47">
        <f>'2005A Academic '!H31+'2005A Academic '!M31+'2005A Academic '!R31+'2005A Academic '!W31+'2005A Academic '!AB31+'2005A Academic '!AG31+'2005A Academic '!AL31+'2005A Academic '!AQ31+'2005A Academic '!AV31+'2005A Academic '!BA31+'2005A Academic '!BF31+'2005A Academic '!BK31+'2005A Academic '!BP31+'2005A Academic '!BU31+'2005A Academic '!BZ31+'2005A Academic '!CE31+'2005A Academic '!CJ31+'2005A Academic '!CO31+'2005A Academic '!CT31+'2005A Academic '!CY31</f>
        <v>0</v>
      </c>
      <c r="AY31" s="47">
        <f>'2005A Academic '!I31+'2005A Academic '!N31+'2005A Academic '!S31+'2005A Academic '!X31+'2005A Academic '!AC31+'2005A Academic '!AH31+'2005A Academic '!AM31+'2005A Academic '!AR31+'2005A Academic '!AW31+'2005A Academic '!BB31+'2005A Academic '!BG31+'2005A Academic '!BL31+'2005A Academic '!BQ31+'2005A Academic '!BV31+'2005A Academic '!CA31+'2005A Academic '!CF31+'2005A Academic '!CK31+'2005A Academic '!CP31+'2005A Academic '!CU31+'2005A Academic '!CZ31</f>
        <v>82958.73531840001</v>
      </c>
      <c r="AZ31" s="47">
        <f t="shared" si="9"/>
        <v>82958.73531840001</v>
      </c>
      <c r="BA31" s="47">
        <f>'2005A Academic '!K31+'2005A Academic '!P31+'2005A Academic '!U31+'2005A Academic '!Z31+'2005A Academic '!AE31+'2005A Academic '!AJ31+'2005A Academic '!AO31+'2005A Academic '!AT31+'2005A Academic '!AY31+'2005A Academic '!BD31+'2005A Academic '!BI31+'2005A Academic '!BN31+'2005A Academic '!BS31+'2005A Academic '!BX31+'2005A Academic '!CC31+'2005A Academic '!CH31+'2005A Academic '!CM31+'2005A Academic '!CR31+'2005A Academic '!CW31+'2005A Academic '!DB31</f>
        <v>30233.880103199997</v>
      </c>
      <c r="BB31" s="47"/>
      <c r="BC31" s="46">
        <f t="shared" si="72"/>
        <v>0</v>
      </c>
      <c r="BD31" s="48">
        <f t="shared" si="10"/>
        <v>65025.264681600005</v>
      </c>
      <c r="BE31" s="46">
        <f t="shared" si="11"/>
        <v>65025.264681600005</v>
      </c>
      <c r="BF31" s="46">
        <f t="shared" si="12"/>
        <v>23698.119896800003</v>
      </c>
      <c r="BG31" s="47"/>
      <c r="BH31" s="47">
        <f t="shared" si="73"/>
        <v>0</v>
      </c>
      <c r="BI31" s="48">
        <f t="shared" si="13"/>
        <v>1106.1508032000002</v>
      </c>
      <c r="BJ31" s="47">
        <f t="shared" si="14"/>
        <v>1106.1508032000002</v>
      </c>
      <c r="BK31" s="47">
        <f t="shared" si="15"/>
        <v>403.1309136</v>
      </c>
      <c r="BL31" s="47"/>
      <c r="BM31" s="47">
        <f t="shared" si="74"/>
        <v>0</v>
      </c>
      <c r="BN31" s="47">
        <f t="shared" si="16"/>
        <v>507.31874880000004</v>
      </c>
      <c r="BO31" s="46">
        <f t="shared" si="17"/>
        <v>507.31874880000004</v>
      </c>
      <c r="BP31" s="47">
        <f t="shared" si="18"/>
        <v>184.8896824</v>
      </c>
      <c r="BQ31" s="47"/>
      <c r="BR31" s="47">
        <f t="shared" si="75"/>
        <v>0</v>
      </c>
      <c r="BS31" s="47">
        <f t="shared" si="19"/>
        <v>105.0538416</v>
      </c>
      <c r="BT31" s="46">
        <f t="shared" si="20"/>
        <v>105.0538416</v>
      </c>
      <c r="BU31" s="47">
        <f t="shared" si="21"/>
        <v>38.2863268</v>
      </c>
      <c r="BV31" s="47"/>
      <c r="BW31" s="47">
        <f t="shared" si="76"/>
        <v>0</v>
      </c>
      <c r="BX31" s="47">
        <f t="shared" si="22"/>
        <v>11231.1864864</v>
      </c>
      <c r="BY31" s="46">
        <f t="shared" si="23"/>
        <v>11231.1864864</v>
      </c>
      <c r="BZ31" s="47">
        <f t="shared" si="24"/>
        <v>4093.1475672</v>
      </c>
      <c r="CA31" s="47"/>
      <c r="CB31" s="47">
        <f t="shared" si="77"/>
        <v>0</v>
      </c>
      <c r="CC31" s="47">
        <f t="shared" si="25"/>
        <v>61.76852159999999</v>
      </c>
      <c r="CD31" s="46">
        <f t="shared" si="26"/>
        <v>61.76852159999999</v>
      </c>
      <c r="CE31" s="47">
        <f t="shared" si="27"/>
        <v>22.5112168</v>
      </c>
      <c r="CF31" s="47"/>
      <c r="CG31" s="47">
        <f t="shared" si="78"/>
        <v>0</v>
      </c>
      <c r="CH31" s="47">
        <f t="shared" si="28"/>
        <v>65.2165488</v>
      </c>
      <c r="CI31" s="46">
        <f t="shared" si="29"/>
        <v>65.2165488</v>
      </c>
      <c r="CJ31" s="47">
        <f t="shared" si="30"/>
        <v>23.7678324</v>
      </c>
      <c r="CK31" s="47"/>
      <c r="CL31" s="47">
        <f t="shared" si="79"/>
        <v>0</v>
      </c>
      <c r="CM31" s="47">
        <f t="shared" si="31"/>
        <v>18.2908224</v>
      </c>
      <c r="CN31" s="46">
        <f t="shared" si="32"/>
        <v>18.2908224</v>
      </c>
      <c r="CO31" s="47">
        <f t="shared" si="33"/>
        <v>6.665995199999999</v>
      </c>
      <c r="CP31" s="47"/>
      <c r="CQ31" s="47">
        <f t="shared" si="80"/>
        <v>0</v>
      </c>
      <c r="CR31" s="47">
        <f t="shared" si="34"/>
        <v>337.0483584</v>
      </c>
      <c r="CS31" s="46">
        <f t="shared" si="35"/>
        <v>337.0483584</v>
      </c>
      <c r="CT31" s="47">
        <f t="shared" si="36"/>
        <v>122.8355232</v>
      </c>
      <c r="CU31" s="47"/>
      <c r="CV31" s="47">
        <f t="shared" si="81"/>
        <v>0</v>
      </c>
      <c r="CW31" s="47">
        <f t="shared" si="37"/>
        <v>502.4056800000001</v>
      </c>
      <c r="CX31" s="46">
        <f t="shared" si="38"/>
        <v>502.4056800000001</v>
      </c>
      <c r="CY31" s="47">
        <f t="shared" si="39"/>
        <v>183.09914</v>
      </c>
      <c r="CZ31" s="47"/>
      <c r="DA31" s="47">
        <f t="shared" si="82"/>
        <v>0</v>
      </c>
      <c r="DB31" s="47">
        <f t="shared" si="40"/>
        <v>5919.36</v>
      </c>
      <c r="DC31" s="46">
        <f t="shared" si="41"/>
        <v>5919.36</v>
      </c>
      <c r="DD31" s="47">
        <f t="shared" si="42"/>
        <v>2157.28</v>
      </c>
      <c r="DE31" s="47"/>
      <c r="DF31" s="47">
        <f t="shared" si="83"/>
        <v>0</v>
      </c>
      <c r="DG31" s="47">
        <f t="shared" si="43"/>
        <v>293.6298528</v>
      </c>
      <c r="DH31" s="46">
        <f t="shared" si="44"/>
        <v>293.6298528</v>
      </c>
      <c r="DI31" s="47">
        <f t="shared" si="45"/>
        <v>107.01187440000001</v>
      </c>
      <c r="DJ31" s="47"/>
      <c r="DK31" s="47">
        <f t="shared" si="84"/>
        <v>0</v>
      </c>
      <c r="DL31" s="47">
        <f t="shared" si="46"/>
        <v>2347.4553935999998</v>
      </c>
      <c r="DM31" s="46">
        <f t="shared" si="47"/>
        <v>2347.4553935999998</v>
      </c>
      <c r="DN31" s="47">
        <f t="shared" si="48"/>
        <v>855.5179228</v>
      </c>
      <c r="DO31" s="47"/>
      <c r="DP31" s="47">
        <f t="shared" si="85"/>
        <v>0</v>
      </c>
      <c r="DQ31" s="47">
        <f t="shared" si="49"/>
        <v>1285.0634592000001</v>
      </c>
      <c r="DR31" s="46">
        <f t="shared" si="50"/>
        <v>1285.0634592000001</v>
      </c>
      <c r="DS31" s="47">
        <f t="shared" si="51"/>
        <v>468.3347016</v>
      </c>
      <c r="DT31" s="47"/>
      <c r="DU31" s="47">
        <f t="shared" si="86"/>
        <v>0</v>
      </c>
      <c r="DV31" s="47">
        <f t="shared" si="52"/>
        <v>127.48821600000001</v>
      </c>
      <c r="DW31" s="46">
        <f t="shared" si="53"/>
        <v>127.48821600000001</v>
      </c>
      <c r="DX31" s="47">
        <f t="shared" si="54"/>
        <v>46.462418</v>
      </c>
      <c r="DY31" s="47"/>
      <c r="DZ31" s="47">
        <f t="shared" si="87"/>
        <v>0</v>
      </c>
      <c r="EA31" s="47">
        <f t="shared" si="55"/>
        <v>9057.064752</v>
      </c>
      <c r="EB31" s="46">
        <f t="shared" si="56"/>
        <v>9057.064752</v>
      </c>
      <c r="EC31" s="47">
        <f t="shared" si="57"/>
        <v>3300.800196</v>
      </c>
      <c r="ED31" s="47"/>
      <c r="EE31" s="47">
        <f t="shared" si="88"/>
        <v>0</v>
      </c>
      <c r="EF31" s="47">
        <f t="shared" si="58"/>
        <v>2135.4979104</v>
      </c>
      <c r="EG31" s="46">
        <f t="shared" si="59"/>
        <v>2135.4979104</v>
      </c>
      <c r="EH31" s="47">
        <f t="shared" si="60"/>
        <v>778.2711192</v>
      </c>
      <c r="EI31" s="46"/>
      <c r="EJ31" s="46">
        <f t="shared" si="89"/>
        <v>0</v>
      </c>
      <c r="EK31" s="46">
        <f t="shared" si="61"/>
        <v>355.56115680000005</v>
      </c>
      <c r="EL31" s="46">
        <f t="shared" si="62"/>
        <v>355.56115680000005</v>
      </c>
      <c r="EM31" s="47">
        <f t="shared" si="63"/>
        <v>129.5824164</v>
      </c>
      <c r="EN31" s="47"/>
      <c r="EO31" s="47">
        <f t="shared" si="90"/>
        <v>0</v>
      </c>
      <c r="EP31" s="47">
        <f t="shared" si="64"/>
        <v>382.71622080000003</v>
      </c>
      <c r="EQ31" s="46">
        <f t="shared" si="65"/>
        <v>382.71622080000003</v>
      </c>
      <c r="ER31" s="47">
        <f t="shared" si="66"/>
        <v>139.4789384</v>
      </c>
      <c r="ES31" s="47"/>
      <c r="ET31" s="47">
        <f t="shared" si="91"/>
        <v>0</v>
      </c>
      <c r="EU31" s="47">
        <f t="shared" si="67"/>
        <v>29186.987908799998</v>
      </c>
      <c r="EV31" s="46">
        <f t="shared" si="68"/>
        <v>29186.987908799998</v>
      </c>
      <c r="EW31" s="47">
        <f t="shared" si="69"/>
        <v>10637.046112400001</v>
      </c>
      <c r="EX31" s="47"/>
      <c r="EY31" s="46"/>
      <c r="EZ31" s="46"/>
      <c r="FA31" s="46">
        <f t="shared" si="70"/>
        <v>0</v>
      </c>
      <c r="FB31" s="46"/>
      <c r="FC31" s="47"/>
    </row>
    <row r="32" spans="1:159" s="34" customFormat="1" ht="12">
      <c r="A32" s="33">
        <v>45200</v>
      </c>
      <c r="C32" s="22"/>
      <c r="D32" s="22">
        <v>147984</v>
      </c>
      <c r="E32" s="45">
        <f t="shared" si="0"/>
        <v>147984</v>
      </c>
      <c r="F32" s="45">
        <f t="shared" si="1"/>
        <v>53932</v>
      </c>
      <c r="G32" s="45">
        <f t="shared" si="2"/>
        <v>0</v>
      </c>
      <c r="H32" s="47"/>
      <c r="I32" s="48"/>
      <c r="J32" s="48"/>
      <c r="K32" s="45"/>
      <c r="L32" s="45"/>
      <c r="M32" s="4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6"/>
      <c r="AP32" s="46"/>
      <c r="AQ32" s="46"/>
      <c r="AR32" s="47"/>
      <c r="AS32" s="45"/>
      <c r="AT32" s="45">
        <f t="shared" si="7"/>
        <v>147984</v>
      </c>
      <c r="AU32" s="45">
        <f t="shared" si="8"/>
        <v>147984</v>
      </c>
      <c r="AV32" s="45">
        <v>53932</v>
      </c>
      <c r="AW32" s="47"/>
      <c r="AX32" s="47">
        <f>'2005A Academic '!H32+'2005A Academic '!M32+'2005A Academic '!R32+'2005A Academic '!W32+'2005A Academic '!AB32+'2005A Academic '!AG32+'2005A Academic '!AL32+'2005A Academic '!AQ32+'2005A Academic '!AV32+'2005A Academic '!BA32+'2005A Academic '!BF32+'2005A Academic '!BK32+'2005A Academic '!BP32+'2005A Academic '!BU32+'2005A Academic '!BZ32+'2005A Academic '!CE32+'2005A Academic '!CJ32+'2005A Academic '!CO32+'2005A Academic '!CT32+'2005A Academic '!CY32</f>
        <v>0</v>
      </c>
      <c r="AY32" s="47">
        <f>'2005A Academic '!I32+'2005A Academic '!N32+'2005A Academic '!S32+'2005A Academic '!X32+'2005A Academic '!AC32+'2005A Academic '!AH32+'2005A Academic '!AM32+'2005A Academic '!AR32+'2005A Academic '!AW32+'2005A Academic '!BB32+'2005A Academic '!BG32+'2005A Academic '!BL32+'2005A Academic '!BQ32+'2005A Academic '!BV32+'2005A Academic '!CA32+'2005A Academic '!CF32+'2005A Academic '!CK32+'2005A Academic '!CP32+'2005A Academic '!CU32+'2005A Academic '!CZ32</f>
        <v>82958.73531840001</v>
      </c>
      <c r="AZ32" s="47">
        <f t="shared" si="9"/>
        <v>82958.73531840001</v>
      </c>
      <c r="BA32" s="47">
        <f>'2005A Academic '!K32+'2005A Academic '!P32+'2005A Academic '!U32+'2005A Academic '!Z32+'2005A Academic '!AE32+'2005A Academic '!AJ32+'2005A Academic '!AO32+'2005A Academic '!AT32+'2005A Academic '!AY32+'2005A Academic '!BD32+'2005A Academic '!BI32+'2005A Academic '!BN32+'2005A Academic '!BS32+'2005A Academic '!BX32+'2005A Academic '!CC32+'2005A Academic '!CH32+'2005A Academic '!CM32+'2005A Academic '!CR32+'2005A Academic '!CW32+'2005A Academic '!DB32</f>
        <v>30233.880103199997</v>
      </c>
      <c r="BB32" s="47"/>
      <c r="BC32" s="46"/>
      <c r="BD32" s="48">
        <f t="shared" si="10"/>
        <v>65025.264681600005</v>
      </c>
      <c r="BE32" s="46">
        <f t="shared" si="11"/>
        <v>65025.264681600005</v>
      </c>
      <c r="BF32" s="46">
        <f t="shared" si="12"/>
        <v>23698.119896800003</v>
      </c>
      <c r="BG32" s="47"/>
      <c r="BH32" s="47"/>
      <c r="BI32" s="48">
        <f t="shared" si="13"/>
        <v>1106.1508032000002</v>
      </c>
      <c r="BJ32" s="47">
        <f t="shared" si="14"/>
        <v>1106.1508032000002</v>
      </c>
      <c r="BK32" s="47">
        <f t="shared" si="15"/>
        <v>403.1309136</v>
      </c>
      <c r="BL32" s="47"/>
      <c r="BM32" s="47"/>
      <c r="BN32" s="47">
        <f t="shared" si="16"/>
        <v>507.31874880000004</v>
      </c>
      <c r="BO32" s="46">
        <f t="shared" si="17"/>
        <v>507.31874880000004</v>
      </c>
      <c r="BP32" s="47">
        <f t="shared" si="18"/>
        <v>184.8896824</v>
      </c>
      <c r="BQ32" s="47"/>
      <c r="BR32" s="47"/>
      <c r="BS32" s="47">
        <f t="shared" si="19"/>
        <v>105.0538416</v>
      </c>
      <c r="BT32" s="46">
        <f t="shared" si="20"/>
        <v>105.0538416</v>
      </c>
      <c r="BU32" s="47">
        <f t="shared" si="21"/>
        <v>38.2863268</v>
      </c>
      <c r="BV32" s="47"/>
      <c r="BW32" s="47"/>
      <c r="BX32" s="47">
        <f t="shared" si="22"/>
        <v>11231.1864864</v>
      </c>
      <c r="BY32" s="46">
        <f t="shared" si="23"/>
        <v>11231.1864864</v>
      </c>
      <c r="BZ32" s="47">
        <f t="shared" si="24"/>
        <v>4093.1475672</v>
      </c>
      <c r="CA32" s="47"/>
      <c r="CB32" s="47"/>
      <c r="CC32" s="47">
        <f t="shared" si="25"/>
        <v>61.76852159999999</v>
      </c>
      <c r="CD32" s="46">
        <f t="shared" si="26"/>
        <v>61.76852159999999</v>
      </c>
      <c r="CE32" s="47">
        <f t="shared" si="27"/>
        <v>22.5112168</v>
      </c>
      <c r="CF32" s="47"/>
      <c r="CG32" s="47"/>
      <c r="CH32" s="47">
        <f t="shared" si="28"/>
        <v>65.2165488</v>
      </c>
      <c r="CI32" s="46">
        <f t="shared" si="29"/>
        <v>65.2165488</v>
      </c>
      <c r="CJ32" s="47">
        <f t="shared" si="30"/>
        <v>23.7678324</v>
      </c>
      <c r="CK32" s="47"/>
      <c r="CL32" s="47"/>
      <c r="CM32" s="47">
        <f t="shared" si="31"/>
        <v>18.2908224</v>
      </c>
      <c r="CN32" s="46">
        <f t="shared" si="32"/>
        <v>18.2908224</v>
      </c>
      <c r="CO32" s="47">
        <f t="shared" si="33"/>
        <v>6.665995199999999</v>
      </c>
      <c r="CP32" s="47"/>
      <c r="CQ32" s="47"/>
      <c r="CR32" s="47">
        <f t="shared" si="34"/>
        <v>337.0483584</v>
      </c>
      <c r="CS32" s="46">
        <f t="shared" si="35"/>
        <v>337.0483584</v>
      </c>
      <c r="CT32" s="47">
        <f t="shared" si="36"/>
        <v>122.8355232</v>
      </c>
      <c r="CU32" s="47"/>
      <c r="CV32" s="47"/>
      <c r="CW32" s="47">
        <f t="shared" si="37"/>
        <v>502.4056800000001</v>
      </c>
      <c r="CX32" s="46">
        <f t="shared" si="38"/>
        <v>502.4056800000001</v>
      </c>
      <c r="CY32" s="47">
        <f t="shared" si="39"/>
        <v>183.09914</v>
      </c>
      <c r="CZ32" s="47"/>
      <c r="DA32" s="47"/>
      <c r="DB32" s="47">
        <f t="shared" si="40"/>
        <v>5919.36</v>
      </c>
      <c r="DC32" s="46">
        <f t="shared" si="41"/>
        <v>5919.36</v>
      </c>
      <c r="DD32" s="47">
        <f t="shared" si="42"/>
        <v>2157.28</v>
      </c>
      <c r="DE32" s="47"/>
      <c r="DF32" s="47"/>
      <c r="DG32" s="47">
        <f t="shared" si="43"/>
        <v>293.6298528</v>
      </c>
      <c r="DH32" s="46">
        <f t="shared" si="44"/>
        <v>293.6298528</v>
      </c>
      <c r="DI32" s="47">
        <f t="shared" si="45"/>
        <v>107.01187440000001</v>
      </c>
      <c r="DJ32" s="47"/>
      <c r="DK32" s="47"/>
      <c r="DL32" s="47">
        <f t="shared" si="46"/>
        <v>2347.4553935999998</v>
      </c>
      <c r="DM32" s="46">
        <f t="shared" si="47"/>
        <v>2347.4553935999998</v>
      </c>
      <c r="DN32" s="47">
        <f t="shared" si="48"/>
        <v>855.5179228</v>
      </c>
      <c r="DO32" s="47"/>
      <c r="DP32" s="47"/>
      <c r="DQ32" s="47">
        <f t="shared" si="49"/>
        <v>1285.0634592000001</v>
      </c>
      <c r="DR32" s="46">
        <f t="shared" si="50"/>
        <v>1285.0634592000001</v>
      </c>
      <c r="DS32" s="47">
        <f t="shared" si="51"/>
        <v>468.3347016</v>
      </c>
      <c r="DT32" s="47"/>
      <c r="DU32" s="47"/>
      <c r="DV32" s="47">
        <f t="shared" si="52"/>
        <v>127.48821600000001</v>
      </c>
      <c r="DW32" s="46">
        <f t="shared" si="53"/>
        <v>127.48821600000001</v>
      </c>
      <c r="DX32" s="47">
        <f t="shared" si="54"/>
        <v>46.462418</v>
      </c>
      <c r="DY32" s="47"/>
      <c r="DZ32" s="47"/>
      <c r="EA32" s="47">
        <f t="shared" si="55"/>
        <v>9057.064752</v>
      </c>
      <c r="EB32" s="46">
        <f t="shared" si="56"/>
        <v>9057.064752</v>
      </c>
      <c r="EC32" s="47">
        <f t="shared" si="57"/>
        <v>3300.800196</v>
      </c>
      <c r="ED32" s="47"/>
      <c r="EE32" s="47"/>
      <c r="EF32" s="47">
        <f t="shared" si="58"/>
        <v>2135.4979104</v>
      </c>
      <c r="EG32" s="46">
        <f t="shared" si="59"/>
        <v>2135.4979104</v>
      </c>
      <c r="EH32" s="47">
        <f t="shared" si="60"/>
        <v>778.2711192</v>
      </c>
      <c r="EI32" s="46"/>
      <c r="EJ32" s="46"/>
      <c r="EK32" s="46">
        <f t="shared" si="61"/>
        <v>355.56115680000005</v>
      </c>
      <c r="EL32" s="46">
        <f t="shared" si="62"/>
        <v>355.56115680000005</v>
      </c>
      <c r="EM32" s="47">
        <f t="shared" si="63"/>
        <v>129.5824164</v>
      </c>
      <c r="EN32" s="47"/>
      <c r="EO32" s="47"/>
      <c r="EP32" s="47">
        <f t="shared" si="64"/>
        <v>382.71622080000003</v>
      </c>
      <c r="EQ32" s="46">
        <f t="shared" si="65"/>
        <v>382.71622080000003</v>
      </c>
      <c r="ER32" s="47">
        <f t="shared" si="66"/>
        <v>139.4789384</v>
      </c>
      <c r="ES32" s="47"/>
      <c r="ET32" s="47"/>
      <c r="EU32" s="47">
        <f t="shared" si="67"/>
        <v>29186.987908799998</v>
      </c>
      <c r="EV32" s="46">
        <f t="shared" si="68"/>
        <v>29186.987908799998</v>
      </c>
      <c r="EW32" s="47">
        <f t="shared" si="69"/>
        <v>10637.046112400001</v>
      </c>
      <c r="EX32" s="47"/>
      <c r="EY32" s="46"/>
      <c r="EZ32" s="46"/>
      <c r="FA32" s="46">
        <f t="shared" si="70"/>
        <v>0</v>
      </c>
      <c r="FB32" s="46"/>
      <c r="FC32" s="47"/>
    </row>
    <row r="33" spans="1:159" s="34" customFormat="1" ht="12">
      <c r="A33" s="33">
        <v>45383</v>
      </c>
      <c r="C33" s="22">
        <v>3515000</v>
      </c>
      <c r="D33" s="22">
        <v>147984</v>
      </c>
      <c r="E33" s="45">
        <f t="shared" si="0"/>
        <v>3662984</v>
      </c>
      <c r="F33" s="45">
        <f t="shared" si="1"/>
        <v>53932</v>
      </c>
      <c r="G33" s="45">
        <f t="shared" si="2"/>
        <v>0</v>
      </c>
      <c r="H33" s="47"/>
      <c r="I33" s="48"/>
      <c r="J33" s="48"/>
      <c r="K33" s="45"/>
      <c r="L33" s="45"/>
      <c r="M33" s="45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6"/>
      <c r="AP33" s="46"/>
      <c r="AQ33" s="46"/>
      <c r="AR33" s="47"/>
      <c r="AS33" s="45">
        <f t="shared" si="71"/>
        <v>3515000</v>
      </c>
      <c r="AT33" s="45">
        <f t="shared" si="7"/>
        <v>147984</v>
      </c>
      <c r="AU33" s="45">
        <f t="shared" si="8"/>
        <v>3662984</v>
      </c>
      <c r="AV33" s="45">
        <v>53932</v>
      </c>
      <c r="AW33" s="47"/>
      <c r="AX33" s="47">
        <f>'2005A Academic '!H33+'2005A Academic '!M33+'2005A Academic '!R33+'2005A Academic '!W33+'2005A Academic '!AB33+'2005A Academic '!AG33+'2005A Academic '!AL33+'2005A Academic '!AQ33+'2005A Academic '!AV33+'2005A Academic '!BA33+'2005A Academic '!BF33+'2005A Academic '!BK33+'2005A Academic '!BP33+'2005A Academic '!BU33+'2005A Academic '!BZ33+'2005A Academic '!CE33+'2005A Academic '!CJ33+'2005A Academic '!CO33+'2005A Academic '!CT33+'2005A Academic '!CY33</f>
        <v>1970482.989</v>
      </c>
      <c r="AY33" s="47">
        <f>'2005A Academic '!I33+'2005A Academic '!N33+'2005A Academic '!S33+'2005A Academic '!X33+'2005A Academic '!AC33+'2005A Academic '!AH33+'2005A Academic '!AM33+'2005A Academic '!AR33+'2005A Academic '!AW33+'2005A Academic '!BB33+'2005A Academic '!BG33+'2005A Academic '!BL33+'2005A Academic '!BQ33+'2005A Academic '!BV33+'2005A Academic '!CA33+'2005A Academic '!CF33+'2005A Academic '!CK33+'2005A Academic '!CP33+'2005A Academic '!CU33+'2005A Academic '!CZ33</f>
        <v>82958.73531840001</v>
      </c>
      <c r="AZ33" s="47">
        <f t="shared" si="9"/>
        <v>2053441.7243184</v>
      </c>
      <c r="BA33" s="47">
        <f>'2005A Academic '!K33+'2005A Academic '!P33+'2005A Academic '!U33+'2005A Academic '!Z33+'2005A Academic '!AE33+'2005A Academic '!AJ33+'2005A Academic '!AO33+'2005A Academic '!AT33+'2005A Academic '!AY33+'2005A Academic '!BD33+'2005A Academic '!BI33+'2005A Academic '!BN33+'2005A Academic '!BS33+'2005A Academic '!BX33+'2005A Academic '!CC33+'2005A Academic '!CH33+'2005A Academic '!CM33+'2005A Academic '!CR33+'2005A Academic '!CW33+'2005A Academic '!DB33</f>
        <v>30233.880103199997</v>
      </c>
      <c r="BB33" s="47"/>
      <c r="BC33" s="46">
        <f t="shared" si="72"/>
        <v>1544517.011</v>
      </c>
      <c r="BD33" s="48">
        <f t="shared" si="10"/>
        <v>65025.264681600005</v>
      </c>
      <c r="BE33" s="46">
        <f t="shared" si="11"/>
        <v>1609542.2756816</v>
      </c>
      <c r="BF33" s="46">
        <f t="shared" si="12"/>
        <v>23698.119896800003</v>
      </c>
      <c r="BG33" s="47"/>
      <c r="BH33" s="47">
        <f t="shared" si="73"/>
        <v>26273.922000000002</v>
      </c>
      <c r="BI33" s="48">
        <f t="shared" si="13"/>
        <v>1106.1508032000002</v>
      </c>
      <c r="BJ33" s="47">
        <f t="shared" si="14"/>
        <v>27380.072803200004</v>
      </c>
      <c r="BK33" s="47">
        <f t="shared" si="15"/>
        <v>403.1309136</v>
      </c>
      <c r="BL33" s="47"/>
      <c r="BM33" s="47">
        <f t="shared" si="74"/>
        <v>12050.123</v>
      </c>
      <c r="BN33" s="47">
        <f t="shared" si="16"/>
        <v>507.31874880000004</v>
      </c>
      <c r="BO33" s="46">
        <f t="shared" si="17"/>
        <v>12557.4417488</v>
      </c>
      <c r="BP33" s="47">
        <f t="shared" si="18"/>
        <v>184.8896824</v>
      </c>
      <c r="BQ33" s="47"/>
      <c r="BR33" s="47">
        <f t="shared" si="75"/>
        <v>2495.2985</v>
      </c>
      <c r="BS33" s="47">
        <f t="shared" si="19"/>
        <v>105.0538416</v>
      </c>
      <c r="BT33" s="46">
        <f t="shared" si="20"/>
        <v>2600.3523416</v>
      </c>
      <c r="BU33" s="47">
        <f t="shared" si="21"/>
        <v>38.2863268</v>
      </c>
      <c r="BV33" s="47"/>
      <c r="BW33" s="47">
        <f t="shared" si="76"/>
        <v>266769.519</v>
      </c>
      <c r="BX33" s="47">
        <f t="shared" si="22"/>
        <v>11231.1864864</v>
      </c>
      <c r="BY33" s="46">
        <f t="shared" si="23"/>
        <v>278000.7054864</v>
      </c>
      <c r="BZ33" s="47">
        <f t="shared" si="24"/>
        <v>4093.1475672</v>
      </c>
      <c r="CA33" s="47"/>
      <c r="CB33" s="47">
        <f t="shared" si="77"/>
        <v>1467.161</v>
      </c>
      <c r="CC33" s="47">
        <f t="shared" si="25"/>
        <v>61.76852159999999</v>
      </c>
      <c r="CD33" s="46">
        <f t="shared" si="26"/>
        <v>1528.9295216</v>
      </c>
      <c r="CE33" s="47">
        <f t="shared" si="27"/>
        <v>22.5112168</v>
      </c>
      <c r="CF33" s="47"/>
      <c r="CG33" s="47">
        <f t="shared" si="78"/>
        <v>1549.0604999999998</v>
      </c>
      <c r="CH33" s="47">
        <f t="shared" si="28"/>
        <v>65.2165488</v>
      </c>
      <c r="CI33" s="46">
        <f t="shared" si="29"/>
        <v>1614.2770487999999</v>
      </c>
      <c r="CJ33" s="47">
        <f t="shared" si="30"/>
        <v>23.7678324</v>
      </c>
      <c r="CK33" s="47"/>
      <c r="CL33" s="47">
        <f t="shared" si="79"/>
        <v>434.454</v>
      </c>
      <c r="CM33" s="47">
        <f t="shared" si="31"/>
        <v>18.2908224</v>
      </c>
      <c r="CN33" s="46">
        <f t="shared" si="32"/>
        <v>452.74482240000003</v>
      </c>
      <c r="CO33" s="47">
        <f t="shared" si="33"/>
        <v>6.665995199999999</v>
      </c>
      <c r="CP33" s="47"/>
      <c r="CQ33" s="47">
        <f t="shared" si="80"/>
        <v>8005.764</v>
      </c>
      <c r="CR33" s="47">
        <f t="shared" si="34"/>
        <v>337.0483584</v>
      </c>
      <c r="CS33" s="46">
        <f t="shared" si="35"/>
        <v>8342.8123584</v>
      </c>
      <c r="CT33" s="47">
        <f t="shared" si="36"/>
        <v>122.8355232</v>
      </c>
      <c r="CU33" s="47"/>
      <c r="CV33" s="47">
        <f t="shared" si="81"/>
        <v>11933.425</v>
      </c>
      <c r="CW33" s="47">
        <f t="shared" si="37"/>
        <v>502.4056800000001</v>
      </c>
      <c r="CX33" s="46">
        <f t="shared" si="38"/>
        <v>12435.83068</v>
      </c>
      <c r="CY33" s="47">
        <f t="shared" si="39"/>
        <v>183.09914</v>
      </c>
      <c r="CZ33" s="47"/>
      <c r="DA33" s="47">
        <f t="shared" si="82"/>
        <v>140600</v>
      </c>
      <c r="DB33" s="47">
        <f t="shared" si="40"/>
        <v>5919.36</v>
      </c>
      <c r="DC33" s="46">
        <f t="shared" si="41"/>
        <v>146519.36</v>
      </c>
      <c r="DD33" s="47">
        <f t="shared" si="42"/>
        <v>2157.28</v>
      </c>
      <c r="DE33" s="47"/>
      <c r="DF33" s="47">
        <f t="shared" si="83"/>
        <v>6974.463000000001</v>
      </c>
      <c r="DG33" s="47">
        <f t="shared" si="43"/>
        <v>293.6298528</v>
      </c>
      <c r="DH33" s="46">
        <f t="shared" si="44"/>
        <v>7268.0928528</v>
      </c>
      <c r="DI33" s="47">
        <f t="shared" si="45"/>
        <v>107.01187440000001</v>
      </c>
      <c r="DJ33" s="47"/>
      <c r="DK33" s="47">
        <f t="shared" si="84"/>
        <v>55758.093499999995</v>
      </c>
      <c r="DL33" s="47">
        <f t="shared" si="46"/>
        <v>2347.4553935999998</v>
      </c>
      <c r="DM33" s="46">
        <f t="shared" si="47"/>
        <v>58105.5488936</v>
      </c>
      <c r="DN33" s="47">
        <f t="shared" si="48"/>
        <v>855.5179228</v>
      </c>
      <c r="DO33" s="47"/>
      <c r="DP33" s="47">
        <f t="shared" si="85"/>
        <v>30523.557</v>
      </c>
      <c r="DQ33" s="47">
        <f t="shared" si="49"/>
        <v>1285.0634592000001</v>
      </c>
      <c r="DR33" s="46">
        <f t="shared" si="50"/>
        <v>31808.6204592</v>
      </c>
      <c r="DS33" s="47">
        <f t="shared" si="51"/>
        <v>468.3347016</v>
      </c>
      <c r="DT33" s="47"/>
      <c r="DU33" s="47">
        <f t="shared" si="86"/>
        <v>3028.1725</v>
      </c>
      <c r="DV33" s="47">
        <f t="shared" si="52"/>
        <v>127.48821600000001</v>
      </c>
      <c r="DW33" s="46">
        <f t="shared" si="53"/>
        <v>3155.6607160000003</v>
      </c>
      <c r="DX33" s="47">
        <f t="shared" si="54"/>
        <v>46.462418</v>
      </c>
      <c r="DY33" s="47"/>
      <c r="DZ33" s="47">
        <f t="shared" si="87"/>
        <v>215128.545</v>
      </c>
      <c r="EA33" s="47">
        <f t="shared" si="55"/>
        <v>9057.064752</v>
      </c>
      <c r="EB33" s="46">
        <f t="shared" si="56"/>
        <v>224185.60975200002</v>
      </c>
      <c r="EC33" s="47">
        <f t="shared" si="57"/>
        <v>3300.800196</v>
      </c>
      <c r="ED33" s="47"/>
      <c r="EE33" s="47">
        <f t="shared" si="88"/>
        <v>50723.559</v>
      </c>
      <c r="EF33" s="47">
        <f t="shared" si="58"/>
        <v>2135.4979104</v>
      </c>
      <c r="EG33" s="46">
        <f t="shared" si="59"/>
        <v>52859.0569104</v>
      </c>
      <c r="EH33" s="47">
        <f t="shared" si="60"/>
        <v>778.2711192</v>
      </c>
      <c r="EI33" s="46"/>
      <c r="EJ33" s="46">
        <f t="shared" si="89"/>
        <v>8445.4905</v>
      </c>
      <c r="EK33" s="46">
        <f t="shared" si="61"/>
        <v>355.56115680000005</v>
      </c>
      <c r="EL33" s="46">
        <f t="shared" si="62"/>
        <v>8801.0516568</v>
      </c>
      <c r="EM33" s="47">
        <f t="shared" si="63"/>
        <v>129.5824164</v>
      </c>
      <c r="EN33" s="47"/>
      <c r="EO33" s="47">
        <f t="shared" si="90"/>
        <v>9090.493</v>
      </c>
      <c r="EP33" s="47">
        <f t="shared" si="64"/>
        <v>382.71622080000003</v>
      </c>
      <c r="EQ33" s="46">
        <f t="shared" si="65"/>
        <v>9473.209220800001</v>
      </c>
      <c r="ER33" s="47">
        <f t="shared" si="66"/>
        <v>139.4789384</v>
      </c>
      <c r="ES33" s="47"/>
      <c r="ET33" s="47">
        <f t="shared" si="91"/>
        <v>693265.9105</v>
      </c>
      <c r="EU33" s="47">
        <f t="shared" si="67"/>
        <v>29186.987908799998</v>
      </c>
      <c r="EV33" s="46">
        <f t="shared" si="68"/>
        <v>722452.8984088</v>
      </c>
      <c r="EW33" s="47">
        <f t="shared" si="69"/>
        <v>10637.046112400001</v>
      </c>
      <c r="EX33" s="47"/>
      <c r="EY33" s="46"/>
      <c r="EZ33" s="46"/>
      <c r="FA33" s="46">
        <f t="shared" si="70"/>
        <v>0</v>
      </c>
      <c r="FB33" s="46"/>
      <c r="FC33" s="47"/>
    </row>
    <row r="34" spans="1:159" ht="12">
      <c r="A34" s="2">
        <v>45566</v>
      </c>
      <c r="C34" s="22"/>
      <c r="D34" s="22">
        <v>75488</v>
      </c>
      <c r="E34" s="45">
        <f t="shared" si="0"/>
        <v>75488</v>
      </c>
      <c r="F34" s="45">
        <f t="shared" si="1"/>
        <v>53932</v>
      </c>
      <c r="G34" s="45">
        <f t="shared" si="2"/>
        <v>0</v>
      </c>
      <c r="H34" s="46"/>
      <c r="I34" s="48"/>
      <c r="J34" s="48"/>
      <c r="K34" s="45"/>
      <c r="L34" s="45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5"/>
      <c r="AT34" s="45">
        <f t="shared" si="7"/>
        <v>75488</v>
      </c>
      <c r="AU34" s="45">
        <f t="shared" si="8"/>
        <v>75488</v>
      </c>
      <c r="AV34" s="45">
        <v>53932</v>
      </c>
      <c r="AW34" s="46"/>
      <c r="AX34" s="47">
        <f>'2005A Academic '!H34+'2005A Academic '!M34+'2005A Academic '!R34+'2005A Academic '!W34+'2005A Academic '!AB34+'2005A Academic '!AG34+'2005A Academic '!AL34+'2005A Academic '!AQ34+'2005A Academic '!AV34+'2005A Academic '!BA34+'2005A Academic '!BF34+'2005A Academic '!BK34+'2005A Academic '!BP34+'2005A Academic '!BU34+'2005A Academic '!BZ34+'2005A Academic '!CE34+'2005A Academic '!CJ34+'2005A Academic '!CO34+'2005A Academic '!CT34+'2005A Academic '!CY34</f>
        <v>0</v>
      </c>
      <c r="AY34" s="47">
        <f>'2005A Academic '!I34+'2005A Academic '!N34+'2005A Academic '!S34+'2005A Academic '!X34+'2005A Academic '!AC34+'2005A Academic '!AH34+'2005A Academic '!AM34+'2005A Academic '!AR34+'2005A Academic '!AW34+'2005A Academic '!BB34+'2005A Academic '!BG34+'2005A Academic '!BL34+'2005A Academic '!BQ34+'2005A Academic '!BV34+'2005A Academic '!CA34+'2005A Academic '!CF34+'2005A Academic '!CK34+'2005A Academic '!CP34+'2005A Academic '!CU34+'2005A Academic '!CZ34</f>
        <v>42318.01418879999</v>
      </c>
      <c r="AZ34" s="47">
        <f t="shared" si="9"/>
        <v>42318.01418879999</v>
      </c>
      <c r="BA34" s="47">
        <f>'2005A Academic '!K34+'2005A Academic '!P34+'2005A Academic '!U34+'2005A Academic '!Z34+'2005A Academic '!AE34+'2005A Academic '!AJ34+'2005A Academic '!AO34+'2005A Academic '!AT34+'2005A Academic '!AY34+'2005A Academic '!BD34+'2005A Academic '!BI34+'2005A Academic '!BN34+'2005A Academic '!BS34+'2005A Academic '!BX34+'2005A Academic '!CC34+'2005A Academic '!CH34+'2005A Academic '!CM34+'2005A Academic '!CR34+'2005A Academic '!CW34+'2005A Academic '!DB34</f>
        <v>30233.880103199997</v>
      </c>
      <c r="BB34" s="46"/>
      <c r="BC34" s="46"/>
      <c r="BD34" s="48">
        <f t="shared" si="10"/>
        <v>33169.9858112</v>
      </c>
      <c r="BE34" s="46">
        <f t="shared" si="11"/>
        <v>33169.9858112</v>
      </c>
      <c r="BF34" s="46">
        <f t="shared" si="12"/>
        <v>23698.119896800003</v>
      </c>
      <c r="BG34" s="46"/>
      <c r="BH34" s="47"/>
      <c r="BI34" s="48">
        <f t="shared" si="13"/>
        <v>564.2577024000001</v>
      </c>
      <c r="BJ34" s="47">
        <f t="shared" si="14"/>
        <v>564.2577024000001</v>
      </c>
      <c r="BK34" s="47">
        <f t="shared" si="15"/>
        <v>403.1309136</v>
      </c>
      <c r="BL34" s="46"/>
      <c r="BM34" s="47"/>
      <c r="BN34" s="47">
        <f t="shared" si="16"/>
        <v>258.7879616</v>
      </c>
      <c r="BO34" s="46">
        <f t="shared" si="17"/>
        <v>258.7879616</v>
      </c>
      <c r="BP34" s="47">
        <f t="shared" si="18"/>
        <v>184.8896824</v>
      </c>
      <c r="BQ34" s="46"/>
      <c r="BR34" s="47"/>
      <c r="BS34" s="47">
        <f t="shared" si="19"/>
        <v>53.5889312</v>
      </c>
      <c r="BT34" s="46">
        <f t="shared" si="20"/>
        <v>53.5889312</v>
      </c>
      <c r="BU34" s="47">
        <f t="shared" si="21"/>
        <v>38.2863268</v>
      </c>
      <c r="BV34" s="46"/>
      <c r="BW34" s="47"/>
      <c r="BX34" s="47">
        <f t="shared" si="22"/>
        <v>5729.1315648</v>
      </c>
      <c r="BY34" s="46">
        <f t="shared" si="23"/>
        <v>5729.1315648</v>
      </c>
      <c r="BZ34" s="47">
        <f t="shared" si="24"/>
        <v>4093.1475672</v>
      </c>
      <c r="CA34" s="46"/>
      <c r="CB34" s="47"/>
      <c r="CC34" s="47">
        <f t="shared" si="25"/>
        <v>31.508691199999998</v>
      </c>
      <c r="CD34" s="46">
        <f t="shared" si="26"/>
        <v>31.508691199999998</v>
      </c>
      <c r="CE34" s="47">
        <f t="shared" si="27"/>
        <v>22.5112168</v>
      </c>
      <c r="CF34" s="46"/>
      <c r="CG34" s="47"/>
      <c r="CH34" s="47">
        <f t="shared" si="28"/>
        <v>33.2675616</v>
      </c>
      <c r="CI34" s="46">
        <f t="shared" si="29"/>
        <v>33.2675616</v>
      </c>
      <c r="CJ34" s="47">
        <f t="shared" si="30"/>
        <v>23.7678324</v>
      </c>
      <c r="CK34" s="46"/>
      <c r="CL34" s="47"/>
      <c r="CM34" s="47">
        <f t="shared" si="31"/>
        <v>9.330316799999999</v>
      </c>
      <c r="CN34" s="46">
        <f t="shared" si="32"/>
        <v>9.330316799999999</v>
      </c>
      <c r="CO34" s="47">
        <f t="shared" si="33"/>
        <v>6.665995199999999</v>
      </c>
      <c r="CP34" s="46"/>
      <c r="CQ34" s="47"/>
      <c r="CR34" s="47">
        <f t="shared" si="34"/>
        <v>171.9314688</v>
      </c>
      <c r="CS34" s="46">
        <f t="shared" si="35"/>
        <v>171.9314688</v>
      </c>
      <c r="CT34" s="47">
        <f t="shared" si="36"/>
        <v>122.8355232</v>
      </c>
      <c r="CU34" s="46"/>
      <c r="CV34" s="47"/>
      <c r="CW34" s="47">
        <f t="shared" si="37"/>
        <v>256.28176</v>
      </c>
      <c r="CX34" s="46">
        <f t="shared" si="38"/>
        <v>256.28176</v>
      </c>
      <c r="CY34" s="47">
        <f t="shared" si="39"/>
        <v>183.09914</v>
      </c>
      <c r="CZ34" s="46"/>
      <c r="DA34" s="47"/>
      <c r="DB34" s="47">
        <f t="shared" si="40"/>
        <v>3019.52</v>
      </c>
      <c r="DC34" s="46">
        <f t="shared" si="41"/>
        <v>3019.52</v>
      </c>
      <c r="DD34" s="47">
        <f t="shared" si="42"/>
        <v>2157.28</v>
      </c>
      <c r="DE34" s="46"/>
      <c r="DF34" s="47"/>
      <c r="DG34" s="47">
        <f t="shared" si="43"/>
        <v>149.78328960000002</v>
      </c>
      <c r="DH34" s="46">
        <f t="shared" si="44"/>
        <v>149.78328960000002</v>
      </c>
      <c r="DI34" s="47">
        <f t="shared" si="45"/>
        <v>107.01187440000001</v>
      </c>
      <c r="DJ34" s="46"/>
      <c r="DK34" s="47"/>
      <c r="DL34" s="47">
        <f t="shared" si="46"/>
        <v>1197.4585952</v>
      </c>
      <c r="DM34" s="46">
        <f t="shared" si="47"/>
        <v>1197.4585952</v>
      </c>
      <c r="DN34" s="47">
        <f t="shared" si="48"/>
        <v>855.5179228</v>
      </c>
      <c r="DO34" s="46"/>
      <c r="DP34" s="47"/>
      <c r="DQ34" s="47">
        <f t="shared" si="49"/>
        <v>655.5226944000001</v>
      </c>
      <c r="DR34" s="46">
        <f t="shared" si="50"/>
        <v>655.5226944000001</v>
      </c>
      <c r="DS34" s="47">
        <f t="shared" si="51"/>
        <v>468.3347016</v>
      </c>
      <c r="DT34" s="46"/>
      <c r="DU34" s="47"/>
      <c r="DV34" s="47">
        <f t="shared" si="52"/>
        <v>65.03291200000001</v>
      </c>
      <c r="DW34" s="46">
        <f t="shared" si="53"/>
        <v>65.03291200000001</v>
      </c>
      <c r="DX34" s="47">
        <f t="shared" si="54"/>
        <v>46.462418</v>
      </c>
      <c r="DY34" s="46"/>
      <c r="DZ34" s="47"/>
      <c r="EA34" s="47">
        <f t="shared" si="55"/>
        <v>4620.092064</v>
      </c>
      <c r="EB34" s="46">
        <f t="shared" si="56"/>
        <v>4620.092064</v>
      </c>
      <c r="EC34" s="47">
        <f t="shared" si="57"/>
        <v>3300.800196</v>
      </c>
      <c r="ED34" s="46"/>
      <c r="EE34" s="47"/>
      <c r="EF34" s="47">
        <f t="shared" si="58"/>
        <v>1089.3371328</v>
      </c>
      <c r="EG34" s="46">
        <f t="shared" si="59"/>
        <v>1089.3371328</v>
      </c>
      <c r="EH34" s="47">
        <f t="shared" si="60"/>
        <v>778.2711192</v>
      </c>
      <c r="EI34" s="46"/>
      <c r="EJ34" s="46"/>
      <c r="EK34" s="46">
        <f t="shared" si="61"/>
        <v>181.37501759999998</v>
      </c>
      <c r="EL34" s="46">
        <f t="shared" si="62"/>
        <v>181.37501759999998</v>
      </c>
      <c r="EM34" s="47">
        <f t="shared" si="63"/>
        <v>129.5824164</v>
      </c>
      <c r="EN34" s="46"/>
      <c r="EO34" s="47"/>
      <c r="EP34" s="47">
        <f t="shared" si="64"/>
        <v>195.22706560000003</v>
      </c>
      <c r="EQ34" s="46">
        <f t="shared" si="65"/>
        <v>195.22706560000003</v>
      </c>
      <c r="ER34" s="47">
        <f t="shared" si="66"/>
        <v>139.4789384</v>
      </c>
      <c r="ES34" s="46"/>
      <c r="ET34" s="47"/>
      <c r="EU34" s="47">
        <f t="shared" si="67"/>
        <v>14888.5510816</v>
      </c>
      <c r="EV34" s="46">
        <f t="shared" si="68"/>
        <v>14888.5510816</v>
      </c>
      <c r="EW34" s="47">
        <f t="shared" si="69"/>
        <v>10637.046112400001</v>
      </c>
      <c r="EX34" s="46"/>
      <c r="EY34" s="46"/>
      <c r="EZ34" s="46"/>
      <c r="FA34" s="46">
        <f t="shared" si="70"/>
        <v>0</v>
      </c>
      <c r="FB34" s="46"/>
      <c r="FC34" s="46"/>
    </row>
    <row r="35" spans="1:159" ht="12">
      <c r="A35" s="2">
        <v>45748</v>
      </c>
      <c r="C35" s="22">
        <v>3660000</v>
      </c>
      <c r="D35" s="22">
        <v>75488</v>
      </c>
      <c r="E35" s="45">
        <f t="shared" si="0"/>
        <v>3735488</v>
      </c>
      <c r="F35" s="45">
        <f t="shared" si="1"/>
        <v>53932</v>
      </c>
      <c r="G35" s="45">
        <f t="shared" si="2"/>
        <v>0</v>
      </c>
      <c r="H35" s="46"/>
      <c r="I35" s="48"/>
      <c r="J35" s="48"/>
      <c r="K35" s="45"/>
      <c r="L35" s="45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5">
        <f t="shared" si="71"/>
        <v>3660000</v>
      </c>
      <c r="AT35" s="45">
        <f t="shared" si="7"/>
        <v>75488</v>
      </c>
      <c r="AU35" s="45">
        <f t="shared" si="8"/>
        <v>3735488</v>
      </c>
      <c r="AV35" s="45">
        <v>53932</v>
      </c>
      <c r="AW35" s="46"/>
      <c r="AX35" s="47">
        <f>'2005A Academic '!H35+'2005A Academic '!M35+'2005A Academic '!R35+'2005A Academic '!W35+'2005A Academic '!AB35+'2005A Academic '!AG35+'2005A Academic '!AL35+'2005A Academic '!AQ35+'2005A Academic '!AV35+'2005A Academic '!BA35+'2005A Academic '!BF35+'2005A Academic '!BK35+'2005A Academic '!BP35+'2005A Academic '!BU35+'2005A Academic '!BZ35+'2005A Academic '!CE35+'2005A Academic '!CJ35+'2005A Academic '!CO35+'2005A Academic '!CT35+'2005A Academic '!CY35</f>
        <v>2051768.9159999995</v>
      </c>
      <c r="AY35" s="47">
        <f>'2005A Academic '!I35+'2005A Academic '!N35+'2005A Academic '!S35+'2005A Academic '!X35+'2005A Academic '!AC35+'2005A Academic '!AH35+'2005A Academic '!AM35+'2005A Academic '!AR35+'2005A Academic '!AW35+'2005A Academic '!BB35+'2005A Academic '!BG35+'2005A Academic '!BL35+'2005A Academic '!BQ35+'2005A Academic '!BV35+'2005A Academic '!CA35+'2005A Academic '!CF35+'2005A Academic '!CK35+'2005A Academic '!CP35+'2005A Academic '!CU35+'2005A Academic '!CZ35</f>
        <v>42318.01418879999</v>
      </c>
      <c r="AZ35" s="47">
        <f t="shared" si="9"/>
        <v>2094086.9301887995</v>
      </c>
      <c r="BA35" s="47">
        <f>'2005A Academic '!K35+'2005A Academic '!P35+'2005A Academic '!U35+'2005A Academic '!Z35+'2005A Academic '!AE35+'2005A Academic '!AJ35+'2005A Academic '!AO35+'2005A Academic '!AT35+'2005A Academic '!AY35+'2005A Academic '!BD35+'2005A Academic '!BI35+'2005A Academic '!BN35+'2005A Academic '!BS35+'2005A Academic '!BX35+'2005A Academic '!CC35+'2005A Academic '!CH35+'2005A Academic '!CM35+'2005A Academic '!CR35+'2005A Academic '!CW35+'2005A Academic '!DB35</f>
        <v>30233.880103199997</v>
      </c>
      <c r="BB35" s="46"/>
      <c r="BC35" s="46">
        <f t="shared" si="72"/>
        <v>1608231.084</v>
      </c>
      <c r="BD35" s="48">
        <f t="shared" si="10"/>
        <v>33169.9858112</v>
      </c>
      <c r="BE35" s="46">
        <f t="shared" si="11"/>
        <v>1641401.0698112</v>
      </c>
      <c r="BF35" s="46">
        <f t="shared" si="12"/>
        <v>23698.119896800003</v>
      </c>
      <c r="BG35" s="46"/>
      <c r="BH35" s="47">
        <f t="shared" si="73"/>
        <v>27357.768000000004</v>
      </c>
      <c r="BI35" s="48">
        <f t="shared" si="13"/>
        <v>564.2577024000001</v>
      </c>
      <c r="BJ35" s="47">
        <f t="shared" si="14"/>
        <v>27922.025702400002</v>
      </c>
      <c r="BK35" s="47">
        <f t="shared" si="15"/>
        <v>403.1309136</v>
      </c>
      <c r="BL35" s="46"/>
      <c r="BM35" s="47">
        <f t="shared" si="74"/>
        <v>12547.212</v>
      </c>
      <c r="BN35" s="47">
        <f t="shared" si="16"/>
        <v>258.7879616</v>
      </c>
      <c r="BO35" s="46">
        <f t="shared" si="17"/>
        <v>12805.999961599999</v>
      </c>
      <c r="BP35" s="47">
        <f t="shared" si="18"/>
        <v>184.8896824</v>
      </c>
      <c r="BQ35" s="46"/>
      <c r="BR35" s="47">
        <f t="shared" si="75"/>
        <v>2598.234</v>
      </c>
      <c r="BS35" s="47">
        <f t="shared" si="19"/>
        <v>53.5889312</v>
      </c>
      <c r="BT35" s="46">
        <f t="shared" si="20"/>
        <v>2651.8229312</v>
      </c>
      <c r="BU35" s="47">
        <f t="shared" si="21"/>
        <v>38.2863268</v>
      </c>
      <c r="BV35" s="46"/>
      <c r="BW35" s="47">
        <f t="shared" si="76"/>
        <v>277774.236</v>
      </c>
      <c r="BX35" s="47">
        <f t="shared" si="22"/>
        <v>5729.1315648</v>
      </c>
      <c r="BY35" s="46">
        <f t="shared" si="23"/>
        <v>283503.36756479996</v>
      </c>
      <c r="BZ35" s="47">
        <f t="shared" si="24"/>
        <v>4093.1475672</v>
      </c>
      <c r="CA35" s="46"/>
      <c r="CB35" s="47">
        <f t="shared" si="77"/>
        <v>1527.684</v>
      </c>
      <c r="CC35" s="47">
        <f t="shared" si="25"/>
        <v>31.508691199999998</v>
      </c>
      <c r="CD35" s="46">
        <f t="shared" si="26"/>
        <v>1559.1926912</v>
      </c>
      <c r="CE35" s="47">
        <f t="shared" si="27"/>
        <v>22.5112168</v>
      </c>
      <c r="CF35" s="46"/>
      <c r="CG35" s="47">
        <f t="shared" si="78"/>
        <v>1612.9619999999998</v>
      </c>
      <c r="CH35" s="47">
        <f t="shared" si="28"/>
        <v>33.2675616</v>
      </c>
      <c r="CI35" s="46">
        <f t="shared" si="29"/>
        <v>1646.2295615999997</v>
      </c>
      <c r="CJ35" s="47">
        <f t="shared" si="30"/>
        <v>23.7678324</v>
      </c>
      <c r="CK35" s="46"/>
      <c r="CL35" s="47">
        <f t="shared" si="79"/>
        <v>452.376</v>
      </c>
      <c r="CM35" s="47">
        <f t="shared" si="31"/>
        <v>9.330316799999999</v>
      </c>
      <c r="CN35" s="46">
        <f t="shared" si="32"/>
        <v>461.70631679999997</v>
      </c>
      <c r="CO35" s="47">
        <f t="shared" si="33"/>
        <v>6.665995199999999</v>
      </c>
      <c r="CP35" s="46"/>
      <c r="CQ35" s="47">
        <f t="shared" si="80"/>
        <v>8336.016</v>
      </c>
      <c r="CR35" s="47">
        <f t="shared" si="34"/>
        <v>171.9314688</v>
      </c>
      <c r="CS35" s="46">
        <f t="shared" si="35"/>
        <v>8507.9474688</v>
      </c>
      <c r="CT35" s="47">
        <f t="shared" si="36"/>
        <v>122.8355232</v>
      </c>
      <c r="CU35" s="46"/>
      <c r="CV35" s="47">
        <f t="shared" si="81"/>
        <v>12425.7</v>
      </c>
      <c r="CW35" s="47">
        <f t="shared" si="37"/>
        <v>256.28176</v>
      </c>
      <c r="CX35" s="46">
        <f t="shared" si="38"/>
        <v>12681.98176</v>
      </c>
      <c r="CY35" s="47">
        <f t="shared" si="39"/>
        <v>183.09914</v>
      </c>
      <c r="CZ35" s="46"/>
      <c r="DA35" s="47">
        <f t="shared" si="82"/>
        <v>146400</v>
      </c>
      <c r="DB35" s="47">
        <f t="shared" si="40"/>
        <v>3019.52</v>
      </c>
      <c r="DC35" s="46">
        <f t="shared" si="41"/>
        <v>149419.52</v>
      </c>
      <c r="DD35" s="47">
        <f t="shared" si="42"/>
        <v>2157.28</v>
      </c>
      <c r="DE35" s="46"/>
      <c r="DF35" s="47">
        <f t="shared" si="83"/>
        <v>7262.1720000000005</v>
      </c>
      <c r="DG35" s="47">
        <f t="shared" si="43"/>
        <v>149.78328960000002</v>
      </c>
      <c r="DH35" s="46">
        <f t="shared" si="44"/>
        <v>7411.9552896000005</v>
      </c>
      <c r="DI35" s="47">
        <f t="shared" si="45"/>
        <v>107.01187440000001</v>
      </c>
      <c r="DJ35" s="46"/>
      <c r="DK35" s="47">
        <f t="shared" si="84"/>
        <v>58058.21400000001</v>
      </c>
      <c r="DL35" s="47">
        <f t="shared" si="46"/>
        <v>1197.4585952</v>
      </c>
      <c r="DM35" s="46">
        <f t="shared" si="47"/>
        <v>59255.672595200005</v>
      </c>
      <c r="DN35" s="47">
        <f t="shared" si="48"/>
        <v>855.5179228</v>
      </c>
      <c r="DO35" s="46"/>
      <c r="DP35" s="47">
        <f t="shared" si="85"/>
        <v>31782.708000000002</v>
      </c>
      <c r="DQ35" s="47">
        <f t="shared" si="49"/>
        <v>655.5226944000001</v>
      </c>
      <c r="DR35" s="46">
        <f t="shared" si="50"/>
        <v>32438.2306944</v>
      </c>
      <c r="DS35" s="47">
        <f t="shared" si="51"/>
        <v>468.3347016</v>
      </c>
      <c r="DT35" s="46"/>
      <c r="DU35" s="47">
        <f t="shared" si="86"/>
        <v>3153.09</v>
      </c>
      <c r="DV35" s="47">
        <f t="shared" si="52"/>
        <v>65.03291200000001</v>
      </c>
      <c r="DW35" s="46">
        <f t="shared" si="53"/>
        <v>3218.1229120000003</v>
      </c>
      <c r="DX35" s="47">
        <f t="shared" si="54"/>
        <v>46.462418</v>
      </c>
      <c r="DY35" s="46"/>
      <c r="DZ35" s="47">
        <f t="shared" si="87"/>
        <v>224002.98</v>
      </c>
      <c r="EA35" s="47">
        <f t="shared" si="55"/>
        <v>4620.092064</v>
      </c>
      <c r="EB35" s="46">
        <f t="shared" si="56"/>
        <v>228623.072064</v>
      </c>
      <c r="EC35" s="47">
        <f t="shared" si="57"/>
        <v>3300.800196</v>
      </c>
      <c r="ED35" s="46"/>
      <c r="EE35" s="47">
        <f t="shared" si="88"/>
        <v>52815.996</v>
      </c>
      <c r="EF35" s="47">
        <f t="shared" si="58"/>
        <v>1089.3371328</v>
      </c>
      <c r="EG35" s="46">
        <f t="shared" si="59"/>
        <v>53905.3331328</v>
      </c>
      <c r="EH35" s="47">
        <f t="shared" si="60"/>
        <v>778.2711192</v>
      </c>
      <c r="EI35" s="46"/>
      <c r="EJ35" s="46">
        <f t="shared" si="89"/>
        <v>8793.882000000001</v>
      </c>
      <c r="EK35" s="46">
        <f t="shared" si="61"/>
        <v>181.37501759999998</v>
      </c>
      <c r="EL35" s="46">
        <f t="shared" si="62"/>
        <v>8975.2570176</v>
      </c>
      <c r="EM35" s="47">
        <f t="shared" si="63"/>
        <v>129.5824164</v>
      </c>
      <c r="EN35" s="46"/>
      <c r="EO35" s="47">
        <f t="shared" si="90"/>
        <v>9465.492</v>
      </c>
      <c r="EP35" s="47">
        <f t="shared" si="64"/>
        <v>195.22706560000003</v>
      </c>
      <c r="EQ35" s="46">
        <f t="shared" si="65"/>
        <v>9660.7190656</v>
      </c>
      <c r="ER35" s="47">
        <f t="shared" si="66"/>
        <v>139.4789384</v>
      </c>
      <c r="ES35" s="46"/>
      <c r="ET35" s="47">
        <f t="shared" si="91"/>
        <v>721864.3620000001</v>
      </c>
      <c r="EU35" s="47">
        <f t="shared" si="67"/>
        <v>14888.5510816</v>
      </c>
      <c r="EV35" s="46">
        <f t="shared" si="68"/>
        <v>736752.9130816001</v>
      </c>
      <c r="EW35" s="47">
        <f t="shared" si="69"/>
        <v>10637.046112400001</v>
      </c>
      <c r="EX35" s="46"/>
      <c r="EY35" s="46"/>
      <c r="EZ35" s="46"/>
      <c r="FA35" s="46">
        <f t="shared" si="70"/>
        <v>0</v>
      </c>
      <c r="FB35" s="46"/>
      <c r="FC35" s="46"/>
    </row>
    <row r="36" spans="3:159" ht="12">
      <c r="C36" s="48"/>
      <c r="D36" s="48"/>
      <c r="E36" s="48"/>
      <c r="F36" s="48"/>
      <c r="G36" s="48"/>
      <c r="H36" s="46"/>
      <c r="I36" s="48"/>
      <c r="J36" s="48"/>
      <c r="K36" s="48"/>
      <c r="L36" s="48"/>
      <c r="M36" s="48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8"/>
      <c r="AT36" s="48"/>
      <c r="AU36" s="48"/>
      <c r="AV36" s="48"/>
      <c r="AW36" s="46"/>
      <c r="AX36" s="46"/>
      <c r="AY36" s="47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</row>
    <row r="37" spans="1:159" ht="12.75" thickBot="1">
      <c r="A37" s="13" t="s">
        <v>0</v>
      </c>
      <c r="C37" s="49">
        <f>SUM(C8:C36)</f>
        <v>119715000</v>
      </c>
      <c r="D37" s="49">
        <f>SUM(D8:D36)</f>
        <v>30625160</v>
      </c>
      <c r="E37" s="49">
        <f>SUM(E8:E36)</f>
        <v>150340160</v>
      </c>
      <c r="F37" s="49">
        <f>SUM(F8:F36)</f>
        <v>6933894</v>
      </c>
      <c r="G37" s="49">
        <f>SUM(G8:G36)</f>
        <v>3312991</v>
      </c>
      <c r="H37" s="46"/>
      <c r="I37" s="49">
        <f>SUM(I8:I36)</f>
        <v>0</v>
      </c>
      <c r="J37" s="49">
        <f>SUM(J8:J36)</f>
        <v>0</v>
      </c>
      <c r="K37" s="49">
        <f>SUM(K8:K36)</f>
        <v>0</v>
      </c>
      <c r="L37" s="49">
        <f>SUM(L8:L36)</f>
        <v>0</v>
      </c>
      <c r="M37" s="49">
        <f>SUM(M8:M36)</f>
        <v>0</v>
      </c>
      <c r="N37" s="46"/>
      <c r="O37" s="49">
        <f>SUM(O8:O36)</f>
        <v>0</v>
      </c>
      <c r="P37" s="49">
        <f>SUM(P8:P36)</f>
        <v>0</v>
      </c>
      <c r="Q37" s="49">
        <f>SUM(Q8:Q36)</f>
        <v>0</v>
      </c>
      <c r="R37" s="49">
        <f>SUM(R8:R36)</f>
        <v>0</v>
      </c>
      <c r="S37" s="49">
        <f>SUM(S8:S36)</f>
        <v>0</v>
      </c>
      <c r="T37" s="46"/>
      <c r="U37" s="49">
        <f>SUM(U8:U36)</f>
        <v>21055000</v>
      </c>
      <c r="V37" s="49">
        <f>SUM(V8:V36)</f>
        <v>4388350</v>
      </c>
      <c r="W37" s="49">
        <f>SUM(W8:W36)</f>
        <v>25443350</v>
      </c>
      <c r="X37" s="49">
        <f>SUM(X8:X36)</f>
        <v>1404042</v>
      </c>
      <c r="Y37" s="49">
        <f>SUM(Y8:Y36)</f>
        <v>1001074</v>
      </c>
      <c r="Z37" s="46"/>
      <c r="AA37" s="49">
        <f>SUM(AA8:AA36)</f>
        <v>29745000</v>
      </c>
      <c r="AB37" s="49">
        <f>SUM(AB8:AB36)</f>
        <v>6997600</v>
      </c>
      <c r="AC37" s="49">
        <f>SUM(AC8:AC36)</f>
        <v>36742600</v>
      </c>
      <c r="AD37" s="49">
        <f>SUM(AD8:AD36)</f>
        <v>1707064</v>
      </c>
      <c r="AE37" s="49">
        <f>SUM(AE8:AE36)</f>
        <v>619002</v>
      </c>
      <c r="AF37" s="46"/>
      <c r="AG37" s="49">
        <f>SUM(AG8:AG36)</f>
        <v>9490000</v>
      </c>
      <c r="AH37" s="49">
        <f>SUM(AH8:AH36)</f>
        <v>1666500</v>
      </c>
      <c r="AI37" s="49">
        <f>SUM(AI8:AI36)</f>
        <v>11156500</v>
      </c>
      <c r="AJ37" s="49">
        <f>SUM(AJ8:AJ36)</f>
        <v>354549</v>
      </c>
      <c r="AK37" s="49">
        <f>SUM(AK8:AK36)</f>
        <v>13668</v>
      </c>
      <c r="AL37" s="46"/>
      <c r="AM37" s="49">
        <f>SUM(AM8:AM36)</f>
        <v>38510000</v>
      </c>
      <c r="AN37" s="49">
        <f>SUM(AN8:AN36)</f>
        <v>10858900</v>
      </c>
      <c r="AO37" s="49">
        <f>SUM(AO8:AO36)</f>
        <v>49368900</v>
      </c>
      <c r="AP37" s="49">
        <f>SUM(AP8:AP36)</f>
        <v>1958156</v>
      </c>
      <c r="AQ37" s="49">
        <f>SUM(AQ8:AQ36)</f>
        <v>1679247</v>
      </c>
      <c r="AR37" s="46"/>
      <c r="AS37" s="49">
        <f>SUM(AS8:AS36)</f>
        <v>20915000</v>
      </c>
      <c r="AT37" s="49">
        <f>SUM(AT8:AT36)</f>
        <v>6713810</v>
      </c>
      <c r="AU37" s="49">
        <f>SUM(AU8:AU36)</f>
        <v>27628810</v>
      </c>
      <c r="AV37" s="49">
        <f>SUM(AV8:AV36)</f>
        <v>1510083</v>
      </c>
      <c r="AW37" s="46"/>
      <c r="AX37" s="49">
        <f>SUM(AX8:AX36)</f>
        <v>11724794.229</v>
      </c>
      <c r="AY37" s="49">
        <f>SUM(AY8:AY36)</f>
        <v>3763712.2038060003</v>
      </c>
      <c r="AZ37" s="49">
        <f>SUM(AZ8:AZ36)</f>
        <v>15488506.432805998</v>
      </c>
      <c r="BA37" s="49">
        <f>SUM(BA8:BA36)</f>
        <v>846541.3551857995</v>
      </c>
      <c r="BB37" s="46"/>
      <c r="BC37" s="49">
        <f>SUM(BC8:BC36)</f>
        <v>9190205.771</v>
      </c>
      <c r="BD37" s="49">
        <f>SUM(BD8:BD36)</f>
        <v>2950097.7961940006</v>
      </c>
      <c r="BE37" s="49">
        <f>SUM(BE8:BE36)</f>
        <v>12140303.567194002</v>
      </c>
      <c r="BF37" s="49">
        <f>SUM(BF8:BF36)</f>
        <v>663541.6448142004</v>
      </c>
      <c r="BG37" s="46"/>
      <c r="BH37" s="49">
        <f>SUM(BH8:BH36)</f>
        <v>156335.442</v>
      </c>
      <c r="BI37" s="49">
        <f>SUM(BI8:BI36)</f>
        <v>50184.38698799997</v>
      </c>
      <c r="BJ37" s="49">
        <f>SUM(BJ8:BJ36)</f>
        <v>206519.828988</v>
      </c>
      <c r="BK37" s="49">
        <f>SUM(BK8:BK36)</f>
        <v>11287.5684084</v>
      </c>
      <c r="BL37" s="46"/>
      <c r="BM37" s="49">
        <f>SUM(BM8:BM36)</f>
        <v>71700.80300000001</v>
      </c>
      <c r="BN37" s="49">
        <f>SUM(BN8:BN36)</f>
        <v>23016.283442000004</v>
      </c>
      <c r="BO37" s="49">
        <f>SUM(BO8:BO36)</f>
        <v>94717.08644199997</v>
      </c>
      <c r="BP37" s="49">
        <f>SUM(BP8:BP36)</f>
        <v>5176.866540600001</v>
      </c>
      <c r="BQ37" s="46"/>
      <c r="BR37" s="49">
        <f>SUM(BR8:BR36)</f>
        <v>14847.5585</v>
      </c>
      <c r="BS37" s="49">
        <f>SUM(BS8:BS36)</f>
        <v>4766.1337189999995</v>
      </c>
      <c r="BT37" s="49">
        <f>SUM(BT8:BT36)</f>
        <v>19613.692219</v>
      </c>
      <c r="BU37" s="49">
        <f>SUM(BU8:BU36)</f>
        <v>1072.0079216999998</v>
      </c>
      <c r="BV37" s="46"/>
      <c r="BW37" s="49">
        <f>SUM(BW8:BW36)</f>
        <v>1587335.559</v>
      </c>
      <c r="BX37" s="49">
        <f>SUM(BX8:BX36)</f>
        <v>509541.9244260003</v>
      </c>
      <c r="BY37" s="49">
        <f>SUM(BY8:BY36)</f>
        <v>2096877.4834259995</v>
      </c>
      <c r="BZ37" s="49">
        <f>SUM(BZ8:BZ36)</f>
        <v>114607.14525179996</v>
      </c>
      <c r="CA37" s="46"/>
      <c r="CB37" s="49">
        <f>SUM(CB8:CB36)</f>
        <v>8729.921</v>
      </c>
      <c r="CC37" s="49">
        <f>SUM(CC8:CC36)</f>
        <v>2802.3442940000004</v>
      </c>
      <c r="CD37" s="49">
        <f>SUM(CD8:CD36)</f>
        <v>11532.265294000003</v>
      </c>
      <c r="CE37" s="49">
        <f>SUM(CE8:CE36)</f>
        <v>630.3086442000003</v>
      </c>
      <c r="CF37" s="46"/>
      <c r="CG37" s="49">
        <f>SUM(CG8:CG36)</f>
        <v>9217.2405</v>
      </c>
      <c r="CH37" s="49">
        <f>SUM(CH8:CH36)</f>
        <v>2958.7760670000007</v>
      </c>
      <c r="CI37" s="49">
        <f>SUM(CI8:CI36)</f>
        <v>12176.016566999991</v>
      </c>
      <c r="CJ37" s="49">
        <f>SUM(CJ8:CJ36)</f>
        <v>665.4935780999996</v>
      </c>
      <c r="CK37" s="46"/>
      <c r="CL37" s="49">
        <f>SUM(CL8:CL36)</f>
        <v>2585.094</v>
      </c>
      <c r="CM37" s="49">
        <f>SUM(CM8:CM36)</f>
        <v>829.8269160000003</v>
      </c>
      <c r="CN37" s="49">
        <f>SUM(CN8:CN36)</f>
        <v>3414.9209159999973</v>
      </c>
      <c r="CO37" s="49">
        <f>SUM(CO8:CO36)</f>
        <v>186.64625879999994</v>
      </c>
      <c r="CP37" s="46"/>
      <c r="CQ37" s="49">
        <f>SUM(CQ8:CQ36)</f>
        <v>47636.004</v>
      </c>
      <c r="CR37" s="49">
        <f>SUM(CR8:CR36)</f>
        <v>15291.373655999992</v>
      </c>
      <c r="CS37" s="49">
        <f>SUM(CS8:CS36)</f>
        <v>62927.37765600003</v>
      </c>
      <c r="CT37" s="49">
        <f>SUM(CT8:CT36)</f>
        <v>3439.365040799998</v>
      </c>
      <c r="CU37" s="46"/>
      <c r="CV37" s="49">
        <f>SUM(CV8:CV36)</f>
        <v>71006.425</v>
      </c>
      <c r="CW37" s="49">
        <f>SUM(CW8:CW36)</f>
        <v>22793.38495</v>
      </c>
      <c r="CX37" s="49">
        <f>SUM(CX8:CX36)</f>
        <v>93799.80995</v>
      </c>
      <c r="CY37" s="49">
        <f>SUM(CY8:CY36)</f>
        <v>5126.731785</v>
      </c>
      <c r="CZ37" s="46"/>
      <c r="DA37" s="49">
        <f>SUM(DA8:DA36)</f>
        <v>836600</v>
      </c>
      <c r="DB37" s="49">
        <f>SUM(DB8:DB36)</f>
        <v>268552.3999999998</v>
      </c>
      <c r="DC37" s="49">
        <f>SUM(DC8:DC36)</f>
        <v>1105152.3999999997</v>
      </c>
      <c r="DD37" s="49">
        <f>SUM(DD8:DD36)</f>
        <v>60403.319999999985</v>
      </c>
      <c r="DE37" s="46"/>
      <c r="DF37" s="49">
        <f>SUM(DF8:DF36)</f>
        <v>41499.543000000005</v>
      </c>
      <c r="DG37" s="49">
        <f>SUM(DG8:DG36)</f>
        <v>13321.54180200001</v>
      </c>
      <c r="DH37" s="49">
        <f>SUM(DH8:DH36)</f>
        <v>54821.084801999976</v>
      </c>
      <c r="DI37" s="49">
        <f>SUM(DI8:DI36)</f>
        <v>2996.3066886000024</v>
      </c>
      <c r="DJ37" s="46"/>
      <c r="DK37" s="49">
        <f>SUM(DK8:DK36)</f>
        <v>331772.55350000004</v>
      </c>
      <c r="DL37" s="49">
        <f>SUM(DL8:DL36)</f>
        <v>106500.49664900002</v>
      </c>
      <c r="DM37" s="49">
        <f>SUM(DM8:DM36)</f>
        <v>438273.05014899984</v>
      </c>
      <c r="DN37" s="49">
        <f>SUM(DN8:DN36)</f>
        <v>23954.29562070001</v>
      </c>
      <c r="DO37" s="46"/>
      <c r="DP37" s="49">
        <f>SUM(DP8:DP36)</f>
        <v>181621.67700000003</v>
      </c>
      <c r="DQ37" s="49">
        <f>SUM(DQ8:DQ36)</f>
        <v>58301.383277999994</v>
      </c>
      <c r="DR37" s="49">
        <f>SUM(DR8:DR36)</f>
        <v>239923.060278</v>
      </c>
      <c r="DS37" s="49">
        <f>SUM(DS8:DS36)</f>
        <v>13113.258755400006</v>
      </c>
      <c r="DT37" s="46"/>
      <c r="DU37" s="49">
        <f>SUM(DU8:DU36)</f>
        <v>18018.2725</v>
      </c>
      <c r="DV37" s="49">
        <f>SUM(DV8:DV36)</f>
        <v>5783.947314999997</v>
      </c>
      <c r="DW37" s="49">
        <f>SUM(DW8:DW36)</f>
        <v>23802.219815000008</v>
      </c>
      <c r="DX37" s="49">
        <f>SUM(DX8:DX36)</f>
        <v>1300.9365045</v>
      </c>
      <c r="DY37" s="46"/>
      <c r="DZ37" s="49">
        <f>SUM(DZ8:DZ36)</f>
        <v>1280060.7449999999</v>
      </c>
      <c r="EA37" s="49">
        <f>SUM(EA8:EA36)</f>
        <v>410905.3134299997</v>
      </c>
      <c r="EB37" s="49">
        <f>SUM(EB8:EB36)</f>
        <v>1690966.058429999</v>
      </c>
      <c r="EC37" s="49">
        <f>SUM(EC8:EC36)</f>
        <v>92421.60984899994</v>
      </c>
      <c r="ED37" s="46"/>
      <c r="EE37" s="49">
        <f>SUM(EE8:EE36)</f>
        <v>301815.999</v>
      </c>
      <c r="EF37" s="49">
        <f>SUM(EF8:EF36)</f>
        <v>96884.30658599995</v>
      </c>
      <c r="EG37" s="49">
        <f>SUM(EG8:EG36)</f>
        <v>398700.3055859998</v>
      </c>
      <c r="EH37" s="49">
        <f>SUM(EH8:EH36)</f>
        <v>21791.403739799996</v>
      </c>
      <c r="EI37" s="48"/>
      <c r="EJ37" s="49">
        <f>SUM(EJ8:EJ36)</f>
        <v>50252.470499999996</v>
      </c>
      <c r="EK37" s="49">
        <f>SUM(EK8:EK36)</f>
        <v>16131.271287000005</v>
      </c>
      <c r="EL37" s="49">
        <f>SUM(EL8:EL36)</f>
        <v>66383.74178700004</v>
      </c>
      <c r="EM37" s="49">
        <f>SUM(EM8:EM36)</f>
        <v>3628.2764241000013</v>
      </c>
      <c r="EN37" s="46"/>
      <c r="EO37" s="49">
        <f>SUM(EO8:EO36)</f>
        <v>54090.373</v>
      </c>
      <c r="EP37" s="49">
        <f>SUM(EP8:EP36)</f>
        <v>17363.25542200001</v>
      </c>
      <c r="EQ37" s="49">
        <f>SUM(EQ8:EQ36)</f>
        <v>71453.62842200002</v>
      </c>
      <c r="ER37" s="49">
        <f>SUM(ER8:ER36)</f>
        <v>3905.3766546000015</v>
      </c>
      <c r="ES37" s="46"/>
      <c r="ET37" s="49">
        <f>SUM(ET8:ET36)</f>
        <v>4125080.0905000004</v>
      </c>
      <c r="EU37" s="49">
        <f>SUM(EU8:EU36)</f>
        <v>1324169.445966999</v>
      </c>
      <c r="EV37" s="49">
        <f>SUM(EV8:EV36)</f>
        <v>5449249.536467002</v>
      </c>
      <c r="EW37" s="49">
        <f>SUM(EW8:EW36)</f>
        <v>297834.7271481002</v>
      </c>
      <c r="EX37" s="46"/>
      <c r="EY37" s="49">
        <f>SUM(EY8:EY36)</f>
        <v>0</v>
      </c>
      <c r="EZ37" s="49">
        <f>SUM(EZ8:EZ36)</f>
        <v>0</v>
      </c>
      <c r="FA37" s="49">
        <f>SUM(FA8:FA36)</f>
        <v>0</v>
      </c>
      <c r="FB37" s="48"/>
      <c r="FC37" s="46"/>
    </row>
    <row r="38" spans="70:78" ht="12.75" thickTop="1">
      <c r="BR38" s="15"/>
      <c r="BS38" s="15"/>
      <c r="BT38" s="15"/>
      <c r="BU38" s="15"/>
      <c r="BW38" s="3"/>
      <c r="BX38" s="3"/>
      <c r="BY38" s="3"/>
      <c r="BZ38" s="3"/>
    </row>
    <row r="39" spans="50:78" ht="12">
      <c r="AX39" s="15">
        <f>'2005A Academic '!H37+'2005A Academic '!M37+'2005A Academic '!R37+'2005A Academic '!W37+'2005A Academic '!AB37+'2005A Academic '!AG37+'2005A Academic '!AL37+'2005A Academic '!AQ37+'2005A Academic '!AV37+'2005A Academic '!BA37+'2005A Academic '!BF37+'2005A Academic '!BK37+'2005A Academic '!BP37+'2005A Academic '!BU37+'2005A Academic '!BZ37+'2005A Academic '!CE37+'2005A Academic '!CJ37+'2005A Academic '!CO37+'2005A Academic '!CT37+'2005A Academic '!CY37</f>
        <v>11724794.228999997</v>
      </c>
      <c r="AY39" s="15">
        <f>'2005A Academic '!I37+'2005A Academic '!N37+'2005A Academic '!S37+'2005A Academic '!X37+'2005A Academic '!AC37+'2005A Academic '!AH37+'2005A Academic '!AM37+'2005A Academic '!AR37+'2005A Academic '!AW37+'2005A Academic '!BB37+'2005A Academic '!BG37+'2005A Academic '!BL37+'2005A Academic '!BQ37+'2005A Academic '!BV37+'2005A Academic '!CA37+'2005A Academic '!CF37+'2005A Academic '!CK37+'2005A Academic '!CP37+'2005A Academic '!CU37+'2005A Academic '!CZ37</f>
        <v>3763712.203806</v>
      </c>
      <c r="AZ39" s="15">
        <f>'2005A Academic '!J37+'2005A Academic '!O37+'2005A Academic '!T37+'2005A Academic '!Y37+'2005A Academic '!AD37+'2005A Academic '!AI37+'2005A Academic '!AN37+'2005A Academic '!AS37+'2005A Academic '!AX37+'2005A Academic '!BC37+'2005A Academic '!BH37+'2005A Academic '!BM37+'2005A Academic '!BR37+'2005A Academic '!BW37+'2005A Academic '!CB37+'2005A Academic '!CG37+'2005A Academic '!CL37+'2005A Academic '!CQ37+'2005A Academic '!CV37+'2005A Academic '!DA37</f>
        <v>15488506.432805996</v>
      </c>
      <c r="BA39" s="15">
        <f>'2005A Academic '!K37+'2005A Academic '!P37+'2005A Academic '!U37+'2005A Academic '!Z37+'2005A Academic '!AE37+'2005A Academic '!AJ37+'2005A Academic '!AO37+'2005A Academic '!AT37+'2005A Academic '!AY37+'2005A Academic '!BD37+'2005A Academic '!BI37+'2005A Academic '!BN37+'2005A Academic '!BS37+'2005A Academic '!BX37+'2005A Academic '!CC37+'2005A Academic '!CH37+'2005A Academic '!CM37+'2005A Academic '!CR37+'2005A Academic '!CW37+'2005A Academic '!DB37</f>
        <v>846541.3551858</v>
      </c>
      <c r="BD39" s="15"/>
      <c r="BR39" s="15"/>
      <c r="BS39" s="15"/>
      <c r="BT39" s="15"/>
      <c r="BU39" s="15"/>
      <c r="BW39" s="3"/>
      <c r="BX39" s="3"/>
      <c r="BY39" s="3"/>
      <c r="BZ39" s="3"/>
    </row>
    <row r="40" spans="3:78" ht="12">
      <c r="C40" s="16">
        <f>U37+AA37+AG37+AM37+AS37</f>
        <v>119715000</v>
      </c>
      <c r="D40" s="16">
        <f>V37+AB37+AH37+AN37+AT37</f>
        <v>30625160</v>
      </c>
      <c r="F40" s="16">
        <f>X37+AD37+AJ37+AP37+AV37</f>
        <v>6933894</v>
      </c>
      <c r="G40" s="16">
        <f>Y37+AE37+AK37+AQ37+AW37</f>
        <v>3312991</v>
      </c>
      <c r="BR40" s="15"/>
      <c r="BS40" s="15"/>
      <c r="BT40" s="15"/>
      <c r="BU40" s="15"/>
      <c r="BW40" s="3"/>
      <c r="BX40" s="3"/>
      <c r="BY40" s="3"/>
      <c r="BZ40" s="3"/>
    </row>
    <row r="41" spans="70:78" ht="12">
      <c r="BR41" s="15"/>
      <c r="BS41" s="15"/>
      <c r="BT41" s="15"/>
      <c r="BU41" s="15"/>
      <c r="BW41" s="3"/>
      <c r="BX41" s="3"/>
      <c r="BY41" s="3"/>
      <c r="BZ41" s="3"/>
    </row>
    <row r="42" spans="70:78" ht="12">
      <c r="BR42" s="15"/>
      <c r="BS42" s="15"/>
      <c r="BT42" s="15"/>
      <c r="BU42" s="15"/>
      <c r="BW42" s="3"/>
      <c r="BX42" s="3"/>
      <c r="BY42" s="3"/>
      <c r="BZ42" s="3"/>
    </row>
    <row r="43" spans="70:78" ht="12">
      <c r="BR43" s="15"/>
      <c r="BS43" s="15"/>
      <c r="BT43" s="15"/>
      <c r="BU43" s="15"/>
      <c r="BW43" s="3"/>
      <c r="BX43" s="3"/>
      <c r="BY43" s="3"/>
      <c r="BZ43" s="3"/>
    </row>
    <row r="44" spans="70:78" ht="12">
      <c r="BR44" s="15"/>
      <c r="BS44" s="15"/>
      <c r="BT44" s="15"/>
      <c r="BU44" s="15"/>
      <c r="BW44" s="3"/>
      <c r="BX44" s="3"/>
      <c r="BY44" s="3"/>
      <c r="BZ44" s="3"/>
    </row>
    <row r="45" spans="70:78" ht="12">
      <c r="BR45" s="15"/>
      <c r="BS45" s="15"/>
      <c r="BT45" s="15"/>
      <c r="BU45" s="15"/>
      <c r="BW45" s="3"/>
      <c r="BX45" s="3"/>
      <c r="BY45" s="3"/>
      <c r="BZ45" s="3"/>
    </row>
    <row r="46" spans="70:78" ht="12">
      <c r="BR46" s="15"/>
      <c r="BS46" s="15"/>
      <c r="BT46" s="15"/>
      <c r="BU46" s="15"/>
      <c r="BW46" s="3"/>
      <c r="BX46" s="3"/>
      <c r="BY46" s="3"/>
      <c r="BZ46" s="3"/>
    </row>
    <row r="47" spans="70:78" ht="12">
      <c r="BR47" s="15"/>
      <c r="BS47" s="15"/>
      <c r="BT47" s="15"/>
      <c r="BU47" s="15"/>
      <c r="BW47" s="3"/>
      <c r="BX47" s="3"/>
      <c r="BY47" s="3"/>
      <c r="BZ47" s="3"/>
    </row>
    <row r="48" spans="70:78" ht="12">
      <c r="BR48" s="15"/>
      <c r="BS48" s="15"/>
      <c r="BT48" s="15"/>
      <c r="BU48" s="15"/>
      <c r="BW48" s="3"/>
      <c r="BX48" s="3"/>
      <c r="BY48" s="3"/>
      <c r="BZ48" s="3"/>
    </row>
    <row r="49" spans="70:78" ht="12">
      <c r="BR49" s="15"/>
      <c r="BS49" s="15"/>
      <c r="BT49" s="15"/>
      <c r="BU49" s="15"/>
      <c r="BW49" s="3"/>
      <c r="BX49" s="3"/>
      <c r="BY49" s="3"/>
      <c r="BZ49" s="3"/>
    </row>
    <row r="50" spans="70:78" ht="12">
      <c r="BR50" s="15"/>
      <c r="BS50" s="15"/>
      <c r="BT50" s="15"/>
      <c r="BU50" s="15"/>
      <c r="BW50" s="3"/>
      <c r="BX50" s="3"/>
      <c r="BY50" s="3"/>
      <c r="BZ50" s="3"/>
    </row>
    <row r="51" spans="1:78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G51"/>
      <c r="BR51" s="15"/>
      <c r="BS51" s="15"/>
      <c r="BT51" s="15"/>
      <c r="BU51" s="15"/>
      <c r="BW51" s="3"/>
      <c r="BX51" s="3"/>
      <c r="BY51" s="3"/>
      <c r="BZ51" s="3"/>
    </row>
    <row r="52" spans="1:78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G52"/>
      <c r="BR52" s="15"/>
      <c r="BS52" s="15"/>
      <c r="BT52" s="15"/>
      <c r="BU52" s="15"/>
      <c r="BW52" s="3"/>
      <c r="BX52" s="3"/>
      <c r="BY52" s="3"/>
      <c r="BZ52" s="3"/>
    </row>
    <row r="53" spans="1:78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G53"/>
      <c r="BR53" s="15"/>
      <c r="BS53" s="15"/>
      <c r="BT53" s="15"/>
      <c r="BU53" s="15"/>
      <c r="BW53" s="3"/>
      <c r="BX53" s="3"/>
      <c r="BY53" s="3"/>
      <c r="BZ53" s="3"/>
    </row>
    <row r="54" spans="1:78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G54"/>
      <c r="BR54" s="15"/>
      <c r="BS54" s="15"/>
      <c r="BT54" s="15"/>
      <c r="BU54" s="15"/>
      <c r="BW54" s="3"/>
      <c r="BX54" s="3"/>
      <c r="BY54" s="3"/>
      <c r="BZ54" s="3"/>
    </row>
    <row r="55" spans="1:78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G55"/>
      <c r="BR55" s="15"/>
      <c r="BS55" s="15"/>
      <c r="BT55" s="15"/>
      <c r="BU55" s="15"/>
      <c r="BW55" s="3"/>
      <c r="BX55" s="3"/>
      <c r="BY55" s="3"/>
      <c r="BZ55" s="3"/>
    </row>
    <row r="56" spans="1:78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G56"/>
      <c r="BR56" s="15"/>
      <c r="BS56" s="15"/>
      <c r="BT56" s="15"/>
      <c r="BU56" s="15"/>
      <c r="BW56" s="3"/>
      <c r="BX56" s="3"/>
      <c r="BY56" s="3"/>
      <c r="BZ56" s="3"/>
    </row>
    <row r="57" spans="1:78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G57"/>
      <c r="BR57" s="15"/>
      <c r="BS57" s="15"/>
      <c r="BT57" s="15"/>
      <c r="BU57" s="15"/>
      <c r="BW57" s="3"/>
      <c r="BX57" s="3"/>
      <c r="BY57" s="3"/>
      <c r="BZ57" s="3"/>
    </row>
    <row r="58" spans="1:78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G58"/>
      <c r="BR58" s="15"/>
      <c r="BS58" s="15"/>
      <c r="BT58" s="15"/>
      <c r="BU58" s="15"/>
      <c r="BW58" s="3"/>
      <c r="BX58" s="3"/>
      <c r="BY58" s="3"/>
      <c r="BZ58" s="3"/>
    </row>
    <row r="59" spans="1:78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G59"/>
      <c r="BR59" s="15"/>
      <c r="BS59" s="15"/>
      <c r="BT59" s="15"/>
      <c r="BU59" s="15"/>
      <c r="BW59" s="3"/>
      <c r="BX59" s="3"/>
      <c r="BY59" s="3"/>
      <c r="BZ59" s="3"/>
    </row>
    <row r="60" spans="1:78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G60"/>
      <c r="BR60" s="15"/>
      <c r="BS60" s="15"/>
      <c r="BT60" s="15"/>
      <c r="BU60" s="15"/>
      <c r="BW60" s="3"/>
      <c r="BX60" s="3"/>
      <c r="BY60" s="3"/>
      <c r="BZ60" s="3"/>
    </row>
    <row r="61" spans="1:78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G61"/>
      <c r="BR61" s="15"/>
      <c r="BS61" s="15"/>
      <c r="BT61" s="15"/>
      <c r="BU61" s="15"/>
      <c r="BW61" s="3"/>
      <c r="BX61" s="3"/>
      <c r="BY61" s="3"/>
      <c r="BZ61" s="3"/>
    </row>
    <row r="62" spans="1:78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G62"/>
      <c r="BR62" s="15"/>
      <c r="BS62" s="15"/>
      <c r="BT62" s="15"/>
      <c r="BU62" s="15"/>
      <c r="BW62" s="3"/>
      <c r="BX62" s="3"/>
      <c r="BY62" s="3"/>
      <c r="BZ62" s="3"/>
    </row>
    <row r="63" spans="1:78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G63"/>
      <c r="BR63" s="15"/>
      <c r="BS63" s="15"/>
      <c r="BT63" s="15"/>
      <c r="BU63" s="15"/>
      <c r="BW63" s="3"/>
      <c r="BX63" s="3"/>
      <c r="BY63" s="3"/>
      <c r="BZ63" s="3"/>
    </row>
    <row r="64" spans="1:78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G64"/>
      <c r="BR64" s="15"/>
      <c r="BS64" s="15"/>
      <c r="BT64" s="15"/>
      <c r="BU64" s="15"/>
      <c r="BW64" s="3"/>
      <c r="BX64" s="3"/>
      <c r="BY64" s="3"/>
      <c r="BZ64" s="3"/>
    </row>
    <row r="65" spans="1:73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G65"/>
      <c r="BR65" s="15"/>
      <c r="BS65" s="15"/>
      <c r="BT65" s="15"/>
      <c r="BU65" s="15"/>
    </row>
    <row r="66" spans="1:73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G66"/>
      <c r="BR66" s="15"/>
      <c r="BS66" s="15"/>
      <c r="BT66" s="15"/>
      <c r="BU66" s="15"/>
    </row>
    <row r="67" spans="1:73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G67"/>
      <c r="BR67" s="15"/>
      <c r="BS67" s="15"/>
      <c r="BT67" s="15"/>
      <c r="BU67" s="15"/>
    </row>
    <row r="68" spans="1:73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G68"/>
      <c r="BR68" s="15"/>
      <c r="BS68" s="15"/>
      <c r="BT68" s="15"/>
      <c r="BU68" s="15"/>
    </row>
    <row r="69" spans="1:73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G69"/>
      <c r="BR69" s="15"/>
      <c r="BS69" s="15"/>
      <c r="BT69" s="15"/>
      <c r="BU69" s="15"/>
    </row>
    <row r="70" spans="1:73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G70"/>
      <c r="BR70" s="15"/>
      <c r="BS70" s="15"/>
      <c r="BT70" s="15"/>
      <c r="BU70" s="15"/>
    </row>
    <row r="71" spans="1:73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G71"/>
      <c r="BR71" s="15"/>
      <c r="BS71" s="15"/>
      <c r="BT71" s="15"/>
      <c r="BU71" s="15"/>
    </row>
    <row r="72" spans="1:73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G72"/>
      <c r="BR72" s="15"/>
      <c r="BS72" s="15"/>
      <c r="BT72" s="15"/>
      <c r="BU72" s="15"/>
    </row>
    <row r="73" spans="1:73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G73"/>
      <c r="BR73" s="15"/>
      <c r="BS73" s="15"/>
      <c r="BT73" s="15"/>
      <c r="BU73" s="15"/>
    </row>
    <row r="74" spans="1:73" ht="12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G74"/>
      <c r="BR74" s="15"/>
      <c r="BS74" s="15"/>
      <c r="BT74" s="15"/>
      <c r="BU74" s="15"/>
    </row>
    <row r="75" spans="1:73" ht="12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G75"/>
      <c r="BR75" s="15"/>
      <c r="BS75" s="15"/>
      <c r="BT75" s="15"/>
      <c r="BU75" s="15"/>
    </row>
    <row r="76" spans="1:73" ht="12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G76"/>
      <c r="BR76" s="15"/>
      <c r="BS76" s="15"/>
      <c r="BT76" s="15"/>
      <c r="BU76" s="15"/>
    </row>
    <row r="77" spans="1:73" ht="12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G77"/>
      <c r="BR77" s="15"/>
      <c r="BS77" s="15"/>
      <c r="BT77" s="15"/>
      <c r="BU77" s="15"/>
    </row>
  </sheetData>
  <sheetProtection/>
  <printOptions/>
  <pageMargins left="0.5" right="0" top="0.35" bottom="0.25" header="0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7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3" sqref="E3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3.7109375" style="15" customWidth="1"/>
    <col min="8" max="11" width="13.7109375" style="15" customWidth="1"/>
    <col min="12" max="12" width="3.7109375" style="15" customWidth="1"/>
    <col min="13" max="16" width="13.7109375" style="15" customWidth="1"/>
    <col min="17" max="17" width="3.7109375" style="15" customWidth="1"/>
    <col min="18" max="21" width="13.7109375" style="15" customWidth="1"/>
    <col min="22" max="22" width="3.7109375" style="15" customWidth="1"/>
    <col min="23" max="26" width="13.7109375" style="15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15" customWidth="1"/>
    <col min="37" max="37" width="3.7109375" style="15" customWidth="1"/>
    <col min="38" max="41" width="13.7109375" style="15" customWidth="1"/>
    <col min="42" max="42" width="3.7109375" style="15" customWidth="1"/>
    <col min="43" max="46" width="13.7109375" style="15" customWidth="1"/>
    <col min="47" max="47" width="3.7109375" style="15" customWidth="1"/>
    <col min="48" max="51" width="13.7109375" style="15" customWidth="1"/>
    <col min="52" max="52" width="3.7109375" style="15" customWidth="1"/>
    <col min="53" max="56" width="13.7109375" style="15" customWidth="1"/>
    <col min="57" max="57" width="3.7109375" style="15" customWidth="1"/>
    <col min="58" max="61" width="13.7109375" style="15" customWidth="1"/>
    <col min="62" max="62" width="3.7109375" style="15" customWidth="1"/>
    <col min="63" max="66" width="13.7109375" style="15" customWidth="1"/>
    <col min="67" max="67" width="3.7109375" style="15" customWidth="1"/>
    <col min="68" max="71" width="13.7109375" style="15" customWidth="1"/>
    <col min="72" max="72" width="3.7109375" style="15" customWidth="1"/>
    <col min="73" max="76" width="13.7109375" style="15" customWidth="1"/>
    <col min="77" max="77" width="3.7109375" style="15" customWidth="1"/>
    <col min="78" max="81" width="13.7109375" style="15" customWidth="1"/>
    <col min="82" max="82" width="3.7109375" style="15" customWidth="1"/>
    <col min="83" max="86" width="13.7109375" style="15" customWidth="1"/>
    <col min="87" max="87" width="3.7109375" style="15" customWidth="1"/>
    <col min="88" max="91" width="13.7109375" style="15" customWidth="1"/>
    <col min="92" max="92" width="3.7109375" style="15" customWidth="1"/>
    <col min="93" max="96" width="13.7109375" style="15" customWidth="1"/>
    <col min="97" max="97" width="3.7109375" style="15" customWidth="1"/>
    <col min="98" max="101" width="13.7109375" style="15" customWidth="1"/>
    <col min="102" max="102" width="3.7109375" style="15" customWidth="1"/>
    <col min="103" max="106" width="13.7109375" style="15" customWidth="1"/>
    <col min="107" max="107" width="3.7109375" style="15" customWidth="1"/>
  </cols>
  <sheetData>
    <row r="1" spans="1:161" ht="12">
      <c r="A1" s="24"/>
      <c r="B1" s="12"/>
      <c r="C1" s="23"/>
      <c r="D1" s="25"/>
      <c r="E1" s="16"/>
      <c r="F1" s="16"/>
      <c r="G1" s="16"/>
      <c r="H1" s="16"/>
      <c r="J1" s="25" t="s">
        <v>6</v>
      </c>
      <c r="AB1" s="25" t="s">
        <v>6</v>
      </c>
      <c r="AT1" s="25" t="s">
        <v>6</v>
      </c>
      <c r="BD1" s="25"/>
      <c r="BE1"/>
      <c r="BF1"/>
      <c r="BG1"/>
      <c r="BI1" s="25" t="s">
        <v>6</v>
      </c>
      <c r="BJ1"/>
      <c r="BK1"/>
      <c r="BL1"/>
      <c r="BM1"/>
      <c r="BN1"/>
      <c r="BO1"/>
      <c r="BP1"/>
      <c r="BQ1"/>
      <c r="BR1"/>
      <c r="BS1" s="25"/>
      <c r="BT1"/>
      <c r="BU1"/>
      <c r="BV1"/>
      <c r="BW1"/>
      <c r="BX1" s="25" t="s">
        <v>6</v>
      </c>
      <c r="BY1"/>
      <c r="BZ1"/>
      <c r="CA1"/>
      <c r="CB1" s="3"/>
      <c r="CC1" s="3"/>
      <c r="CD1" s="3"/>
      <c r="CE1" s="3"/>
      <c r="CF1" s="3"/>
      <c r="CG1" s="3"/>
      <c r="CH1" s="25"/>
      <c r="CI1" s="3"/>
      <c r="CJ1" s="3"/>
      <c r="CK1" s="3"/>
      <c r="CL1" s="3"/>
      <c r="CM1" s="25" t="s">
        <v>6</v>
      </c>
      <c r="CN1" s="3"/>
      <c r="CO1" s="3"/>
      <c r="CP1" s="3"/>
      <c r="CQ1" s="3"/>
      <c r="CR1" s="3"/>
      <c r="CS1" s="3"/>
      <c r="CT1" s="3"/>
      <c r="CU1" s="3"/>
      <c r="CV1" s="3"/>
      <c r="CW1" s="25"/>
      <c r="CX1" s="3"/>
      <c r="CY1" s="3"/>
      <c r="CZ1" s="3"/>
      <c r="DA1" s="3"/>
      <c r="DB1" s="25" t="s">
        <v>6</v>
      </c>
      <c r="DC1" s="3"/>
      <c r="DD1" s="3"/>
      <c r="DE1" s="3"/>
      <c r="DF1" s="3"/>
      <c r="DG1" s="3"/>
      <c r="DH1" s="3"/>
      <c r="DI1" s="3"/>
      <c r="DJ1" s="3"/>
      <c r="DK1" s="3"/>
      <c r="DL1" s="25"/>
      <c r="DM1" s="3"/>
      <c r="DN1" s="3"/>
      <c r="DO1" s="3"/>
      <c r="DP1" s="3"/>
      <c r="DQ1" s="25" t="s">
        <v>6</v>
      </c>
      <c r="DR1" s="3"/>
      <c r="DS1" s="3"/>
      <c r="DT1" s="3"/>
      <c r="DU1" s="3"/>
      <c r="DV1" s="3"/>
      <c r="DW1" s="3"/>
      <c r="DX1" s="3"/>
      <c r="DY1" s="3"/>
      <c r="DZ1" s="3"/>
      <c r="EA1" s="25"/>
      <c r="EB1" s="3"/>
      <c r="EC1" s="3"/>
      <c r="ED1" s="3"/>
      <c r="EE1" s="3"/>
      <c r="EF1" s="25" t="s">
        <v>6</v>
      </c>
      <c r="EG1" s="3"/>
      <c r="EH1" s="3"/>
      <c r="EI1" s="3"/>
      <c r="EJ1" s="3"/>
      <c r="EK1" s="3"/>
      <c r="EL1" s="3"/>
      <c r="EM1" s="3"/>
      <c r="EN1" s="3"/>
      <c r="EO1" s="3"/>
      <c r="EP1" s="25"/>
      <c r="EQ1" s="3"/>
      <c r="ER1" s="3"/>
      <c r="ES1" s="3"/>
      <c r="ET1" s="3"/>
      <c r="EU1" s="25" t="s">
        <v>6</v>
      </c>
      <c r="EV1" s="3"/>
      <c r="EW1" s="3"/>
      <c r="EX1" s="3"/>
      <c r="EY1" s="3"/>
      <c r="EZ1" s="3"/>
      <c r="FA1" s="3"/>
      <c r="FB1" s="3"/>
      <c r="FC1" s="3"/>
      <c r="FE1" s="25"/>
    </row>
    <row r="2" spans="1:161" ht="12">
      <c r="A2" s="24"/>
      <c r="B2" s="12"/>
      <c r="C2" s="23"/>
      <c r="D2" s="25"/>
      <c r="E2" s="16"/>
      <c r="F2" s="16"/>
      <c r="G2" s="16"/>
      <c r="H2" s="16"/>
      <c r="J2" s="25" t="s">
        <v>5</v>
      </c>
      <c r="AB2" s="25" t="s">
        <v>5</v>
      </c>
      <c r="AT2" s="25" t="s">
        <v>5</v>
      </c>
      <c r="BD2" s="25"/>
      <c r="BE2"/>
      <c r="BF2"/>
      <c r="BG2"/>
      <c r="BI2" s="25" t="s">
        <v>5</v>
      </c>
      <c r="BJ2"/>
      <c r="BK2"/>
      <c r="BL2"/>
      <c r="BM2"/>
      <c r="BN2"/>
      <c r="BO2"/>
      <c r="BP2"/>
      <c r="BQ2"/>
      <c r="BR2"/>
      <c r="BS2" s="25"/>
      <c r="BT2"/>
      <c r="BU2"/>
      <c r="BV2"/>
      <c r="BW2"/>
      <c r="BX2" s="25" t="s">
        <v>5</v>
      </c>
      <c r="BY2"/>
      <c r="BZ2"/>
      <c r="CA2"/>
      <c r="CB2" s="3"/>
      <c r="CC2" s="3"/>
      <c r="CD2" s="3"/>
      <c r="CE2" s="3"/>
      <c r="CF2" s="3"/>
      <c r="CG2" s="3"/>
      <c r="CH2" s="25"/>
      <c r="CI2" s="3"/>
      <c r="CJ2" s="3"/>
      <c r="CK2" s="3"/>
      <c r="CL2" s="3"/>
      <c r="CM2" s="25" t="s">
        <v>5</v>
      </c>
      <c r="CN2" s="3"/>
      <c r="CO2" s="3"/>
      <c r="CP2" s="3"/>
      <c r="CQ2" s="3"/>
      <c r="CR2" s="3"/>
      <c r="CS2" s="3"/>
      <c r="CT2" s="3"/>
      <c r="CU2" s="3"/>
      <c r="CV2" s="3"/>
      <c r="CW2" s="25"/>
      <c r="CX2" s="3"/>
      <c r="CY2" s="3"/>
      <c r="CZ2" s="3"/>
      <c r="DA2" s="3"/>
      <c r="DB2" s="25" t="s">
        <v>5</v>
      </c>
      <c r="DC2" s="3"/>
      <c r="DD2" s="3"/>
      <c r="DE2" s="3"/>
      <c r="DF2" s="3"/>
      <c r="DG2" s="3"/>
      <c r="DH2" s="3"/>
      <c r="DI2" s="3"/>
      <c r="DJ2" s="3"/>
      <c r="DK2" s="3"/>
      <c r="DL2" s="25"/>
      <c r="DM2" s="3"/>
      <c r="DN2" s="3"/>
      <c r="DO2" s="3"/>
      <c r="DP2" s="3"/>
      <c r="DQ2" s="25" t="s">
        <v>5</v>
      </c>
      <c r="DR2" s="3"/>
      <c r="DS2" s="3"/>
      <c r="DT2" s="3"/>
      <c r="DU2" s="3"/>
      <c r="DV2" s="3"/>
      <c r="DW2" s="3"/>
      <c r="DX2" s="3"/>
      <c r="DY2" s="3"/>
      <c r="DZ2" s="3"/>
      <c r="EA2" s="25"/>
      <c r="EB2" s="3"/>
      <c r="EC2" s="3"/>
      <c r="ED2" s="3"/>
      <c r="EE2" s="3"/>
      <c r="EF2" s="25" t="s">
        <v>5</v>
      </c>
      <c r="EG2" s="3"/>
      <c r="EH2" s="3"/>
      <c r="EI2" s="3"/>
      <c r="EJ2" s="3"/>
      <c r="EK2" s="3"/>
      <c r="EL2" s="3"/>
      <c r="EM2" s="3"/>
      <c r="EN2" s="3"/>
      <c r="EO2" s="3"/>
      <c r="EP2" s="25"/>
      <c r="EQ2" s="3"/>
      <c r="ER2" s="3"/>
      <c r="ES2" s="3"/>
      <c r="ET2" s="3"/>
      <c r="EU2" s="25" t="s">
        <v>5</v>
      </c>
      <c r="EV2" s="3"/>
      <c r="EW2" s="3"/>
      <c r="EX2" s="3"/>
      <c r="EY2" s="3"/>
      <c r="EZ2" s="3"/>
      <c r="FA2" s="3"/>
      <c r="FB2" s="3"/>
      <c r="FC2" s="3"/>
      <c r="FE2" s="25"/>
    </row>
    <row r="3" spans="1:161" ht="12">
      <c r="A3" s="24"/>
      <c r="B3" s="12"/>
      <c r="C3" s="23"/>
      <c r="D3" s="23"/>
      <c r="E3" s="16"/>
      <c r="F3" s="16"/>
      <c r="G3" s="16"/>
      <c r="H3" s="16"/>
      <c r="J3" s="25" t="s">
        <v>66</v>
      </c>
      <c r="AB3" s="25" t="s">
        <v>60</v>
      </c>
      <c r="AT3" s="25" t="str">
        <f>AB3</f>
        <v>2005 Series A Bond Funded Projects after 2010C</v>
      </c>
      <c r="BD3" s="25"/>
      <c r="BE3" s="1"/>
      <c r="BF3"/>
      <c r="BG3"/>
      <c r="BI3" s="25" t="str">
        <f>AT3</f>
        <v>2005 Series A Bond Funded Projects after 2010C</v>
      </c>
      <c r="BJ3"/>
      <c r="BK3"/>
      <c r="BL3"/>
      <c r="BM3"/>
      <c r="BN3"/>
      <c r="BO3"/>
      <c r="BP3"/>
      <c r="BQ3"/>
      <c r="BR3"/>
      <c r="BS3" s="25"/>
      <c r="BT3"/>
      <c r="BU3"/>
      <c r="BV3"/>
      <c r="BW3"/>
      <c r="BX3" s="25" t="str">
        <f>BI3</f>
        <v>2005 Series A Bond Funded Projects after 2010C</v>
      </c>
      <c r="BY3"/>
      <c r="BZ3"/>
      <c r="CA3"/>
      <c r="CB3" s="3"/>
      <c r="CC3" s="3"/>
      <c r="CD3" s="3"/>
      <c r="CE3" s="3"/>
      <c r="CF3" s="3"/>
      <c r="CG3" s="3"/>
      <c r="CH3" s="25"/>
      <c r="CI3" s="3"/>
      <c r="CJ3" s="3"/>
      <c r="CK3" s="3"/>
      <c r="CL3" s="3"/>
      <c r="CM3" s="25" t="str">
        <f>BX3</f>
        <v>2005 Series A Bond Funded Projects after 2010C</v>
      </c>
      <c r="CN3" s="3"/>
      <c r="CO3" s="3"/>
      <c r="CP3" s="3"/>
      <c r="CQ3" s="3"/>
      <c r="CR3" s="3"/>
      <c r="CS3" s="3"/>
      <c r="CT3" s="3"/>
      <c r="CU3" s="3"/>
      <c r="CV3" s="3"/>
      <c r="CW3" s="25"/>
      <c r="CX3" s="3"/>
      <c r="CY3" s="3"/>
      <c r="CZ3" s="3"/>
      <c r="DA3" s="3"/>
      <c r="DB3" s="25" t="str">
        <f>CM3</f>
        <v>2005 Series A Bond Funded Projects after 2010C</v>
      </c>
      <c r="DC3" s="3"/>
      <c r="DD3" s="3"/>
      <c r="DE3" s="3"/>
      <c r="DF3" s="3"/>
      <c r="DG3" s="3"/>
      <c r="DH3" s="3"/>
      <c r="DI3" s="3"/>
      <c r="DJ3" s="3"/>
      <c r="DK3" s="3"/>
      <c r="DL3" s="25"/>
      <c r="DM3" s="3"/>
      <c r="DN3" s="44"/>
      <c r="DO3" s="3"/>
      <c r="DP3" s="3"/>
      <c r="DQ3" s="25" t="str">
        <f>DB3</f>
        <v>2005 Series A Bond Funded Projects after 2010C</v>
      </c>
      <c r="DR3" s="3"/>
      <c r="DS3" s="3"/>
      <c r="DT3" s="3"/>
      <c r="DU3" s="3"/>
      <c r="DV3" s="3"/>
      <c r="DW3" s="3"/>
      <c r="DX3" s="3"/>
      <c r="DY3" s="3"/>
      <c r="DZ3" s="3"/>
      <c r="EA3" s="25"/>
      <c r="EB3" s="3"/>
      <c r="EC3" s="3"/>
      <c r="ED3" s="3"/>
      <c r="EE3" s="3"/>
      <c r="EF3" s="25" t="str">
        <f>DQ3</f>
        <v>2005 Series A Bond Funded Projects after 2010C</v>
      </c>
      <c r="EG3" s="3"/>
      <c r="EH3" s="3"/>
      <c r="EI3" s="3"/>
      <c r="EJ3" s="3"/>
      <c r="EK3" s="3"/>
      <c r="EL3" s="3"/>
      <c r="EM3" s="3"/>
      <c r="EN3" s="3"/>
      <c r="EO3" s="3"/>
      <c r="EP3" s="25"/>
      <c r="EQ3" s="3"/>
      <c r="ER3" s="3"/>
      <c r="ES3" s="3"/>
      <c r="ET3" s="3"/>
      <c r="EU3" s="25" t="str">
        <f>EF3</f>
        <v>2005 Series A Bond Funded Projects after 2010C</v>
      </c>
      <c r="EV3" s="3"/>
      <c r="EW3" s="3"/>
      <c r="EX3" s="3"/>
      <c r="EY3" s="3"/>
      <c r="EZ3" s="3"/>
      <c r="FA3" s="3"/>
      <c r="FB3" s="3"/>
      <c r="FC3" s="3"/>
      <c r="FE3" s="25"/>
    </row>
    <row r="4" spans="1:2" ht="12">
      <c r="A4" s="24"/>
      <c r="B4" s="12"/>
    </row>
    <row r="5" spans="1:106" ht="12">
      <c r="A5" s="4" t="s">
        <v>1</v>
      </c>
      <c r="C5" s="17" t="s">
        <v>23</v>
      </c>
      <c r="D5" s="18"/>
      <c r="E5" s="19"/>
      <c r="F5" s="21"/>
      <c r="H5" s="17" t="s">
        <v>8</v>
      </c>
      <c r="I5" s="18"/>
      <c r="J5" s="19"/>
      <c r="K5" s="21"/>
      <c r="M5" s="17" t="s">
        <v>32</v>
      </c>
      <c r="N5" s="18"/>
      <c r="O5" s="19"/>
      <c r="P5" s="21"/>
      <c r="R5" s="38" t="s">
        <v>33</v>
      </c>
      <c r="S5" s="18"/>
      <c r="T5" s="19"/>
      <c r="U5" s="21"/>
      <c r="W5" s="38" t="s">
        <v>34</v>
      </c>
      <c r="X5" s="18"/>
      <c r="Y5" s="19"/>
      <c r="Z5" s="21"/>
      <c r="AB5" s="17" t="s">
        <v>14</v>
      </c>
      <c r="AC5" s="18"/>
      <c r="AD5" s="19"/>
      <c r="AE5" s="21"/>
      <c r="AF5" s="39"/>
      <c r="AG5" s="17" t="s">
        <v>9</v>
      </c>
      <c r="AH5" s="18"/>
      <c r="AI5" s="19"/>
      <c r="AJ5" s="21"/>
      <c r="AL5" s="17" t="s">
        <v>35</v>
      </c>
      <c r="AM5" s="18"/>
      <c r="AN5" s="19"/>
      <c r="AO5" s="21"/>
      <c r="AQ5" s="17" t="s">
        <v>36</v>
      </c>
      <c r="AR5" s="18"/>
      <c r="AS5" s="19"/>
      <c r="AT5" s="21"/>
      <c r="AV5" s="17" t="s">
        <v>10</v>
      </c>
      <c r="AW5" s="18"/>
      <c r="AX5" s="19"/>
      <c r="AY5" s="21"/>
      <c r="BA5" s="17" t="s">
        <v>37</v>
      </c>
      <c r="BB5" s="18"/>
      <c r="BC5" s="19"/>
      <c r="BD5" s="21"/>
      <c r="BF5" s="17" t="s">
        <v>38</v>
      </c>
      <c r="BG5" s="18"/>
      <c r="BH5" s="19"/>
      <c r="BI5" s="21"/>
      <c r="BJ5" s="39"/>
      <c r="BK5" s="17" t="s">
        <v>56</v>
      </c>
      <c r="BL5" s="18"/>
      <c r="BM5" s="19"/>
      <c r="BN5" s="21"/>
      <c r="BP5" s="17" t="s">
        <v>39</v>
      </c>
      <c r="BQ5" s="18"/>
      <c r="BR5" s="19"/>
      <c r="BS5" s="21"/>
      <c r="BU5" s="17" t="s">
        <v>15</v>
      </c>
      <c r="BV5" s="18"/>
      <c r="BW5" s="19"/>
      <c r="BX5" s="21"/>
      <c r="BZ5" s="17" t="s">
        <v>16</v>
      </c>
      <c r="CA5" s="18"/>
      <c r="CB5" s="19"/>
      <c r="CC5" s="21"/>
      <c r="CE5" s="17" t="s">
        <v>17</v>
      </c>
      <c r="CF5" s="18"/>
      <c r="CG5" s="19"/>
      <c r="CH5" s="21"/>
      <c r="CJ5" s="17" t="s">
        <v>18</v>
      </c>
      <c r="CK5" s="18"/>
      <c r="CL5" s="19"/>
      <c r="CM5" s="21"/>
      <c r="CO5" s="17" t="s">
        <v>40</v>
      </c>
      <c r="CP5" s="18"/>
      <c r="CQ5" s="19"/>
      <c r="CR5" s="21"/>
      <c r="CT5" s="17" t="s">
        <v>19</v>
      </c>
      <c r="CU5" s="18"/>
      <c r="CV5" s="19"/>
      <c r="CW5" s="21"/>
      <c r="CY5" s="17" t="s">
        <v>41</v>
      </c>
      <c r="CZ5" s="18"/>
      <c r="DA5" s="19"/>
      <c r="DB5" s="21"/>
    </row>
    <row r="6" spans="1:107" s="1" customFormat="1" ht="12">
      <c r="A6" s="26" t="s">
        <v>2</v>
      </c>
      <c r="C6" s="20"/>
      <c r="D6" s="37"/>
      <c r="E6" s="19"/>
      <c r="F6" s="21" t="s">
        <v>57</v>
      </c>
      <c r="G6" s="15"/>
      <c r="H6" s="20"/>
      <c r="I6" s="35">
        <v>0.0902238</v>
      </c>
      <c r="J6" s="19"/>
      <c r="K6" s="21" t="s">
        <v>57</v>
      </c>
      <c r="L6" s="15"/>
      <c r="M6" s="20"/>
      <c r="N6" s="35">
        <v>0.0008478</v>
      </c>
      <c r="O6" s="19"/>
      <c r="P6" s="21" t="s">
        <v>57</v>
      </c>
      <c r="Q6" s="15"/>
      <c r="R6" s="20"/>
      <c r="S6" s="35">
        <v>0.0271514</v>
      </c>
      <c r="T6" s="19"/>
      <c r="U6" s="21" t="s">
        <v>57</v>
      </c>
      <c r="V6" s="15"/>
      <c r="W6" s="20"/>
      <c r="X6" s="35">
        <v>0.2273895</v>
      </c>
      <c r="Y6" s="19"/>
      <c r="Z6" s="21" t="s">
        <v>57</v>
      </c>
      <c r="AA6" s="15"/>
      <c r="AB6" s="20"/>
      <c r="AC6" s="35">
        <v>0.0588551</v>
      </c>
      <c r="AD6" s="19"/>
      <c r="AE6" s="21" t="s">
        <v>57</v>
      </c>
      <c r="AF6" s="39"/>
      <c r="AG6" s="20"/>
      <c r="AH6" s="35">
        <v>0.0398496</v>
      </c>
      <c r="AI6" s="19"/>
      <c r="AJ6" s="21" t="s">
        <v>57</v>
      </c>
      <c r="AK6" s="15"/>
      <c r="AL6" s="20"/>
      <c r="AM6" s="35">
        <v>0.0061294</v>
      </c>
      <c r="AN6" s="19"/>
      <c r="AO6" s="21" t="s">
        <v>57</v>
      </c>
      <c r="AP6" s="15"/>
      <c r="AQ6" s="20"/>
      <c r="AR6" s="35">
        <v>0.014032</v>
      </c>
      <c r="AS6" s="19"/>
      <c r="AT6" s="21" t="s">
        <v>57</v>
      </c>
      <c r="AU6" s="15"/>
      <c r="AV6" s="20"/>
      <c r="AW6" s="35">
        <v>0.0023527</v>
      </c>
      <c r="AX6" s="19"/>
      <c r="AY6" s="21" t="s">
        <v>57</v>
      </c>
      <c r="AZ6" s="15"/>
      <c r="BA6" s="20"/>
      <c r="BB6" s="35">
        <v>0.0025449</v>
      </c>
      <c r="BC6" s="19"/>
      <c r="BD6" s="21" t="s">
        <v>57</v>
      </c>
      <c r="BE6" s="15"/>
      <c r="BF6" s="20"/>
      <c r="BG6" s="35">
        <v>0.0048599</v>
      </c>
      <c r="BH6" s="19"/>
      <c r="BI6" s="21" t="s">
        <v>57</v>
      </c>
      <c r="BJ6" s="39"/>
      <c r="BK6" s="20"/>
      <c r="BL6" s="35">
        <v>0.0008071</v>
      </c>
      <c r="BM6" s="19"/>
      <c r="BN6" s="21" t="s">
        <v>57</v>
      </c>
      <c r="BO6" s="15"/>
      <c r="BP6" s="20"/>
      <c r="BQ6" s="35">
        <v>1.4E-05</v>
      </c>
      <c r="BR6" s="19"/>
      <c r="BS6" s="21" t="s">
        <v>57</v>
      </c>
      <c r="BT6" s="15"/>
      <c r="BU6" s="20"/>
      <c r="BV6" s="35">
        <v>0.0051373</v>
      </c>
      <c r="BW6" s="19"/>
      <c r="BX6" s="21" t="s">
        <v>57</v>
      </c>
      <c r="BY6" s="15"/>
      <c r="BZ6" s="20"/>
      <c r="CA6" s="35">
        <v>0.0074436</v>
      </c>
      <c r="CB6" s="19"/>
      <c r="CC6" s="21" t="s">
        <v>57</v>
      </c>
      <c r="CD6" s="15"/>
      <c r="CE6" s="20"/>
      <c r="CF6" s="35">
        <v>0.0094183</v>
      </c>
      <c r="CG6" s="19"/>
      <c r="CH6" s="21" t="s">
        <v>57</v>
      </c>
      <c r="CI6" s="15"/>
      <c r="CJ6" s="20"/>
      <c r="CK6" s="35">
        <v>0.000876</v>
      </c>
      <c r="CL6" s="19"/>
      <c r="CM6" s="21" t="s">
        <v>57</v>
      </c>
      <c r="CN6" s="15"/>
      <c r="CO6" s="20"/>
      <c r="CP6" s="35">
        <v>0.0165525</v>
      </c>
      <c r="CQ6" s="19"/>
      <c r="CR6" s="21" t="s">
        <v>57</v>
      </c>
      <c r="CS6" s="15"/>
      <c r="CT6" s="20"/>
      <c r="CU6" s="35">
        <v>0.0429442</v>
      </c>
      <c r="CV6" s="19"/>
      <c r="CW6" s="21" t="s">
        <v>57</v>
      </c>
      <c r="CX6" s="15"/>
      <c r="CY6" s="20"/>
      <c r="CZ6" s="35">
        <v>0.0031635</v>
      </c>
      <c r="DA6" s="19"/>
      <c r="DB6" s="21" t="s">
        <v>57</v>
      </c>
      <c r="DC6" s="15"/>
    </row>
    <row r="7" spans="1:106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H7" s="21" t="s">
        <v>3</v>
      </c>
      <c r="I7" s="21" t="s">
        <v>4</v>
      </c>
      <c r="J7" s="21" t="s">
        <v>0</v>
      </c>
      <c r="K7" s="21" t="s">
        <v>58</v>
      </c>
      <c r="M7" s="21" t="s">
        <v>3</v>
      </c>
      <c r="N7" s="21" t="s">
        <v>4</v>
      </c>
      <c r="O7" s="21" t="s">
        <v>0</v>
      </c>
      <c r="P7" s="21" t="s">
        <v>58</v>
      </c>
      <c r="R7" s="21" t="s">
        <v>3</v>
      </c>
      <c r="S7" s="21" t="s">
        <v>4</v>
      </c>
      <c r="T7" s="21" t="s">
        <v>0</v>
      </c>
      <c r="U7" s="21" t="s">
        <v>58</v>
      </c>
      <c r="W7" s="21" t="s">
        <v>3</v>
      </c>
      <c r="X7" s="21" t="s">
        <v>4</v>
      </c>
      <c r="Y7" s="21" t="s">
        <v>0</v>
      </c>
      <c r="Z7" s="21" t="s">
        <v>58</v>
      </c>
      <c r="AB7" s="21" t="s">
        <v>3</v>
      </c>
      <c r="AC7" s="21" t="s">
        <v>4</v>
      </c>
      <c r="AD7" s="21" t="s">
        <v>0</v>
      </c>
      <c r="AE7" s="21" t="s">
        <v>58</v>
      </c>
      <c r="AF7" s="40"/>
      <c r="AG7" s="21" t="s">
        <v>3</v>
      </c>
      <c r="AH7" s="21" t="s">
        <v>4</v>
      </c>
      <c r="AI7" s="21" t="s">
        <v>0</v>
      </c>
      <c r="AJ7" s="21" t="s">
        <v>58</v>
      </c>
      <c r="AL7" s="21" t="s">
        <v>3</v>
      </c>
      <c r="AM7" s="21" t="s">
        <v>4</v>
      </c>
      <c r="AN7" s="21" t="s">
        <v>0</v>
      </c>
      <c r="AO7" s="21" t="s">
        <v>58</v>
      </c>
      <c r="AQ7" s="21" t="s">
        <v>3</v>
      </c>
      <c r="AR7" s="21" t="s">
        <v>4</v>
      </c>
      <c r="AS7" s="21" t="s">
        <v>0</v>
      </c>
      <c r="AT7" s="21" t="s">
        <v>58</v>
      </c>
      <c r="AV7" s="21" t="s">
        <v>3</v>
      </c>
      <c r="AW7" s="21" t="s">
        <v>4</v>
      </c>
      <c r="AX7" s="21" t="s">
        <v>0</v>
      </c>
      <c r="AY7" s="21" t="s">
        <v>58</v>
      </c>
      <c r="BA7" s="21" t="s">
        <v>3</v>
      </c>
      <c r="BB7" s="21" t="s">
        <v>4</v>
      </c>
      <c r="BC7" s="21" t="s">
        <v>0</v>
      </c>
      <c r="BD7" s="21" t="s">
        <v>58</v>
      </c>
      <c r="BF7" s="21" t="s">
        <v>3</v>
      </c>
      <c r="BG7" s="21" t="s">
        <v>4</v>
      </c>
      <c r="BH7" s="21" t="s">
        <v>0</v>
      </c>
      <c r="BI7" s="21" t="s">
        <v>58</v>
      </c>
      <c r="BJ7" s="40"/>
      <c r="BK7" s="21" t="s">
        <v>3</v>
      </c>
      <c r="BL7" s="21" t="s">
        <v>4</v>
      </c>
      <c r="BM7" s="21" t="s">
        <v>0</v>
      </c>
      <c r="BN7" s="21" t="s">
        <v>58</v>
      </c>
      <c r="BP7" s="21" t="s">
        <v>3</v>
      </c>
      <c r="BQ7" s="21" t="s">
        <v>4</v>
      </c>
      <c r="BR7" s="21" t="s">
        <v>0</v>
      </c>
      <c r="BS7" s="21" t="s">
        <v>58</v>
      </c>
      <c r="BU7" s="21" t="s">
        <v>3</v>
      </c>
      <c r="BV7" s="21" t="s">
        <v>4</v>
      </c>
      <c r="BW7" s="21" t="s">
        <v>0</v>
      </c>
      <c r="BX7" s="21" t="s">
        <v>58</v>
      </c>
      <c r="BZ7" s="21" t="s">
        <v>3</v>
      </c>
      <c r="CA7" s="21" t="s">
        <v>4</v>
      </c>
      <c r="CB7" s="21" t="s">
        <v>0</v>
      </c>
      <c r="CC7" s="21" t="s">
        <v>58</v>
      </c>
      <c r="CE7" s="21" t="s">
        <v>3</v>
      </c>
      <c r="CF7" s="21" t="s">
        <v>4</v>
      </c>
      <c r="CG7" s="21" t="s">
        <v>0</v>
      </c>
      <c r="CH7" s="21" t="s">
        <v>58</v>
      </c>
      <c r="CJ7" s="21" t="s">
        <v>3</v>
      </c>
      <c r="CK7" s="21" t="s">
        <v>4</v>
      </c>
      <c r="CL7" s="21" t="s">
        <v>0</v>
      </c>
      <c r="CM7" s="21" t="s">
        <v>58</v>
      </c>
      <c r="CO7" s="21" t="s">
        <v>3</v>
      </c>
      <c r="CP7" s="21" t="s">
        <v>4</v>
      </c>
      <c r="CQ7" s="21" t="s">
        <v>0</v>
      </c>
      <c r="CR7" s="21" t="s">
        <v>58</v>
      </c>
      <c r="CT7" s="21" t="s">
        <v>3</v>
      </c>
      <c r="CU7" s="21" t="s">
        <v>4</v>
      </c>
      <c r="CV7" s="21" t="s">
        <v>0</v>
      </c>
      <c r="CW7" s="21" t="s">
        <v>58</v>
      </c>
      <c r="CY7" s="21" t="s">
        <v>3</v>
      </c>
      <c r="CZ7" s="21" t="s">
        <v>4</v>
      </c>
      <c r="DA7" s="21" t="s">
        <v>0</v>
      </c>
      <c r="DB7" s="21" t="s">
        <v>58</v>
      </c>
    </row>
    <row r="8" spans="1:106" ht="12">
      <c r="A8" s="2">
        <v>40817</v>
      </c>
      <c r="C8" s="16">
        <f>'2005A'!AS8</f>
        <v>0</v>
      </c>
      <c r="D8" s="16">
        <f>'2005A'!AT8</f>
        <v>730534</v>
      </c>
      <c r="E8" s="16">
        <f>C8+D8</f>
        <v>730534</v>
      </c>
      <c r="F8" s="16">
        <f>'2005A'!AV8</f>
        <v>53919</v>
      </c>
      <c r="I8" s="32">
        <f aca="true" t="shared" si="0" ref="I8:I35">D8*9.02238/100</f>
        <v>65911.5535092</v>
      </c>
      <c r="J8" s="32">
        <f aca="true" t="shared" si="1" ref="J8:J35">H8+I8</f>
        <v>65911.5535092</v>
      </c>
      <c r="K8" s="32">
        <f aca="true" t="shared" si="2" ref="K8:K35">I$6*$F8</f>
        <v>4864.7770722000005</v>
      </c>
      <c r="N8" s="15">
        <f aca="true" t="shared" si="3" ref="N8:N35">D8*0.08478/100</f>
        <v>619.3467251999999</v>
      </c>
      <c r="O8" s="15">
        <f aca="true" t="shared" si="4" ref="O8:O35">M8+N8</f>
        <v>619.3467251999999</v>
      </c>
      <c r="P8" s="32">
        <f aca="true" t="shared" si="5" ref="P8:P35">N$6*$F8</f>
        <v>45.7125282</v>
      </c>
      <c r="R8" s="32"/>
      <c r="S8" s="15">
        <f aca="true" t="shared" si="6" ref="S8:S35">D8*2.71514/100</f>
        <v>19835.0208476</v>
      </c>
      <c r="T8" s="15">
        <f aca="true" t="shared" si="7" ref="T8:T35">R8+S8</f>
        <v>19835.0208476</v>
      </c>
      <c r="U8" s="32">
        <f aca="true" t="shared" si="8" ref="U8:U35">S$6*$F8</f>
        <v>1463.9763366</v>
      </c>
      <c r="X8" s="15">
        <f aca="true" t="shared" si="9" ref="X8:X35">D8*22.73895/100</f>
        <v>166115.760993</v>
      </c>
      <c r="Y8" s="15">
        <f aca="true" t="shared" si="10" ref="Y8:Y35">W8+X8</f>
        <v>166115.760993</v>
      </c>
      <c r="Z8" s="32">
        <f aca="true" t="shared" si="11" ref="Z8:Z35">X$6*$F8</f>
        <v>12260.6144505</v>
      </c>
      <c r="AC8" s="15">
        <f aca="true" t="shared" si="12" ref="AC8:AC35">D8*5.88551/100</f>
        <v>42995.6516234</v>
      </c>
      <c r="AD8" s="15">
        <f aca="true" t="shared" si="13" ref="AD8:AD35">AB8+AC8</f>
        <v>42995.6516234</v>
      </c>
      <c r="AE8" s="32">
        <f aca="true" t="shared" si="14" ref="AE8:AE35">AC$6*$F8</f>
        <v>3173.4081369</v>
      </c>
      <c r="AH8" s="15">
        <f aca="true" t="shared" si="15" ref="AH8:AH35">D8*3.98496/100</f>
        <v>29111.4876864</v>
      </c>
      <c r="AI8" s="15">
        <f aca="true" t="shared" si="16" ref="AI8:AI35">AG8+AH8</f>
        <v>29111.4876864</v>
      </c>
      <c r="AJ8" s="32">
        <f aca="true" t="shared" si="17" ref="AJ8:AJ35">AH$6*$F8</f>
        <v>2148.6505824</v>
      </c>
      <c r="AM8" s="15">
        <f aca="true" t="shared" si="18" ref="AM8:AM35">D8*0.61294/100</f>
        <v>4477.7350996000005</v>
      </c>
      <c r="AN8" s="15">
        <f aca="true" t="shared" si="19" ref="AN8:AN35">AL8+AM8</f>
        <v>4477.7350996000005</v>
      </c>
      <c r="AO8" s="32">
        <f aca="true" t="shared" si="20" ref="AO8:AO35">AM$6*$F8</f>
        <v>330.4911186</v>
      </c>
      <c r="AR8" s="15">
        <f aca="true" t="shared" si="21" ref="AR8:AR35">D8*1.4032/100</f>
        <v>10250.853088</v>
      </c>
      <c r="AS8" s="15">
        <f aca="true" t="shared" si="22" ref="AS8:AS35">AQ8+AR8</f>
        <v>10250.853088</v>
      </c>
      <c r="AT8" s="32">
        <f aca="true" t="shared" si="23" ref="AT8:AT35">AR$6*$F8</f>
        <v>756.591408</v>
      </c>
      <c r="AW8" s="15">
        <f aca="true" t="shared" si="24" ref="AW8:AW35">D8*0.23527/100</f>
        <v>1718.7273418</v>
      </c>
      <c r="AX8" s="15">
        <f aca="true" t="shared" si="25" ref="AX8:AX35">AV8+AW8</f>
        <v>1718.7273418</v>
      </c>
      <c r="AY8" s="32">
        <f aca="true" t="shared" si="26" ref="AY8:AY35">AW$6*$F8</f>
        <v>126.8552313</v>
      </c>
      <c r="BB8" s="15">
        <f aca="true" t="shared" si="27" ref="BB8:BB35">D8*0.25449/100</f>
        <v>1859.1359766</v>
      </c>
      <c r="BC8" s="15">
        <f aca="true" t="shared" si="28" ref="BC8:BC35">BA8+BB8</f>
        <v>1859.1359766</v>
      </c>
      <c r="BD8" s="32">
        <f aca="true" t="shared" si="29" ref="BD8:BD35">BB$6*$F8</f>
        <v>137.2184631</v>
      </c>
      <c r="BG8" s="15">
        <f aca="true" t="shared" si="30" ref="BG8:BG35">D8*0.48599/100</f>
        <v>3550.3221865999994</v>
      </c>
      <c r="BH8" s="15">
        <f aca="true" t="shared" si="31" ref="BH8:BH35">BF8+BG8</f>
        <v>3550.3221865999994</v>
      </c>
      <c r="BI8" s="32">
        <f aca="true" t="shared" si="32" ref="BI8:BI35">BG$6*$F8</f>
        <v>262.04094810000004</v>
      </c>
      <c r="BL8" s="15">
        <f aca="true" t="shared" si="33" ref="BL8:BL35">D8*0.08071/100</f>
        <v>589.6139914</v>
      </c>
      <c r="BM8" s="15">
        <f aca="true" t="shared" si="34" ref="BM8:BM35">BK8+BL8</f>
        <v>589.6139914</v>
      </c>
      <c r="BN8" s="32">
        <f aca="true" t="shared" si="35" ref="BN8:BN35">BL$6*$F8</f>
        <v>43.5180249</v>
      </c>
      <c r="BQ8" s="15">
        <f aca="true" t="shared" si="36" ref="BQ8:BQ35">D8*0.0014/100</f>
        <v>10.227476000000001</v>
      </c>
      <c r="BR8" s="15">
        <f aca="true" t="shared" si="37" ref="BR8:BR35">BP8+BQ8</f>
        <v>10.227476000000001</v>
      </c>
      <c r="BS8" s="32">
        <f aca="true" t="shared" si="38" ref="BS8:BS35">BQ$6*$F8</f>
        <v>0.754866</v>
      </c>
      <c r="BV8" s="15">
        <f aca="true" t="shared" si="39" ref="BV8:BV35">D8*0.51373/100</f>
        <v>3752.9723182</v>
      </c>
      <c r="BW8" s="15">
        <f aca="true" t="shared" si="40" ref="BW8:BW35">BU8+BV8</f>
        <v>3752.9723182</v>
      </c>
      <c r="BX8" s="32">
        <f aca="true" t="shared" si="41" ref="BX8:BX35">BV$6*$F8</f>
        <v>276.9980787</v>
      </c>
      <c r="CA8" s="15">
        <f aca="true" t="shared" si="42" ref="CA8:CA35">D8*0.74436/100</f>
        <v>5437.8028824</v>
      </c>
      <c r="CB8" s="15">
        <f aca="true" t="shared" si="43" ref="CB8:CB35">BZ8+CA8</f>
        <v>5437.8028824</v>
      </c>
      <c r="CC8" s="32">
        <f aca="true" t="shared" si="44" ref="CC8:CC35">CA$6*$F8</f>
        <v>401.3514684</v>
      </c>
      <c r="CF8" s="15">
        <f aca="true" t="shared" si="45" ref="CF8:CF35">D8*0.94183/100</f>
        <v>6880.3883722</v>
      </c>
      <c r="CG8" s="15">
        <f aca="true" t="shared" si="46" ref="CG8:CG35">CE8+CF8</f>
        <v>6880.3883722</v>
      </c>
      <c r="CH8" s="32">
        <f aca="true" t="shared" si="47" ref="CH8:CH35">CF$6*$F8</f>
        <v>507.82531769999997</v>
      </c>
      <c r="CK8" s="15">
        <f aca="true" t="shared" si="48" ref="CK8:CK35">D8*0.0876/100</f>
        <v>639.947784</v>
      </c>
      <c r="CL8" s="15">
        <f aca="true" t="shared" si="49" ref="CL8:CL35">CJ8+CK8</f>
        <v>639.947784</v>
      </c>
      <c r="CM8" s="32">
        <f aca="true" t="shared" si="50" ref="CM8:CM35">CK$6*$F8</f>
        <v>47.233044</v>
      </c>
      <c r="CP8" s="32">
        <f aca="true" t="shared" si="51" ref="CP8:CP35">D8*1.65525/100</f>
        <v>12092.164035</v>
      </c>
      <c r="CQ8" s="15">
        <f aca="true" t="shared" si="52" ref="CQ8:CQ35">CO8+CP8</f>
        <v>12092.164035</v>
      </c>
      <c r="CR8" s="32">
        <f aca="true" t="shared" si="53" ref="CR8:CR35">CP$6*$F8</f>
        <v>892.4942475</v>
      </c>
      <c r="CU8" s="15">
        <f aca="true" t="shared" si="54" ref="CU8:CU35">D8*4.29442/100</f>
        <v>31372.198202799995</v>
      </c>
      <c r="CV8" s="15">
        <f aca="true" t="shared" si="55" ref="CV8:CV35">CT8+CU8</f>
        <v>31372.198202799995</v>
      </c>
      <c r="CW8" s="32">
        <f aca="true" t="shared" si="56" ref="CW8:CW35">CU$6*$F8</f>
        <v>2315.5083198</v>
      </c>
      <c r="CZ8" s="15">
        <f aca="true" t="shared" si="57" ref="CZ8:CZ35">D8*0.31635/100</f>
        <v>2311.044309</v>
      </c>
      <c r="DA8" s="15">
        <f aca="true" t="shared" si="58" ref="DA8:DA35">CY8+CZ8</f>
        <v>2311.044309</v>
      </c>
      <c r="DB8" s="32">
        <f aca="true" t="shared" si="59" ref="DB8:DB35">CZ$6*$F8</f>
        <v>170.5727565</v>
      </c>
    </row>
    <row r="9" spans="1:106" ht="12">
      <c r="A9" s="2">
        <v>41000</v>
      </c>
      <c r="C9" s="16">
        <f>'2005A'!AS9</f>
        <v>2055000</v>
      </c>
      <c r="D9" s="16">
        <f>'2005A'!AT9</f>
        <v>470934</v>
      </c>
      <c r="E9" s="16">
        <f aca="true" t="shared" si="60" ref="E9:E35">C9+D9</f>
        <v>2525934</v>
      </c>
      <c r="F9" s="16">
        <f>'2005A'!AV9</f>
        <v>53932</v>
      </c>
      <c r="H9" s="15">
        <f>C9*9.02238/100</f>
        <v>185409.90899999999</v>
      </c>
      <c r="I9" s="32">
        <f t="shared" si="0"/>
        <v>42489.4550292</v>
      </c>
      <c r="J9" s="32">
        <f t="shared" si="1"/>
        <v>227899.3640292</v>
      </c>
      <c r="K9" s="32">
        <f t="shared" si="2"/>
        <v>4865.949981600001</v>
      </c>
      <c r="M9" s="15">
        <f>C9*0.08478/100</f>
        <v>1742.229</v>
      </c>
      <c r="N9" s="15">
        <f t="shared" si="3"/>
        <v>399.25784519999996</v>
      </c>
      <c r="O9" s="15">
        <f t="shared" si="4"/>
        <v>2141.4868452</v>
      </c>
      <c r="P9" s="32">
        <f t="shared" si="5"/>
        <v>45.7235496</v>
      </c>
      <c r="R9" s="32">
        <f>C9*2.71514/100</f>
        <v>55796.127</v>
      </c>
      <c r="S9" s="15">
        <f t="shared" si="6"/>
        <v>12786.5174076</v>
      </c>
      <c r="T9" s="15">
        <f t="shared" si="7"/>
        <v>68582.6444076</v>
      </c>
      <c r="U9" s="32">
        <f t="shared" si="8"/>
        <v>1464.3293048</v>
      </c>
      <c r="W9" s="15">
        <f>C9*22.73895/100</f>
        <v>467285.4225</v>
      </c>
      <c r="X9" s="15">
        <f t="shared" si="9"/>
        <v>107085.446793</v>
      </c>
      <c r="Y9" s="15">
        <f t="shared" si="10"/>
        <v>574370.869293</v>
      </c>
      <c r="Z9" s="32">
        <f t="shared" si="11"/>
        <v>12263.570514</v>
      </c>
      <c r="AB9" s="15">
        <f>C9*5.88551/100</f>
        <v>120947.2305</v>
      </c>
      <c r="AC9" s="15">
        <f t="shared" si="12"/>
        <v>27716.8676634</v>
      </c>
      <c r="AD9" s="15">
        <f t="shared" si="13"/>
        <v>148664.09816340002</v>
      </c>
      <c r="AE9" s="32">
        <f t="shared" si="14"/>
        <v>3174.1732532</v>
      </c>
      <c r="AG9" s="15">
        <f>C9*3.98496/100</f>
        <v>81890.928</v>
      </c>
      <c r="AH9" s="15">
        <f t="shared" si="15"/>
        <v>18766.5315264</v>
      </c>
      <c r="AI9" s="15">
        <f t="shared" si="16"/>
        <v>100657.4595264</v>
      </c>
      <c r="AJ9" s="32">
        <f t="shared" si="17"/>
        <v>2149.1686271999997</v>
      </c>
      <c r="AL9" s="15">
        <f>C9*0.61294/100</f>
        <v>12595.917000000001</v>
      </c>
      <c r="AM9" s="15">
        <f t="shared" si="18"/>
        <v>2886.5428596</v>
      </c>
      <c r="AN9" s="15">
        <f t="shared" si="19"/>
        <v>15482.459859600001</v>
      </c>
      <c r="AO9" s="32">
        <f t="shared" si="20"/>
        <v>330.57080080000003</v>
      </c>
      <c r="AQ9" s="15">
        <f>C9*1.4032/100</f>
        <v>28835.76</v>
      </c>
      <c r="AR9" s="15">
        <f t="shared" si="21"/>
        <v>6608.145888</v>
      </c>
      <c r="AS9" s="15">
        <f t="shared" si="22"/>
        <v>35443.905888</v>
      </c>
      <c r="AT9" s="32">
        <f t="shared" si="23"/>
        <v>756.773824</v>
      </c>
      <c r="AV9" s="15">
        <f>C9*0.23527/100</f>
        <v>4834.798500000001</v>
      </c>
      <c r="AW9" s="15">
        <f t="shared" si="24"/>
        <v>1107.9664218</v>
      </c>
      <c r="AX9" s="15">
        <f t="shared" si="25"/>
        <v>5942.764921800001</v>
      </c>
      <c r="AY9" s="32">
        <f t="shared" si="26"/>
        <v>126.88581640000001</v>
      </c>
      <c r="BA9" s="15">
        <f>C9*0.25449/100</f>
        <v>5229.7695</v>
      </c>
      <c r="BB9" s="15">
        <f t="shared" si="27"/>
        <v>1198.4799366</v>
      </c>
      <c r="BC9" s="15">
        <f t="shared" si="28"/>
        <v>6428.2494366</v>
      </c>
      <c r="BD9" s="32">
        <f t="shared" si="29"/>
        <v>137.2515468</v>
      </c>
      <c r="BF9" s="15">
        <f>C9*0.48599/100</f>
        <v>9987.0945</v>
      </c>
      <c r="BG9" s="15">
        <f t="shared" si="30"/>
        <v>2288.6921466</v>
      </c>
      <c r="BH9" s="15">
        <f t="shared" si="31"/>
        <v>12275.7866466</v>
      </c>
      <c r="BI9" s="32">
        <f t="shared" si="32"/>
        <v>262.1041268</v>
      </c>
      <c r="BK9" s="15">
        <f>C9*0.08071/100</f>
        <v>1658.5905000000002</v>
      </c>
      <c r="BL9" s="15">
        <f t="shared" si="33"/>
        <v>380.0908314</v>
      </c>
      <c r="BM9" s="15">
        <f t="shared" si="34"/>
        <v>2038.6813314000003</v>
      </c>
      <c r="BN9" s="32">
        <f t="shared" si="35"/>
        <v>43.5285172</v>
      </c>
      <c r="BP9" s="15">
        <f>C9*0.0014/100</f>
        <v>28.77</v>
      </c>
      <c r="BQ9" s="15">
        <f t="shared" si="36"/>
        <v>6.593076</v>
      </c>
      <c r="BR9" s="15">
        <f t="shared" si="37"/>
        <v>35.363076</v>
      </c>
      <c r="BS9" s="32">
        <f t="shared" si="38"/>
        <v>0.7550479999999999</v>
      </c>
      <c r="BU9" s="15">
        <f>C9*0.51373/100</f>
        <v>10557.151500000002</v>
      </c>
      <c r="BV9" s="15">
        <f t="shared" si="39"/>
        <v>2419.3292382</v>
      </c>
      <c r="BW9" s="15">
        <f t="shared" si="40"/>
        <v>12976.480738200002</v>
      </c>
      <c r="BX9" s="32">
        <f t="shared" si="41"/>
        <v>277.0648636</v>
      </c>
      <c r="BZ9" s="15">
        <f>C9*0.74436/100</f>
        <v>15296.598</v>
      </c>
      <c r="CA9" s="15">
        <f t="shared" si="42"/>
        <v>3505.4443224</v>
      </c>
      <c r="CB9" s="15">
        <f t="shared" si="43"/>
        <v>18802.0423224</v>
      </c>
      <c r="CC9" s="32">
        <f t="shared" si="44"/>
        <v>401.4482352</v>
      </c>
      <c r="CE9" s="15">
        <f>C9*0.94183/100</f>
        <v>19354.606499999998</v>
      </c>
      <c r="CF9" s="15">
        <f t="shared" si="45"/>
        <v>4435.397692199999</v>
      </c>
      <c r="CG9" s="15">
        <f t="shared" si="46"/>
        <v>23790.0041922</v>
      </c>
      <c r="CH9" s="32">
        <f t="shared" si="47"/>
        <v>507.94775559999994</v>
      </c>
      <c r="CJ9" s="15">
        <f>C9*0.0876/100</f>
        <v>1800.18</v>
      </c>
      <c r="CK9" s="15">
        <f t="shared" si="48"/>
        <v>412.53818399999994</v>
      </c>
      <c r="CL9" s="15">
        <f t="shared" si="49"/>
        <v>2212.718184</v>
      </c>
      <c r="CM9" s="32">
        <f t="shared" si="50"/>
        <v>47.244432</v>
      </c>
      <c r="CO9" s="15">
        <f>C9*1.65525/100</f>
        <v>34015.3875</v>
      </c>
      <c r="CP9" s="32">
        <f t="shared" si="51"/>
        <v>7795.135035000001</v>
      </c>
      <c r="CQ9" s="15">
        <f t="shared" si="52"/>
        <v>41810.522535</v>
      </c>
      <c r="CR9" s="32">
        <f t="shared" si="53"/>
        <v>892.7094300000001</v>
      </c>
      <c r="CT9" s="15">
        <f>C9*4.29442/100</f>
        <v>88250.33099999999</v>
      </c>
      <c r="CU9" s="15">
        <f t="shared" si="54"/>
        <v>20223.883882799997</v>
      </c>
      <c r="CV9" s="15">
        <f t="shared" si="55"/>
        <v>108474.21488279999</v>
      </c>
      <c r="CW9" s="32">
        <f t="shared" si="56"/>
        <v>2316.0665944</v>
      </c>
      <c r="CY9" s="15">
        <f>C9*0.31635/100</f>
        <v>6500.9925</v>
      </c>
      <c r="CZ9" s="15">
        <f t="shared" si="57"/>
        <v>1489.7997090000001</v>
      </c>
      <c r="DA9" s="15">
        <f t="shared" si="58"/>
        <v>7990.792209</v>
      </c>
      <c r="DB9" s="32">
        <f t="shared" si="59"/>
        <v>170.61388200000002</v>
      </c>
    </row>
    <row r="10" spans="1:106" ht="12">
      <c r="A10" s="2">
        <v>41183</v>
      </c>
      <c r="C10" s="16">
        <f>'2005A'!AS10</f>
        <v>0</v>
      </c>
      <c r="D10" s="16">
        <f>'2005A'!AT10</f>
        <v>440109</v>
      </c>
      <c r="E10" s="16">
        <f t="shared" si="60"/>
        <v>440109</v>
      </c>
      <c r="F10" s="16">
        <f>'2005A'!AV10</f>
        <v>53932</v>
      </c>
      <c r="I10" s="32">
        <f t="shared" si="0"/>
        <v>39708.3063942</v>
      </c>
      <c r="J10" s="32">
        <f t="shared" si="1"/>
        <v>39708.3063942</v>
      </c>
      <c r="K10" s="32">
        <f t="shared" si="2"/>
        <v>4865.949981600001</v>
      </c>
      <c r="N10" s="15">
        <f t="shared" si="3"/>
        <v>373.1244102</v>
      </c>
      <c r="O10" s="15">
        <f t="shared" si="4"/>
        <v>373.1244102</v>
      </c>
      <c r="P10" s="32">
        <f t="shared" si="5"/>
        <v>45.7235496</v>
      </c>
      <c r="R10" s="32"/>
      <c r="S10" s="15">
        <f t="shared" si="6"/>
        <v>11949.575502599999</v>
      </c>
      <c r="T10" s="15">
        <f t="shared" si="7"/>
        <v>11949.575502599999</v>
      </c>
      <c r="U10" s="32">
        <f t="shared" si="8"/>
        <v>1464.3293048</v>
      </c>
      <c r="X10" s="15">
        <f t="shared" si="9"/>
        <v>100076.1654555</v>
      </c>
      <c r="Y10" s="15">
        <f t="shared" si="10"/>
        <v>100076.1654555</v>
      </c>
      <c r="Z10" s="32">
        <f t="shared" si="11"/>
        <v>12263.570514</v>
      </c>
      <c r="AC10" s="15">
        <f t="shared" si="12"/>
        <v>25902.659205900003</v>
      </c>
      <c r="AD10" s="15">
        <f t="shared" si="13"/>
        <v>25902.659205900003</v>
      </c>
      <c r="AE10" s="32">
        <f t="shared" si="14"/>
        <v>3174.1732532</v>
      </c>
      <c r="AH10" s="15">
        <f t="shared" si="15"/>
        <v>17538.1676064</v>
      </c>
      <c r="AI10" s="15">
        <f t="shared" si="16"/>
        <v>17538.1676064</v>
      </c>
      <c r="AJ10" s="32">
        <f t="shared" si="17"/>
        <v>2149.1686271999997</v>
      </c>
      <c r="AM10" s="15">
        <f t="shared" si="18"/>
        <v>2697.6041046000005</v>
      </c>
      <c r="AN10" s="15">
        <f t="shared" si="19"/>
        <v>2697.6041046000005</v>
      </c>
      <c r="AO10" s="32">
        <f t="shared" si="20"/>
        <v>330.57080080000003</v>
      </c>
      <c r="AR10" s="15">
        <f t="shared" si="21"/>
        <v>6175.609488</v>
      </c>
      <c r="AS10" s="15">
        <f t="shared" si="22"/>
        <v>6175.609488</v>
      </c>
      <c r="AT10" s="32">
        <f t="shared" si="23"/>
        <v>756.773824</v>
      </c>
      <c r="AW10" s="15">
        <f t="shared" si="24"/>
        <v>1035.4444443</v>
      </c>
      <c r="AX10" s="15">
        <f t="shared" si="25"/>
        <v>1035.4444443</v>
      </c>
      <c r="AY10" s="32">
        <f t="shared" si="26"/>
        <v>126.88581640000001</v>
      </c>
      <c r="BB10" s="15">
        <f t="shared" si="27"/>
        <v>1120.0333941</v>
      </c>
      <c r="BC10" s="15">
        <f t="shared" si="28"/>
        <v>1120.0333941</v>
      </c>
      <c r="BD10" s="32">
        <f t="shared" si="29"/>
        <v>137.2515468</v>
      </c>
      <c r="BG10" s="15">
        <f t="shared" si="30"/>
        <v>2138.8857291</v>
      </c>
      <c r="BH10" s="15">
        <f t="shared" si="31"/>
        <v>2138.8857291</v>
      </c>
      <c r="BI10" s="32">
        <f t="shared" si="32"/>
        <v>262.1041268</v>
      </c>
      <c r="BL10" s="15">
        <f t="shared" si="33"/>
        <v>355.21197390000003</v>
      </c>
      <c r="BM10" s="15">
        <f t="shared" si="34"/>
        <v>355.21197390000003</v>
      </c>
      <c r="BN10" s="32">
        <f t="shared" si="35"/>
        <v>43.5285172</v>
      </c>
      <c r="BQ10" s="15">
        <f t="shared" si="36"/>
        <v>6.161526</v>
      </c>
      <c r="BR10" s="15">
        <f t="shared" si="37"/>
        <v>6.161526</v>
      </c>
      <c r="BS10" s="32">
        <f t="shared" si="38"/>
        <v>0.7550479999999999</v>
      </c>
      <c r="BV10" s="15">
        <f t="shared" si="39"/>
        <v>2260.9719657</v>
      </c>
      <c r="BW10" s="15">
        <f t="shared" si="40"/>
        <v>2260.9719657</v>
      </c>
      <c r="BX10" s="32">
        <f t="shared" si="41"/>
        <v>277.0648636</v>
      </c>
      <c r="CA10" s="15">
        <f t="shared" si="42"/>
        <v>3275.9953524</v>
      </c>
      <c r="CB10" s="15">
        <f t="shared" si="43"/>
        <v>3275.9953524</v>
      </c>
      <c r="CC10" s="32">
        <f t="shared" si="44"/>
        <v>401.4482352</v>
      </c>
      <c r="CF10" s="15">
        <f t="shared" si="45"/>
        <v>4145.0785946999995</v>
      </c>
      <c r="CG10" s="15">
        <f t="shared" si="46"/>
        <v>4145.0785946999995</v>
      </c>
      <c r="CH10" s="32">
        <f t="shared" si="47"/>
        <v>507.94775559999994</v>
      </c>
      <c r="CK10" s="15">
        <f t="shared" si="48"/>
        <v>385.535484</v>
      </c>
      <c r="CL10" s="15">
        <f t="shared" si="49"/>
        <v>385.535484</v>
      </c>
      <c r="CM10" s="32">
        <f t="shared" si="50"/>
        <v>47.244432</v>
      </c>
      <c r="CP10" s="32">
        <f t="shared" si="51"/>
        <v>7284.9042225</v>
      </c>
      <c r="CQ10" s="15">
        <f t="shared" si="52"/>
        <v>7284.9042225</v>
      </c>
      <c r="CR10" s="32">
        <f t="shared" si="53"/>
        <v>892.7094300000001</v>
      </c>
      <c r="CU10" s="15">
        <f t="shared" si="54"/>
        <v>18900.1289178</v>
      </c>
      <c r="CV10" s="15">
        <f t="shared" si="55"/>
        <v>18900.1289178</v>
      </c>
      <c r="CW10" s="32">
        <f t="shared" si="56"/>
        <v>2316.0665944</v>
      </c>
      <c r="CZ10" s="15">
        <f t="shared" si="57"/>
        <v>1392.2848215</v>
      </c>
      <c r="DA10" s="15">
        <f t="shared" si="58"/>
        <v>1392.2848215</v>
      </c>
      <c r="DB10" s="32">
        <f t="shared" si="59"/>
        <v>170.61388200000002</v>
      </c>
    </row>
    <row r="11" spans="1:106" ht="12">
      <c r="A11" s="2">
        <v>41365</v>
      </c>
      <c r="C11" s="16">
        <f>'2005A'!AS11</f>
        <v>2115000</v>
      </c>
      <c r="D11" s="16">
        <f>'2005A'!AT11</f>
        <v>440109</v>
      </c>
      <c r="E11" s="16">
        <f t="shared" si="60"/>
        <v>2555109</v>
      </c>
      <c r="F11" s="16">
        <f>'2005A'!AV11</f>
        <v>53932</v>
      </c>
      <c r="H11" s="15">
        <f>C11*9.02238/100</f>
        <v>190823.337</v>
      </c>
      <c r="I11" s="32">
        <f t="shared" si="0"/>
        <v>39708.3063942</v>
      </c>
      <c r="J11" s="32">
        <f t="shared" si="1"/>
        <v>230531.64339420001</v>
      </c>
      <c r="K11" s="32">
        <f t="shared" si="2"/>
        <v>4865.949981600001</v>
      </c>
      <c r="M11" s="15">
        <f>C11*0.08478/100</f>
        <v>1793.0969999999998</v>
      </c>
      <c r="N11" s="15">
        <f t="shared" si="3"/>
        <v>373.1244102</v>
      </c>
      <c r="O11" s="15">
        <f t="shared" si="4"/>
        <v>2166.2214102</v>
      </c>
      <c r="P11" s="32">
        <f t="shared" si="5"/>
        <v>45.7235496</v>
      </c>
      <c r="R11" s="32">
        <f>C11*2.71514/100</f>
        <v>57425.210999999996</v>
      </c>
      <c r="S11" s="15">
        <f t="shared" si="6"/>
        <v>11949.575502599999</v>
      </c>
      <c r="T11" s="15">
        <f t="shared" si="7"/>
        <v>69374.78650259999</v>
      </c>
      <c r="U11" s="32">
        <f t="shared" si="8"/>
        <v>1464.3293048</v>
      </c>
      <c r="W11" s="15">
        <f>C11*22.73895/100</f>
        <v>480928.7925</v>
      </c>
      <c r="X11" s="15">
        <f t="shared" si="9"/>
        <v>100076.1654555</v>
      </c>
      <c r="Y11" s="15">
        <f t="shared" si="10"/>
        <v>581004.9579555</v>
      </c>
      <c r="Z11" s="32">
        <f t="shared" si="11"/>
        <v>12263.570514</v>
      </c>
      <c r="AB11" s="15">
        <f>C11*5.88551/100</f>
        <v>124478.5365</v>
      </c>
      <c r="AC11" s="15">
        <f t="shared" si="12"/>
        <v>25902.659205900003</v>
      </c>
      <c r="AD11" s="15">
        <f t="shared" si="13"/>
        <v>150381.1957059</v>
      </c>
      <c r="AE11" s="32">
        <f t="shared" si="14"/>
        <v>3174.1732532</v>
      </c>
      <c r="AG11" s="15">
        <f>C11*3.98496/100</f>
        <v>84281.90400000001</v>
      </c>
      <c r="AH11" s="15">
        <f t="shared" si="15"/>
        <v>17538.1676064</v>
      </c>
      <c r="AI11" s="15">
        <f t="shared" si="16"/>
        <v>101820.07160640002</v>
      </c>
      <c r="AJ11" s="32">
        <f t="shared" si="17"/>
        <v>2149.1686271999997</v>
      </c>
      <c r="AL11" s="15">
        <f>C11*0.61294/100</f>
        <v>12963.681</v>
      </c>
      <c r="AM11" s="15">
        <f t="shared" si="18"/>
        <v>2697.6041046000005</v>
      </c>
      <c r="AN11" s="15">
        <f t="shared" si="19"/>
        <v>15661.285104600001</v>
      </c>
      <c r="AO11" s="32">
        <f t="shared" si="20"/>
        <v>330.57080080000003</v>
      </c>
      <c r="AQ11" s="15">
        <f>C11*1.4032/100</f>
        <v>29677.68</v>
      </c>
      <c r="AR11" s="15">
        <f t="shared" si="21"/>
        <v>6175.609488</v>
      </c>
      <c r="AS11" s="15">
        <f t="shared" si="22"/>
        <v>35853.289488</v>
      </c>
      <c r="AT11" s="32">
        <f t="shared" si="23"/>
        <v>756.773824</v>
      </c>
      <c r="AV11" s="15">
        <f>C11*0.23527/100</f>
        <v>4975.9605</v>
      </c>
      <c r="AW11" s="15">
        <f t="shared" si="24"/>
        <v>1035.4444443</v>
      </c>
      <c r="AX11" s="15">
        <f t="shared" si="25"/>
        <v>6011.4049443</v>
      </c>
      <c r="AY11" s="32">
        <f t="shared" si="26"/>
        <v>126.88581640000001</v>
      </c>
      <c r="BA11" s="15">
        <f>C11*0.25449/100</f>
        <v>5382.4635</v>
      </c>
      <c r="BB11" s="15">
        <f t="shared" si="27"/>
        <v>1120.0333941</v>
      </c>
      <c r="BC11" s="15">
        <f t="shared" si="28"/>
        <v>6502.4968941</v>
      </c>
      <c r="BD11" s="32">
        <f t="shared" si="29"/>
        <v>137.2515468</v>
      </c>
      <c r="BF11" s="15">
        <f>C11*0.48599/100</f>
        <v>10278.6885</v>
      </c>
      <c r="BG11" s="15">
        <f t="shared" si="30"/>
        <v>2138.8857291</v>
      </c>
      <c r="BH11" s="15">
        <f t="shared" si="31"/>
        <v>12417.5742291</v>
      </c>
      <c r="BI11" s="32">
        <f t="shared" si="32"/>
        <v>262.1041268</v>
      </c>
      <c r="BK11" s="15">
        <f>C11*0.08071/100</f>
        <v>1707.0165</v>
      </c>
      <c r="BL11" s="15">
        <f t="shared" si="33"/>
        <v>355.21197390000003</v>
      </c>
      <c r="BM11" s="15">
        <f t="shared" si="34"/>
        <v>2062.2284739</v>
      </c>
      <c r="BN11" s="32">
        <f t="shared" si="35"/>
        <v>43.5285172</v>
      </c>
      <c r="BP11" s="15">
        <f>C11*0.0014/100</f>
        <v>29.61</v>
      </c>
      <c r="BQ11" s="15">
        <f t="shared" si="36"/>
        <v>6.161526</v>
      </c>
      <c r="BR11" s="15">
        <f t="shared" si="37"/>
        <v>35.771526</v>
      </c>
      <c r="BS11" s="32">
        <f t="shared" si="38"/>
        <v>0.7550479999999999</v>
      </c>
      <c r="BU11" s="15">
        <f>C11*0.51373/100</f>
        <v>10865.3895</v>
      </c>
      <c r="BV11" s="15">
        <f t="shared" si="39"/>
        <v>2260.9719657</v>
      </c>
      <c r="BW11" s="15">
        <f t="shared" si="40"/>
        <v>13126.3614657</v>
      </c>
      <c r="BX11" s="32">
        <f t="shared" si="41"/>
        <v>277.0648636</v>
      </c>
      <c r="BZ11" s="15">
        <f>C11*0.74436/100</f>
        <v>15743.214000000002</v>
      </c>
      <c r="CA11" s="15">
        <f t="shared" si="42"/>
        <v>3275.9953524</v>
      </c>
      <c r="CB11" s="15">
        <f t="shared" si="43"/>
        <v>19019.2093524</v>
      </c>
      <c r="CC11" s="32">
        <f t="shared" si="44"/>
        <v>401.4482352</v>
      </c>
      <c r="CE11" s="15">
        <f>C11*0.94183/100</f>
        <v>19919.7045</v>
      </c>
      <c r="CF11" s="15">
        <f t="shared" si="45"/>
        <v>4145.0785946999995</v>
      </c>
      <c r="CG11" s="15">
        <f t="shared" si="46"/>
        <v>24064.7830947</v>
      </c>
      <c r="CH11" s="32">
        <f t="shared" si="47"/>
        <v>507.94775559999994</v>
      </c>
      <c r="CJ11" s="15">
        <f>C11*0.0876/100</f>
        <v>1852.74</v>
      </c>
      <c r="CK11" s="15">
        <f t="shared" si="48"/>
        <v>385.535484</v>
      </c>
      <c r="CL11" s="15">
        <f t="shared" si="49"/>
        <v>2238.275484</v>
      </c>
      <c r="CM11" s="32">
        <f t="shared" si="50"/>
        <v>47.244432</v>
      </c>
      <c r="CO11" s="15">
        <f>C11*1.65525/100</f>
        <v>35008.537500000006</v>
      </c>
      <c r="CP11" s="32">
        <f t="shared" si="51"/>
        <v>7284.9042225</v>
      </c>
      <c r="CQ11" s="15">
        <f t="shared" si="52"/>
        <v>42293.44172250001</v>
      </c>
      <c r="CR11" s="32">
        <f t="shared" si="53"/>
        <v>892.7094300000001</v>
      </c>
      <c r="CT11" s="15">
        <f>C11*4.29442/100</f>
        <v>90826.983</v>
      </c>
      <c r="CU11" s="15">
        <f t="shared" si="54"/>
        <v>18900.1289178</v>
      </c>
      <c r="CV11" s="15">
        <f t="shared" si="55"/>
        <v>109727.1119178</v>
      </c>
      <c r="CW11" s="32">
        <f t="shared" si="56"/>
        <v>2316.0665944</v>
      </c>
      <c r="CY11" s="15">
        <f>C11*0.31635/100</f>
        <v>6690.8025</v>
      </c>
      <c r="CZ11" s="15">
        <f t="shared" si="57"/>
        <v>1392.2848215</v>
      </c>
      <c r="DA11" s="15">
        <f t="shared" si="58"/>
        <v>8083.087321499999</v>
      </c>
      <c r="DB11" s="32">
        <f t="shared" si="59"/>
        <v>170.61388200000002</v>
      </c>
    </row>
    <row r="12" spans="1:106" ht="12">
      <c r="A12" s="2">
        <v>41548</v>
      </c>
      <c r="C12" s="16">
        <f>'2005A'!AS12</f>
        <v>0</v>
      </c>
      <c r="D12" s="16">
        <f>'2005A'!AT12</f>
        <v>387234</v>
      </c>
      <c r="E12" s="16">
        <f t="shared" si="60"/>
        <v>387234</v>
      </c>
      <c r="F12" s="16">
        <f>'2005A'!AV12</f>
        <v>53932</v>
      </c>
      <c r="I12" s="32">
        <f t="shared" si="0"/>
        <v>34937.722969200004</v>
      </c>
      <c r="J12" s="32">
        <f t="shared" si="1"/>
        <v>34937.722969200004</v>
      </c>
      <c r="K12" s="32">
        <f t="shared" si="2"/>
        <v>4865.949981600001</v>
      </c>
      <c r="N12" s="15">
        <f t="shared" si="3"/>
        <v>328.2969852</v>
      </c>
      <c r="O12" s="15">
        <f t="shared" si="4"/>
        <v>328.2969852</v>
      </c>
      <c r="P12" s="32">
        <f t="shared" si="5"/>
        <v>45.7235496</v>
      </c>
      <c r="R12" s="32"/>
      <c r="S12" s="15">
        <f t="shared" si="6"/>
        <v>10513.9452276</v>
      </c>
      <c r="T12" s="15">
        <f t="shared" si="7"/>
        <v>10513.9452276</v>
      </c>
      <c r="U12" s="32">
        <f t="shared" si="8"/>
        <v>1464.3293048</v>
      </c>
      <c r="X12" s="15">
        <f t="shared" si="9"/>
        <v>88052.94564299998</v>
      </c>
      <c r="Y12" s="15">
        <f t="shared" si="10"/>
        <v>88052.94564299998</v>
      </c>
      <c r="Z12" s="32">
        <f t="shared" si="11"/>
        <v>12263.570514</v>
      </c>
      <c r="AC12" s="15">
        <f t="shared" si="12"/>
        <v>22790.695793400002</v>
      </c>
      <c r="AD12" s="15">
        <f t="shared" si="13"/>
        <v>22790.695793400002</v>
      </c>
      <c r="AE12" s="32">
        <f t="shared" si="14"/>
        <v>3174.1732532</v>
      </c>
      <c r="AH12" s="15">
        <f t="shared" si="15"/>
        <v>15431.1200064</v>
      </c>
      <c r="AI12" s="15">
        <f t="shared" si="16"/>
        <v>15431.1200064</v>
      </c>
      <c r="AJ12" s="32">
        <f t="shared" si="17"/>
        <v>2149.1686271999997</v>
      </c>
      <c r="AM12" s="15">
        <f t="shared" si="18"/>
        <v>2373.5120796</v>
      </c>
      <c r="AN12" s="15">
        <f t="shared" si="19"/>
        <v>2373.5120796</v>
      </c>
      <c r="AO12" s="32">
        <f t="shared" si="20"/>
        <v>330.57080080000003</v>
      </c>
      <c r="AR12" s="15">
        <f t="shared" si="21"/>
        <v>5433.667487999999</v>
      </c>
      <c r="AS12" s="15">
        <f t="shared" si="22"/>
        <v>5433.667487999999</v>
      </c>
      <c r="AT12" s="32">
        <f t="shared" si="23"/>
        <v>756.773824</v>
      </c>
      <c r="AW12" s="15">
        <f t="shared" si="24"/>
        <v>911.0454318000001</v>
      </c>
      <c r="AX12" s="15">
        <f t="shared" si="25"/>
        <v>911.0454318000001</v>
      </c>
      <c r="AY12" s="32">
        <f t="shared" si="26"/>
        <v>126.88581640000001</v>
      </c>
      <c r="BB12" s="15">
        <f t="shared" si="27"/>
        <v>985.4718066</v>
      </c>
      <c r="BC12" s="15">
        <f t="shared" si="28"/>
        <v>985.4718066</v>
      </c>
      <c r="BD12" s="32">
        <f t="shared" si="29"/>
        <v>137.2515468</v>
      </c>
      <c r="BG12" s="15">
        <f t="shared" si="30"/>
        <v>1881.9185165999997</v>
      </c>
      <c r="BH12" s="15">
        <f t="shared" si="31"/>
        <v>1881.9185165999997</v>
      </c>
      <c r="BI12" s="32">
        <f t="shared" si="32"/>
        <v>262.1041268</v>
      </c>
      <c r="BL12" s="15">
        <f t="shared" si="33"/>
        <v>312.53656140000004</v>
      </c>
      <c r="BM12" s="15">
        <f t="shared" si="34"/>
        <v>312.53656140000004</v>
      </c>
      <c r="BN12" s="32">
        <f t="shared" si="35"/>
        <v>43.5285172</v>
      </c>
      <c r="BQ12" s="15">
        <f t="shared" si="36"/>
        <v>5.421276000000001</v>
      </c>
      <c r="BR12" s="15">
        <f t="shared" si="37"/>
        <v>5.421276000000001</v>
      </c>
      <c r="BS12" s="32">
        <f t="shared" si="38"/>
        <v>0.7550479999999999</v>
      </c>
      <c r="BV12" s="15">
        <f t="shared" si="39"/>
        <v>1989.3372282</v>
      </c>
      <c r="BW12" s="15">
        <f t="shared" si="40"/>
        <v>1989.3372282</v>
      </c>
      <c r="BX12" s="32">
        <f t="shared" si="41"/>
        <v>277.0648636</v>
      </c>
      <c r="CA12" s="15">
        <f t="shared" si="42"/>
        <v>2882.4150024</v>
      </c>
      <c r="CB12" s="15">
        <f t="shared" si="43"/>
        <v>2882.4150024</v>
      </c>
      <c r="CC12" s="32">
        <f t="shared" si="44"/>
        <v>401.4482352</v>
      </c>
      <c r="CF12" s="15">
        <f t="shared" si="45"/>
        <v>3647.0859821999998</v>
      </c>
      <c r="CG12" s="15">
        <f t="shared" si="46"/>
        <v>3647.0859821999998</v>
      </c>
      <c r="CH12" s="32">
        <f t="shared" si="47"/>
        <v>507.94775559999994</v>
      </c>
      <c r="CK12" s="15">
        <f t="shared" si="48"/>
        <v>339.216984</v>
      </c>
      <c r="CL12" s="15">
        <f t="shared" si="49"/>
        <v>339.216984</v>
      </c>
      <c r="CM12" s="32">
        <f t="shared" si="50"/>
        <v>47.244432</v>
      </c>
      <c r="CP12" s="32">
        <f t="shared" si="51"/>
        <v>6409.690785000001</v>
      </c>
      <c r="CQ12" s="15">
        <f t="shared" si="52"/>
        <v>6409.690785000001</v>
      </c>
      <c r="CR12" s="32">
        <f t="shared" si="53"/>
        <v>892.7094300000001</v>
      </c>
      <c r="CU12" s="15">
        <f t="shared" si="54"/>
        <v>16629.4543428</v>
      </c>
      <c r="CV12" s="15">
        <f t="shared" si="55"/>
        <v>16629.4543428</v>
      </c>
      <c r="CW12" s="32">
        <f t="shared" si="56"/>
        <v>2316.0665944</v>
      </c>
      <c r="CZ12" s="15">
        <f t="shared" si="57"/>
        <v>1225.0147590000001</v>
      </c>
      <c r="DA12" s="15">
        <f t="shared" si="58"/>
        <v>1225.0147590000001</v>
      </c>
      <c r="DB12" s="32">
        <f t="shared" si="59"/>
        <v>170.61388200000002</v>
      </c>
    </row>
    <row r="13" spans="1:106" ht="12">
      <c r="A13" s="2">
        <v>41730</v>
      </c>
      <c r="C13" s="16">
        <f>'2005A'!AS13</f>
        <v>2220000</v>
      </c>
      <c r="D13" s="16">
        <f>'2005A'!AT13</f>
        <v>387234</v>
      </c>
      <c r="E13" s="16">
        <f t="shared" si="60"/>
        <v>2607234</v>
      </c>
      <c r="F13" s="16">
        <f>'2005A'!AV13</f>
        <v>53932</v>
      </c>
      <c r="H13" s="15">
        <f>C13*9.02238/100</f>
        <v>200296.836</v>
      </c>
      <c r="I13" s="32">
        <f t="shared" si="0"/>
        <v>34937.722969200004</v>
      </c>
      <c r="J13" s="32">
        <f t="shared" si="1"/>
        <v>235234.5589692</v>
      </c>
      <c r="K13" s="32">
        <f t="shared" si="2"/>
        <v>4865.949981600001</v>
      </c>
      <c r="M13" s="15">
        <f>C13*0.08478/100</f>
        <v>1882.1159999999998</v>
      </c>
      <c r="N13" s="15">
        <f t="shared" si="3"/>
        <v>328.2969852</v>
      </c>
      <c r="O13" s="15">
        <f t="shared" si="4"/>
        <v>2210.4129851999996</v>
      </c>
      <c r="P13" s="32">
        <f t="shared" si="5"/>
        <v>45.7235496</v>
      </c>
      <c r="R13" s="32">
        <f>C13*2.71514/100</f>
        <v>60276.108</v>
      </c>
      <c r="S13" s="15">
        <f t="shared" si="6"/>
        <v>10513.9452276</v>
      </c>
      <c r="T13" s="15">
        <f t="shared" si="7"/>
        <v>70790.0532276</v>
      </c>
      <c r="U13" s="32">
        <f t="shared" si="8"/>
        <v>1464.3293048</v>
      </c>
      <c r="W13" s="15">
        <f>C13*22.73895/100</f>
        <v>504804.69</v>
      </c>
      <c r="X13" s="15">
        <f t="shared" si="9"/>
        <v>88052.94564299998</v>
      </c>
      <c r="Y13" s="15">
        <f t="shared" si="10"/>
        <v>592857.635643</v>
      </c>
      <c r="Z13" s="32">
        <f t="shared" si="11"/>
        <v>12263.570514</v>
      </c>
      <c r="AB13" s="15">
        <f>C13*5.88551/100</f>
        <v>130658.32199999999</v>
      </c>
      <c r="AC13" s="15">
        <f t="shared" si="12"/>
        <v>22790.695793400002</v>
      </c>
      <c r="AD13" s="15">
        <f t="shared" si="13"/>
        <v>153449.01779339998</v>
      </c>
      <c r="AE13" s="32">
        <f t="shared" si="14"/>
        <v>3174.1732532</v>
      </c>
      <c r="AG13" s="15">
        <f>C13*3.98496/100</f>
        <v>88466.112</v>
      </c>
      <c r="AH13" s="15">
        <f t="shared" si="15"/>
        <v>15431.1200064</v>
      </c>
      <c r="AI13" s="15">
        <f t="shared" si="16"/>
        <v>103897.2320064</v>
      </c>
      <c r="AJ13" s="32">
        <f t="shared" si="17"/>
        <v>2149.1686271999997</v>
      </c>
      <c r="AL13" s="15">
        <f>C13*0.61294/100</f>
        <v>13607.268</v>
      </c>
      <c r="AM13" s="15">
        <f t="shared" si="18"/>
        <v>2373.5120796</v>
      </c>
      <c r="AN13" s="15">
        <f t="shared" si="19"/>
        <v>15980.780079600001</v>
      </c>
      <c r="AO13" s="32">
        <f t="shared" si="20"/>
        <v>330.57080080000003</v>
      </c>
      <c r="AQ13" s="15">
        <f>C13*1.4032/100</f>
        <v>31151.04</v>
      </c>
      <c r="AR13" s="15">
        <f t="shared" si="21"/>
        <v>5433.667487999999</v>
      </c>
      <c r="AS13" s="15">
        <f t="shared" si="22"/>
        <v>36584.707488</v>
      </c>
      <c r="AT13" s="32">
        <f t="shared" si="23"/>
        <v>756.773824</v>
      </c>
      <c r="AV13" s="15">
        <f>C13*0.23527/100</f>
        <v>5222.994000000001</v>
      </c>
      <c r="AW13" s="15">
        <f t="shared" si="24"/>
        <v>911.0454318000001</v>
      </c>
      <c r="AX13" s="15">
        <f t="shared" si="25"/>
        <v>6134.039431800001</v>
      </c>
      <c r="AY13" s="32">
        <f t="shared" si="26"/>
        <v>126.88581640000001</v>
      </c>
      <c r="BA13" s="15">
        <f>C13*0.25449/100</f>
        <v>5649.677999999999</v>
      </c>
      <c r="BB13" s="15">
        <f t="shared" si="27"/>
        <v>985.4718066</v>
      </c>
      <c r="BC13" s="15">
        <f t="shared" si="28"/>
        <v>6635.149806599999</v>
      </c>
      <c r="BD13" s="32">
        <f t="shared" si="29"/>
        <v>137.2515468</v>
      </c>
      <c r="BF13" s="15">
        <f>C13*0.48599/100</f>
        <v>10788.978000000001</v>
      </c>
      <c r="BG13" s="15">
        <f t="shared" si="30"/>
        <v>1881.9185165999997</v>
      </c>
      <c r="BH13" s="15">
        <f t="shared" si="31"/>
        <v>12670.896516600002</v>
      </c>
      <c r="BI13" s="32">
        <f t="shared" si="32"/>
        <v>262.1041268</v>
      </c>
      <c r="BK13" s="15">
        <f>C13*0.08071/100</f>
        <v>1791.7620000000002</v>
      </c>
      <c r="BL13" s="15">
        <f t="shared" si="33"/>
        <v>312.53656140000004</v>
      </c>
      <c r="BM13" s="15">
        <f t="shared" si="34"/>
        <v>2104.2985614000004</v>
      </c>
      <c r="BN13" s="32">
        <f t="shared" si="35"/>
        <v>43.5285172</v>
      </c>
      <c r="BP13" s="15">
        <f>C13*0.0014/100</f>
        <v>31.08</v>
      </c>
      <c r="BQ13" s="15">
        <f t="shared" si="36"/>
        <v>5.421276000000001</v>
      </c>
      <c r="BR13" s="15">
        <f t="shared" si="37"/>
        <v>36.501276</v>
      </c>
      <c r="BS13" s="32">
        <f t="shared" si="38"/>
        <v>0.7550479999999999</v>
      </c>
      <c r="BU13" s="15">
        <f>C13*0.51373/100</f>
        <v>11404.806</v>
      </c>
      <c r="BV13" s="15">
        <f t="shared" si="39"/>
        <v>1989.3372282</v>
      </c>
      <c r="BW13" s="15">
        <f t="shared" si="40"/>
        <v>13394.1432282</v>
      </c>
      <c r="BX13" s="32">
        <f t="shared" si="41"/>
        <v>277.0648636</v>
      </c>
      <c r="BZ13" s="15">
        <f>C13*0.74436/100</f>
        <v>16524.792</v>
      </c>
      <c r="CA13" s="15">
        <f t="shared" si="42"/>
        <v>2882.4150024</v>
      </c>
      <c r="CB13" s="15">
        <f t="shared" si="43"/>
        <v>19407.207002400002</v>
      </c>
      <c r="CC13" s="32">
        <f t="shared" si="44"/>
        <v>401.4482352</v>
      </c>
      <c r="CE13" s="15">
        <f>C13*0.94183/100</f>
        <v>20908.626</v>
      </c>
      <c r="CF13" s="15">
        <f t="shared" si="45"/>
        <v>3647.0859821999998</v>
      </c>
      <c r="CG13" s="15">
        <f t="shared" si="46"/>
        <v>24555.7119822</v>
      </c>
      <c r="CH13" s="32">
        <f t="shared" si="47"/>
        <v>507.94775559999994</v>
      </c>
      <c r="CJ13" s="15">
        <f>C13*0.0876/100</f>
        <v>1944.72</v>
      </c>
      <c r="CK13" s="15">
        <f t="shared" si="48"/>
        <v>339.216984</v>
      </c>
      <c r="CL13" s="15">
        <f t="shared" si="49"/>
        <v>2283.936984</v>
      </c>
      <c r="CM13" s="32">
        <f t="shared" si="50"/>
        <v>47.244432</v>
      </c>
      <c r="CO13" s="15">
        <f>C13*1.65525/100</f>
        <v>36746.55</v>
      </c>
      <c r="CP13" s="32">
        <f t="shared" si="51"/>
        <v>6409.690785000001</v>
      </c>
      <c r="CQ13" s="15">
        <f t="shared" si="52"/>
        <v>43156.240785</v>
      </c>
      <c r="CR13" s="32">
        <f t="shared" si="53"/>
        <v>892.7094300000001</v>
      </c>
      <c r="CT13" s="15">
        <f>C13*4.29442/100</f>
        <v>95336.12399999998</v>
      </c>
      <c r="CU13" s="15">
        <f t="shared" si="54"/>
        <v>16629.4543428</v>
      </c>
      <c r="CV13" s="15">
        <f t="shared" si="55"/>
        <v>111965.57834279998</v>
      </c>
      <c r="CW13" s="32">
        <f t="shared" si="56"/>
        <v>2316.0665944</v>
      </c>
      <c r="CY13" s="15">
        <f>C13*0.31635/100</f>
        <v>7022.97</v>
      </c>
      <c r="CZ13" s="15">
        <f t="shared" si="57"/>
        <v>1225.0147590000001</v>
      </c>
      <c r="DA13" s="15">
        <f t="shared" si="58"/>
        <v>8247.984759</v>
      </c>
      <c r="DB13" s="32">
        <f t="shared" si="59"/>
        <v>170.61388200000002</v>
      </c>
    </row>
    <row r="14" spans="1:106" ht="12">
      <c r="A14" s="2">
        <v>41913</v>
      </c>
      <c r="B14" s="10"/>
      <c r="C14" s="16">
        <f>'2005A'!AS14</f>
        <v>0</v>
      </c>
      <c r="D14" s="16">
        <f>'2005A'!AT14</f>
        <v>331734</v>
      </c>
      <c r="E14" s="16">
        <f t="shared" si="60"/>
        <v>331734</v>
      </c>
      <c r="F14" s="16">
        <f>'2005A'!AV14</f>
        <v>53932</v>
      </c>
      <c r="I14" s="32">
        <f t="shared" si="0"/>
        <v>29930.3020692</v>
      </c>
      <c r="J14" s="32">
        <f t="shared" si="1"/>
        <v>29930.3020692</v>
      </c>
      <c r="K14" s="32">
        <f t="shared" si="2"/>
        <v>4865.949981600001</v>
      </c>
      <c r="N14" s="15">
        <f t="shared" si="3"/>
        <v>281.2440852</v>
      </c>
      <c r="O14" s="15">
        <f t="shared" si="4"/>
        <v>281.2440852</v>
      </c>
      <c r="P14" s="32">
        <f t="shared" si="5"/>
        <v>45.7235496</v>
      </c>
      <c r="R14" s="32"/>
      <c r="S14" s="15">
        <f t="shared" si="6"/>
        <v>9007.042527599999</v>
      </c>
      <c r="T14" s="15">
        <f t="shared" si="7"/>
        <v>9007.042527599999</v>
      </c>
      <c r="U14" s="32">
        <f t="shared" si="8"/>
        <v>1464.3293048</v>
      </c>
      <c r="X14" s="15">
        <f t="shared" si="9"/>
        <v>75432.828393</v>
      </c>
      <c r="Y14" s="15">
        <f t="shared" si="10"/>
        <v>75432.828393</v>
      </c>
      <c r="Z14" s="32">
        <f t="shared" si="11"/>
        <v>12263.570514</v>
      </c>
      <c r="AC14" s="15">
        <f t="shared" si="12"/>
        <v>19524.2377434</v>
      </c>
      <c r="AD14" s="15">
        <f t="shared" si="13"/>
        <v>19524.2377434</v>
      </c>
      <c r="AE14" s="32">
        <f t="shared" si="14"/>
        <v>3174.1732532</v>
      </c>
      <c r="AH14" s="15">
        <f t="shared" si="15"/>
        <v>13219.467206399999</v>
      </c>
      <c r="AI14" s="15">
        <f t="shared" si="16"/>
        <v>13219.467206399999</v>
      </c>
      <c r="AJ14" s="32">
        <f t="shared" si="17"/>
        <v>2149.1686271999997</v>
      </c>
      <c r="AM14" s="15">
        <f t="shared" si="18"/>
        <v>2033.3303796000002</v>
      </c>
      <c r="AN14" s="15">
        <f t="shared" si="19"/>
        <v>2033.3303796000002</v>
      </c>
      <c r="AO14" s="32">
        <f t="shared" si="20"/>
        <v>330.57080080000003</v>
      </c>
      <c r="AR14" s="15">
        <f t="shared" si="21"/>
        <v>4654.891488</v>
      </c>
      <c r="AS14" s="15">
        <f t="shared" si="22"/>
        <v>4654.891488</v>
      </c>
      <c r="AT14" s="32">
        <f t="shared" si="23"/>
        <v>756.773824</v>
      </c>
      <c r="AW14" s="15">
        <f t="shared" si="24"/>
        <v>780.4705818000001</v>
      </c>
      <c r="AX14" s="15">
        <f t="shared" si="25"/>
        <v>780.4705818000001</v>
      </c>
      <c r="AY14" s="32">
        <f t="shared" si="26"/>
        <v>126.88581640000001</v>
      </c>
      <c r="BB14" s="15">
        <f t="shared" si="27"/>
        <v>844.2298566</v>
      </c>
      <c r="BC14" s="15">
        <f t="shared" si="28"/>
        <v>844.2298566</v>
      </c>
      <c r="BD14" s="32">
        <f t="shared" si="29"/>
        <v>137.2515468</v>
      </c>
      <c r="BG14" s="15">
        <f t="shared" si="30"/>
        <v>1612.1940665999998</v>
      </c>
      <c r="BH14" s="15">
        <f t="shared" si="31"/>
        <v>1612.1940665999998</v>
      </c>
      <c r="BI14" s="32">
        <f t="shared" si="32"/>
        <v>262.1041268</v>
      </c>
      <c r="BL14" s="15">
        <f t="shared" si="33"/>
        <v>267.7425114</v>
      </c>
      <c r="BM14" s="15">
        <f t="shared" si="34"/>
        <v>267.7425114</v>
      </c>
      <c r="BN14" s="32">
        <f t="shared" si="35"/>
        <v>43.5285172</v>
      </c>
      <c r="BQ14" s="15">
        <f t="shared" si="36"/>
        <v>4.644276</v>
      </c>
      <c r="BR14" s="15">
        <f t="shared" si="37"/>
        <v>4.644276</v>
      </c>
      <c r="BS14" s="32">
        <f t="shared" si="38"/>
        <v>0.7550479999999999</v>
      </c>
      <c r="BV14" s="15">
        <f t="shared" si="39"/>
        <v>1704.2170782</v>
      </c>
      <c r="BW14" s="15">
        <f t="shared" si="40"/>
        <v>1704.2170782</v>
      </c>
      <c r="BX14" s="32">
        <f t="shared" si="41"/>
        <v>277.0648636</v>
      </c>
      <c r="CA14" s="15">
        <f t="shared" si="42"/>
        <v>2469.2952024</v>
      </c>
      <c r="CB14" s="15">
        <f t="shared" si="43"/>
        <v>2469.2952024</v>
      </c>
      <c r="CC14" s="32">
        <f t="shared" si="44"/>
        <v>401.4482352</v>
      </c>
      <c r="CF14" s="15">
        <f t="shared" si="45"/>
        <v>3124.3703321999997</v>
      </c>
      <c r="CG14" s="15">
        <f t="shared" si="46"/>
        <v>3124.3703321999997</v>
      </c>
      <c r="CH14" s="32">
        <f t="shared" si="47"/>
        <v>507.94775559999994</v>
      </c>
      <c r="CK14" s="15">
        <f t="shared" si="48"/>
        <v>290.598984</v>
      </c>
      <c r="CL14" s="15">
        <f t="shared" si="49"/>
        <v>290.598984</v>
      </c>
      <c r="CM14" s="32">
        <f t="shared" si="50"/>
        <v>47.244432</v>
      </c>
      <c r="CP14" s="32">
        <f t="shared" si="51"/>
        <v>5491.027035000001</v>
      </c>
      <c r="CQ14" s="15">
        <f t="shared" si="52"/>
        <v>5491.027035000001</v>
      </c>
      <c r="CR14" s="32">
        <f t="shared" si="53"/>
        <v>892.7094300000001</v>
      </c>
      <c r="CU14" s="15">
        <f t="shared" si="54"/>
        <v>14246.051242799998</v>
      </c>
      <c r="CV14" s="15">
        <f t="shared" si="55"/>
        <v>14246.051242799998</v>
      </c>
      <c r="CW14" s="32">
        <f t="shared" si="56"/>
        <v>2316.0665944</v>
      </c>
      <c r="CZ14" s="15">
        <f t="shared" si="57"/>
        <v>1049.440509</v>
      </c>
      <c r="DA14" s="15">
        <f t="shared" si="58"/>
        <v>1049.440509</v>
      </c>
      <c r="DB14" s="32">
        <f t="shared" si="59"/>
        <v>170.61388200000002</v>
      </c>
    </row>
    <row r="15" spans="1:106" ht="12">
      <c r="A15" s="2">
        <v>42095</v>
      </c>
      <c r="C15" s="16">
        <f>'2005A'!AS15</f>
        <v>2330000</v>
      </c>
      <c r="D15" s="16">
        <f>'2005A'!AT15</f>
        <v>331734</v>
      </c>
      <c r="E15" s="16">
        <f t="shared" si="60"/>
        <v>2661734</v>
      </c>
      <c r="F15" s="16">
        <f>'2005A'!AV15</f>
        <v>53932</v>
      </c>
      <c r="H15" s="15">
        <f>C15*9.02238/100</f>
        <v>210221.454</v>
      </c>
      <c r="I15" s="32">
        <f t="shared" si="0"/>
        <v>29930.3020692</v>
      </c>
      <c r="J15" s="32">
        <f t="shared" si="1"/>
        <v>240151.7560692</v>
      </c>
      <c r="K15" s="32">
        <f t="shared" si="2"/>
        <v>4865.949981600001</v>
      </c>
      <c r="M15" s="15">
        <f>C15*0.08478/100</f>
        <v>1975.374</v>
      </c>
      <c r="N15" s="15">
        <f t="shared" si="3"/>
        <v>281.2440852</v>
      </c>
      <c r="O15" s="15">
        <f t="shared" si="4"/>
        <v>2256.6180851999998</v>
      </c>
      <c r="P15" s="32">
        <f t="shared" si="5"/>
        <v>45.7235496</v>
      </c>
      <c r="R15" s="32">
        <f>C15*2.71514/100</f>
        <v>63262.762</v>
      </c>
      <c r="S15" s="15">
        <f t="shared" si="6"/>
        <v>9007.042527599999</v>
      </c>
      <c r="T15" s="15">
        <f t="shared" si="7"/>
        <v>72269.8045276</v>
      </c>
      <c r="U15" s="32">
        <f t="shared" si="8"/>
        <v>1464.3293048</v>
      </c>
      <c r="W15" s="15">
        <f>C15*22.73895/100</f>
        <v>529817.535</v>
      </c>
      <c r="X15" s="15">
        <f t="shared" si="9"/>
        <v>75432.828393</v>
      </c>
      <c r="Y15" s="15">
        <f t="shared" si="10"/>
        <v>605250.3633930001</v>
      </c>
      <c r="Z15" s="32">
        <f t="shared" si="11"/>
        <v>12263.570514</v>
      </c>
      <c r="AB15" s="15">
        <f>C15*5.88551/100</f>
        <v>137132.383</v>
      </c>
      <c r="AC15" s="15">
        <f t="shared" si="12"/>
        <v>19524.2377434</v>
      </c>
      <c r="AD15" s="15">
        <f t="shared" si="13"/>
        <v>156656.6207434</v>
      </c>
      <c r="AE15" s="32">
        <f t="shared" si="14"/>
        <v>3174.1732532</v>
      </c>
      <c r="AG15" s="15">
        <f>C15*3.98496/100</f>
        <v>92849.56800000001</v>
      </c>
      <c r="AH15" s="15">
        <f t="shared" si="15"/>
        <v>13219.467206399999</v>
      </c>
      <c r="AI15" s="15">
        <f t="shared" si="16"/>
        <v>106069.03520640002</v>
      </c>
      <c r="AJ15" s="32">
        <f t="shared" si="17"/>
        <v>2149.1686271999997</v>
      </c>
      <c r="AL15" s="15">
        <f>C15*0.61294/100</f>
        <v>14281.502000000002</v>
      </c>
      <c r="AM15" s="15">
        <f t="shared" si="18"/>
        <v>2033.3303796000002</v>
      </c>
      <c r="AN15" s="15">
        <f t="shared" si="19"/>
        <v>16314.832379600002</v>
      </c>
      <c r="AO15" s="32">
        <f t="shared" si="20"/>
        <v>330.57080080000003</v>
      </c>
      <c r="AQ15" s="15">
        <f>C15*1.4032/100</f>
        <v>32694.56</v>
      </c>
      <c r="AR15" s="15">
        <f t="shared" si="21"/>
        <v>4654.891488</v>
      </c>
      <c r="AS15" s="15">
        <f t="shared" si="22"/>
        <v>37349.451488</v>
      </c>
      <c r="AT15" s="32">
        <f t="shared" si="23"/>
        <v>756.773824</v>
      </c>
      <c r="AV15" s="15">
        <f>C15*0.23527/100</f>
        <v>5481.791</v>
      </c>
      <c r="AW15" s="15">
        <f t="shared" si="24"/>
        <v>780.4705818000001</v>
      </c>
      <c r="AX15" s="15">
        <f t="shared" si="25"/>
        <v>6262.2615818</v>
      </c>
      <c r="AY15" s="32">
        <f t="shared" si="26"/>
        <v>126.88581640000001</v>
      </c>
      <c r="BA15" s="15">
        <f>C15*0.25449/100</f>
        <v>5929.616999999999</v>
      </c>
      <c r="BB15" s="15">
        <f t="shared" si="27"/>
        <v>844.2298566</v>
      </c>
      <c r="BC15" s="15">
        <f t="shared" si="28"/>
        <v>6773.846856599999</v>
      </c>
      <c r="BD15" s="32">
        <f t="shared" si="29"/>
        <v>137.2515468</v>
      </c>
      <c r="BF15" s="15">
        <f>C15*0.48599/100</f>
        <v>11323.567</v>
      </c>
      <c r="BG15" s="15">
        <f t="shared" si="30"/>
        <v>1612.1940665999998</v>
      </c>
      <c r="BH15" s="15">
        <f t="shared" si="31"/>
        <v>12935.761066599998</v>
      </c>
      <c r="BI15" s="32">
        <f t="shared" si="32"/>
        <v>262.1041268</v>
      </c>
      <c r="BK15" s="15">
        <f>C15*0.08071/100</f>
        <v>1880.5430000000001</v>
      </c>
      <c r="BL15" s="15">
        <f t="shared" si="33"/>
        <v>267.7425114</v>
      </c>
      <c r="BM15" s="15">
        <f t="shared" si="34"/>
        <v>2148.2855114000004</v>
      </c>
      <c r="BN15" s="32">
        <f t="shared" si="35"/>
        <v>43.5285172</v>
      </c>
      <c r="BP15" s="15">
        <f>C15*0.0014/100</f>
        <v>32.62</v>
      </c>
      <c r="BQ15" s="15">
        <f t="shared" si="36"/>
        <v>4.644276</v>
      </c>
      <c r="BR15" s="15">
        <f t="shared" si="37"/>
        <v>37.264275999999995</v>
      </c>
      <c r="BS15" s="32">
        <f t="shared" si="38"/>
        <v>0.7550479999999999</v>
      </c>
      <c r="BU15" s="15">
        <f>C15*0.51373/100</f>
        <v>11969.909000000001</v>
      </c>
      <c r="BV15" s="15">
        <f t="shared" si="39"/>
        <v>1704.2170782</v>
      </c>
      <c r="BW15" s="15">
        <f t="shared" si="40"/>
        <v>13674.1260782</v>
      </c>
      <c r="BX15" s="32">
        <f t="shared" si="41"/>
        <v>277.0648636</v>
      </c>
      <c r="BZ15" s="15">
        <f>C15*0.74436/100</f>
        <v>17343.588</v>
      </c>
      <c r="CA15" s="15">
        <f t="shared" si="42"/>
        <v>2469.2952024</v>
      </c>
      <c r="CB15" s="15">
        <f t="shared" si="43"/>
        <v>19812.8832024</v>
      </c>
      <c r="CC15" s="32">
        <f t="shared" si="44"/>
        <v>401.4482352</v>
      </c>
      <c r="CE15" s="15">
        <f>C15*0.94183/100</f>
        <v>21944.639</v>
      </c>
      <c r="CF15" s="15">
        <f t="shared" si="45"/>
        <v>3124.3703321999997</v>
      </c>
      <c r="CG15" s="15">
        <f t="shared" si="46"/>
        <v>25069.0093322</v>
      </c>
      <c r="CH15" s="32">
        <f t="shared" si="47"/>
        <v>507.94775559999994</v>
      </c>
      <c r="CJ15" s="15">
        <f>C15*0.0876/100</f>
        <v>2041.08</v>
      </c>
      <c r="CK15" s="15">
        <f t="shared" si="48"/>
        <v>290.598984</v>
      </c>
      <c r="CL15" s="15">
        <f t="shared" si="49"/>
        <v>2331.678984</v>
      </c>
      <c r="CM15" s="32">
        <f t="shared" si="50"/>
        <v>47.244432</v>
      </c>
      <c r="CO15" s="15">
        <f>C15*1.65525/100</f>
        <v>38567.325000000004</v>
      </c>
      <c r="CP15" s="32">
        <f t="shared" si="51"/>
        <v>5491.027035000001</v>
      </c>
      <c r="CQ15" s="15">
        <f t="shared" si="52"/>
        <v>44058.352035</v>
      </c>
      <c r="CR15" s="32">
        <f t="shared" si="53"/>
        <v>892.7094300000001</v>
      </c>
      <c r="CT15" s="15">
        <f>C15*4.29442/100</f>
        <v>100059.98599999999</v>
      </c>
      <c r="CU15" s="15">
        <f t="shared" si="54"/>
        <v>14246.051242799998</v>
      </c>
      <c r="CV15" s="15">
        <f t="shared" si="55"/>
        <v>114306.03724279998</v>
      </c>
      <c r="CW15" s="32">
        <f t="shared" si="56"/>
        <v>2316.0665944</v>
      </c>
      <c r="CY15" s="15">
        <f>C15*0.31635/100</f>
        <v>7370.955</v>
      </c>
      <c r="CZ15" s="15">
        <f t="shared" si="57"/>
        <v>1049.440509</v>
      </c>
      <c r="DA15" s="15">
        <f t="shared" si="58"/>
        <v>8420.395509</v>
      </c>
      <c r="DB15" s="32">
        <f t="shared" si="59"/>
        <v>170.61388200000002</v>
      </c>
    </row>
    <row r="16" spans="1:106" ht="12">
      <c r="A16" s="2">
        <v>42278</v>
      </c>
      <c r="C16" s="16">
        <f>'2005A'!AS16</f>
        <v>0</v>
      </c>
      <c r="D16" s="16">
        <f>'2005A'!AT16</f>
        <v>273484</v>
      </c>
      <c r="E16" s="16">
        <f t="shared" si="60"/>
        <v>273484</v>
      </c>
      <c r="F16" s="16">
        <f>'2005A'!AV16</f>
        <v>53932</v>
      </c>
      <c r="I16" s="32">
        <f t="shared" si="0"/>
        <v>24674.7657192</v>
      </c>
      <c r="J16" s="32">
        <f t="shared" si="1"/>
        <v>24674.7657192</v>
      </c>
      <c r="K16" s="32">
        <f t="shared" si="2"/>
        <v>4865.949981600001</v>
      </c>
      <c r="N16" s="15">
        <f t="shared" si="3"/>
        <v>231.8597352</v>
      </c>
      <c r="O16" s="15">
        <f t="shared" si="4"/>
        <v>231.8597352</v>
      </c>
      <c r="P16" s="32">
        <f t="shared" si="5"/>
        <v>45.7235496</v>
      </c>
      <c r="R16" s="32"/>
      <c r="S16" s="15">
        <f t="shared" si="6"/>
        <v>7425.4734776</v>
      </c>
      <c r="T16" s="15">
        <f t="shared" si="7"/>
        <v>7425.4734776</v>
      </c>
      <c r="U16" s="32">
        <f t="shared" si="8"/>
        <v>1464.3293048</v>
      </c>
      <c r="X16" s="15">
        <f t="shared" si="9"/>
        <v>62187.390018</v>
      </c>
      <c r="Y16" s="15">
        <f t="shared" si="10"/>
        <v>62187.390018</v>
      </c>
      <c r="Z16" s="32">
        <f t="shared" si="11"/>
        <v>12263.570514</v>
      </c>
      <c r="AC16" s="15">
        <f t="shared" si="12"/>
        <v>16095.9281684</v>
      </c>
      <c r="AD16" s="15">
        <f t="shared" si="13"/>
        <v>16095.9281684</v>
      </c>
      <c r="AE16" s="32">
        <f t="shared" si="14"/>
        <v>3174.1732532</v>
      </c>
      <c r="AH16" s="15">
        <f t="shared" si="15"/>
        <v>10898.2280064</v>
      </c>
      <c r="AI16" s="15">
        <f t="shared" si="16"/>
        <v>10898.2280064</v>
      </c>
      <c r="AJ16" s="32">
        <f t="shared" si="17"/>
        <v>2149.1686271999997</v>
      </c>
      <c r="AM16" s="15">
        <f t="shared" si="18"/>
        <v>1676.2928296</v>
      </c>
      <c r="AN16" s="15">
        <f t="shared" si="19"/>
        <v>1676.2928296</v>
      </c>
      <c r="AO16" s="32">
        <f t="shared" si="20"/>
        <v>330.57080080000003</v>
      </c>
      <c r="AR16" s="15">
        <f t="shared" si="21"/>
        <v>3837.527488</v>
      </c>
      <c r="AS16" s="15">
        <f t="shared" si="22"/>
        <v>3837.527488</v>
      </c>
      <c r="AT16" s="32">
        <f t="shared" si="23"/>
        <v>756.773824</v>
      </c>
      <c r="AW16" s="15">
        <f t="shared" si="24"/>
        <v>643.4258068</v>
      </c>
      <c r="AX16" s="15">
        <f t="shared" si="25"/>
        <v>643.4258068</v>
      </c>
      <c r="AY16" s="32">
        <f t="shared" si="26"/>
        <v>126.88581640000001</v>
      </c>
      <c r="BB16" s="15">
        <f t="shared" si="27"/>
        <v>695.9894316</v>
      </c>
      <c r="BC16" s="15">
        <f t="shared" si="28"/>
        <v>695.9894316</v>
      </c>
      <c r="BD16" s="32">
        <f t="shared" si="29"/>
        <v>137.2515468</v>
      </c>
      <c r="BG16" s="15">
        <f t="shared" si="30"/>
        <v>1329.1048916</v>
      </c>
      <c r="BH16" s="15">
        <f t="shared" si="31"/>
        <v>1329.1048916</v>
      </c>
      <c r="BI16" s="32">
        <f t="shared" si="32"/>
        <v>262.1041268</v>
      </c>
      <c r="BL16" s="15">
        <f t="shared" si="33"/>
        <v>220.7289364</v>
      </c>
      <c r="BM16" s="15">
        <f t="shared" si="34"/>
        <v>220.7289364</v>
      </c>
      <c r="BN16" s="32">
        <f t="shared" si="35"/>
        <v>43.5285172</v>
      </c>
      <c r="BQ16" s="15">
        <f t="shared" si="36"/>
        <v>3.8287759999999995</v>
      </c>
      <c r="BR16" s="15">
        <f t="shared" si="37"/>
        <v>3.8287759999999995</v>
      </c>
      <c r="BS16" s="32">
        <f t="shared" si="38"/>
        <v>0.7550479999999999</v>
      </c>
      <c r="BV16" s="15">
        <f t="shared" si="39"/>
        <v>1404.9693532000001</v>
      </c>
      <c r="BW16" s="15">
        <f t="shared" si="40"/>
        <v>1404.9693532000001</v>
      </c>
      <c r="BX16" s="32">
        <f t="shared" si="41"/>
        <v>277.0648636</v>
      </c>
      <c r="CA16" s="15">
        <f t="shared" si="42"/>
        <v>2035.7055024000001</v>
      </c>
      <c r="CB16" s="15">
        <f t="shared" si="43"/>
        <v>2035.7055024000001</v>
      </c>
      <c r="CC16" s="32">
        <f t="shared" si="44"/>
        <v>401.4482352</v>
      </c>
      <c r="CF16" s="15">
        <f t="shared" si="45"/>
        <v>2575.7543572</v>
      </c>
      <c r="CG16" s="15">
        <f t="shared" si="46"/>
        <v>2575.7543572</v>
      </c>
      <c r="CH16" s="32">
        <f t="shared" si="47"/>
        <v>507.94775559999994</v>
      </c>
      <c r="CK16" s="15">
        <f t="shared" si="48"/>
        <v>239.571984</v>
      </c>
      <c r="CL16" s="15">
        <f t="shared" si="49"/>
        <v>239.571984</v>
      </c>
      <c r="CM16" s="32">
        <f t="shared" si="50"/>
        <v>47.244432</v>
      </c>
      <c r="CP16" s="32">
        <f t="shared" si="51"/>
        <v>4526.84391</v>
      </c>
      <c r="CQ16" s="15">
        <f t="shared" si="52"/>
        <v>4526.84391</v>
      </c>
      <c r="CR16" s="32">
        <f t="shared" si="53"/>
        <v>892.7094300000001</v>
      </c>
      <c r="CU16" s="15">
        <f t="shared" si="54"/>
        <v>11744.5515928</v>
      </c>
      <c r="CV16" s="15">
        <f t="shared" si="55"/>
        <v>11744.5515928</v>
      </c>
      <c r="CW16" s="32">
        <f t="shared" si="56"/>
        <v>2316.0665944</v>
      </c>
      <c r="CZ16" s="15">
        <f t="shared" si="57"/>
        <v>865.166634</v>
      </c>
      <c r="DA16" s="15">
        <f t="shared" si="58"/>
        <v>865.166634</v>
      </c>
      <c r="DB16" s="32">
        <f t="shared" si="59"/>
        <v>170.61388200000002</v>
      </c>
    </row>
    <row r="17" spans="1:106" ht="12">
      <c r="A17" s="2">
        <v>42461</v>
      </c>
      <c r="C17" s="16">
        <f>'2005A'!AS17</f>
        <v>2450000</v>
      </c>
      <c r="D17" s="16">
        <f>'2005A'!AT17</f>
        <v>273484</v>
      </c>
      <c r="E17" s="16">
        <f t="shared" si="60"/>
        <v>2723484</v>
      </c>
      <c r="F17" s="16">
        <f>'2005A'!AV17</f>
        <v>53932</v>
      </c>
      <c r="H17" s="15">
        <f>C17*9.02238/100</f>
        <v>221048.31</v>
      </c>
      <c r="I17" s="32">
        <f t="shared" si="0"/>
        <v>24674.7657192</v>
      </c>
      <c r="J17" s="32">
        <f t="shared" si="1"/>
        <v>245723.0757192</v>
      </c>
      <c r="K17" s="32">
        <f t="shared" si="2"/>
        <v>4865.949981600001</v>
      </c>
      <c r="M17" s="15">
        <f>C17*0.08478/100</f>
        <v>2077.11</v>
      </c>
      <c r="N17" s="15">
        <f t="shared" si="3"/>
        <v>231.8597352</v>
      </c>
      <c r="O17" s="15">
        <f t="shared" si="4"/>
        <v>2308.9697352000003</v>
      </c>
      <c r="P17" s="32">
        <f t="shared" si="5"/>
        <v>45.7235496</v>
      </c>
      <c r="R17" s="32">
        <f>C17*2.71514/100</f>
        <v>66520.93</v>
      </c>
      <c r="S17" s="15">
        <f t="shared" si="6"/>
        <v>7425.4734776</v>
      </c>
      <c r="T17" s="15">
        <f t="shared" si="7"/>
        <v>73946.40347759999</v>
      </c>
      <c r="U17" s="32">
        <f t="shared" si="8"/>
        <v>1464.3293048</v>
      </c>
      <c r="W17" s="15">
        <f>C17*22.73895/100</f>
        <v>557104.275</v>
      </c>
      <c r="X17" s="15">
        <f t="shared" si="9"/>
        <v>62187.390018</v>
      </c>
      <c r="Y17" s="15">
        <f t="shared" si="10"/>
        <v>619291.665018</v>
      </c>
      <c r="Z17" s="32">
        <f t="shared" si="11"/>
        <v>12263.570514</v>
      </c>
      <c r="AB17" s="15">
        <f>C17*5.88551/100</f>
        <v>144194.995</v>
      </c>
      <c r="AC17" s="15">
        <f t="shared" si="12"/>
        <v>16095.9281684</v>
      </c>
      <c r="AD17" s="15">
        <f t="shared" si="13"/>
        <v>160290.92316839998</v>
      </c>
      <c r="AE17" s="32">
        <f t="shared" si="14"/>
        <v>3174.1732532</v>
      </c>
      <c r="AG17" s="15">
        <f>C17*3.98496/100</f>
        <v>97631.52</v>
      </c>
      <c r="AH17" s="15">
        <f t="shared" si="15"/>
        <v>10898.2280064</v>
      </c>
      <c r="AI17" s="15">
        <f t="shared" si="16"/>
        <v>108529.74800640001</v>
      </c>
      <c r="AJ17" s="32">
        <f t="shared" si="17"/>
        <v>2149.1686271999997</v>
      </c>
      <c r="AL17" s="15">
        <f>C17*0.61294/100</f>
        <v>15017.03</v>
      </c>
      <c r="AM17" s="15">
        <f t="shared" si="18"/>
        <v>1676.2928296</v>
      </c>
      <c r="AN17" s="15">
        <f t="shared" si="19"/>
        <v>16693.3228296</v>
      </c>
      <c r="AO17" s="32">
        <f t="shared" si="20"/>
        <v>330.57080080000003</v>
      </c>
      <c r="AQ17" s="15">
        <f>C17*1.4032/100</f>
        <v>34378.4</v>
      </c>
      <c r="AR17" s="15">
        <f t="shared" si="21"/>
        <v>3837.527488</v>
      </c>
      <c r="AS17" s="15">
        <f t="shared" si="22"/>
        <v>38215.927488</v>
      </c>
      <c r="AT17" s="32">
        <f t="shared" si="23"/>
        <v>756.773824</v>
      </c>
      <c r="AV17" s="15">
        <f>C17*0.23527/100</f>
        <v>5764.115</v>
      </c>
      <c r="AW17" s="15">
        <f t="shared" si="24"/>
        <v>643.4258068</v>
      </c>
      <c r="AX17" s="15">
        <f t="shared" si="25"/>
        <v>6407.5408068</v>
      </c>
      <c r="AY17" s="32">
        <f t="shared" si="26"/>
        <v>126.88581640000001</v>
      </c>
      <c r="BA17" s="15">
        <f>C17*0.25449/100</f>
        <v>6235.005</v>
      </c>
      <c r="BB17" s="15">
        <f t="shared" si="27"/>
        <v>695.9894316</v>
      </c>
      <c r="BC17" s="15">
        <f t="shared" si="28"/>
        <v>6930.9944316</v>
      </c>
      <c r="BD17" s="32">
        <f t="shared" si="29"/>
        <v>137.2515468</v>
      </c>
      <c r="BF17" s="15">
        <f>C17*0.48599/100</f>
        <v>11906.755</v>
      </c>
      <c r="BG17" s="15">
        <f t="shared" si="30"/>
        <v>1329.1048916</v>
      </c>
      <c r="BH17" s="15">
        <f t="shared" si="31"/>
        <v>13235.8598916</v>
      </c>
      <c r="BI17" s="32">
        <f t="shared" si="32"/>
        <v>262.1041268</v>
      </c>
      <c r="BK17" s="15">
        <f>C17*0.08071/100</f>
        <v>1977.395</v>
      </c>
      <c r="BL17" s="15">
        <f t="shared" si="33"/>
        <v>220.7289364</v>
      </c>
      <c r="BM17" s="15">
        <f t="shared" si="34"/>
        <v>2198.1239364</v>
      </c>
      <c r="BN17" s="32">
        <f t="shared" si="35"/>
        <v>43.5285172</v>
      </c>
      <c r="BP17" s="15">
        <f>C17*0.0014/100</f>
        <v>34.3</v>
      </c>
      <c r="BQ17" s="15">
        <f t="shared" si="36"/>
        <v>3.8287759999999995</v>
      </c>
      <c r="BR17" s="15">
        <f t="shared" si="37"/>
        <v>38.128775999999995</v>
      </c>
      <c r="BS17" s="32">
        <f t="shared" si="38"/>
        <v>0.7550479999999999</v>
      </c>
      <c r="BU17" s="15">
        <f>C17*0.51373/100</f>
        <v>12586.385</v>
      </c>
      <c r="BV17" s="15">
        <f t="shared" si="39"/>
        <v>1404.9693532000001</v>
      </c>
      <c r="BW17" s="15">
        <f t="shared" si="40"/>
        <v>13991.3543532</v>
      </c>
      <c r="BX17" s="32">
        <f t="shared" si="41"/>
        <v>277.0648636</v>
      </c>
      <c r="BZ17" s="15">
        <f>C17*0.74436/100</f>
        <v>18236.82</v>
      </c>
      <c r="CA17" s="15">
        <f t="shared" si="42"/>
        <v>2035.7055024000001</v>
      </c>
      <c r="CB17" s="15">
        <f t="shared" si="43"/>
        <v>20272.5255024</v>
      </c>
      <c r="CC17" s="32">
        <f t="shared" si="44"/>
        <v>401.4482352</v>
      </c>
      <c r="CE17" s="15">
        <f>C17*0.94183/100</f>
        <v>23074.835</v>
      </c>
      <c r="CF17" s="15">
        <f t="shared" si="45"/>
        <v>2575.7543572</v>
      </c>
      <c r="CG17" s="15">
        <f t="shared" si="46"/>
        <v>25650.5893572</v>
      </c>
      <c r="CH17" s="32">
        <f t="shared" si="47"/>
        <v>507.94775559999994</v>
      </c>
      <c r="CJ17" s="15">
        <f>C17*0.0876/100</f>
        <v>2146.2</v>
      </c>
      <c r="CK17" s="15">
        <f t="shared" si="48"/>
        <v>239.571984</v>
      </c>
      <c r="CL17" s="15">
        <f t="shared" si="49"/>
        <v>2385.771984</v>
      </c>
      <c r="CM17" s="32">
        <f t="shared" si="50"/>
        <v>47.244432</v>
      </c>
      <c r="CO17" s="15">
        <f>C17*1.65525/100</f>
        <v>40553.62500000001</v>
      </c>
      <c r="CP17" s="32">
        <f t="shared" si="51"/>
        <v>4526.84391</v>
      </c>
      <c r="CQ17" s="15">
        <f t="shared" si="52"/>
        <v>45080.46891000001</v>
      </c>
      <c r="CR17" s="32">
        <f t="shared" si="53"/>
        <v>892.7094300000001</v>
      </c>
      <c r="CT17" s="15">
        <f>C17*4.29442/100</f>
        <v>105213.29</v>
      </c>
      <c r="CU17" s="15">
        <f t="shared" si="54"/>
        <v>11744.5515928</v>
      </c>
      <c r="CV17" s="15">
        <f t="shared" si="55"/>
        <v>116957.84159279999</v>
      </c>
      <c r="CW17" s="32">
        <f t="shared" si="56"/>
        <v>2316.0665944</v>
      </c>
      <c r="CY17" s="15">
        <f>C17*0.31635/100</f>
        <v>7750.575</v>
      </c>
      <c r="CZ17" s="15">
        <f t="shared" si="57"/>
        <v>865.166634</v>
      </c>
      <c r="DA17" s="15">
        <f t="shared" si="58"/>
        <v>8615.741634</v>
      </c>
      <c r="DB17" s="32">
        <f t="shared" si="59"/>
        <v>170.61388200000002</v>
      </c>
    </row>
    <row r="18" spans="1:106" ht="12">
      <c r="A18" s="2">
        <v>42644</v>
      </c>
      <c r="C18" s="16">
        <f>'2005A'!AS18</f>
        <v>0</v>
      </c>
      <c r="D18" s="16">
        <f>'2005A'!AT18</f>
        <v>212234</v>
      </c>
      <c r="E18" s="16">
        <f t="shared" si="60"/>
        <v>212234</v>
      </c>
      <c r="F18" s="16">
        <f>'2005A'!AV18</f>
        <v>53932</v>
      </c>
      <c r="I18" s="32">
        <f t="shared" si="0"/>
        <v>19148.557969200003</v>
      </c>
      <c r="J18" s="32">
        <f t="shared" si="1"/>
        <v>19148.557969200003</v>
      </c>
      <c r="K18" s="32">
        <f t="shared" si="2"/>
        <v>4865.949981600001</v>
      </c>
      <c r="N18" s="15">
        <f t="shared" si="3"/>
        <v>179.93198519999999</v>
      </c>
      <c r="O18" s="15">
        <f t="shared" si="4"/>
        <v>179.93198519999999</v>
      </c>
      <c r="P18" s="32">
        <f t="shared" si="5"/>
        <v>45.7235496</v>
      </c>
      <c r="R18" s="32"/>
      <c r="S18" s="15">
        <f t="shared" si="6"/>
        <v>5762.450227599999</v>
      </c>
      <c r="T18" s="15">
        <f t="shared" si="7"/>
        <v>5762.450227599999</v>
      </c>
      <c r="U18" s="32">
        <f t="shared" si="8"/>
        <v>1464.3293048</v>
      </c>
      <c r="X18" s="15">
        <f t="shared" si="9"/>
        <v>48259.783143</v>
      </c>
      <c r="Y18" s="15">
        <f t="shared" si="10"/>
        <v>48259.783143</v>
      </c>
      <c r="Z18" s="32">
        <f t="shared" si="11"/>
        <v>12263.570514</v>
      </c>
      <c r="AC18" s="15">
        <f t="shared" si="12"/>
        <v>12491.0532934</v>
      </c>
      <c r="AD18" s="15">
        <f t="shared" si="13"/>
        <v>12491.0532934</v>
      </c>
      <c r="AE18" s="32">
        <f t="shared" si="14"/>
        <v>3174.1732532</v>
      </c>
      <c r="AH18" s="15">
        <f t="shared" si="15"/>
        <v>8457.4400064</v>
      </c>
      <c r="AI18" s="15">
        <f t="shared" si="16"/>
        <v>8457.4400064</v>
      </c>
      <c r="AJ18" s="32">
        <f t="shared" si="17"/>
        <v>2149.1686271999997</v>
      </c>
      <c r="AM18" s="15">
        <f t="shared" si="18"/>
        <v>1300.8670796000001</v>
      </c>
      <c r="AN18" s="15">
        <f t="shared" si="19"/>
        <v>1300.8670796000001</v>
      </c>
      <c r="AO18" s="32">
        <f t="shared" si="20"/>
        <v>330.57080080000003</v>
      </c>
      <c r="AR18" s="15">
        <f t="shared" si="21"/>
        <v>2978.067488</v>
      </c>
      <c r="AS18" s="15">
        <f t="shared" si="22"/>
        <v>2978.067488</v>
      </c>
      <c r="AT18" s="32">
        <f t="shared" si="23"/>
        <v>756.773824</v>
      </c>
      <c r="AW18" s="15">
        <f t="shared" si="24"/>
        <v>499.3229318</v>
      </c>
      <c r="AX18" s="15">
        <f t="shared" si="25"/>
        <v>499.3229318</v>
      </c>
      <c r="AY18" s="32">
        <f t="shared" si="26"/>
        <v>126.88581640000001</v>
      </c>
      <c r="BB18" s="15">
        <f t="shared" si="27"/>
        <v>540.1143066</v>
      </c>
      <c r="BC18" s="15">
        <f t="shared" si="28"/>
        <v>540.1143066</v>
      </c>
      <c r="BD18" s="32">
        <f t="shared" si="29"/>
        <v>137.2515468</v>
      </c>
      <c r="BG18" s="15">
        <f t="shared" si="30"/>
        <v>1031.4360166</v>
      </c>
      <c r="BH18" s="15">
        <f t="shared" si="31"/>
        <v>1031.4360166</v>
      </c>
      <c r="BI18" s="32">
        <f t="shared" si="32"/>
        <v>262.1041268</v>
      </c>
      <c r="BL18" s="15">
        <f t="shared" si="33"/>
        <v>171.2940614</v>
      </c>
      <c r="BM18" s="15">
        <f t="shared" si="34"/>
        <v>171.2940614</v>
      </c>
      <c r="BN18" s="32">
        <f t="shared" si="35"/>
        <v>43.5285172</v>
      </c>
      <c r="BQ18" s="15">
        <f t="shared" si="36"/>
        <v>2.9712759999999996</v>
      </c>
      <c r="BR18" s="15">
        <f t="shared" si="37"/>
        <v>2.9712759999999996</v>
      </c>
      <c r="BS18" s="32">
        <f t="shared" si="38"/>
        <v>0.7550479999999999</v>
      </c>
      <c r="BV18" s="15">
        <f t="shared" si="39"/>
        <v>1090.3097282</v>
      </c>
      <c r="BW18" s="15">
        <f t="shared" si="40"/>
        <v>1090.3097282</v>
      </c>
      <c r="BX18" s="32">
        <f t="shared" si="41"/>
        <v>277.0648636</v>
      </c>
      <c r="CA18" s="15">
        <f t="shared" si="42"/>
        <v>1579.7850024</v>
      </c>
      <c r="CB18" s="15">
        <f t="shared" si="43"/>
        <v>1579.7850024</v>
      </c>
      <c r="CC18" s="32">
        <f t="shared" si="44"/>
        <v>401.4482352</v>
      </c>
      <c r="CF18" s="15">
        <f t="shared" si="45"/>
        <v>1998.8834822</v>
      </c>
      <c r="CG18" s="15">
        <f t="shared" si="46"/>
        <v>1998.8834822</v>
      </c>
      <c r="CH18" s="32">
        <f t="shared" si="47"/>
        <v>507.94775559999994</v>
      </c>
      <c r="CK18" s="15">
        <f t="shared" si="48"/>
        <v>185.916984</v>
      </c>
      <c r="CL18" s="15">
        <f t="shared" si="49"/>
        <v>185.916984</v>
      </c>
      <c r="CM18" s="32">
        <f t="shared" si="50"/>
        <v>47.244432</v>
      </c>
      <c r="CP18" s="32">
        <f t="shared" si="51"/>
        <v>3513.0032850000002</v>
      </c>
      <c r="CQ18" s="15">
        <f t="shared" si="52"/>
        <v>3513.0032850000002</v>
      </c>
      <c r="CR18" s="32">
        <f t="shared" si="53"/>
        <v>892.7094300000001</v>
      </c>
      <c r="CU18" s="15">
        <f t="shared" si="54"/>
        <v>9114.2193428</v>
      </c>
      <c r="CV18" s="15">
        <f t="shared" si="55"/>
        <v>9114.2193428</v>
      </c>
      <c r="CW18" s="32">
        <f t="shared" si="56"/>
        <v>2316.0665944</v>
      </c>
      <c r="CZ18" s="15">
        <f t="shared" si="57"/>
        <v>671.4022590000001</v>
      </c>
      <c r="DA18" s="15">
        <f t="shared" si="58"/>
        <v>671.4022590000001</v>
      </c>
      <c r="DB18" s="32">
        <f t="shared" si="59"/>
        <v>170.61388200000002</v>
      </c>
    </row>
    <row r="19" spans="1:106" ht="12">
      <c r="A19" s="2">
        <v>42826</v>
      </c>
      <c r="C19" s="16">
        <f>'2005A'!AS19</f>
        <v>2570000</v>
      </c>
      <c r="D19" s="16">
        <f>'2005A'!AT19</f>
        <v>212234</v>
      </c>
      <c r="E19" s="16">
        <f t="shared" si="60"/>
        <v>2782234</v>
      </c>
      <c r="F19" s="16">
        <f>'2005A'!AV19</f>
        <v>53932</v>
      </c>
      <c r="H19" s="15">
        <f>C19*9.02238/100</f>
        <v>231875.16600000003</v>
      </c>
      <c r="I19" s="32">
        <f t="shared" si="0"/>
        <v>19148.557969200003</v>
      </c>
      <c r="J19" s="32">
        <f t="shared" si="1"/>
        <v>251023.72396920004</v>
      </c>
      <c r="K19" s="32">
        <f t="shared" si="2"/>
        <v>4865.949981600001</v>
      </c>
      <c r="M19" s="15">
        <f>C19*0.08478/100</f>
        <v>2178.8459999999995</v>
      </c>
      <c r="N19" s="15">
        <f t="shared" si="3"/>
        <v>179.93198519999999</v>
      </c>
      <c r="O19" s="15">
        <f t="shared" si="4"/>
        <v>2358.7779851999994</v>
      </c>
      <c r="P19" s="32">
        <f t="shared" si="5"/>
        <v>45.7235496</v>
      </c>
      <c r="R19" s="32">
        <f>C19*2.71514/100</f>
        <v>69779.098</v>
      </c>
      <c r="S19" s="15">
        <f t="shared" si="6"/>
        <v>5762.450227599999</v>
      </c>
      <c r="T19" s="15">
        <f t="shared" si="7"/>
        <v>75541.5482276</v>
      </c>
      <c r="U19" s="32">
        <f t="shared" si="8"/>
        <v>1464.3293048</v>
      </c>
      <c r="W19" s="15">
        <f>C19*22.73895/100</f>
        <v>584391.015</v>
      </c>
      <c r="X19" s="15">
        <f t="shared" si="9"/>
        <v>48259.783143</v>
      </c>
      <c r="Y19" s="15">
        <f t="shared" si="10"/>
        <v>632650.798143</v>
      </c>
      <c r="Z19" s="32">
        <f t="shared" si="11"/>
        <v>12263.570514</v>
      </c>
      <c r="AB19" s="15">
        <f>C19*5.88551/100</f>
        <v>151257.607</v>
      </c>
      <c r="AC19" s="15">
        <f t="shared" si="12"/>
        <v>12491.0532934</v>
      </c>
      <c r="AD19" s="15">
        <f t="shared" si="13"/>
        <v>163748.6602934</v>
      </c>
      <c r="AE19" s="32">
        <f t="shared" si="14"/>
        <v>3174.1732532</v>
      </c>
      <c r="AG19" s="15">
        <f>C19*3.98496/100</f>
        <v>102413.472</v>
      </c>
      <c r="AH19" s="15">
        <f t="shared" si="15"/>
        <v>8457.4400064</v>
      </c>
      <c r="AI19" s="15">
        <f t="shared" si="16"/>
        <v>110870.9120064</v>
      </c>
      <c r="AJ19" s="32">
        <f t="shared" si="17"/>
        <v>2149.1686271999997</v>
      </c>
      <c r="AL19" s="15">
        <f>C19*0.61294/100</f>
        <v>15752.558</v>
      </c>
      <c r="AM19" s="15">
        <f t="shared" si="18"/>
        <v>1300.8670796000001</v>
      </c>
      <c r="AN19" s="15">
        <f t="shared" si="19"/>
        <v>17053.4250796</v>
      </c>
      <c r="AO19" s="32">
        <f t="shared" si="20"/>
        <v>330.57080080000003</v>
      </c>
      <c r="AQ19" s="15">
        <f>C19*1.4032/100</f>
        <v>36062.24</v>
      </c>
      <c r="AR19" s="15">
        <f t="shared" si="21"/>
        <v>2978.067488</v>
      </c>
      <c r="AS19" s="15">
        <f t="shared" si="22"/>
        <v>39040.307488</v>
      </c>
      <c r="AT19" s="32">
        <f t="shared" si="23"/>
        <v>756.773824</v>
      </c>
      <c r="AV19" s="15">
        <f>C19*0.23527/100</f>
        <v>6046.439</v>
      </c>
      <c r="AW19" s="15">
        <f t="shared" si="24"/>
        <v>499.3229318</v>
      </c>
      <c r="AX19" s="15">
        <f t="shared" si="25"/>
        <v>6545.761931800001</v>
      </c>
      <c r="AY19" s="32">
        <f t="shared" si="26"/>
        <v>126.88581640000001</v>
      </c>
      <c r="BA19" s="15">
        <f>C19*0.25449/100</f>
        <v>6540.392999999999</v>
      </c>
      <c r="BB19" s="15">
        <f t="shared" si="27"/>
        <v>540.1143066</v>
      </c>
      <c r="BC19" s="15">
        <f t="shared" si="28"/>
        <v>7080.507306599999</v>
      </c>
      <c r="BD19" s="32">
        <f t="shared" si="29"/>
        <v>137.2515468</v>
      </c>
      <c r="BF19" s="15">
        <f>C19*0.48599/100</f>
        <v>12489.943000000001</v>
      </c>
      <c r="BG19" s="15">
        <f t="shared" si="30"/>
        <v>1031.4360166</v>
      </c>
      <c r="BH19" s="15">
        <f t="shared" si="31"/>
        <v>13521.379016600002</v>
      </c>
      <c r="BI19" s="32">
        <f t="shared" si="32"/>
        <v>262.1041268</v>
      </c>
      <c r="BK19" s="15">
        <f>C19*0.08071/100</f>
        <v>2074.2470000000003</v>
      </c>
      <c r="BL19" s="15">
        <f t="shared" si="33"/>
        <v>171.2940614</v>
      </c>
      <c r="BM19" s="15">
        <f t="shared" si="34"/>
        <v>2245.5410614</v>
      </c>
      <c r="BN19" s="32">
        <f t="shared" si="35"/>
        <v>43.5285172</v>
      </c>
      <c r="BP19" s="15">
        <f>C19*0.0014/100</f>
        <v>35.98</v>
      </c>
      <c r="BQ19" s="15">
        <f t="shared" si="36"/>
        <v>2.9712759999999996</v>
      </c>
      <c r="BR19" s="15">
        <f t="shared" si="37"/>
        <v>38.95127599999999</v>
      </c>
      <c r="BS19" s="32">
        <f t="shared" si="38"/>
        <v>0.7550479999999999</v>
      </c>
      <c r="BU19" s="15">
        <f>C19*0.51373/100</f>
        <v>13202.861</v>
      </c>
      <c r="BV19" s="15">
        <f t="shared" si="39"/>
        <v>1090.3097282</v>
      </c>
      <c r="BW19" s="15">
        <f t="shared" si="40"/>
        <v>14293.1707282</v>
      </c>
      <c r="BX19" s="32">
        <f t="shared" si="41"/>
        <v>277.0648636</v>
      </c>
      <c r="BZ19" s="15">
        <f>C19*0.74436/100</f>
        <v>19130.052</v>
      </c>
      <c r="CA19" s="15">
        <f t="shared" si="42"/>
        <v>1579.7850024</v>
      </c>
      <c r="CB19" s="15">
        <f t="shared" si="43"/>
        <v>20709.8370024</v>
      </c>
      <c r="CC19" s="32">
        <f t="shared" si="44"/>
        <v>401.4482352</v>
      </c>
      <c r="CE19" s="15">
        <f>C19*0.94183/100</f>
        <v>24205.030999999995</v>
      </c>
      <c r="CF19" s="15">
        <f t="shared" si="45"/>
        <v>1998.8834822</v>
      </c>
      <c r="CG19" s="15">
        <f t="shared" si="46"/>
        <v>26203.914482199994</v>
      </c>
      <c r="CH19" s="32">
        <f t="shared" si="47"/>
        <v>507.94775559999994</v>
      </c>
      <c r="CJ19" s="15">
        <f>C19*0.0876/100</f>
        <v>2251.32</v>
      </c>
      <c r="CK19" s="15">
        <f t="shared" si="48"/>
        <v>185.916984</v>
      </c>
      <c r="CL19" s="15">
        <f t="shared" si="49"/>
        <v>2437.236984</v>
      </c>
      <c r="CM19" s="32">
        <f t="shared" si="50"/>
        <v>47.244432</v>
      </c>
      <c r="CO19" s="15">
        <f>C19*1.65525/100</f>
        <v>42539.925</v>
      </c>
      <c r="CP19" s="32">
        <f t="shared" si="51"/>
        <v>3513.0032850000002</v>
      </c>
      <c r="CQ19" s="15">
        <f t="shared" si="52"/>
        <v>46052.928285</v>
      </c>
      <c r="CR19" s="32">
        <f t="shared" si="53"/>
        <v>892.7094300000001</v>
      </c>
      <c r="CT19" s="15">
        <f>C19*4.29442/100</f>
        <v>110366.59399999998</v>
      </c>
      <c r="CU19" s="15">
        <f t="shared" si="54"/>
        <v>9114.2193428</v>
      </c>
      <c r="CV19" s="15">
        <f t="shared" si="55"/>
        <v>119480.81334279999</v>
      </c>
      <c r="CW19" s="32">
        <f t="shared" si="56"/>
        <v>2316.0665944</v>
      </c>
      <c r="CY19" s="15">
        <f>C19*0.31635/100</f>
        <v>8130.195</v>
      </c>
      <c r="CZ19" s="15">
        <f t="shared" si="57"/>
        <v>671.4022590000001</v>
      </c>
      <c r="DA19" s="15">
        <f t="shared" si="58"/>
        <v>8801.597259</v>
      </c>
      <c r="DB19" s="32">
        <f t="shared" si="59"/>
        <v>170.61388200000002</v>
      </c>
    </row>
    <row r="20" spans="1:106" ht="12">
      <c r="A20" s="2">
        <v>43009</v>
      </c>
      <c r="C20" s="16">
        <f>'2005A'!AS20</f>
        <v>0</v>
      </c>
      <c r="D20" s="16">
        <f>'2005A'!AT20</f>
        <v>147984</v>
      </c>
      <c r="E20" s="16">
        <f t="shared" si="60"/>
        <v>147984</v>
      </c>
      <c r="F20" s="16">
        <f>'2005A'!AV20</f>
        <v>53932</v>
      </c>
      <c r="I20" s="32">
        <f t="shared" si="0"/>
        <v>13351.6788192</v>
      </c>
      <c r="J20" s="32">
        <f t="shared" si="1"/>
        <v>13351.6788192</v>
      </c>
      <c r="K20" s="32">
        <f t="shared" si="2"/>
        <v>4865.949981600001</v>
      </c>
      <c r="N20" s="15">
        <f t="shared" si="3"/>
        <v>125.46083519999998</v>
      </c>
      <c r="O20" s="15">
        <f t="shared" si="4"/>
        <v>125.46083519999998</v>
      </c>
      <c r="P20" s="32">
        <f t="shared" si="5"/>
        <v>45.7235496</v>
      </c>
      <c r="R20" s="32"/>
      <c r="S20" s="15">
        <f t="shared" si="6"/>
        <v>4017.9727775999995</v>
      </c>
      <c r="T20" s="15">
        <f t="shared" si="7"/>
        <v>4017.9727775999995</v>
      </c>
      <c r="U20" s="32">
        <f t="shared" si="8"/>
        <v>1464.3293048</v>
      </c>
      <c r="X20" s="15">
        <f t="shared" si="9"/>
        <v>33650.007767999996</v>
      </c>
      <c r="Y20" s="15">
        <f t="shared" si="10"/>
        <v>33650.007767999996</v>
      </c>
      <c r="Z20" s="32">
        <f t="shared" si="11"/>
        <v>12263.570514</v>
      </c>
      <c r="AC20" s="15">
        <f t="shared" si="12"/>
        <v>8709.6131184</v>
      </c>
      <c r="AD20" s="15">
        <f t="shared" si="13"/>
        <v>8709.6131184</v>
      </c>
      <c r="AE20" s="32">
        <f t="shared" si="14"/>
        <v>3174.1732532</v>
      </c>
      <c r="AH20" s="15">
        <f t="shared" si="15"/>
        <v>5897.1032064</v>
      </c>
      <c r="AI20" s="15">
        <f t="shared" si="16"/>
        <v>5897.1032064</v>
      </c>
      <c r="AJ20" s="32">
        <f t="shared" si="17"/>
        <v>2149.1686271999997</v>
      </c>
      <c r="AM20" s="15">
        <f t="shared" si="18"/>
        <v>907.0531296000001</v>
      </c>
      <c r="AN20" s="15">
        <f t="shared" si="19"/>
        <v>907.0531296000001</v>
      </c>
      <c r="AO20" s="32">
        <f t="shared" si="20"/>
        <v>330.57080080000003</v>
      </c>
      <c r="AR20" s="15">
        <f t="shared" si="21"/>
        <v>2076.511488</v>
      </c>
      <c r="AS20" s="15">
        <f t="shared" si="22"/>
        <v>2076.511488</v>
      </c>
      <c r="AT20" s="32">
        <f t="shared" si="23"/>
        <v>756.773824</v>
      </c>
      <c r="AW20" s="15">
        <f t="shared" si="24"/>
        <v>348.16195680000004</v>
      </c>
      <c r="AX20" s="15">
        <f t="shared" si="25"/>
        <v>348.16195680000004</v>
      </c>
      <c r="AY20" s="32">
        <f t="shared" si="26"/>
        <v>126.88581640000001</v>
      </c>
      <c r="BB20" s="15">
        <f t="shared" si="27"/>
        <v>376.6044816</v>
      </c>
      <c r="BC20" s="15">
        <f t="shared" si="28"/>
        <v>376.6044816</v>
      </c>
      <c r="BD20" s="32">
        <f t="shared" si="29"/>
        <v>137.2515468</v>
      </c>
      <c r="BG20" s="15">
        <f t="shared" si="30"/>
        <v>719.1874416</v>
      </c>
      <c r="BH20" s="15">
        <f t="shared" si="31"/>
        <v>719.1874416</v>
      </c>
      <c r="BI20" s="32">
        <f t="shared" si="32"/>
        <v>262.1041268</v>
      </c>
      <c r="BL20" s="15">
        <f t="shared" si="33"/>
        <v>119.43788640000001</v>
      </c>
      <c r="BM20" s="15">
        <f t="shared" si="34"/>
        <v>119.43788640000001</v>
      </c>
      <c r="BN20" s="32">
        <f t="shared" si="35"/>
        <v>43.5285172</v>
      </c>
      <c r="BQ20" s="15">
        <f t="shared" si="36"/>
        <v>2.071776</v>
      </c>
      <c r="BR20" s="15">
        <f t="shared" si="37"/>
        <v>2.071776</v>
      </c>
      <c r="BS20" s="32">
        <f t="shared" si="38"/>
        <v>0.7550479999999999</v>
      </c>
      <c r="BV20" s="15">
        <f t="shared" si="39"/>
        <v>760.2382032</v>
      </c>
      <c r="BW20" s="15">
        <f t="shared" si="40"/>
        <v>760.2382032</v>
      </c>
      <c r="BX20" s="32">
        <f t="shared" si="41"/>
        <v>277.0648636</v>
      </c>
      <c r="CA20" s="15">
        <f t="shared" si="42"/>
        <v>1101.5337024</v>
      </c>
      <c r="CB20" s="15">
        <f t="shared" si="43"/>
        <v>1101.5337024</v>
      </c>
      <c r="CC20" s="32">
        <f t="shared" si="44"/>
        <v>401.4482352</v>
      </c>
      <c r="CF20" s="15">
        <f t="shared" si="45"/>
        <v>1393.7577072</v>
      </c>
      <c r="CG20" s="15">
        <f t="shared" si="46"/>
        <v>1393.7577072</v>
      </c>
      <c r="CH20" s="32">
        <f t="shared" si="47"/>
        <v>507.94775559999994</v>
      </c>
      <c r="CK20" s="15">
        <f t="shared" si="48"/>
        <v>129.633984</v>
      </c>
      <c r="CL20" s="15">
        <f t="shared" si="49"/>
        <v>129.633984</v>
      </c>
      <c r="CM20" s="32">
        <f t="shared" si="50"/>
        <v>47.244432</v>
      </c>
      <c r="CP20" s="32">
        <f t="shared" si="51"/>
        <v>2449.50516</v>
      </c>
      <c r="CQ20" s="15">
        <f t="shared" si="52"/>
        <v>2449.50516</v>
      </c>
      <c r="CR20" s="32">
        <f t="shared" si="53"/>
        <v>892.7094300000001</v>
      </c>
      <c r="CU20" s="15">
        <f t="shared" si="54"/>
        <v>6355.054492799999</v>
      </c>
      <c r="CV20" s="15">
        <f t="shared" si="55"/>
        <v>6355.054492799999</v>
      </c>
      <c r="CW20" s="32">
        <f t="shared" si="56"/>
        <v>2316.0665944</v>
      </c>
      <c r="CZ20" s="15">
        <f t="shared" si="57"/>
        <v>468.14738400000005</v>
      </c>
      <c r="DA20" s="15">
        <f t="shared" si="58"/>
        <v>468.14738400000005</v>
      </c>
      <c r="DB20" s="32">
        <f t="shared" si="59"/>
        <v>170.61388200000002</v>
      </c>
    </row>
    <row r="21" spans="1:106" ht="12">
      <c r="A21" s="33">
        <v>43191</v>
      </c>
      <c r="C21" s="16">
        <f>'2005A'!AS21</f>
        <v>0</v>
      </c>
      <c r="D21" s="16">
        <f>'2005A'!AT21</f>
        <v>147984</v>
      </c>
      <c r="E21" s="16">
        <f t="shared" si="60"/>
        <v>147984</v>
      </c>
      <c r="F21" s="16">
        <f>'2005A'!AV21</f>
        <v>53932</v>
      </c>
      <c r="H21" s="15">
        <f>C21*9.02238/100</f>
        <v>0</v>
      </c>
      <c r="I21" s="32">
        <f t="shared" si="0"/>
        <v>13351.6788192</v>
      </c>
      <c r="J21" s="32">
        <f t="shared" si="1"/>
        <v>13351.6788192</v>
      </c>
      <c r="K21" s="32">
        <f t="shared" si="2"/>
        <v>4865.949981600001</v>
      </c>
      <c r="M21" s="15">
        <f>C21*0.08478/100</f>
        <v>0</v>
      </c>
      <c r="N21" s="15">
        <f t="shared" si="3"/>
        <v>125.46083519999998</v>
      </c>
      <c r="O21" s="15">
        <f t="shared" si="4"/>
        <v>125.46083519999998</v>
      </c>
      <c r="P21" s="32">
        <f t="shared" si="5"/>
        <v>45.7235496</v>
      </c>
      <c r="R21" s="32">
        <f>C21*2.71514/100</f>
        <v>0</v>
      </c>
      <c r="S21" s="15">
        <f t="shared" si="6"/>
        <v>4017.9727775999995</v>
      </c>
      <c r="T21" s="15">
        <f t="shared" si="7"/>
        <v>4017.9727775999995</v>
      </c>
      <c r="U21" s="32">
        <f t="shared" si="8"/>
        <v>1464.3293048</v>
      </c>
      <c r="W21" s="15">
        <f>C21*22.73895/100</f>
        <v>0</v>
      </c>
      <c r="X21" s="15">
        <f t="shared" si="9"/>
        <v>33650.007767999996</v>
      </c>
      <c r="Y21" s="15">
        <f t="shared" si="10"/>
        <v>33650.007767999996</v>
      </c>
      <c r="Z21" s="32">
        <f t="shared" si="11"/>
        <v>12263.570514</v>
      </c>
      <c r="AB21" s="15">
        <f>C21*5.88551/100</f>
        <v>0</v>
      </c>
      <c r="AC21" s="15">
        <f t="shared" si="12"/>
        <v>8709.6131184</v>
      </c>
      <c r="AD21" s="15">
        <f t="shared" si="13"/>
        <v>8709.6131184</v>
      </c>
      <c r="AE21" s="32">
        <f t="shared" si="14"/>
        <v>3174.1732532</v>
      </c>
      <c r="AG21" s="15">
        <f>C21*3.98496/100</f>
        <v>0</v>
      </c>
      <c r="AH21" s="15">
        <f t="shared" si="15"/>
        <v>5897.1032064</v>
      </c>
      <c r="AI21" s="15">
        <f t="shared" si="16"/>
        <v>5897.1032064</v>
      </c>
      <c r="AJ21" s="32">
        <f t="shared" si="17"/>
        <v>2149.1686271999997</v>
      </c>
      <c r="AL21" s="15">
        <f>C21*0.61294/100</f>
        <v>0</v>
      </c>
      <c r="AM21" s="15">
        <f t="shared" si="18"/>
        <v>907.0531296000001</v>
      </c>
      <c r="AN21" s="15">
        <f t="shared" si="19"/>
        <v>907.0531296000001</v>
      </c>
      <c r="AO21" s="32">
        <f t="shared" si="20"/>
        <v>330.57080080000003</v>
      </c>
      <c r="AQ21" s="15">
        <f>C21*1.4032/100</f>
        <v>0</v>
      </c>
      <c r="AR21" s="15">
        <f t="shared" si="21"/>
        <v>2076.511488</v>
      </c>
      <c r="AS21" s="15">
        <f t="shared" si="22"/>
        <v>2076.511488</v>
      </c>
      <c r="AT21" s="32">
        <f t="shared" si="23"/>
        <v>756.773824</v>
      </c>
      <c r="AV21" s="15">
        <f>C21*0.23527/100</f>
        <v>0</v>
      </c>
      <c r="AW21" s="15">
        <f t="shared" si="24"/>
        <v>348.16195680000004</v>
      </c>
      <c r="AX21" s="15">
        <f t="shared" si="25"/>
        <v>348.16195680000004</v>
      </c>
      <c r="AY21" s="32">
        <f t="shared" si="26"/>
        <v>126.88581640000001</v>
      </c>
      <c r="BA21" s="15">
        <f>C21*0.25449/100</f>
        <v>0</v>
      </c>
      <c r="BB21" s="15">
        <f t="shared" si="27"/>
        <v>376.6044816</v>
      </c>
      <c r="BC21" s="15">
        <f t="shared" si="28"/>
        <v>376.6044816</v>
      </c>
      <c r="BD21" s="32">
        <f t="shared" si="29"/>
        <v>137.2515468</v>
      </c>
      <c r="BF21" s="15">
        <f>C21*0.48599/100</f>
        <v>0</v>
      </c>
      <c r="BG21" s="15">
        <f t="shared" si="30"/>
        <v>719.1874416</v>
      </c>
      <c r="BH21" s="15">
        <f t="shared" si="31"/>
        <v>719.1874416</v>
      </c>
      <c r="BI21" s="32">
        <f t="shared" si="32"/>
        <v>262.1041268</v>
      </c>
      <c r="BK21" s="15">
        <f>C21*0.08071/100</f>
        <v>0</v>
      </c>
      <c r="BL21" s="15">
        <f t="shared" si="33"/>
        <v>119.43788640000001</v>
      </c>
      <c r="BM21" s="15">
        <f t="shared" si="34"/>
        <v>119.43788640000001</v>
      </c>
      <c r="BN21" s="32">
        <f t="shared" si="35"/>
        <v>43.5285172</v>
      </c>
      <c r="BP21" s="15">
        <f>C21*0.0014/100</f>
        <v>0</v>
      </c>
      <c r="BQ21" s="15">
        <f t="shared" si="36"/>
        <v>2.071776</v>
      </c>
      <c r="BR21" s="15">
        <f t="shared" si="37"/>
        <v>2.071776</v>
      </c>
      <c r="BS21" s="32">
        <f t="shared" si="38"/>
        <v>0.7550479999999999</v>
      </c>
      <c r="BU21" s="15">
        <f>C21*0.51373/100</f>
        <v>0</v>
      </c>
      <c r="BV21" s="15">
        <f t="shared" si="39"/>
        <v>760.2382032</v>
      </c>
      <c r="BW21" s="15">
        <f t="shared" si="40"/>
        <v>760.2382032</v>
      </c>
      <c r="BX21" s="32">
        <f t="shared" si="41"/>
        <v>277.0648636</v>
      </c>
      <c r="BZ21" s="15">
        <f>C21*0.74436/100</f>
        <v>0</v>
      </c>
      <c r="CA21" s="15">
        <f t="shared" si="42"/>
        <v>1101.5337024</v>
      </c>
      <c r="CB21" s="15">
        <f t="shared" si="43"/>
        <v>1101.5337024</v>
      </c>
      <c r="CC21" s="32">
        <f t="shared" si="44"/>
        <v>401.4482352</v>
      </c>
      <c r="CE21" s="15">
        <f>C21*0.94183/100</f>
        <v>0</v>
      </c>
      <c r="CF21" s="15">
        <f t="shared" si="45"/>
        <v>1393.7577072</v>
      </c>
      <c r="CG21" s="15">
        <f t="shared" si="46"/>
        <v>1393.7577072</v>
      </c>
      <c r="CH21" s="32">
        <f t="shared" si="47"/>
        <v>507.94775559999994</v>
      </c>
      <c r="CJ21" s="15">
        <f>C21*0.0876/100</f>
        <v>0</v>
      </c>
      <c r="CK21" s="15">
        <f t="shared" si="48"/>
        <v>129.633984</v>
      </c>
      <c r="CL21" s="15">
        <f t="shared" si="49"/>
        <v>129.633984</v>
      </c>
      <c r="CM21" s="32">
        <f t="shared" si="50"/>
        <v>47.244432</v>
      </c>
      <c r="CO21" s="15">
        <f>C21*1.65525/100</f>
        <v>0</v>
      </c>
      <c r="CP21" s="32">
        <f t="shared" si="51"/>
        <v>2449.50516</v>
      </c>
      <c r="CQ21" s="15">
        <f t="shared" si="52"/>
        <v>2449.50516</v>
      </c>
      <c r="CR21" s="32">
        <f t="shared" si="53"/>
        <v>892.7094300000001</v>
      </c>
      <c r="CT21" s="15">
        <f>C21*4.29442/100</f>
        <v>0</v>
      </c>
      <c r="CU21" s="15">
        <f t="shared" si="54"/>
        <v>6355.054492799999</v>
      </c>
      <c r="CV21" s="15">
        <f t="shared" si="55"/>
        <v>6355.054492799999</v>
      </c>
      <c r="CW21" s="32">
        <f t="shared" si="56"/>
        <v>2316.0665944</v>
      </c>
      <c r="CY21" s="15">
        <f>C21*0.31635/100</f>
        <v>0</v>
      </c>
      <c r="CZ21" s="15">
        <f t="shared" si="57"/>
        <v>468.14738400000005</v>
      </c>
      <c r="DA21" s="15">
        <f t="shared" si="58"/>
        <v>468.14738400000005</v>
      </c>
      <c r="DB21" s="32">
        <f t="shared" si="59"/>
        <v>170.61388200000002</v>
      </c>
    </row>
    <row r="22" spans="1:106" ht="12">
      <c r="A22" s="33">
        <v>43374</v>
      </c>
      <c r="C22" s="16">
        <f>'2005A'!AS22</f>
        <v>0</v>
      </c>
      <c r="D22" s="16">
        <f>'2005A'!AT22</f>
        <v>147984</v>
      </c>
      <c r="E22" s="16">
        <f t="shared" si="60"/>
        <v>147984</v>
      </c>
      <c r="F22" s="16">
        <f>'2005A'!AV22</f>
        <v>53932</v>
      </c>
      <c r="I22" s="32">
        <f t="shared" si="0"/>
        <v>13351.6788192</v>
      </c>
      <c r="J22" s="32">
        <f t="shared" si="1"/>
        <v>13351.6788192</v>
      </c>
      <c r="K22" s="32">
        <f t="shared" si="2"/>
        <v>4865.949981600001</v>
      </c>
      <c r="N22" s="15">
        <f t="shared" si="3"/>
        <v>125.46083519999998</v>
      </c>
      <c r="O22" s="15">
        <f t="shared" si="4"/>
        <v>125.46083519999998</v>
      </c>
      <c r="P22" s="32">
        <f t="shared" si="5"/>
        <v>45.7235496</v>
      </c>
      <c r="R22" s="32"/>
      <c r="S22" s="15">
        <f t="shared" si="6"/>
        <v>4017.9727775999995</v>
      </c>
      <c r="T22" s="15">
        <f t="shared" si="7"/>
        <v>4017.9727775999995</v>
      </c>
      <c r="U22" s="32">
        <f t="shared" si="8"/>
        <v>1464.3293048</v>
      </c>
      <c r="X22" s="15">
        <f t="shared" si="9"/>
        <v>33650.007767999996</v>
      </c>
      <c r="Y22" s="15">
        <f t="shared" si="10"/>
        <v>33650.007767999996</v>
      </c>
      <c r="Z22" s="32">
        <f t="shared" si="11"/>
        <v>12263.570514</v>
      </c>
      <c r="AC22" s="15">
        <f t="shared" si="12"/>
        <v>8709.6131184</v>
      </c>
      <c r="AD22" s="15">
        <f t="shared" si="13"/>
        <v>8709.6131184</v>
      </c>
      <c r="AE22" s="32">
        <f t="shared" si="14"/>
        <v>3174.1732532</v>
      </c>
      <c r="AH22" s="15">
        <f t="shared" si="15"/>
        <v>5897.1032064</v>
      </c>
      <c r="AI22" s="15">
        <f t="shared" si="16"/>
        <v>5897.1032064</v>
      </c>
      <c r="AJ22" s="32">
        <f t="shared" si="17"/>
        <v>2149.1686271999997</v>
      </c>
      <c r="AM22" s="15">
        <f t="shared" si="18"/>
        <v>907.0531296000001</v>
      </c>
      <c r="AN22" s="15">
        <f t="shared" si="19"/>
        <v>907.0531296000001</v>
      </c>
      <c r="AO22" s="32">
        <f t="shared" si="20"/>
        <v>330.57080080000003</v>
      </c>
      <c r="AR22" s="15">
        <f t="shared" si="21"/>
        <v>2076.511488</v>
      </c>
      <c r="AS22" s="15">
        <f t="shared" si="22"/>
        <v>2076.511488</v>
      </c>
      <c r="AT22" s="32">
        <f t="shared" si="23"/>
        <v>756.773824</v>
      </c>
      <c r="AW22" s="15">
        <f t="shared" si="24"/>
        <v>348.16195680000004</v>
      </c>
      <c r="AX22" s="15">
        <f t="shared" si="25"/>
        <v>348.16195680000004</v>
      </c>
      <c r="AY22" s="32">
        <f t="shared" si="26"/>
        <v>126.88581640000001</v>
      </c>
      <c r="BB22" s="15">
        <f t="shared" si="27"/>
        <v>376.6044816</v>
      </c>
      <c r="BC22" s="15">
        <f t="shared" si="28"/>
        <v>376.6044816</v>
      </c>
      <c r="BD22" s="32">
        <f t="shared" si="29"/>
        <v>137.2515468</v>
      </c>
      <c r="BG22" s="15">
        <f t="shared" si="30"/>
        <v>719.1874416</v>
      </c>
      <c r="BH22" s="15">
        <f t="shared" si="31"/>
        <v>719.1874416</v>
      </c>
      <c r="BI22" s="32">
        <f t="shared" si="32"/>
        <v>262.1041268</v>
      </c>
      <c r="BL22" s="15">
        <f t="shared" si="33"/>
        <v>119.43788640000001</v>
      </c>
      <c r="BM22" s="15">
        <f t="shared" si="34"/>
        <v>119.43788640000001</v>
      </c>
      <c r="BN22" s="32">
        <f t="shared" si="35"/>
        <v>43.5285172</v>
      </c>
      <c r="BQ22" s="15">
        <f t="shared" si="36"/>
        <v>2.071776</v>
      </c>
      <c r="BR22" s="15">
        <f t="shared" si="37"/>
        <v>2.071776</v>
      </c>
      <c r="BS22" s="32">
        <f t="shared" si="38"/>
        <v>0.7550479999999999</v>
      </c>
      <c r="BV22" s="15">
        <f t="shared" si="39"/>
        <v>760.2382032</v>
      </c>
      <c r="BW22" s="15">
        <f t="shared" si="40"/>
        <v>760.2382032</v>
      </c>
      <c r="BX22" s="32">
        <f t="shared" si="41"/>
        <v>277.0648636</v>
      </c>
      <c r="CA22" s="15">
        <f t="shared" si="42"/>
        <v>1101.5337024</v>
      </c>
      <c r="CB22" s="15">
        <f t="shared" si="43"/>
        <v>1101.5337024</v>
      </c>
      <c r="CC22" s="32">
        <f t="shared" si="44"/>
        <v>401.4482352</v>
      </c>
      <c r="CF22" s="15">
        <f t="shared" si="45"/>
        <v>1393.7577072</v>
      </c>
      <c r="CG22" s="15">
        <f t="shared" si="46"/>
        <v>1393.7577072</v>
      </c>
      <c r="CH22" s="32">
        <f t="shared" si="47"/>
        <v>507.94775559999994</v>
      </c>
      <c r="CK22" s="15">
        <f t="shared" si="48"/>
        <v>129.633984</v>
      </c>
      <c r="CL22" s="15">
        <f t="shared" si="49"/>
        <v>129.633984</v>
      </c>
      <c r="CM22" s="32">
        <f t="shared" si="50"/>
        <v>47.244432</v>
      </c>
      <c r="CP22" s="32">
        <f t="shared" si="51"/>
        <v>2449.50516</v>
      </c>
      <c r="CQ22" s="15">
        <f t="shared" si="52"/>
        <v>2449.50516</v>
      </c>
      <c r="CR22" s="32">
        <f t="shared" si="53"/>
        <v>892.7094300000001</v>
      </c>
      <c r="CU22" s="15">
        <f t="shared" si="54"/>
        <v>6355.054492799999</v>
      </c>
      <c r="CV22" s="15">
        <f t="shared" si="55"/>
        <v>6355.054492799999</v>
      </c>
      <c r="CW22" s="32">
        <f t="shared" si="56"/>
        <v>2316.0665944</v>
      </c>
      <c r="CZ22" s="15">
        <f t="shared" si="57"/>
        <v>468.14738400000005</v>
      </c>
      <c r="DA22" s="15">
        <f t="shared" si="58"/>
        <v>468.14738400000005</v>
      </c>
      <c r="DB22" s="32">
        <f t="shared" si="59"/>
        <v>170.61388200000002</v>
      </c>
    </row>
    <row r="23" spans="1:106" ht="12">
      <c r="A23" s="33">
        <v>43556</v>
      </c>
      <c r="B23" s="34"/>
      <c r="C23" s="16">
        <f>'2005A'!AS23</f>
        <v>0</v>
      </c>
      <c r="D23" s="16">
        <f>'2005A'!AT23</f>
        <v>147984</v>
      </c>
      <c r="E23" s="16">
        <f t="shared" si="60"/>
        <v>147984</v>
      </c>
      <c r="F23" s="16">
        <f>'2005A'!AV23</f>
        <v>53932</v>
      </c>
      <c r="H23" s="15">
        <f>C23*9.02238/100</f>
        <v>0</v>
      </c>
      <c r="I23" s="32">
        <f t="shared" si="0"/>
        <v>13351.6788192</v>
      </c>
      <c r="J23" s="32">
        <f t="shared" si="1"/>
        <v>13351.6788192</v>
      </c>
      <c r="K23" s="32">
        <f t="shared" si="2"/>
        <v>4865.949981600001</v>
      </c>
      <c r="M23" s="15">
        <f>C23*0.08478/100</f>
        <v>0</v>
      </c>
      <c r="N23" s="15">
        <f t="shared" si="3"/>
        <v>125.46083519999998</v>
      </c>
      <c r="O23" s="15">
        <f t="shared" si="4"/>
        <v>125.46083519999998</v>
      </c>
      <c r="P23" s="32">
        <f t="shared" si="5"/>
        <v>45.7235496</v>
      </c>
      <c r="R23" s="32">
        <f>C23*2.71514/100</f>
        <v>0</v>
      </c>
      <c r="S23" s="15">
        <f t="shared" si="6"/>
        <v>4017.9727775999995</v>
      </c>
      <c r="T23" s="15">
        <f t="shared" si="7"/>
        <v>4017.9727775999995</v>
      </c>
      <c r="U23" s="32">
        <f t="shared" si="8"/>
        <v>1464.3293048</v>
      </c>
      <c r="W23" s="15">
        <f>C23*22.73895/100</f>
        <v>0</v>
      </c>
      <c r="X23" s="15">
        <f t="shared" si="9"/>
        <v>33650.007767999996</v>
      </c>
      <c r="Y23" s="15">
        <f t="shared" si="10"/>
        <v>33650.007767999996</v>
      </c>
      <c r="Z23" s="32">
        <f t="shared" si="11"/>
        <v>12263.570514</v>
      </c>
      <c r="AB23" s="15">
        <f>C23*5.88551/100</f>
        <v>0</v>
      </c>
      <c r="AC23" s="15">
        <f t="shared" si="12"/>
        <v>8709.6131184</v>
      </c>
      <c r="AD23" s="15">
        <f t="shared" si="13"/>
        <v>8709.6131184</v>
      </c>
      <c r="AE23" s="32">
        <f t="shared" si="14"/>
        <v>3174.1732532</v>
      </c>
      <c r="AG23" s="15">
        <f>C23*3.98496/100</f>
        <v>0</v>
      </c>
      <c r="AH23" s="15">
        <f t="shared" si="15"/>
        <v>5897.1032064</v>
      </c>
      <c r="AI23" s="15">
        <f t="shared" si="16"/>
        <v>5897.1032064</v>
      </c>
      <c r="AJ23" s="32">
        <f t="shared" si="17"/>
        <v>2149.1686271999997</v>
      </c>
      <c r="AL23" s="15">
        <f>C23*0.61294/100</f>
        <v>0</v>
      </c>
      <c r="AM23" s="15">
        <f t="shared" si="18"/>
        <v>907.0531296000001</v>
      </c>
      <c r="AN23" s="15">
        <f t="shared" si="19"/>
        <v>907.0531296000001</v>
      </c>
      <c r="AO23" s="32">
        <f t="shared" si="20"/>
        <v>330.57080080000003</v>
      </c>
      <c r="AQ23" s="15">
        <f>C23*1.4032/100</f>
        <v>0</v>
      </c>
      <c r="AR23" s="15">
        <f t="shared" si="21"/>
        <v>2076.511488</v>
      </c>
      <c r="AS23" s="15">
        <f t="shared" si="22"/>
        <v>2076.511488</v>
      </c>
      <c r="AT23" s="32">
        <f t="shared" si="23"/>
        <v>756.773824</v>
      </c>
      <c r="AV23" s="15">
        <f>C23*0.23527/100</f>
        <v>0</v>
      </c>
      <c r="AW23" s="15">
        <f t="shared" si="24"/>
        <v>348.16195680000004</v>
      </c>
      <c r="AX23" s="15">
        <f t="shared" si="25"/>
        <v>348.16195680000004</v>
      </c>
      <c r="AY23" s="32">
        <f t="shared" si="26"/>
        <v>126.88581640000001</v>
      </c>
      <c r="BA23" s="15">
        <f>C23*0.25449/100</f>
        <v>0</v>
      </c>
      <c r="BB23" s="15">
        <f t="shared" si="27"/>
        <v>376.6044816</v>
      </c>
      <c r="BC23" s="15">
        <f t="shared" si="28"/>
        <v>376.6044816</v>
      </c>
      <c r="BD23" s="32">
        <f t="shared" si="29"/>
        <v>137.2515468</v>
      </c>
      <c r="BF23" s="15">
        <f>C23*0.48599/100</f>
        <v>0</v>
      </c>
      <c r="BG23" s="15">
        <f t="shared" si="30"/>
        <v>719.1874416</v>
      </c>
      <c r="BH23" s="15">
        <f t="shared" si="31"/>
        <v>719.1874416</v>
      </c>
      <c r="BI23" s="32">
        <f t="shared" si="32"/>
        <v>262.1041268</v>
      </c>
      <c r="BK23" s="15">
        <f>C23*0.08071/100</f>
        <v>0</v>
      </c>
      <c r="BL23" s="15">
        <f t="shared" si="33"/>
        <v>119.43788640000001</v>
      </c>
      <c r="BM23" s="15">
        <f t="shared" si="34"/>
        <v>119.43788640000001</v>
      </c>
      <c r="BN23" s="32">
        <f t="shared" si="35"/>
        <v>43.5285172</v>
      </c>
      <c r="BP23" s="15">
        <f>C23*0.0014/100</f>
        <v>0</v>
      </c>
      <c r="BQ23" s="15">
        <f t="shared" si="36"/>
        <v>2.071776</v>
      </c>
      <c r="BR23" s="15">
        <f t="shared" si="37"/>
        <v>2.071776</v>
      </c>
      <c r="BS23" s="32">
        <f t="shared" si="38"/>
        <v>0.7550479999999999</v>
      </c>
      <c r="BU23" s="15">
        <f>C23*0.51373/100</f>
        <v>0</v>
      </c>
      <c r="BV23" s="15">
        <f t="shared" si="39"/>
        <v>760.2382032</v>
      </c>
      <c r="BW23" s="15">
        <f t="shared" si="40"/>
        <v>760.2382032</v>
      </c>
      <c r="BX23" s="32">
        <f t="shared" si="41"/>
        <v>277.0648636</v>
      </c>
      <c r="BZ23" s="15">
        <f>C23*0.74436/100</f>
        <v>0</v>
      </c>
      <c r="CA23" s="15">
        <f t="shared" si="42"/>
        <v>1101.5337024</v>
      </c>
      <c r="CB23" s="15">
        <f t="shared" si="43"/>
        <v>1101.5337024</v>
      </c>
      <c r="CC23" s="32">
        <f t="shared" si="44"/>
        <v>401.4482352</v>
      </c>
      <c r="CE23" s="15">
        <f>C23*0.94183/100</f>
        <v>0</v>
      </c>
      <c r="CF23" s="15">
        <f t="shared" si="45"/>
        <v>1393.7577072</v>
      </c>
      <c r="CG23" s="15">
        <f t="shared" si="46"/>
        <v>1393.7577072</v>
      </c>
      <c r="CH23" s="32">
        <f t="shared" si="47"/>
        <v>507.94775559999994</v>
      </c>
      <c r="CJ23" s="15">
        <f>C23*0.0876/100</f>
        <v>0</v>
      </c>
      <c r="CK23" s="15">
        <f t="shared" si="48"/>
        <v>129.633984</v>
      </c>
      <c r="CL23" s="15">
        <f t="shared" si="49"/>
        <v>129.633984</v>
      </c>
      <c r="CM23" s="32">
        <f t="shared" si="50"/>
        <v>47.244432</v>
      </c>
      <c r="CO23" s="15">
        <f>C23*1.65525/100</f>
        <v>0</v>
      </c>
      <c r="CP23" s="32">
        <f t="shared" si="51"/>
        <v>2449.50516</v>
      </c>
      <c r="CQ23" s="15">
        <f t="shared" si="52"/>
        <v>2449.50516</v>
      </c>
      <c r="CR23" s="32">
        <f t="shared" si="53"/>
        <v>892.7094300000001</v>
      </c>
      <c r="CT23" s="15">
        <f>C23*4.29442/100</f>
        <v>0</v>
      </c>
      <c r="CU23" s="15">
        <f t="shared" si="54"/>
        <v>6355.054492799999</v>
      </c>
      <c r="CV23" s="15">
        <f t="shared" si="55"/>
        <v>6355.054492799999</v>
      </c>
      <c r="CW23" s="32">
        <f t="shared" si="56"/>
        <v>2316.0665944</v>
      </c>
      <c r="CY23" s="15">
        <f>C23*0.31635/100</f>
        <v>0</v>
      </c>
      <c r="CZ23" s="15">
        <f t="shared" si="57"/>
        <v>468.14738400000005</v>
      </c>
      <c r="DA23" s="15">
        <f t="shared" si="58"/>
        <v>468.14738400000005</v>
      </c>
      <c r="DB23" s="32">
        <f t="shared" si="59"/>
        <v>170.61388200000002</v>
      </c>
    </row>
    <row r="24" spans="1:106" ht="12">
      <c r="A24" s="33">
        <v>43739</v>
      </c>
      <c r="B24" s="34"/>
      <c r="C24" s="16">
        <f>'2005A'!AS24</f>
        <v>0</v>
      </c>
      <c r="D24" s="16">
        <f>'2005A'!AT24</f>
        <v>147984</v>
      </c>
      <c r="E24" s="16">
        <f t="shared" si="60"/>
        <v>147984</v>
      </c>
      <c r="F24" s="16">
        <f>'2005A'!AV24</f>
        <v>53932</v>
      </c>
      <c r="I24" s="32">
        <f t="shared" si="0"/>
        <v>13351.6788192</v>
      </c>
      <c r="J24" s="32">
        <f t="shared" si="1"/>
        <v>13351.6788192</v>
      </c>
      <c r="K24" s="32">
        <f t="shared" si="2"/>
        <v>4865.949981600001</v>
      </c>
      <c r="N24" s="15">
        <f t="shared" si="3"/>
        <v>125.46083519999998</v>
      </c>
      <c r="O24" s="15">
        <f t="shared" si="4"/>
        <v>125.46083519999998</v>
      </c>
      <c r="P24" s="32">
        <f t="shared" si="5"/>
        <v>45.7235496</v>
      </c>
      <c r="R24" s="32"/>
      <c r="S24" s="15">
        <f t="shared" si="6"/>
        <v>4017.9727775999995</v>
      </c>
      <c r="T24" s="15">
        <f t="shared" si="7"/>
        <v>4017.9727775999995</v>
      </c>
      <c r="U24" s="32">
        <f t="shared" si="8"/>
        <v>1464.3293048</v>
      </c>
      <c r="X24" s="15">
        <f t="shared" si="9"/>
        <v>33650.007767999996</v>
      </c>
      <c r="Y24" s="15">
        <f t="shared" si="10"/>
        <v>33650.007767999996</v>
      </c>
      <c r="Z24" s="32">
        <f t="shared" si="11"/>
        <v>12263.570514</v>
      </c>
      <c r="AC24" s="15">
        <f t="shared" si="12"/>
        <v>8709.6131184</v>
      </c>
      <c r="AD24" s="15">
        <f t="shared" si="13"/>
        <v>8709.6131184</v>
      </c>
      <c r="AE24" s="32">
        <f t="shared" si="14"/>
        <v>3174.1732532</v>
      </c>
      <c r="AH24" s="15">
        <f t="shared" si="15"/>
        <v>5897.1032064</v>
      </c>
      <c r="AI24" s="15">
        <f t="shared" si="16"/>
        <v>5897.1032064</v>
      </c>
      <c r="AJ24" s="32">
        <f t="shared" si="17"/>
        <v>2149.1686271999997</v>
      </c>
      <c r="AM24" s="15">
        <f t="shared" si="18"/>
        <v>907.0531296000001</v>
      </c>
      <c r="AN24" s="15">
        <f t="shared" si="19"/>
        <v>907.0531296000001</v>
      </c>
      <c r="AO24" s="32">
        <f t="shared" si="20"/>
        <v>330.57080080000003</v>
      </c>
      <c r="AR24" s="15">
        <f t="shared" si="21"/>
        <v>2076.511488</v>
      </c>
      <c r="AS24" s="15">
        <f t="shared" si="22"/>
        <v>2076.511488</v>
      </c>
      <c r="AT24" s="32">
        <f t="shared" si="23"/>
        <v>756.773824</v>
      </c>
      <c r="AW24" s="15">
        <f t="shared" si="24"/>
        <v>348.16195680000004</v>
      </c>
      <c r="AX24" s="15">
        <f t="shared" si="25"/>
        <v>348.16195680000004</v>
      </c>
      <c r="AY24" s="32">
        <f t="shared" si="26"/>
        <v>126.88581640000001</v>
      </c>
      <c r="BB24" s="15">
        <f t="shared" si="27"/>
        <v>376.6044816</v>
      </c>
      <c r="BC24" s="15">
        <f t="shared" si="28"/>
        <v>376.6044816</v>
      </c>
      <c r="BD24" s="32">
        <f t="shared" si="29"/>
        <v>137.2515468</v>
      </c>
      <c r="BG24" s="15">
        <f t="shared" si="30"/>
        <v>719.1874416</v>
      </c>
      <c r="BH24" s="15">
        <f t="shared" si="31"/>
        <v>719.1874416</v>
      </c>
      <c r="BI24" s="32">
        <f t="shared" si="32"/>
        <v>262.1041268</v>
      </c>
      <c r="BL24" s="15">
        <f t="shared" si="33"/>
        <v>119.43788640000001</v>
      </c>
      <c r="BM24" s="15">
        <f t="shared" si="34"/>
        <v>119.43788640000001</v>
      </c>
      <c r="BN24" s="32">
        <f t="shared" si="35"/>
        <v>43.5285172</v>
      </c>
      <c r="BQ24" s="15">
        <f t="shared" si="36"/>
        <v>2.071776</v>
      </c>
      <c r="BR24" s="15">
        <f t="shared" si="37"/>
        <v>2.071776</v>
      </c>
      <c r="BS24" s="32">
        <f t="shared" si="38"/>
        <v>0.7550479999999999</v>
      </c>
      <c r="BV24" s="15">
        <f t="shared" si="39"/>
        <v>760.2382032</v>
      </c>
      <c r="BW24" s="15">
        <f t="shared" si="40"/>
        <v>760.2382032</v>
      </c>
      <c r="BX24" s="32">
        <f t="shared" si="41"/>
        <v>277.0648636</v>
      </c>
      <c r="CA24" s="15">
        <f t="shared" si="42"/>
        <v>1101.5337024</v>
      </c>
      <c r="CB24" s="15">
        <f t="shared" si="43"/>
        <v>1101.5337024</v>
      </c>
      <c r="CC24" s="32">
        <f t="shared" si="44"/>
        <v>401.4482352</v>
      </c>
      <c r="CF24" s="15">
        <f t="shared" si="45"/>
        <v>1393.7577072</v>
      </c>
      <c r="CG24" s="15">
        <f t="shared" si="46"/>
        <v>1393.7577072</v>
      </c>
      <c r="CH24" s="32">
        <f t="shared" si="47"/>
        <v>507.94775559999994</v>
      </c>
      <c r="CK24" s="15">
        <f t="shared" si="48"/>
        <v>129.633984</v>
      </c>
      <c r="CL24" s="15">
        <f t="shared" si="49"/>
        <v>129.633984</v>
      </c>
      <c r="CM24" s="32">
        <f t="shared" si="50"/>
        <v>47.244432</v>
      </c>
      <c r="CP24" s="32">
        <f t="shared" si="51"/>
        <v>2449.50516</v>
      </c>
      <c r="CQ24" s="15">
        <f t="shared" si="52"/>
        <v>2449.50516</v>
      </c>
      <c r="CR24" s="32">
        <f t="shared" si="53"/>
        <v>892.7094300000001</v>
      </c>
      <c r="CU24" s="15">
        <f t="shared" si="54"/>
        <v>6355.054492799999</v>
      </c>
      <c r="CV24" s="15">
        <f t="shared" si="55"/>
        <v>6355.054492799999</v>
      </c>
      <c r="CW24" s="32">
        <f t="shared" si="56"/>
        <v>2316.0665944</v>
      </c>
      <c r="CZ24" s="15">
        <f t="shared" si="57"/>
        <v>468.14738400000005</v>
      </c>
      <c r="DA24" s="15">
        <f t="shared" si="58"/>
        <v>468.14738400000005</v>
      </c>
      <c r="DB24" s="32">
        <f t="shared" si="59"/>
        <v>170.61388200000002</v>
      </c>
    </row>
    <row r="25" spans="1:107" s="34" customFormat="1" ht="12">
      <c r="A25" s="33">
        <v>43922</v>
      </c>
      <c r="C25" s="16">
        <f>'2005A'!AS25</f>
        <v>0</v>
      </c>
      <c r="D25" s="16">
        <f>'2005A'!AT25</f>
        <v>147984</v>
      </c>
      <c r="E25" s="16">
        <f t="shared" si="60"/>
        <v>147984</v>
      </c>
      <c r="F25" s="16">
        <f>'2005A'!AV25</f>
        <v>53932</v>
      </c>
      <c r="G25" s="32"/>
      <c r="H25" s="15">
        <f>C25*9.02238/100</f>
        <v>0</v>
      </c>
      <c r="I25" s="32">
        <f t="shared" si="0"/>
        <v>13351.6788192</v>
      </c>
      <c r="J25" s="32">
        <f t="shared" si="1"/>
        <v>13351.6788192</v>
      </c>
      <c r="K25" s="32">
        <f t="shared" si="2"/>
        <v>4865.949981600001</v>
      </c>
      <c r="L25" s="32"/>
      <c r="M25" s="15">
        <f>C25*0.08478/100</f>
        <v>0</v>
      </c>
      <c r="N25" s="15">
        <f t="shared" si="3"/>
        <v>125.46083519999998</v>
      </c>
      <c r="O25" s="15">
        <f t="shared" si="4"/>
        <v>125.46083519999998</v>
      </c>
      <c r="P25" s="32">
        <f t="shared" si="5"/>
        <v>45.7235496</v>
      </c>
      <c r="Q25" s="32"/>
      <c r="R25" s="32">
        <f>C25*2.71514/100</f>
        <v>0</v>
      </c>
      <c r="S25" s="15">
        <f t="shared" si="6"/>
        <v>4017.9727775999995</v>
      </c>
      <c r="T25" s="15">
        <f t="shared" si="7"/>
        <v>4017.9727775999995</v>
      </c>
      <c r="U25" s="32">
        <f t="shared" si="8"/>
        <v>1464.3293048</v>
      </c>
      <c r="V25" s="32"/>
      <c r="W25" s="15">
        <f>C25*22.73895/100</f>
        <v>0</v>
      </c>
      <c r="X25" s="15">
        <f t="shared" si="9"/>
        <v>33650.007767999996</v>
      </c>
      <c r="Y25" s="15">
        <f t="shared" si="10"/>
        <v>33650.007767999996</v>
      </c>
      <c r="Z25" s="32">
        <f t="shared" si="11"/>
        <v>12263.570514</v>
      </c>
      <c r="AA25" s="32"/>
      <c r="AB25" s="15">
        <f>C25*5.88551/100</f>
        <v>0</v>
      </c>
      <c r="AC25" s="15">
        <f t="shared" si="12"/>
        <v>8709.6131184</v>
      </c>
      <c r="AD25" s="15">
        <f t="shared" si="13"/>
        <v>8709.6131184</v>
      </c>
      <c r="AE25" s="32">
        <f t="shared" si="14"/>
        <v>3174.1732532</v>
      </c>
      <c r="AF25" s="15"/>
      <c r="AG25" s="15">
        <f>C25*3.98496/100</f>
        <v>0</v>
      </c>
      <c r="AH25" s="15">
        <f t="shared" si="15"/>
        <v>5897.1032064</v>
      </c>
      <c r="AI25" s="15">
        <f t="shared" si="16"/>
        <v>5897.1032064</v>
      </c>
      <c r="AJ25" s="32">
        <f t="shared" si="17"/>
        <v>2149.1686271999997</v>
      </c>
      <c r="AK25" s="32"/>
      <c r="AL25" s="15">
        <f>C25*0.61294/100</f>
        <v>0</v>
      </c>
      <c r="AM25" s="15">
        <f t="shared" si="18"/>
        <v>907.0531296000001</v>
      </c>
      <c r="AN25" s="15">
        <f t="shared" si="19"/>
        <v>907.0531296000001</v>
      </c>
      <c r="AO25" s="32">
        <f t="shared" si="20"/>
        <v>330.57080080000003</v>
      </c>
      <c r="AP25" s="32"/>
      <c r="AQ25" s="15">
        <f>C25*1.4032/100</f>
        <v>0</v>
      </c>
      <c r="AR25" s="15">
        <f t="shared" si="21"/>
        <v>2076.511488</v>
      </c>
      <c r="AS25" s="15">
        <f t="shared" si="22"/>
        <v>2076.511488</v>
      </c>
      <c r="AT25" s="32">
        <f t="shared" si="23"/>
        <v>756.773824</v>
      </c>
      <c r="AU25" s="32"/>
      <c r="AV25" s="15">
        <f>C25*0.23527/100</f>
        <v>0</v>
      </c>
      <c r="AW25" s="15">
        <f t="shared" si="24"/>
        <v>348.16195680000004</v>
      </c>
      <c r="AX25" s="15">
        <f t="shared" si="25"/>
        <v>348.16195680000004</v>
      </c>
      <c r="AY25" s="32">
        <f t="shared" si="26"/>
        <v>126.88581640000001</v>
      </c>
      <c r="AZ25" s="32"/>
      <c r="BA25" s="15">
        <f>C25*0.25449/100</f>
        <v>0</v>
      </c>
      <c r="BB25" s="15">
        <f t="shared" si="27"/>
        <v>376.6044816</v>
      </c>
      <c r="BC25" s="15">
        <f t="shared" si="28"/>
        <v>376.6044816</v>
      </c>
      <c r="BD25" s="32">
        <f t="shared" si="29"/>
        <v>137.2515468</v>
      </c>
      <c r="BE25" s="32"/>
      <c r="BF25" s="15">
        <f>C25*0.48599/100</f>
        <v>0</v>
      </c>
      <c r="BG25" s="15">
        <f t="shared" si="30"/>
        <v>719.1874416</v>
      </c>
      <c r="BH25" s="15">
        <f t="shared" si="31"/>
        <v>719.1874416</v>
      </c>
      <c r="BI25" s="32">
        <f t="shared" si="32"/>
        <v>262.1041268</v>
      </c>
      <c r="BJ25" s="15"/>
      <c r="BK25" s="15">
        <f>C25*0.08071/100</f>
        <v>0</v>
      </c>
      <c r="BL25" s="15">
        <f t="shared" si="33"/>
        <v>119.43788640000001</v>
      </c>
      <c r="BM25" s="15">
        <f t="shared" si="34"/>
        <v>119.43788640000001</v>
      </c>
      <c r="BN25" s="32">
        <f t="shared" si="35"/>
        <v>43.5285172</v>
      </c>
      <c r="BO25" s="32"/>
      <c r="BP25" s="15">
        <f>C25*0.0014/100</f>
        <v>0</v>
      </c>
      <c r="BQ25" s="15">
        <f t="shared" si="36"/>
        <v>2.071776</v>
      </c>
      <c r="BR25" s="15">
        <f t="shared" si="37"/>
        <v>2.071776</v>
      </c>
      <c r="BS25" s="32">
        <f t="shared" si="38"/>
        <v>0.7550479999999999</v>
      </c>
      <c r="BT25" s="32"/>
      <c r="BU25" s="15">
        <f>C25*0.51373/100</f>
        <v>0</v>
      </c>
      <c r="BV25" s="15">
        <f t="shared" si="39"/>
        <v>760.2382032</v>
      </c>
      <c r="BW25" s="15">
        <f t="shared" si="40"/>
        <v>760.2382032</v>
      </c>
      <c r="BX25" s="32">
        <f t="shared" si="41"/>
        <v>277.0648636</v>
      </c>
      <c r="BY25" s="32"/>
      <c r="BZ25" s="15">
        <f>C25*0.74436/100</f>
        <v>0</v>
      </c>
      <c r="CA25" s="15">
        <f t="shared" si="42"/>
        <v>1101.5337024</v>
      </c>
      <c r="CB25" s="15">
        <f t="shared" si="43"/>
        <v>1101.5337024</v>
      </c>
      <c r="CC25" s="32">
        <f t="shared" si="44"/>
        <v>401.4482352</v>
      </c>
      <c r="CD25" s="32"/>
      <c r="CE25" s="15">
        <f>C25*0.94183/100</f>
        <v>0</v>
      </c>
      <c r="CF25" s="15">
        <f t="shared" si="45"/>
        <v>1393.7577072</v>
      </c>
      <c r="CG25" s="15">
        <f t="shared" si="46"/>
        <v>1393.7577072</v>
      </c>
      <c r="CH25" s="32">
        <f t="shared" si="47"/>
        <v>507.94775559999994</v>
      </c>
      <c r="CI25" s="32"/>
      <c r="CJ25" s="15">
        <f>C25*0.0876/100</f>
        <v>0</v>
      </c>
      <c r="CK25" s="15">
        <f t="shared" si="48"/>
        <v>129.633984</v>
      </c>
      <c r="CL25" s="15">
        <f t="shared" si="49"/>
        <v>129.633984</v>
      </c>
      <c r="CM25" s="32">
        <f t="shared" si="50"/>
        <v>47.244432</v>
      </c>
      <c r="CN25" s="32"/>
      <c r="CO25" s="15">
        <f>C25*1.65525/100</f>
        <v>0</v>
      </c>
      <c r="CP25" s="32">
        <f t="shared" si="51"/>
        <v>2449.50516</v>
      </c>
      <c r="CQ25" s="15">
        <f t="shared" si="52"/>
        <v>2449.50516</v>
      </c>
      <c r="CR25" s="32">
        <f t="shared" si="53"/>
        <v>892.7094300000001</v>
      </c>
      <c r="CS25" s="32"/>
      <c r="CT25" s="15">
        <f>C25*4.29442/100</f>
        <v>0</v>
      </c>
      <c r="CU25" s="15">
        <f t="shared" si="54"/>
        <v>6355.054492799999</v>
      </c>
      <c r="CV25" s="15">
        <f t="shared" si="55"/>
        <v>6355.054492799999</v>
      </c>
      <c r="CW25" s="32">
        <f t="shared" si="56"/>
        <v>2316.0665944</v>
      </c>
      <c r="CX25" s="32"/>
      <c r="CY25" s="15">
        <f>C25*0.31635/100</f>
        <v>0</v>
      </c>
      <c r="CZ25" s="15">
        <f t="shared" si="57"/>
        <v>468.14738400000005</v>
      </c>
      <c r="DA25" s="15">
        <f t="shared" si="58"/>
        <v>468.14738400000005</v>
      </c>
      <c r="DB25" s="32">
        <f t="shared" si="59"/>
        <v>170.61388200000002</v>
      </c>
      <c r="DC25" s="32"/>
    </row>
    <row r="26" spans="1:107" s="34" customFormat="1" ht="12">
      <c r="A26" s="33">
        <v>44105</v>
      </c>
      <c r="C26" s="16">
        <f>'2005A'!AS26</f>
        <v>0</v>
      </c>
      <c r="D26" s="16">
        <f>'2005A'!AT26</f>
        <v>147984</v>
      </c>
      <c r="E26" s="16">
        <f t="shared" si="60"/>
        <v>147984</v>
      </c>
      <c r="F26" s="16">
        <f>'2005A'!AV26</f>
        <v>53932</v>
      </c>
      <c r="G26" s="32"/>
      <c r="H26" s="15"/>
      <c r="I26" s="32">
        <f t="shared" si="0"/>
        <v>13351.6788192</v>
      </c>
      <c r="J26" s="32">
        <f t="shared" si="1"/>
        <v>13351.6788192</v>
      </c>
      <c r="K26" s="32">
        <f t="shared" si="2"/>
        <v>4865.949981600001</v>
      </c>
      <c r="L26" s="32"/>
      <c r="M26" s="15"/>
      <c r="N26" s="15">
        <f t="shared" si="3"/>
        <v>125.46083519999998</v>
      </c>
      <c r="O26" s="15">
        <f t="shared" si="4"/>
        <v>125.46083519999998</v>
      </c>
      <c r="P26" s="32">
        <f t="shared" si="5"/>
        <v>45.7235496</v>
      </c>
      <c r="Q26" s="32"/>
      <c r="R26" s="32"/>
      <c r="S26" s="15">
        <f t="shared" si="6"/>
        <v>4017.9727775999995</v>
      </c>
      <c r="T26" s="15">
        <f t="shared" si="7"/>
        <v>4017.9727775999995</v>
      </c>
      <c r="U26" s="32">
        <f t="shared" si="8"/>
        <v>1464.3293048</v>
      </c>
      <c r="V26" s="32"/>
      <c r="W26" s="15"/>
      <c r="X26" s="15">
        <f t="shared" si="9"/>
        <v>33650.007767999996</v>
      </c>
      <c r="Y26" s="15">
        <f t="shared" si="10"/>
        <v>33650.007767999996</v>
      </c>
      <c r="Z26" s="32">
        <f t="shared" si="11"/>
        <v>12263.570514</v>
      </c>
      <c r="AA26" s="32"/>
      <c r="AB26" s="15"/>
      <c r="AC26" s="15">
        <f t="shared" si="12"/>
        <v>8709.6131184</v>
      </c>
      <c r="AD26" s="15">
        <f t="shared" si="13"/>
        <v>8709.6131184</v>
      </c>
      <c r="AE26" s="32">
        <f t="shared" si="14"/>
        <v>3174.1732532</v>
      </c>
      <c r="AF26" s="15"/>
      <c r="AG26" s="15"/>
      <c r="AH26" s="15">
        <f t="shared" si="15"/>
        <v>5897.1032064</v>
      </c>
      <c r="AI26" s="15">
        <f t="shared" si="16"/>
        <v>5897.1032064</v>
      </c>
      <c r="AJ26" s="32">
        <f t="shared" si="17"/>
        <v>2149.1686271999997</v>
      </c>
      <c r="AK26" s="32"/>
      <c r="AL26" s="15"/>
      <c r="AM26" s="15">
        <f t="shared" si="18"/>
        <v>907.0531296000001</v>
      </c>
      <c r="AN26" s="15">
        <f t="shared" si="19"/>
        <v>907.0531296000001</v>
      </c>
      <c r="AO26" s="32">
        <f t="shared" si="20"/>
        <v>330.57080080000003</v>
      </c>
      <c r="AP26" s="32"/>
      <c r="AQ26" s="15"/>
      <c r="AR26" s="15">
        <f t="shared" si="21"/>
        <v>2076.511488</v>
      </c>
      <c r="AS26" s="15">
        <f t="shared" si="22"/>
        <v>2076.511488</v>
      </c>
      <c r="AT26" s="32">
        <f t="shared" si="23"/>
        <v>756.773824</v>
      </c>
      <c r="AU26" s="32"/>
      <c r="AV26" s="15"/>
      <c r="AW26" s="15">
        <f t="shared" si="24"/>
        <v>348.16195680000004</v>
      </c>
      <c r="AX26" s="15">
        <f t="shared" si="25"/>
        <v>348.16195680000004</v>
      </c>
      <c r="AY26" s="32">
        <f t="shared" si="26"/>
        <v>126.88581640000001</v>
      </c>
      <c r="AZ26" s="32"/>
      <c r="BA26" s="15"/>
      <c r="BB26" s="15">
        <f t="shared" si="27"/>
        <v>376.6044816</v>
      </c>
      <c r="BC26" s="15">
        <f t="shared" si="28"/>
        <v>376.6044816</v>
      </c>
      <c r="BD26" s="32">
        <f t="shared" si="29"/>
        <v>137.2515468</v>
      </c>
      <c r="BE26" s="32"/>
      <c r="BF26" s="15"/>
      <c r="BG26" s="15">
        <f t="shared" si="30"/>
        <v>719.1874416</v>
      </c>
      <c r="BH26" s="15">
        <f t="shared" si="31"/>
        <v>719.1874416</v>
      </c>
      <c r="BI26" s="32">
        <f t="shared" si="32"/>
        <v>262.1041268</v>
      </c>
      <c r="BJ26" s="15"/>
      <c r="BK26" s="15"/>
      <c r="BL26" s="15">
        <f t="shared" si="33"/>
        <v>119.43788640000001</v>
      </c>
      <c r="BM26" s="15">
        <f t="shared" si="34"/>
        <v>119.43788640000001</v>
      </c>
      <c r="BN26" s="32">
        <f t="shared" si="35"/>
        <v>43.5285172</v>
      </c>
      <c r="BO26" s="32"/>
      <c r="BP26" s="15"/>
      <c r="BQ26" s="15">
        <f t="shared" si="36"/>
        <v>2.071776</v>
      </c>
      <c r="BR26" s="15">
        <f t="shared" si="37"/>
        <v>2.071776</v>
      </c>
      <c r="BS26" s="32">
        <f t="shared" si="38"/>
        <v>0.7550479999999999</v>
      </c>
      <c r="BT26" s="32"/>
      <c r="BU26" s="15"/>
      <c r="BV26" s="15">
        <f t="shared" si="39"/>
        <v>760.2382032</v>
      </c>
      <c r="BW26" s="15">
        <f t="shared" si="40"/>
        <v>760.2382032</v>
      </c>
      <c r="BX26" s="32">
        <f t="shared" si="41"/>
        <v>277.0648636</v>
      </c>
      <c r="BY26" s="32"/>
      <c r="BZ26" s="15"/>
      <c r="CA26" s="15">
        <f t="shared" si="42"/>
        <v>1101.5337024</v>
      </c>
      <c r="CB26" s="15">
        <f t="shared" si="43"/>
        <v>1101.5337024</v>
      </c>
      <c r="CC26" s="32">
        <f t="shared" si="44"/>
        <v>401.4482352</v>
      </c>
      <c r="CD26" s="32"/>
      <c r="CE26" s="15"/>
      <c r="CF26" s="15">
        <f t="shared" si="45"/>
        <v>1393.7577072</v>
      </c>
      <c r="CG26" s="15">
        <f t="shared" si="46"/>
        <v>1393.7577072</v>
      </c>
      <c r="CH26" s="32">
        <f t="shared" si="47"/>
        <v>507.94775559999994</v>
      </c>
      <c r="CI26" s="32"/>
      <c r="CJ26" s="15"/>
      <c r="CK26" s="15">
        <f t="shared" si="48"/>
        <v>129.633984</v>
      </c>
      <c r="CL26" s="15">
        <f t="shared" si="49"/>
        <v>129.633984</v>
      </c>
      <c r="CM26" s="32">
        <f t="shared" si="50"/>
        <v>47.244432</v>
      </c>
      <c r="CN26" s="32"/>
      <c r="CO26" s="15"/>
      <c r="CP26" s="32">
        <f t="shared" si="51"/>
        <v>2449.50516</v>
      </c>
      <c r="CQ26" s="15">
        <f t="shared" si="52"/>
        <v>2449.50516</v>
      </c>
      <c r="CR26" s="32">
        <f t="shared" si="53"/>
        <v>892.7094300000001</v>
      </c>
      <c r="CS26" s="32"/>
      <c r="CT26" s="15"/>
      <c r="CU26" s="15">
        <f t="shared" si="54"/>
        <v>6355.054492799999</v>
      </c>
      <c r="CV26" s="15">
        <f t="shared" si="55"/>
        <v>6355.054492799999</v>
      </c>
      <c r="CW26" s="32">
        <f t="shared" si="56"/>
        <v>2316.0665944</v>
      </c>
      <c r="CX26" s="32"/>
      <c r="CY26" s="15"/>
      <c r="CZ26" s="15">
        <f t="shared" si="57"/>
        <v>468.14738400000005</v>
      </c>
      <c r="DA26" s="15">
        <f t="shared" si="58"/>
        <v>468.14738400000005</v>
      </c>
      <c r="DB26" s="32">
        <f t="shared" si="59"/>
        <v>170.61388200000002</v>
      </c>
      <c r="DC26" s="32"/>
    </row>
    <row r="27" spans="1:107" s="34" customFormat="1" ht="12">
      <c r="A27" s="33">
        <v>44287</v>
      </c>
      <c r="C27" s="16">
        <f>'2005A'!AS27</f>
        <v>0</v>
      </c>
      <c r="D27" s="16">
        <f>'2005A'!AT27</f>
        <v>147984</v>
      </c>
      <c r="E27" s="16">
        <f t="shared" si="60"/>
        <v>147984</v>
      </c>
      <c r="F27" s="16">
        <f>'2005A'!AV27</f>
        <v>53932</v>
      </c>
      <c r="G27" s="32"/>
      <c r="H27" s="15">
        <f>C27*9.02238/100</f>
        <v>0</v>
      </c>
      <c r="I27" s="32">
        <f t="shared" si="0"/>
        <v>13351.6788192</v>
      </c>
      <c r="J27" s="32">
        <f t="shared" si="1"/>
        <v>13351.6788192</v>
      </c>
      <c r="K27" s="32">
        <f t="shared" si="2"/>
        <v>4865.949981600001</v>
      </c>
      <c r="L27" s="32"/>
      <c r="M27" s="15">
        <f>C27*0.08478/100</f>
        <v>0</v>
      </c>
      <c r="N27" s="15">
        <f t="shared" si="3"/>
        <v>125.46083519999998</v>
      </c>
      <c r="O27" s="15">
        <f t="shared" si="4"/>
        <v>125.46083519999998</v>
      </c>
      <c r="P27" s="32">
        <f t="shared" si="5"/>
        <v>45.7235496</v>
      </c>
      <c r="Q27" s="32"/>
      <c r="R27" s="32">
        <f>C27*2.71514/100</f>
        <v>0</v>
      </c>
      <c r="S27" s="15">
        <f t="shared" si="6"/>
        <v>4017.9727775999995</v>
      </c>
      <c r="T27" s="15">
        <f t="shared" si="7"/>
        <v>4017.9727775999995</v>
      </c>
      <c r="U27" s="32">
        <f t="shared" si="8"/>
        <v>1464.3293048</v>
      </c>
      <c r="V27" s="32"/>
      <c r="W27" s="15">
        <f>C27*22.73895/100</f>
        <v>0</v>
      </c>
      <c r="X27" s="15">
        <f t="shared" si="9"/>
        <v>33650.007767999996</v>
      </c>
      <c r="Y27" s="15">
        <f t="shared" si="10"/>
        <v>33650.007767999996</v>
      </c>
      <c r="Z27" s="32">
        <f t="shared" si="11"/>
        <v>12263.570514</v>
      </c>
      <c r="AA27" s="32"/>
      <c r="AB27" s="15">
        <f>C27*5.88551/100</f>
        <v>0</v>
      </c>
      <c r="AC27" s="15">
        <f t="shared" si="12"/>
        <v>8709.6131184</v>
      </c>
      <c r="AD27" s="15">
        <f t="shared" si="13"/>
        <v>8709.6131184</v>
      </c>
      <c r="AE27" s="32">
        <f t="shared" si="14"/>
        <v>3174.1732532</v>
      </c>
      <c r="AF27" s="15"/>
      <c r="AG27" s="15">
        <f>C27*3.98496/100</f>
        <v>0</v>
      </c>
      <c r="AH27" s="15">
        <f t="shared" si="15"/>
        <v>5897.1032064</v>
      </c>
      <c r="AI27" s="15">
        <f t="shared" si="16"/>
        <v>5897.1032064</v>
      </c>
      <c r="AJ27" s="32">
        <f t="shared" si="17"/>
        <v>2149.1686271999997</v>
      </c>
      <c r="AK27" s="32"/>
      <c r="AL27" s="15">
        <f>C27*0.61294/100</f>
        <v>0</v>
      </c>
      <c r="AM27" s="15">
        <f t="shared" si="18"/>
        <v>907.0531296000001</v>
      </c>
      <c r="AN27" s="15">
        <f t="shared" si="19"/>
        <v>907.0531296000001</v>
      </c>
      <c r="AO27" s="32">
        <f t="shared" si="20"/>
        <v>330.57080080000003</v>
      </c>
      <c r="AP27" s="32"/>
      <c r="AQ27" s="15">
        <f>C27*1.4032/100</f>
        <v>0</v>
      </c>
      <c r="AR27" s="15">
        <f t="shared" si="21"/>
        <v>2076.511488</v>
      </c>
      <c r="AS27" s="15">
        <f t="shared" si="22"/>
        <v>2076.511488</v>
      </c>
      <c r="AT27" s="32">
        <f t="shared" si="23"/>
        <v>756.773824</v>
      </c>
      <c r="AU27" s="32"/>
      <c r="AV27" s="15">
        <f>C27*0.23527/100</f>
        <v>0</v>
      </c>
      <c r="AW27" s="15">
        <f t="shared" si="24"/>
        <v>348.16195680000004</v>
      </c>
      <c r="AX27" s="15">
        <f t="shared" si="25"/>
        <v>348.16195680000004</v>
      </c>
      <c r="AY27" s="32">
        <f t="shared" si="26"/>
        <v>126.88581640000001</v>
      </c>
      <c r="AZ27" s="32"/>
      <c r="BA27" s="15">
        <f>C27*0.25449/100</f>
        <v>0</v>
      </c>
      <c r="BB27" s="15">
        <f t="shared" si="27"/>
        <v>376.6044816</v>
      </c>
      <c r="BC27" s="15">
        <f t="shared" si="28"/>
        <v>376.6044816</v>
      </c>
      <c r="BD27" s="32">
        <f t="shared" si="29"/>
        <v>137.2515468</v>
      </c>
      <c r="BE27" s="32"/>
      <c r="BF27" s="15">
        <f>C27*0.48599/100</f>
        <v>0</v>
      </c>
      <c r="BG27" s="15">
        <f t="shared" si="30"/>
        <v>719.1874416</v>
      </c>
      <c r="BH27" s="15">
        <f t="shared" si="31"/>
        <v>719.1874416</v>
      </c>
      <c r="BI27" s="32">
        <f t="shared" si="32"/>
        <v>262.1041268</v>
      </c>
      <c r="BJ27" s="15"/>
      <c r="BK27" s="15">
        <f>C27*0.08071/100</f>
        <v>0</v>
      </c>
      <c r="BL27" s="15">
        <f t="shared" si="33"/>
        <v>119.43788640000001</v>
      </c>
      <c r="BM27" s="15">
        <f t="shared" si="34"/>
        <v>119.43788640000001</v>
      </c>
      <c r="BN27" s="32">
        <f t="shared" si="35"/>
        <v>43.5285172</v>
      </c>
      <c r="BO27" s="32"/>
      <c r="BP27" s="15">
        <f>C27*0.0014/100</f>
        <v>0</v>
      </c>
      <c r="BQ27" s="15">
        <f t="shared" si="36"/>
        <v>2.071776</v>
      </c>
      <c r="BR27" s="15">
        <f t="shared" si="37"/>
        <v>2.071776</v>
      </c>
      <c r="BS27" s="32">
        <f t="shared" si="38"/>
        <v>0.7550479999999999</v>
      </c>
      <c r="BT27" s="32"/>
      <c r="BU27" s="15">
        <f>C27*0.51373/100</f>
        <v>0</v>
      </c>
      <c r="BV27" s="15">
        <f t="shared" si="39"/>
        <v>760.2382032</v>
      </c>
      <c r="BW27" s="15">
        <f t="shared" si="40"/>
        <v>760.2382032</v>
      </c>
      <c r="BX27" s="32">
        <f t="shared" si="41"/>
        <v>277.0648636</v>
      </c>
      <c r="BY27" s="32"/>
      <c r="BZ27" s="15">
        <f>C27*0.74436/100</f>
        <v>0</v>
      </c>
      <c r="CA27" s="15">
        <f t="shared" si="42"/>
        <v>1101.5337024</v>
      </c>
      <c r="CB27" s="15">
        <f t="shared" si="43"/>
        <v>1101.5337024</v>
      </c>
      <c r="CC27" s="32">
        <f t="shared" si="44"/>
        <v>401.4482352</v>
      </c>
      <c r="CD27" s="32"/>
      <c r="CE27" s="15">
        <f>C27*0.94183/100</f>
        <v>0</v>
      </c>
      <c r="CF27" s="15">
        <f t="shared" si="45"/>
        <v>1393.7577072</v>
      </c>
      <c r="CG27" s="15">
        <f t="shared" si="46"/>
        <v>1393.7577072</v>
      </c>
      <c r="CH27" s="32">
        <f t="shared" si="47"/>
        <v>507.94775559999994</v>
      </c>
      <c r="CI27" s="32"/>
      <c r="CJ27" s="15">
        <f>C27*0.0876/100</f>
        <v>0</v>
      </c>
      <c r="CK27" s="15">
        <f t="shared" si="48"/>
        <v>129.633984</v>
      </c>
      <c r="CL27" s="15">
        <f t="shared" si="49"/>
        <v>129.633984</v>
      </c>
      <c r="CM27" s="32">
        <f t="shared" si="50"/>
        <v>47.244432</v>
      </c>
      <c r="CN27" s="32"/>
      <c r="CO27" s="15">
        <f>C27*1.65525/100</f>
        <v>0</v>
      </c>
      <c r="CP27" s="32">
        <f t="shared" si="51"/>
        <v>2449.50516</v>
      </c>
      <c r="CQ27" s="15">
        <f t="shared" si="52"/>
        <v>2449.50516</v>
      </c>
      <c r="CR27" s="32">
        <f t="shared" si="53"/>
        <v>892.7094300000001</v>
      </c>
      <c r="CS27" s="32"/>
      <c r="CT27" s="15">
        <f>C27*4.29442/100</f>
        <v>0</v>
      </c>
      <c r="CU27" s="15">
        <f t="shared" si="54"/>
        <v>6355.054492799999</v>
      </c>
      <c r="CV27" s="15">
        <f t="shared" si="55"/>
        <v>6355.054492799999</v>
      </c>
      <c r="CW27" s="32">
        <f t="shared" si="56"/>
        <v>2316.0665944</v>
      </c>
      <c r="CX27" s="32"/>
      <c r="CY27" s="15">
        <f>C27*0.31635/100</f>
        <v>0</v>
      </c>
      <c r="CZ27" s="15">
        <f t="shared" si="57"/>
        <v>468.14738400000005</v>
      </c>
      <c r="DA27" s="15">
        <f t="shared" si="58"/>
        <v>468.14738400000005</v>
      </c>
      <c r="DB27" s="32">
        <f t="shared" si="59"/>
        <v>170.61388200000002</v>
      </c>
      <c r="DC27" s="32"/>
    </row>
    <row r="28" spans="1:107" s="34" customFormat="1" ht="12">
      <c r="A28" s="33">
        <v>44470</v>
      </c>
      <c r="C28" s="16">
        <f>'2005A'!AS28</f>
        <v>0</v>
      </c>
      <c r="D28" s="16">
        <f>'2005A'!AT28</f>
        <v>147984</v>
      </c>
      <c r="E28" s="16">
        <f t="shared" si="60"/>
        <v>147984</v>
      </c>
      <c r="F28" s="16">
        <f>'2005A'!AV28</f>
        <v>53932</v>
      </c>
      <c r="G28" s="32"/>
      <c r="H28" s="15"/>
      <c r="I28" s="32">
        <f t="shared" si="0"/>
        <v>13351.6788192</v>
      </c>
      <c r="J28" s="32">
        <f t="shared" si="1"/>
        <v>13351.6788192</v>
      </c>
      <c r="K28" s="32">
        <f t="shared" si="2"/>
        <v>4865.949981600001</v>
      </c>
      <c r="L28" s="32"/>
      <c r="M28" s="15"/>
      <c r="N28" s="15">
        <f t="shared" si="3"/>
        <v>125.46083519999998</v>
      </c>
      <c r="O28" s="15">
        <f t="shared" si="4"/>
        <v>125.46083519999998</v>
      </c>
      <c r="P28" s="32">
        <f t="shared" si="5"/>
        <v>45.7235496</v>
      </c>
      <c r="Q28" s="32"/>
      <c r="R28" s="32"/>
      <c r="S28" s="15">
        <f t="shared" si="6"/>
        <v>4017.9727775999995</v>
      </c>
      <c r="T28" s="15">
        <f t="shared" si="7"/>
        <v>4017.9727775999995</v>
      </c>
      <c r="U28" s="32">
        <f t="shared" si="8"/>
        <v>1464.3293048</v>
      </c>
      <c r="V28" s="32"/>
      <c r="W28" s="15"/>
      <c r="X28" s="15">
        <f t="shared" si="9"/>
        <v>33650.007767999996</v>
      </c>
      <c r="Y28" s="15">
        <f t="shared" si="10"/>
        <v>33650.007767999996</v>
      </c>
      <c r="Z28" s="32">
        <f t="shared" si="11"/>
        <v>12263.570514</v>
      </c>
      <c r="AA28" s="32"/>
      <c r="AB28" s="15"/>
      <c r="AC28" s="15">
        <f t="shared" si="12"/>
        <v>8709.6131184</v>
      </c>
      <c r="AD28" s="15">
        <f t="shared" si="13"/>
        <v>8709.6131184</v>
      </c>
      <c r="AE28" s="32">
        <f t="shared" si="14"/>
        <v>3174.1732532</v>
      </c>
      <c r="AF28" s="15"/>
      <c r="AG28" s="15"/>
      <c r="AH28" s="15">
        <f t="shared" si="15"/>
        <v>5897.1032064</v>
      </c>
      <c r="AI28" s="15">
        <f t="shared" si="16"/>
        <v>5897.1032064</v>
      </c>
      <c r="AJ28" s="32">
        <f t="shared" si="17"/>
        <v>2149.1686271999997</v>
      </c>
      <c r="AK28" s="32"/>
      <c r="AL28" s="15"/>
      <c r="AM28" s="15">
        <f t="shared" si="18"/>
        <v>907.0531296000001</v>
      </c>
      <c r="AN28" s="15">
        <f t="shared" si="19"/>
        <v>907.0531296000001</v>
      </c>
      <c r="AO28" s="32">
        <f t="shared" si="20"/>
        <v>330.57080080000003</v>
      </c>
      <c r="AP28" s="32"/>
      <c r="AQ28" s="15"/>
      <c r="AR28" s="15">
        <f t="shared" si="21"/>
        <v>2076.511488</v>
      </c>
      <c r="AS28" s="15">
        <f t="shared" si="22"/>
        <v>2076.511488</v>
      </c>
      <c r="AT28" s="32">
        <f t="shared" si="23"/>
        <v>756.773824</v>
      </c>
      <c r="AU28" s="32"/>
      <c r="AV28" s="15"/>
      <c r="AW28" s="15">
        <f t="shared" si="24"/>
        <v>348.16195680000004</v>
      </c>
      <c r="AX28" s="15">
        <f t="shared" si="25"/>
        <v>348.16195680000004</v>
      </c>
      <c r="AY28" s="32">
        <f t="shared" si="26"/>
        <v>126.88581640000001</v>
      </c>
      <c r="AZ28" s="32"/>
      <c r="BA28" s="15"/>
      <c r="BB28" s="15">
        <f t="shared" si="27"/>
        <v>376.6044816</v>
      </c>
      <c r="BC28" s="15">
        <f t="shared" si="28"/>
        <v>376.6044816</v>
      </c>
      <c r="BD28" s="32">
        <f t="shared" si="29"/>
        <v>137.2515468</v>
      </c>
      <c r="BE28" s="32"/>
      <c r="BF28" s="15"/>
      <c r="BG28" s="15">
        <f t="shared" si="30"/>
        <v>719.1874416</v>
      </c>
      <c r="BH28" s="15">
        <f t="shared" si="31"/>
        <v>719.1874416</v>
      </c>
      <c r="BI28" s="32">
        <f t="shared" si="32"/>
        <v>262.1041268</v>
      </c>
      <c r="BJ28" s="15"/>
      <c r="BK28" s="15"/>
      <c r="BL28" s="15">
        <f t="shared" si="33"/>
        <v>119.43788640000001</v>
      </c>
      <c r="BM28" s="15">
        <f t="shared" si="34"/>
        <v>119.43788640000001</v>
      </c>
      <c r="BN28" s="32">
        <f t="shared" si="35"/>
        <v>43.5285172</v>
      </c>
      <c r="BO28" s="32"/>
      <c r="BP28" s="15"/>
      <c r="BQ28" s="15">
        <f t="shared" si="36"/>
        <v>2.071776</v>
      </c>
      <c r="BR28" s="15">
        <f t="shared" si="37"/>
        <v>2.071776</v>
      </c>
      <c r="BS28" s="32">
        <f t="shared" si="38"/>
        <v>0.7550479999999999</v>
      </c>
      <c r="BT28" s="32"/>
      <c r="BU28" s="15"/>
      <c r="BV28" s="15">
        <f t="shared" si="39"/>
        <v>760.2382032</v>
      </c>
      <c r="BW28" s="15">
        <f t="shared" si="40"/>
        <v>760.2382032</v>
      </c>
      <c r="BX28" s="32">
        <f t="shared" si="41"/>
        <v>277.0648636</v>
      </c>
      <c r="BY28" s="32"/>
      <c r="BZ28" s="15"/>
      <c r="CA28" s="15">
        <f t="shared" si="42"/>
        <v>1101.5337024</v>
      </c>
      <c r="CB28" s="15">
        <f t="shared" si="43"/>
        <v>1101.5337024</v>
      </c>
      <c r="CC28" s="32">
        <f t="shared" si="44"/>
        <v>401.4482352</v>
      </c>
      <c r="CD28" s="32"/>
      <c r="CE28" s="15"/>
      <c r="CF28" s="15">
        <f t="shared" si="45"/>
        <v>1393.7577072</v>
      </c>
      <c r="CG28" s="15">
        <f t="shared" si="46"/>
        <v>1393.7577072</v>
      </c>
      <c r="CH28" s="32">
        <f t="shared" si="47"/>
        <v>507.94775559999994</v>
      </c>
      <c r="CI28" s="32"/>
      <c r="CJ28" s="15"/>
      <c r="CK28" s="15">
        <f t="shared" si="48"/>
        <v>129.633984</v>
      </c>
      <c r="CL28" s="15">
        <f t="shared" si="49"/>
        <v>129.633984</v>
      </c>
      <c r="CM28" s="32">
        <f t="shared" si="50"/>
        <v>47.244432</v>
      </c>
      <c r="CN28" s="32"/>
      <c r="CO28" s="15"/>
      <c r="CP28" s="32">
        <f t="shared" si="51"/>
        <v>2449.50516</v>
      </c>
      <c r="CQ28" s="15">
        <f t="shared" si="52"/>
        <v>2449.50516</v>
      </c>
      <c r="CR28" s="32">
        <f t="shared" si="53"/>
        <v>892.7094300000001</v>
      </c>
      <c r="CS28" s="32"/>
      <c r="CT28" s="15"/>
      <c r="CU28" s="15">
        <f t="shared" si="54"/>
        <v>6355.054492799999</v>
      </c>
      <c r="CV28" s="15">
        <f t="shared" si="55"/>
        <v>6355.054492799999</v>
      </c>
      <c r="CW28" s="32">
        <f t="shared" si="56"/>
        <v>2316.0665944</v>
      </c>
      <c r="CX28" s="32"/>
      <c r="CY28" s="15"/>
      <c r="CZ28" s="15">
        <f t="shared" si="57"/>
        <v>468.14738400000005</v>
      </c>
      <c r="DA28" s="15">
        <f t="shared" si="58"/>
        <v>468.14738400000005</v>
      </c>
      <c r="DB28" s="32">
        <f t="shared" si="59"/>
        <v>170.61388200000002</v>
      </c>
      <c r="DC28" s="32"/>
    </row>
    <row r="29" spans="1:107" s="34" customFormat="1" ht="12">
      <c r="A29" s="33">
        <v>44652</v>
      </c>
      <c r="C29" s="16">
        <f>'2005A'!AS29</f>
        <v>0</v>
      </c>
      <c r="D29" s="16">
        <f>'2005A'!AT29</f>
        <v>147984</v>
      </c>
      <c r="E29" s="16">
        <f t="shared" si="60"/>
        <v>147984</v>
      </c>
      <c r="F29" s="16">
        <f>'2005A'!AV29</f>
        <v>53932</v>
      </c>
      <c r="G29" s="32"/>
      <c r="H29" s="15">
        <f>C29*9.02238/100</f>
        <v>0</v>
      </c>
      <c r="I29" s="32">
        <f t="shared" si="0"/>
        <v>13351.6788192</v>
      </c>
      <c r="J29" s="32">
        <f t="shared" si="1"/>
        <v>13351.6788192</v>
      </c>
      <c r="K29" s="32">
        <f t="shared" si="2"/>
        <v>4865.949981600001</v>
      </c>
      <c r="L29" s="32"/>
      <c r="M29" s="15">
        <f>C29*0.08478/100</f>
        <v>0</v>
      </c>
      <c r="N29" s="15">
        <f t="shared" si="3"/>
        <v>125.46083519999998</v>
      </c>
      <c r="O29" s="15">
        <f t="shared" si="4"/>
        <v>125.46083519999998</v>
      </c>
      <c r="P29" s="32">
        <f t="shared" si="5"/>
        <v>45.7235496</v>
      </c>
      <c r="Q29" s="32"/>
      <c r="R29" s="32">
        <f>C29*2.71514/100</f>
        <v>0</v>
      </c>
      <c r="S29" s="15">
        <f t="shared" si="6"/>
        <v>4017.9727775999995</v>
      </c>
      <c r="T29" s="15">
        <f t="shared" si="7"/>
        <v>4017.9727775999995</v>
      </c>
      <c r="U29" s="32">
        <f t="shared" si="8"/>
        <v>1464.3293048</v>
      </c>
      <c r="V29" s="32"/>
      <c r="W29" s="15">
        <f>C29*22.73895/100</f>
        <v>0</v>
      </c>
      <c r="X29" s="15">
        <f t="shared" si="9"/>
        <v>33650.007767999996</v>
      </c>
      <c r="Y29" s="15">
        <f t="shared" si="10"/>
        <v>33650.007767999996</v>
      </c>
      <c r="Z29" s="32">
        <f t="shared" si="11"/>
        <v>12263.570514</v>
      </c>
      <c r="AA29" s="32"/>
      <c r="AB29" s="15">
        <f>C29*5.88551/100</f>
        <v>0</v>
      </c>
      <c r="AC29" s="15">
        <f t="shared" si="12"/>
        <v>8709.6131184</v>
      </c>
      <c r="AD29" s="15">
        <f t="shared" si="13"/>
        <v>8709.6131184</v>
      </c>
      <c r="AE29" s="32">
        <f t="shared" si="14"/>
        <v>3174.1732532</v>
      </c>
      <c r="AF29" s="15"/>
      <c r="AG29" s="15">
        <f>C29*3.98496/100</f>
        <v>0</v>
      </c>
      <c r="AH29" s="15">
        <f t="shared" si="15"/>
        <v>5897.1032064</v>
      </c>
      <c r="AI29" s="15">
        <f t="shared" si="16"/>
        <v>5897.1032064</v>
      </c>
      <c r="AJ29" s="32">
        <f t="shared" si="17"/>
        <v>2149.1686271999997</v>
      </c>
      <c r="AK29" s="32"/>
      <c r="AL29" s="15">
        <f>C29*0.61294/100</f>
        <v>0</v>
      </c>
      <c r="AM29" s="15">
        <f t="shared" si="18"/>
        <v>907.0531296000001</v>
      </c>
      <c r="AN29" s="15">
        <f t="shared" si="19"/>
        <v>907.0531296000001</v>
      </c>
      <c r="AO29" s="32">
        <f t="shared" si="20"/>
        <v>330.57080080000003</v>
      </c>
      <c r="AP29" s="32"/>
      <c r="AQ29" s="15">
        <f>C29*1.4032/100</f>
        <v>0</v>
      </c>
      <c r="AR29" s="15">
        <f t="shared" si="21"/>
        <v>2076.511488</v>
      </c>
      <c r="AS29" s="15">
        <f t="shared" si="22"/>
        <v>2076.511488</v>
      </c>
      <c r="AT29" s="32">
        <f t="shared" si="23"/>
        <v>756.773824</v>
      </c>
      <c r="AU29" s="32"/>
      <c r="AV29" s="15">
        <f>C29*0.23527/100</f>
        <v>0</v>
      </c>
      <c r="AW29" s="15">
        <f t="shared" si="24"/>
        <v>348.16195680000004</v>
      </c>
      <c r="AX29" s="15">
        <f t="shared" si="25"/>
        <v>348.16195680000004</v>
      </c>
      <c r="AY29" s="32">
        <f t="shared" si="26"/>
        <v>126.88581640000001</v>
      </c>
      <c r="AZ29" s="32"/>
      <c r="BA29" s="15">
        <f>C29*0.25449/100</f>
        <v>0</v>
      </c>
      <c r="BB29" s="15">
        <f t="shared" si="27"/>
        <v>376.6044816</v>
      </c>
      <c r="BC29" s="15">
        <f t="shared" si="28"/>
        <v>376.6044816</v>
      </c>
      <c r="BD29" s="32">
        <f t="shared" si="29"/>
        <v>137.2515468</v>
      </c>
      <c r="BE29" s="32"/>
      <c r="BF29" s="15">
        <f>C29*0.48599/100</f>
        <v>0</v>
      </c>
      <c r="BG29" s="15">
        <f t="shared" si="30"/>
        <v>719.1874416</v>
      </c>
      <c r="BH29" s="15">
        <f t="shared" si="31"/>
        <v>719.1874416</v>
      </c>
      <c r="BI29" s="32">
        <f t="shared" si="32"/>
        <v>262.1041268</v>
      </c>
      <c r="BJ29" s="15"/>
      <c r="BK29" s="15">
        <f>C29*0.08071/100</f>
        <v>0</v>
      </c>
      <c r="BL29" s="15">
        <f t="shared" si="33"/>
        <v>119.43788640000001</v>
      </c>
      <c r="BM29" s="15">
        <f t="shared" si="34"/>
        <v>119.43788640000001</v>
      </c>
      <c r="BN29" s="32">
        <f t="shared" si="35"/>
        <v>43.5285172</v>
      </c>
      <c r="BO29" s="32"/>
      <c r="BP29" s="15">
        <f>C29*0.0014/100</f>
        <v>0</v>
      </c>
      <c r="BQ29" s="15">
        <f t="shared" si="36"/>
        <v>2.071776</v>
      </c>
      <c r="BR29" s="15">
        <f t="shared" si="37"/>
        <v>2.071776</v>
      </c>
      <c r="BS29" s="32">
        <f t="shared" si="38"/>
        <v>0.7550479999999999</v>
      </c>
      <c r="BT29" s="32"/>
      <c r="BU29" s="15">
        <f>C29*0.51373/100</f>
        <v>0</v>
      </c>
      <c r="BV29" s="15">
        <f t="shared" si="39"/>
        <v>760.2382032</v>
      </c>
      <c r="BW29" s="15">
        <f t="shared" si="40"/>
        <v>760.2382032</v>
      </c>
      <c r="BX29" s="32">
        <f t="shared" si="41"/>
        <v>277.0648636</v>
      </c>
      <c r="BY29" s="32"/>
      <c r="BZ29" s="15">
        <f>C29*0.74436/100</f>
        <v>0</v>
      </c>
      <c r="CA29" s="15">
        <f t="shared" si="42"/>
        <v>1101.5337024</v>
      </c>
      <c r="CB29" s="15">
        <f t="shared" si="43"/>
        <v>1101.5337024</v>
      </c>
      <c r="CC29" s="32">
        <f t="shared" si="44"/>
        <v>401.4482352</v>
      </c>
      <c r="CD29" s="32"/>
      <c r="CE29" s="15">
        <f>C29*0.94183/100</f>
        <v>0</v>
      </c>
      <c r="CF29" s="15">
        <f t="shared" si="45"/>
        <v>1393.7577072</v>
      </c>
      <c r="CG29" s="15">
        <f t="shared" si="46"/>
        <v>1393.7577072</v>
      </c>
      <c r="CH29" s="32">
        <f t="shared" si="47"/>
        <v>507.94775559999994</v>
      </c>
      <c r="CI29" s="32"/>
      <c r="CJ29" s="15">
        <f>C29*0.0876/100</f>
        <v>0</v>
      </c>
      <c r="CK29" s="15">
        <f t="shared" si="48"/>
        <v>129.633984</v>
      </c>
      <c r="CL29" s="15">
        <f t="shared" si="49"/>
        <v>129.633984</v>
      </c>
      <c r="CM29" s="32">
        <f t="shared" si="50"/>
        <v>47.244432</v>
      </c>
      <c r="CN29" s="32"/>
      <c r="CO29" s="15">
        <f>C29*1.65525/100</f>
        <v>0</v>
      </c>
      <c r="CP29" s="32">
        <f t="shared" si="51"/>
        <v>2449.50516</v>
      </c>
      <c r="CQ29" s="15">
        <f t="shared" si="52"/>
        <v>2449.50516</v>
      </c>
      <c r="CR29" s="32">
        <f t="shared" si="53"/>
        <v>892.7094300000001</v>
      </c>
      <c r="CS29" s="32"/>
      <c r="CT29" s="15">
        <f>C29*4.29442/100</f>
        <v>0</v>
      </c>
      <c r="CU29" s="15">
        <f t="shared" si="54"/>
        <v>6355.054492799999</v>
      </c>
      <c r="CV29" s="15">
        <f t="shared" si="55"/>
        <v>6355.054492799999</v>
      </c>
      <c r="CW29" s="32">
        <f t="shared" si="56"/>
        <v>2316.0665944</v>
      </c>
      <c r="CX29" s="32"/>
      <c r="CY29" s="15">
        <f>C29*0.31635/100</f>
        <v>0</v>
      </c>
      <c r="CZ29" s="15">
        <f t="shared" si="57"/>
        <v>468.14738400000005</v>
      </c>
      <c r="DA29" s="15">
        <f t="shared" si="58"/>
        <v>468.14738400000005</v>
      </c>
      <c r="DB29" s="32">
        <f t="shared" si="59"/>
        <v>170.61388200000002</v>
      </c>
      <c r="DC29" s="32"/>
    </row>
    <row r="30" spans="1:107" s="34" customFormat="1" ht="12">
      <c r="A30" s="33">
        <v>44835</v>
      </c>
      <c r="C30" s="16">
        <f>'2005A'!AS30</f>
        <v>0</v>
      </c>
      <c r="D30" s="16">
        <f>'2005A'!AT30</f>
        <v>147984</v>
      </c>
      <c r="E30" s="16">
        <f t="shared" si="60"/>
        <v>147984</v>
      </c>
      <c r="F30" s="16">
        <f>'2005A'!AV30</f>
        <v>53932</v>
      </c>
      <c r="G30" s="32"/>
      <c r="H30" s="15"/>
      <c r="I30" s="32">
        <f t="shared" si="0"/>
        <v>13351.6788192</v>
      </c>
      <c r="J30" s="32">
        <f t="shared" si="1"/>
        <v>13351.6788192</v>
      </c>
      <c r="K30" s="32">
        <f t="shared" si="2"/>
        <v>4865.949981600001</v>
      </c>
      <c r="L30" s="32"/>
      <c r="M30" s="15"/>
      <c r="N30" s="15">
        <f t="shared" si="3"/>
        <v>125.46083519999998</v>
      </c>
      <c r="O30" s="15">
        <f t="shared" si="4"/>
        <v>125.46083519999998</v>
      </c>
      <c r="P30" s="32">
        <f t="shared" si="5"/>
        <v>45.7235496</v>
      </c>
      <c r="Q30" s="32"/>
      <c r="R30" s="32"/>
      <c r="S30" s="15">
        <f t="shared" si="6"/>
        <v>4017.9727775999995</v>
      </c>
      <c r="T30" s="15">
        <f t="shared" si="7"/>
        <v>4017.9727775999995</v>
      </c>
      <c r="U30" s="32">
        <f t="shared" si="8"/>
        <v>1464.3293048</v>
      </c>
      <c r="V30" s="32"/>
      <c r="W30" s="15"/>
      <c r="X30" s="15">
        <f t="shared" si="9"/>
        <v>33650.007767999996</v>
      </c>
      <c r="Y30" s="15">
        <f t="shared" si="10"/>
        <v>33650.007767999996</v>
      </c>
      <c r="Z30" s="32">
        <f t="shared" si="11"/>
        <v>12263.570514</v>
      </c>
      <c r="AA30" s="32"/>
      <c r="AB30" s="15"/>
      <c r="AC30" s="15">
        <f t="shared" si="12"/>
        <v>8709.6131184</v>
      </c>
      <c r="AD30" s="15">
        <f t="shared" si="13"/>
        <v>8709.6131184</v>
      </c>
      <c r="AE30" s="32">
        <f t="shared" si="14"/>
        <v>3174.1732532</v>
      </c>
      <c r="AF30" s="15"/>
      <c r="AG30" s="15"/>
      <c r="AH30" s="15">
        <f t="shared" si="15"/>
        <v>5897.1032064</v>
      </c>
      <c r="AI30" s="15">
        <f t="shared" si="16"/>
        <v>5897.1032064</v>
      </c>
      <c r="AJ30" s="32">
        <f t="shared" si="17"/>
        <v>2149.1686271999997</v>
      </c>
      <c r="AK30" s="32"/>
      <c r="AL30" s="15"/>
      <c r="AM30" s="15">
        <f t="shared" si="18"/>
        <v>907.0531296000001</v>
      </c>
      <c r="AN30" s="15">
        <f t="shared" si="19"/>
        <v>907.0531296000001</v>
      </c>
      <c r="AO30" s="32">
        <f t="shared" si="20"/>
        <v>330.57080080000003</v>
      </c>
      <c r="AP30" s="32"/>
      <c r="AQ30" s="15"/>
      <c r="AR30" s="15">
        <f t="shared" si="21"/>
        <v>2076.511488</v>
      </c>
      <c r="AS30" s="15">
        <f t="shared" si="22"/>
        <v>2076.511488</v>
      </c>
      <c r="AT30" s="32">
        <f t="shared" si="23"/>
        <v>756.773824</v>
      </c>
      <c r="AU30" s="32"/>
      <c r="AV30" s="15"/>
      <c r="AW30" s="15">
        <f t="shared" si="24"/>
        <v>348.16195680000004</v>
      </c>
      <c r="AX30" s="15">
        <f t="shared" si="25"/>
        <v>348.16195680000004</v>
      </c>
      <c r="AY30" s="32">
        <f t="shared" si="26"/>
        <v>126.88581640000001</v>
      </c>
      <c r="AZ30" s="32"/>
      <c r="BA30" s="15"/>
      <c r="BB30" s="15">
        <f t="shared" si="27"/>
        <v>376.6044816</v>
      </c>
      <c r="BC30" s="15">
        <f t="shared" si="28"/>
        <v>376.6044816</v>
      </c>
      <c r="BD30" s="32">
        <f t="shared" si="29"/>
        <v>137.2515468</v>
      </c>
      <c r="BE30" s="32"/>
      <c r="BF30" s="15"/>
      <c r="BG30" s="15">
        <f t="shared" si="30"/>
        <v>719.1874416</v>
      </c>
      <c r="BH30" s="15">
        <f t="shared" si="31"/>
        <v>719.1874416</v>
      </c>
      <c r="BI30" s="32">
        <f t="shared" si="32"/>
        <v>262.1041268</v>
      </c>
      <c r="BJ30" s="15"/>
      <c r="BK30" s="15"/>
      <c r="BL30" s="15">
        <f t="shared" si="33"/>
        <v>119.43788640000001</v>
      </c>
      <c r="BM30" s="15">
        <f t="shared" si="34"/>
        <v>119.43788640000001</v>
      </c>
      <c r="BN30" s="32">
        <f t="shared" si="35"/>
        <v>43.5285172</v>
      </c>
      <c r="BO30" s="32"/>
      <c r="BP30" s="15"/>
      <c r="BQ30" s="15">
        <f t="shared" si="36"/>
        <v>2.071776</v>
      </c>
      <c r="BR30" s="15">
        <f t="shared" si="37"/>
        <v>2.071776</v>
      </c>
      <c r="BS30" s="32">
        <f t="shared" si="38"/>
        <v>0.7550479999999999</v>
      </c>
      <c r="BT30" s="32"/>
      <c r="BU30" s="15"/>
      <c r="BV30" s="15">
        <f t="shared" si="39"/>
        <v>760.2382032</v>
      </c>
      <c r="BW30" s="15">
        <f t="shared" si="40"/>
        <v>760.2382032</v>
      </c>
      <c r="BX30" s="32">
        <f t="shared" si="41"/>
        <v>277.0648636</v>
      </c>
      <c r="BY30" s="32"/>
      <c r="BZ30" s="15"/>
      <c r="CA30" s="15">
        <f t="shared" si="42"/>
        <v>1101.5337024</v>
      </c>
      <c r="CB30" s="15">
        <f t="shared" si="43"/>
        <v>1101.5337024</v>
      </c>
      <c r="CC30" s="32">
        <f t="shared" si="44"/>
        <v>401.4482352</v>
      </c>
      <c r="CD30" s="32"/>
      <c r="CE30" s="15"/>
      <c r="CF30" s="15">
        <f t="shared" si="45"/>
        <v>1393.7577072</v>
      </c>
      <c r="CG30" s="15">
        <f t="shared" si="46"/>
        <v>1393.7577072</v>
      </c>
      <c r="CH30" s="32">
        <f t="shared" si="47"/>
        <v>507.94775559999994</v>
      </c>
      <c r="CI30" s="32"/>
      <c r="CJ30" s="15"/>
      <c r="CK30" s="15">
        <f t="shared" si="48"/>
        <v>129.633984</v>
      </c>
      <c r="CL30" s="15">
        <f t="shared" si="49"/>
        <v>129.633984</v>
      </c>
      <c r="CM30" s="32">
        <f t="shared" si="50"/>
        <v>47.244432</v>
      </c>
      <c r="CN30" s="32"/>
      <c r="CO30" s="15"/>
      <c r="CP30" s="32">
        <f t="shared" si="51"/>
        <v>2449.50516</v>
      </c>
      <c r="CQ30" s="15">
        <f t="shared" si="52"/>
        <v>2449.50516</v>
      </c>
      <c r="CR30" s="32">
        <f t="shared" si="53"/>
        <v>892.7094300000001</v>
      </c>
      <c r="CS30" s="32"/>
      <c r="CT30" s="15"/>
      <c r="CU30" s="15">
        <f t="shared" si="54"/>
        <v>6355.054492799999</v>
      </c>
      <c r="CV30" s="15">
        <f t="shared" si="55"/>
        <v>6355.054492799999</v>
      </c>
      <c r="CW30" s="32">
        <f t="shared" si="56"/>
        <v>2316.0665944</v>
      </c>
      <c r="CX30" s="32"/>
      <c r="CY30" s="15"/>
      <c r="CZ30" s="15">
        <f t="shared" si="57"/>
        <v>468.14738400000005</v>
      </c>
      <c r="DA30" s="15">
        <f t="shared" si="58"/>
        <v>468.14738400000005</v>
      </c>
      <c r="DB30" s="32">
        <f t="shared" si="59"/>
        <v>170.61388200000002</v>
      </c>
      <c r="DC30" s="32"/>
    </row>
    <row r="31" spans="1:107" s="34" customFormat="1" ht="12">
      <c r="A31" s="33">
        <v>45017</v>
      </c>
      <c r="C31" s="16">
        <f>'2005A'!AS31</f>
        <v>0</v>
      </c>
      <c r="D31" s="16">
        <f>'2005A'!AT31</f>
        <v>147984</v>
      </c>
      <c r="E31" s="16">
        <f t="shared" si="60"/>
        <v>147984</v>
      </c>
      <c r="F31" s="16">
        <f>'2005A'!AV31</f>
        <v>53932</v>
      </c>
      <c r="G31" s="32"/>
      <c r="H31" s="15">
        <f>C31*9.02238/100</f>
        <v>0</v>
      </c>
      <c r="I31" s="32">
        <f t="shared" si="0"/>
        <v>13351.6788192</v>
      </c>
      <c r="J31" s="32">
        <f t="shared" si="1"/>
        <v>13351.6788192</v>
      </c>
      <c r="K31" s="32">
        <f t="shared" si="2"/>
        <v>4865.949981600001</v>
      </c>
      <c r="L31" s="32"/>
      <c r="M31" s="15">
        <f>C31*0.08478/100</f>
        <v>0</v>
      </c>
      <c r="N31" s="15">
        <f t="shared" si="3"/>
        <v>125.46083519999998</v>
      </c>
      <c r="O31" s="15">
        <f t="shared" si="4"/>
        <v>125.46083519999998</v>
      </c>
      <c r="P31" s="32">
        <f t="shared" si="5"/>
        <v>45.7235496</v>
      </c>
      <c r="Q31" s="32"/>
      <c r="R31" s="32">
        <f>C31*2.71514/100</f>
        <v>0</v>
      </c>
      <c r="S31" s="15">
        <f t="shared" si="6"/>
        <v>4017.9727775999995</v>
      </c>
      <c r="T31" s="15">
        <f t="shared" si="7"/>
        <v>4017.9727775999995</v>
      </c>
      <c r="U31" s="32">
        <f t="shared" si="8"/>
        <v>1464.3293048</v>
      </c>
      <c r="V31" s="32"/>
      <c r="W31" s="15">
        <f>C31*22.73895/100</f>
        <v>0</v>
      </c>
      <c r="X31" s="15">
        <f t="shared" si="9"/>
        <v>33650.007767999996</v>
      </c>
      <c r="Y31" s="15">
        <f t="shared" si="10"/>
        <v>33650.007767999996</v>
      </c>
      <c r="Z31" s="32">
        <f t="shared" si="11"/>
        <v>12263.570514</v>
      </c>
      <c r="AA31" s="32"/>
      <c r="AB31" s="15">
        <f>C31*5.88551/100</f>
        <v>0</v>
      </c>
      <c r="AC31" s="15">
        <f t="shared" si="12"/>
        <v>8709.6131184</v>
      </c>
      <c r="AD31" s="15">
        <f t="shared" si="13"/>
        <v>8709.6131184</v>
      </c>
      <c r="AE31" s="32">
        <f t="shared" si="14"/>
        <v>3174.1732532</v>
      </c>
      <c r="AF31" s="15"/>
      <c r="AG31" s="15">
        <f>C31*3.98496/100</f>
        <v>0</v>
      </c>
      <c r="AH31" s="15">
        <f t="shared" si="15"/>
        <v>5897.1032064</v>
      </c>
      <c r="AI31" s="15">
        <f t="shared" si="16"/>
        <v>5897.1032064</v>
      </c>
      <c r="AJ31" s="32">
        <f t="shared" si="17"/>
        <v>2149.1686271999997</v>
      </c>
      <c r="AK31" s="32"/>
      <c r="AL31" s="15">
        <f>C31*0.61294/100</f>
        <v>0</v>
      </c>
      <c r="AM31" s="15">
        <f t="shared" si="18"/>
        <v>907.0531296000001</v>
      </c>
      <c r="AN31" s="15">
        <f t="shared" si="19"/>
        <v>907.0531296000001</v>
      </c>
      <c r="AO31" s="32">
        <f t="shared" si="20"/>
        <v>330.57080080000003</v>
      </c>
      <c r="AP31" s="32"/>
      <c r="AQ31" s="15">
        <f>C31*1.4032/100</f>
        <v>0</v>
      </c>
      <c r="AR31" s="15">
        <f t="shared" si="21"/>
        <v>2076.511488</v>
      </c>
      <c r="AS31" s="15">
        <f t="shared" si="22"/>
        <v>2076.511488</v>
      </c>
      <c r="AT31" s="32">
        <f t="shared" si="23"/>
        <v>756.773824</v>
      </c>
      <c r="AU31" s="32"/>
      <c r="AV31" s="15">
        <f>C31*0.23527/100</f>
        <v>0</v>
      </c>
      <c r="AW31" s="15">
        <f t="shared" si="24"/>
        <v>348.16195680000004</v>
      </c>
      <c r="AX31" s="15">
        <f t="shared" si="25"/>
        <v>348.16195680000004</v>
      </c>
      <c r="AY31" s="32">
        <f t="shared" si="26"/>
        <v>126.88581640000001</v>
      </c>
      <c r="AZ31" s="32"/>
      <c r="BA31" s="15">
        <f>C31*0.25449/100</f>
        <v>0</v>
      </c>
      <c r="BB31" s="15">
        <f t="shared" si="27"/>
        <v>376.6044816</v>
      </c>
      <c r="BC31" s="15">
        <f t="shared" si="28"/>
        <v>376.6044816</v>
      </c>
      <c r="BD31" s="32">
        <f t="shared" si="29"/>
        <v>137.2515468</v>
      </c>
      <c r="BE31" s="32"/>
      <c r="BF31" s="15">
        <f>C31*0.48599/100</f>
        <v>0</v>
      </c>
      <c r="BG31" s="15">
        <f t="shared" si="30"/>
        <v>719.1874416</v>
      </c>
      <c r="BH31" s="15">
        <f t="shared" si="31"/>
        <v>719.1874416</v>
      </c>
      <c r="BI31" s="32">
        <f t="shared" si="32"/>
        <v>262.1041268</v>
      </c>
      <c r="BJ31" s="15"/>
      <c r="BK31" s="15">
        <f>C31*0.08071/100</f>
        <v>0</v>
      </c>
      <c r="BL31" s="15">
        <f t="shared" si="33"/>
        <v>119.43788640000001</v>
      </c>
      <c r="BM31" s="15">
        <f t="shared" si="34"/>
        <v>119.43788640000001</v>
      </c>
      <c r="BN31" s="32">
        <f t="shared" si="35"/>
        <v>43.5285172</v>
      </c>
      <c r="BO31" s="32"/>
      <c r="BP31" s="15">
        <f>C31*0.0014/100</f>
        <v>0</v>
      </c>
      <c r="BQ31" s="15">
        <f t="shared" si="36"/>
        <v>2.071776</v>
      </c>
      <c r="BR31" s="15">
        <f t="shared" si="37"/>
        <v>2.071776</v>
      </c>
      <c r="BS31" s="32">
        <f t="shared" si="38"/>
        <v>0.7550479999999999</v>
      </c>
      <c r="BT31" s="32"/>
      <c r="BU31" s="15">
        <f>C31*0.51373/100</f>
        <v>0</v>
      </c>
      <c r="BV31" s="15">
        <f t="shared" si="39"/>
        <v>760.2382032</v>
      </c>
      <c r="BW31" s="15">
        <f t="shared" si="40"/>
        <v>760.2382032</v>
      </c>
      <c r="BX31" s="32">
        <f t="shared" si="41"/>
        <v>277.0648636</v>
      </c>
      <c r="BY31" s="32"/>
      <c r="BZ31" s="15">
        <f>C31*0.74436/100</f>
        <v>0</v>
      </c>
      <c r="CA31" s="15">
        <f t="shared" si="42"/>
        <v>1101.5337024</v>
      </c>
      <c r="CB31" s="15">
        <f t="shared" si="43"/>
        <v>1101.5337024</v>
      </c>
      <c r="CC31" s="32">
        <f t="shared" si="44"/>
        <v>401.4482352</v>
      </c>
      <c r="CD31" s="32"/>
      <c r="CE31" s="15">
        <f>C31*0.94183/100</f>
        <v>0</v>
      </c>
      <c r="CF31" s="15">
        <f t="shared" si="45"/>
        <v>1393.7577072</v>
      </c>
      <c r="CG31" s="15">
        <f t="shared" si="46"/>
        <v>1393.7577072</v>
      </c>
      <c r="CH31" s="32">
        <f t="shared" si="47"/>
        <v>507.94775559999994</v>
      </c>
      <c r="CI31" s="32"/>
      <c r="CJ31" s="15">
        <f>C31*0.0876/100</f>
        <v>0</v>
      </c>
      <c r="CK31" s="15">
        <f t="shared" si="48"/>
        <v>129.633984</v>
      </c>
      <c r="CL31" s="15">
        <f t="shared" si="49"/>
        <v>129.633984</v>
      </c>
      <c r="CM31" s="32">
        <f t="shared" si="50"/>
        <v>47.244432</v>
      </c>
      <c r="CN31" s="32"/>
      <c r="CO31" s="15">
        <f>C31*1.65525/100</f>
        <v>0</v>
      </c>
      <c r="CP31" s="32">
        <f t="shared" si="51"/>
        <v>2449.50516</v>
      </c>
      <c r="CQ31" s="15">
        <f t="shared" si="52"/>
        <v>2449.50516</v>
      </c>
      <c r="CR31" s="32">
        <f t="shared" si="53"/>
        <v>892.7094300000001</v>
      </c>
      <c r="CS31" s="32"/>
      <c r="CT31" s="15">
        <f>C31*4.29442/100</f>
        <v>0</v>
      </c>
      <c r="CU31" s="15">
        <f t="shared" si="54"/>
        <v>6355.054492799999</v>
      </c>
      <c r="CV31" s="15">
        <f t="shared" si="55"/>
        <v>6355.054492799999</v>
      </c>
      <c r="CW31" s="32">
        <f t="shared" si="56"/>
        <v>2316.0665944</v>
      </c>
      <c r="CX31" s="32"/>
      <c r="CY31" s="15">
        <f>C31*0.31635/100</f>
        <v>0</v>
      </c>
      <c r="CZ31" s="15">
        <f t="shared" si="57"/>
        <v>468.14738400000005</v>
      </c>
      <c r="DA31" s="15">
        <f t="shared" si="58"/>
        <v>468.14738400000005</v>
      </c>
      <c r="DB31" s="32">
        <f t="shared" si="59"/>
        <v>170.61388200000002</v>
      </c>
      <c r="DC31" s="32"/>
    </row>
    <row r="32" spans="1:107" s="34" customFormat="1" ht="12">
      <c r="A32" s="33">
        <v>45200</v>
      </c>
      <c r="C32" s="16">
        <f>'2005A'!AS32</f>
        <v>0</v>
      </c>
      <c r="D32" s="16">
        <f>'2005A'!AT32</f>
        <v>147984</v>
      </c>
      <c r="E32" s="16">
        <f t="shared" si="60"/>
        <v>147984</v>
      </c>
      <c r="F32" s="16">
        <f>'2005A'!AV32</f>
        <v>53932</v>
      </c>
      <c r="G32" s="32"/>
      <c r="H32" s="15"/>
      <c r="I32" s="32">
        <f t="shared" si="0"/>
        <v>13351.6788192</v>
      </c>
      <c r="J32" s="32">
        <f t="shared" si="1"/>
        <v>13351.6788192</v>
      </c>
      <c r="K32" s="32">
        <f t="shared" si="2"/>
        <v>4865.949981600001</v>
      </c>
      <c r="L32" s="32"/>
      <c r="M32" s="15"/>
      <c r="N32" s="15">
        <f t="shared" si="3"/>
        <v>125.46083519999998</v>
      </c>
      <c r="O32" s="15">
        <f t="shared" si="4"/>
        <v>125.46083519999998</v>
      </c>
      <c r="P32" s="32">
        <f t="shared" si="5"/>
        <v>45.7235496</v>
      </c>
      <c r="Q32" s="32"/>
      <c r="R32" s="32"/>
      <c r="S32" s="15">
        <f t="shared" si="6"/>
        <v>4017.9727775999995</v>
      </c>
      <c r="T32" s="15">
        <f t="shared" si="7"/>
        <v>4017.9727775999995</v>
      </c>
      <c r="U32" s="32">
        <f t="shared" si="8"/>
        <v>1464.3293048</v>
      </c>
      <c r="V32" s="32"/>
      <c r="W32" s="15"/>
      <c r="X32" s="15">
        <f t="shared" si="9"/>
        <v>33650.007767999996</v>
      </c>
      <c r="Y32" s="15">
        <f t="shared" si="10"/>
        <v>33650.007767999996</v>
      </c>
      <c r="Z32" s="32">
        <f t="shared" si="11"/>
        <v>12263.570514</v>
      </c>
      <c r="AA32" s="32"/>
      <c r="AB32" s="15"/>
      <c r="AC32" s="15">
        <f t="shared" si="12"/>
        <v>8709.6131184</v>
      </c>
      <c r="AD32" s="15">
        <f t="shared" si="13"/>
        <v>8709.6131184</v>
      </c>
      <c r="AE32" s="32">
        <f t="shared" si="14"/>
        <v>3174.1732532</v>
      </c>
      <c r="AF32" s="15"/>
      <c r="AG32" s="15"/>
      <c r="AH32" s="15">
        <f t="shared" si="15"/>
        <v>5897.1032064</v>
      </c>
      <c r="AI32" s="15">
        <f t="shared" si="16"/>
        <v>5897.1032064</v>
      </c>
      <c r="AJ32" s="32">
        <f t="shared" si="17"/>
        <v>2149.1686271999997</v>
      </c>
      <c r="AK32" s="32"/>
      <c r="AL32" s="15"/>
      <c r="AM32" s="15">
        <f t="shared" si="18"/>
        <v>907.0531296000001</v>
      </c>
      <c r="AN32" s="15">
        <f t="shared" si="19"/>
        <v>907.0531296000001</v>
      </c>
      <c r="AO32" s="32">
        <f t="shared" si="20"/>
        <v>330.57080080000003</v>
      </c>
      <c r="AP32" s="32"/>
      <c r="AQ32" s="15"/>
      <c r="AR32" s="15">
        <f t="shared" si="21"/>
        <v>2076.511488</v>
      </c>
      <c r="AS32" s="15">
        <f t="shared" si="22"/>
        <v>2076.511488</v>
      </c>
      <c r="AT32" s="32">
        <f t="shared" si="23"/>
        <v>756.773824</v>
      </c>
      <c r="AU32" s="32"/>
      <c r="AV32" s="15"/>
      <c r="AW32" s="15">
        <f t="shared" si="24"/>
        <v>348.16195680000004</v>
      </c>
      <c r="AX32" s="15">
        <f t="shared" si="25"/>
        <v>348.16195680000004</v>
      </c>
      <c r="AY32" s="32">
        <f t="shared" si="26"/>
        <v>126.88581640000001</v>
      </c>
      <c r="AZ32" s="32"/>
      <c r="BA32" s="15"/>
      <c r="BB32" s="15">
        <f t="shared" si="27"/>
        <v>376.6044816</v>
      </c>
      <c r="BC32" s="15">
        <f t="shared" si="28"/>
        <v>376.6044816</v>
      </c>
      <c r="BD32" s="32">
        <f t="shared" si="29"/>
        <v>137.2515468</v>
      </c>
      <c r="BE32" s="32"/>
      <c r="BF32" s="15"/>
      <c r="BG32" s="15">
        <f t="shared" si="30"/>
        <v>719.1874416</v>
      </c>
      <c r="BH32" s="15">
        <f t="shared" si="31"/>
        <v>719.1874416</v>
      </c>
      <c r="BI32" s="32">
        <f t="shared" si="32"/>
        <v>262.1041268</v>
      </c>
      <c r="BJ32" s="15"/>
      <c r="BK32" s="15"/>
      <c r="BL32" s="15">
        <f t="shared" si="33"/>
        <v>119.43788640000001</v>
      </c>
      <c r="BM32" s="15">
        <f t="shared" si="34"/>
        <v>119.43788640000001</v>
      </c>
      <c r="BN32" s="32">
        <f t="shared" si="35"/>
        <v>43.5285172</v>
      </c>
      <c r="BO32" s="32"/>
      <c r="BP32" s="15"/>
      <c r="BQ32" s="15">
        <f t="shared" si="36"/>
        <v>2.071776</v>
      </c>
      <c r="BR32" s="15">
        <f t="shared" si="37"/>
        <v>2.071776</v>
      </c>
      <c r="BS32" s="32">
        <f t="shared" si="38"/>
        <v>0.7550479999999999</v>
      </c>
      <c r="BT32" s="32"/>
      <c r="BU32" s="15"/>
      <c r="BV32" s="15">
        <f t="shared" si="39"/>
        <v>760.2382032</v>
      </c>
      <c r="BW32" s="15">
        <f t="shared" si="40"/>
        <v>760.2382032</v>
      </c>
      <c r="BX32" s="32">
        <f t="shared" si="41"/>
        <v>277.0648636</v>
      </c>
      <c r="BY32" s="32"/>
      <c r="BZ32" s="15"/>
      <c r="CA32" s="15">
        <f t="shared" si="42"/>
        <v>1101.5337024</v>
      </c>
      <c r="CB32" s="15">
        <f t="shared" si="43"/>
        <v>1101.5337024</v>
      </c>
      <c r="CC32" s="32">
        <f t="shared" si="44"/>
        <v>401.4482352</v>
      </c>
      <c r="CD32" s="32"/>
      <c r="CE32" s="15"/>
      <c r="CF32" s="15">
        <f t="shared" si="45"/>
        <v>1393.7577072</v>
      </c>
      <c r="CG32" s="15">
        <f t="shared" si="46"/>
        <v>1393.7577072</v>
      </c>
      <c r="CH32" s="32">
        <f t="shared" si="47"/>
        <v>507.94775559999994</v>
      </c>
      <c r="CI32" s="32"/>
      <c r="CJ32" s="15"/>
      <c r="CK32" s="15">
        <f t="shared" si="48"/>
        <v>129.633984</v>
      </c>
      <c r="CL32" s="15">
        <f t="shared" si="49"/>
        <v>129.633984</v>
      </c>
      <c r="CM32" s="32">
        <f t="shared" si="50"/>
        <v>47.244432</v>
      </c>
      <c r="CN32" s="32"/>
      <c r="CO32" s="15"/>
      <c r="CP32" s="32">
        <f t="shared" si="51"/>
        <v>2449.50516</v>
      </c>
      <c r="CQ32" s="15">
        <f t="shared" si="52"/>
        <v>2449.50516</v>
      </c>
      <c r="CR32" s="32">
        <f t="shared" si="53"/>
        <v>892.7094300000001</v>
      </c>
      <c r="CS32" s="32"/>
      <c r="CT32" s="15"/>
      <c r="CU32" s="15">
        <f t="shared" si="54"/>
        <v>6355.054492799999</v>
      </c>
      <c r="CV32" s="15">
        <f t="shared" si="55"/>
        <v>6355.054492799999</v>
      </c>
      <c r="CW32" s="32">
        <f t="shared" si="56"/>
        <v>2316.0665944</v>
      </c>
      <c r="CX32" s="32"/>
      <c r="CY32" s="15"/>
      <c r="CZ32" s="15">
        <f t="shared" si="57"/>
        <v>468.14738400000005</v>
      </c>
      <c r="DA32" s="15">
        <f t="shared" si="58"/>
        <v>468.14738400000005</v>
      </c>
      <c r="DB32" s="32">
        <f t="shared" si="59"/>
        <v>170.61388200000002</v>
      </c>
      <c r="DC32" s="32"/>
    </row>
    <row r="33" spans="1:107" s="34" customFormat="1" ht="12">
      <c r="A33" s="33">
        <v>45383</v>
      </c>
      <c r="C33" s="16">
        <f>'2005A'!AS33</f>
        <v>3515000</v>
      </c>
      <c r="D33" s="16">
        <f>'2005A'!AT33</f>
        <v>147984</v>
      </c>
      <c r="E33" s="16">
        <f t="shared" si="60"/>
        <v>3662984</v>
      </c>
      <c r="F33" s="16">
        <f>'2005A'!AV33</f>
        <v>53932</v>
      </c>
      <c r="G33" s="32"/>
      <c r="H33" s="15">
        <f>C33*9.02238/100</f>
        <v>317136.657</v>
      </c>
      <c r="I33" s="32">
        <f t="shared" si="0"/>
        <v>13351.6788192</v>
      </c>
      <c r="J33" s="32">
        <f t="shared" si="1"/>
        <v>330488.33581920003</v>
      </c>
      <c r="K33" s="32">
        <f t="shared" si="2"/>
        <v>4865.949981600001</v>
      </c>
      <c r="L33" s="32"/>
      <c r="M33" s="15">
        <f>C33*0.08478/100</f>
        <v>2980.0169999999994</v>
      </c>
      <c r="N33" s="15">
        <f t="shared" si="3"/>
        <v>125.46083519999998</v>
      </c>
      <c r="O33" s="15">
        <f t="shared" si="4"/>
        <v>3105.4778351999994</v>
      </c>
      <c r="P33" s="32">
        <f t="shared" si="5"/>
        <v>45.7235496</v>
      </c>
      <c r="Q33" s="32"/>
      <c r="R33" s="32">
        <f>C33*2.71514/100</f>
        <v>95437.171</v>
      </c>
      <c r="S33" s="15">
        <f t="shared" si="6"/>
        <v>4017.9727775999995</v>
      </c>
      <c r="T33" s="15">
        <f t="shared" si="7"/>
        <v>99455.1437776</v>
      </c>
      <c r="U33" s="32">
        <f t="shared" si="8"/>
        <v>1464.3293048</v>
      </c>
      <c r="V33" s="32"/>
      <c r="W33" s="15">
        <f>C33*22.73895/100</f>
        <v>799274.0925</v>
      </c>
      <c r="X33" s="15">
        <f t="shared" si="9"/>
        <v>33650.007767999996</v>
      </c>
      <c r="Y33" s="15">
        <f t="shared" si="10"/>
        <v>832924.100268</v>
      </c>
      <c r="Z33" s="32">
        <f t="shared" si="11"/>
        <v>12263.570514</v>
      </c>
      <c r="AA33" s="32"/>
      <c r="AB33" s="15">
        <f>C33*5.88551/100</f>
        <v>206875.67649999997</v>
      </c>
      <c r="AC33" s="15">
        <f t="shared" si="12"/>
        <v>8709.6131184</v>
      </c>
      <c r="AD33" s="15">
        <f t="shared" si="13"/>
        <v>215585.28961839998</v>
      </c>
      <c r="AE33" s="32">
        <f t="shared" si="14"/>
        <v>3174.1732532</v>
      </c>
      <c r="AF33" s="15"/>
      <c r="AG33" s="15">
        <f>C33*3.98496/100</f>
        <v>140071.344</v>
      </c>
      <c r="AH33" s="15">
        <f t="shared" si="15"/>
        <v>5897.1032064</v>
      </c>
      <c r="AI33" s="15">
        <f t="shared" si="16"/>
        <v>145968.44720640001</v>
      </c>
      <c r="AJ33" s="32">
        <f t="shared" si="17"/>
        <v>2149.1686271999997</v>
      </c>
      <c r="AK33" s="32"/>
      <c r="AL33" s="15">
        <f>C33*0.61294/100</f>
        <v>21544.841</v>
      </c>
      <c r="AM33" s="15">
        <f t="shared" si="18"/>
        <v>907.0531296000001</v>
      </c>
      <c r="AN33" s="15">
        <f t="shared" si="19"/>
        <v>22451.8941296</v>
      </c>
      <c r="AO33" s="32">
        <f t="shared" si="20"/>
        <v>330.57080080000003</v>
      </c>
      <c r="AP33" s="32"/>
      <c r="AQ33" s="15">
        <f>C33*1.4032/100</f>
        <v>49322.48</v>
      </c>
      <c r="AR33" s="15">
        <f t="shared" si="21"/>
        <v>2076.511488</v>
      </c>
      <c r="AS33" s="15">
        <f t="shared" si="22"/>
        <v>51398.991488</v>
      </c>
      <c r="AT33" s="32">
        <f t="shared" si="23"/>
        <v>756.773824</v>
      </c>
      <c r="AU33" s="32"/>
      <c r="AV33" s="15">
        <f>C33*0.23527/100</f>
        <v>8269.7405</v>
      </c>
      <c r="AW33" s="15">
        <f t="shared" si="24"/>
        <v>348.16195680000004</v>
      </c>
      <c r="AX33" s="15">
        <f t="shared" si="25"/>
        <v>8617.9024568</v>
      </c>
      <c r="AY33" s="32">
        <f t="shared" si="26"/>
        <v>126.88581640000001</v>
      </c>
      <c r="AZ33" s="32"/>
      <c r="BA33" s="15">
        <f>C33*0.25449/100</f>
        <v>8945.3235</v>
      </c>
      <c r="BB33" s="15">
        <f t="shared" si="27"/>
        <v>376.6044816</v>
      </c>
      <c r="BC33" s="15">
        <f t="shared" si="28"/>
        <v>9321.9279816</v>
      </c>
      <c r="BD33" s="32">
        <f t="shared" si="29"/>
        <v>137.2515468</v>
      </c>
      <c r="BE33" s="32"/>
      <c r="BF33" s="15">
        <f>C33*0.48599/100</f>
        <v>17082.548499999997</v>
      </c>
      <c r="BG33" s="15">
        <f t="shared" si="30"/>
        <v>719.1874416</v>
      </c>
      <c r="BH33" s="15">
        <f t="shared" si="31"/>
        <v>17801.735941599996</v>
      </c>
      <c r="BI33" s="32">
        <f t="shared" si="32"/>
        <v>262.1041268</v>
      </c>
      <c r="BJ33" s="15"/>
      <c r="BK33" s="15">
        <f>C33*0.08071/100</f>
        <v>2836.9565000000002</v>
      </c>
      <c r="BL33" s="15">
        <f t="shared" si="33"/>
        <v>119.43788640000001</v>
      </c>
      <c r="BM33" s="15">
        <f t="shared" si="34"/>
        <v>2956.3943864000003</v>
      </c>
      <c r="BN33" s="32">
        <f t="shared" si="35"/>
        <v>43.5285172</v>
      </c>
      <c r="BO33" s="32"/>
      <c r="BP33" s="15">
        <f>C33*0.0014/100</f>
        <v>49.21</v>
      </c>
      <c r="BQ33" s="15">
        <f t="shared" si="36"/>
        <v>2.071776</v>
      </c>
      <c r="BR33" s="15">
        <f t="shared" si="37"/>
        <v>51.281776</v>
      </c>
      <c r="BS33" s="32">
        <f t="shared" si="38"/>
        <v>0.7550479999999999</v>
      </c>
      <c r="BT33" s="32"/>
      <c r="BU33" s="15">
        <f>C33*0.51373/100</f>
        <v>18057.609500000002</v>
      </c>
      <c r="BV33" s="15">
        <f t="shared" si="39"/>
        <v>760.2382032</v>
      </c>
      <c r="BW33" s="15">
        <f t="shared" si="40"/>
        <v>18817.8477032</v>
      </c>
      <c r="BX33" s="32">
        <f t="shared" si="41"/>
        <v>277.0648636</v>
      </c>
      <c r="BY33" s="32"/>
      <c r="BZ33" s="15">
        <f>C33*0.74436/100</f>
        <v>26164.254</v>
      </c>
      <c r="CA33" s="15">
        <f t="shared" si="42"/>
        <v>1101.5337024</v>
      </c>
      <c r="CB33" s="15">
        <f t="shared" si="43"/>
        <v>27265.7877024</v>
      </c>
      <c r="CC33" s="32">
        <f t="shared" si="44"/>
        <v>401.4482352</v>
      </c>
      <c r="CD33" s="32"/>
      <c r="CE33" s="15">
        <f>C33*0.94183/100</f>
        <v>33105.324499999995</v>
      </c>
      <c r="CF33" s="15">
        <f t="shared" si="45"/>
        <v>1393.7577072</v>
      </c>
      <c r="CG33" s="15">
        <f t="shared" si="46"/>
        <v>34499.082207199994</v>
      </c>
      <c r="CH33" s="32">
        <f t="shared" si="47"/>
        <v>507.94775559999994</v>
      </c>
      <c r="CI33" s="32"/>
      <c r="CJ33" s="15">
        <f>C33*0.0876/100</f>
        <v>3079.14</v>
      </c>
      <c r="CK33" s="15">
        <f t="shared" si="48"/>
        <v>129.633984</v>
      </c>
      <c r="CL33" s="15">
        <f t="shared" si="49"/>
        <v>3208.773984</v>
      </c>
      <c r="CM33" s="32">
        <f t="shared" si="50"/>
        <v>47.244432</v>
      </c>
      <c r="CN33" s="32"/>
      <c r="CO33" s="15">
        <f>C33*1.65525/100</f>
        <v>58182.0375</v>
      </c>
      <c r="CP33" s="32">
        <f t="shared" si="51"/>
        <v>2449.50516</v>
      </c>
      <c r="CQ33" s="15">
        <f t="shared" si="52"/>
        <v>60631.54266</v>
      </c>
      <c r="CR33" s="32">
        <f t="shared" si="53"/>
        <v>892.7094300000001</v>
      </c>
      <c r="CS33" s="32"/>
      <c r="CT33" s="15">
        <f>C33*4.29442/100</f>
        <v>150948.86299999998</v>
      </c>
      <c r="CU33" s="15">
        <f t="shared" si="54"/>
        <v>6355.054492799999</v>
      </c>
      <c r="CV33" s="15">
        <f t="shared" si="55"/>
        <v>157303.91749279998</v>
      </c>
      <c r="CW33" s="32">
        <f t="shared" si="56"/>
        <v>2316.0665944</v>
      </c>
      <c r="CX33" s="32"/>
      <c r="CY33" s="15">
        <f>C33*0.31635/100</f>
        <v>11119.7025</v>
      </c>
      <c r="CZ33" s="15">
        <f t="shared" si="57"/>
        <v>468.14738400000005</v>
      </c>
      <c r="DA33" s="15">
        <f t="shared" si="58"/>
        <v>11587.849884</v>
      </c>
      <c r="DB33" s="32">
        <f t="shared" si="59"/>
        <v>170.61388200000002</v>
      </c>
      <c r="DC33" s="32"/>
    </row>
    <row r="34" spans="1:107" s="34" customFormat="1" ht="12">
      <c r="A34" s="2">
        <v>45566</v>
      </c>
      <c r="B34"/>
      <c r="C34" s="16">
        <f>'2005A'!AS34</f>
        <v>0</v>
      </c>
      <c r="D34" s="16">
        <f>'2005A'!AT34</f>
        <v>75488</v>
      </c>
      <c r="E34" s="16">
        <f t="shared" si="60"/>
        <v>75488</v>
      </c>
      <c r="F34" s="16">
        <f>'2005A'!AV34</f>
        <v>53932</v>
      </c>
      <c r="G34" s="32"/>
      <c r="H34" s="15"/>
      <c r="I34" s="32">
        <f t="shared" si="0"/>
        <v>6810.814214399999</v>
      </c>
      <c r="J34" s="32">
        <f t="shared" si="1"/>
        <v>6810.814214399999</v>
      </c>
      <c r="K34" s="32">
        <f t="shared" si="2"/>
        <v>4865.949981600001</v>
      </c>
      <c r="L34" s="32"/>
      <c r="M34" s="15"/>
      <c r="N34" s="15">
        <f t="shared" si="3"/>
        <v>63.998726399999995</v>
      </c>
      <c r="O34" s="15">
        <f t="shared" si="4"/>
        <v>63.998726399999995</v>
      </c>
      <c r="P34" s="32">
        <f t="shared" si="5"/>
        <v>45.7235496</v>
      </c>
      <c r="Q34" s="32"/>
      <c r="R34" s="32"/>
      <c r="S34" s="15">
        <f t="shared" si="6"/>
        <v>2049.6048832</v>
      </c>
      <c r="T34" s="15">
        <f t="shared" si="7"/>
        <v>2049.6048832</v>
      </c>
      <c r="U34" s="32">
        <f t="shared" si="8"/>
        <v>1464.3293048</v>
      </c>
      <c r="V34" s="32"/>
      <c r="W34" s="15"/>
      <c r="X34" s="15">
        <f t="shared" si="9"/>
        <v>17165.178576</v>
      </c>
      <c r="Y34" s="15">
        <f t="shared" si="10"/>
        <v>17165.178576</v>
      </c>
      <c r="Z34" s="32">
        <f t="shared" si="11"/>
        <v>12263.570514</v>
      </c>
      <c r="AA34" s="32"/>
      <c r="AB34" s="15"/>
      <c r="AC34" s="15">
        <f t="shared" si="12"/>
        <v>4442.8537888</v>
      </c>
      <c r="AD34" s="15">
        <f t="shared" si="13"/>
        <v>4442.8537888</v>
      </c>
      <c r="AE34" s="32">
        <f t="shared" si="14"/>
        <v>3174.1732532</v>
      </c>
      <c r="AF34" s="15"/>
      <c r="AG34" s="15"/>
      <c r="AH34" s="15">
        <f t="shared" si="15"/>
        <v>3008.1666048</v>
      </c>
      <c r="AI34" s="15">
        <f t="shared" si="16"/>
        <v>3008.1666048</v>
      </c>
      <c r="AJ34" s="32">
        <f t="shared" si="17"/>
        <v>2149.1686271999997</v>
      </c>
      <c r="AK34" s="32"/>
      <c r="AL34" s="15"/>
      <c r="AM34" s="15">
        <f t="shared" si="18"/>
        <v>462.69614720000004</v>
      </c>
      <c r="AN34" s="15">
        <f t="shared" si="19"/>
        <v>462.69614720000004</v>
      </c>
      <c r="AO34" s="32">
        <f t="shared" si="20"/>
        <v>330.57080080000003</v>
      </c>
      <c r="AP34" s="32"/>
      <c r="AQ34" s="15"/>
      <c r="AR34" s="15">
        <f t="shared" si="21"/>
        <v>1059.2476159999999</v>
      </c>
      <c r="AS34" s="15">
        <f t="shared" si="22"/>
        <v>1059.2476159999999</v>
      </c>
      <c r="AT34" s="32">
        <f t="shared" si="23"/>
        <v>756.773824</v>
      </c>
      <c r="AU34" s="32"/>
      <c r="AV34" s="15"/>
      <c r="AW34" s="15">
        <f t="shared" si="24"/>
        <v>177.6006176</v>
      </c>
      <c r="AX34" s="15">
        <f t="shared" si="25"/>
        <v>177.6006176</v>
      </c>
      <c r="AY34" s="32">
        <f t="shared" si="26"/>
        <v>126.88581640000001</v>
      </c>
      <c r="AZ34" s="32"/>
      <c r="BA34" s="15"/>
      <c r="BB34" s="15">
        <f t="shared" si="27"/>
        <v>192.10941119999998</v>
      </c>
      <c r="BC34" s="15">
        <f t="shared" si="28"/>
        <v>192.10941119999998</v>
      </c>
      <c r="BD34" s="32">
        <f t="shared" si="29"/>
        <v>137.2515468</v>
      </c>
      <c r="BE34" s="32"/>
      <c r="BF34" s="15"/>
      <c r="BG34" s="15">
        <f t="shared" si="30"/>
        <v>366.8641312</v>
      </c>
      <c r="BH34" s="15">
        <f t="shared" si="31"/>
        <v>366.8641312</v>
      </c>
      <c r="BI34" s="32">
        <f t="shared" si="32"/>
        <v>262.1041268</v>
      </c>
      <c r="BJ34" s="15"/>
      <c r="BK34" s="15"/>
      <c r="BL34" s="15">
        <f t="shared" si="33"/>
        <v>60.9263648</v>
      </c>
      <c r="BM34" s="15">
        <f t="shared" si="34"/>
        <v>60.9263648</v>
      </c>
      <c r="BN34" s="32">
        <f t="shared" si="35"/>
        <v>43.5285172</v>
      </c>
      <c r="BO34" s="32"/>
      <c r="BP34" s="15"/>
      <c r="BQ34" s="15">
        <f t="shared" si="36"/>
        <v>1.056832</v>
      </c>
      <c r="BR34" s="15">
        <f t="shared" si="37"/>
        <v>1.056832</v>
      </c>
      <c r="BS34" s="32">
        <f t="shared" si="38"/>
        <v>0.7550479999999999</v>
      </c>
      <c r="BT34" s="32"/>
      <c r="BU34" s="15"/>
      <c r="BV34" s="15">
        <f t="shared" si="39"/>
        <v>387.8045024</v>
      </c>
      <c r="BW34" s="15">
        <f t="shared" si="40"/>
        <v>387.8045024</v>
      </c>
      <c r="BX34" s="32">
        <f t="shared" si="41"/>
        <v>277.0648636</v>
      </c>
      <c r="BY34" s="32"/>
      <c r="BZ34" s="15"/>
      <c r="CA34" s="15">
        <f t="shared" si="42"/>
        <v>561.9024768</v>
      </c>
      <c r="CB34" s="15">
        <f t="shared" si="43"/>
        <v>561.9024768</v>
      </c>
      <c r="CC34" s="32">
        <f t="shared" si="44"/>
        <v>401.4482352</v>
      </c>
      <c r="CD34" s="32"/>
      <c r="CE34" s="15"/>
      <c r="CF34" s="15">
        <f t="shared" si="45"/>
        <v>710.9686303999999</v>
      </c>
      <c r="CG34" s="15">
        <f t="shared" si="46"/>
        <v>710.9686303999999</v>
      </c>
      <c r="CH34" s="32">
        <f t="shared" si="47"/>
        <v>507.94775559999994</v>
      </c>
      <c r="CI34" s="32"/>
      <c r="CJ34" s="15"/>
      <c r="CK34" s="15">
        <f t="shared" si="48"/>
        <v>66.127488</v>
      </c>
      <c r="CL34" s="15">
        <f t="shared" si="49"/>
        <v>66.127488</v>
      </c>
      <c r="CM34" s="32">
        <f t="shared" si="50"/>
        <v>47.244432</v>
      </c>
      <c r="CN34" s="32"/>
      <c r="CO34" s="15"/>
      <c r="CP34" s="32">
        <f t="shared" si="51"/>
        <v>1249.51512</v>
      </c>
      <c r="CQ34" s="15">
        <f t="shared" si="52"/>
        <v>1249.51512</v>
      </c>
      <c r="CR34" s="32">
        <f t="shared" si="53"/>
        <v>892.7094300000001</v>
      </c>
      <c r="CS34" s="32"/>
      <c r="CT34" s="15"/>
      <c r="CU34" s="15">
        <f t="shared" si="54"/>
        <v>3241.7717695999995</v>
      </c>
      <c r="CV34" s="15">
        <f t="shared" si="55"/>
        <v>3241.7717695999995</v>
      </c>
      <c r="CW34" s="32">
        <f t="shared" si="56"/>
        <v>2316.0665944</v>
      </c>
      <c r="CX34" s="32"/>
      <c r="CY34" s="15"/>
      <c r="CZ34" s="15">
        <f t="shared" si="57"/>
        <v>238.80628800000002</v>
      </c>
      <c r="DA34" s="15">
        <f t="shared" si="58"/>
        <v>238.80628800000002</v>
      </c>
      <c r="DB34" s="32">
        <f t="shared" si="59"/>
        <v>170.61388200000002</v>
      </c>
      <c r="DC34" s="32"/>
    </row>
    <row r="35" spans="1:107" s="34" customFormat="1" ht="12">
      <c r="A35" s="2">
        <v>45748</v>
      </c>
      <c r="B35"/>
      <c r="C35" s="16">
        <f>'2005A'!AS35</f>
        <v>3660000</v>
      </c>
      <c r="D35" s="16">
        <f>'2005A'!AT35</f>
        <v>75488</v>
      </c>
      <c r="E35" s="16">
        <f t="shared" si="60"/>
        <v>3735488</v>
      </c>
      <c r="F35" s="16">
        <f>'2005A'!AV35</f>
        <v>53932</v>
      </c>
      <c r="G35" s="32"/>
      <c r="H35" s="15">
        <f>C35*9.02238/100</f>
        <v>330219.108</v>
      </c>
      <c r="I35" s="32">
        <f t="shared" si="0"/>
        <v>6810.814214399999</v>
      </c>
      <c r="J35" s="32">
        <f t="shared" si="1"/>
        <v>337029.9222144</v>
      </c>
      <c r="K35" s="32">
        <f t="shared" si="2"/>
        <v>4865.949981600001</v>
      </c>
      <c r="L35" s="32"/>
      <c r="M35" s="15">
        <f>C35*0.08478/100</f>
        <v>3102.948</v>
      </c>
      <c r="N35" s="15">
        <f t="shared" si="3"/>
        <v>63.998726399999995</v>
      </c>
      <c r="O35" s="15">
        <f t="shared" si="4"/>
        <v>3166.9467264</v>
      </c>
      <c r="P35" s="32">
        <f t="shared" si="5"/>
        <v>45.7235496</v>
      </c>
      <c r="Q35" s="32"/>
      <c r="R35" s="32">
        <f>C35*2.71514/100</f>
        <v>99374.12400000001</v>
      </c>
      <c r="S35" s="15">
        <f t="shared" si="6"/>
        <v>2049.6048832</v>
      </c>
      <c r="T35" s="15">
        <f t="shared" si="7"/>
        <v>101423.7288832</v>
      </c>
      <c r="U35" s="32">
        <f t="shared" si="8"/>
        <v>1464.3293048</v>
      </c>
      <c r="V35" s="32"/>
      <c r="W35" s="15">
        <f>C35*22.73895/100</f>
        <v>832245.57</v>
      </c>
      <c r="X35" s="15">
        <f t="shared" si="9"/>
        <v>17165.178576</v>
      </c>
      <c r="Y35" s="15">
        <f t="shared" si="10"/>
        <v>849410.748576</v>
      </c>
      <c r="Z35" s="32">
        <f t="shared" si="11"/>
        <v>12263.570514</v>
      </c>
      <c r="AA35" s="32"/>
      <c r="AB35" s="15">
        <f>C35*5.88551/100</f>
        <v>215409.66600000003</v>
      </c>
      <c r="AC35" s="15">
        <f t="shared" si="12"/>
        <v>4442.8537888</v>
      </c>
      <c r="AD35" s="15">
        <f t="shared" si="13"/>
        <v>219852.51978880004</v>
      </c>
      <c r="AE35" s="32">
        <f t="shared" si="14"/>
        <v>3174.1732532</v>
      </c>
      <c r="AF35" s="15"/>
      <c r="AG35" s="15">
        <f>C35*3.98496/100</f>
        <v>145849.536</v>
      </c>
      <c r="AH35" s="15">
        <f t="shared" si="15"/>
        <v>3008.1666048</v>
      </c>
      <c r="AI35" s="15">
        <f t="shared" si="16"/>
        <v>148857.7026048</v>
      </c>
      <c r="AJ35" s="32">
        <f t="shared" si="17"/>
        <v>2149.1686271999997</v>
      </c>
      <c r="AK35" s="32"/>
      <c r="AL35" s="15">
        <f>C35*0.61294/100</f>
        <v>22433.604000000003</v>
      </c>
      <c r="AM35" s="15">
        <f t="shared" si="18"/>
        <v>462.69614720000004</v>
      </c>
      <c r="AN35" s="15">
        <f t="shared" si="19"/>
        <v>22896.300147200003</v>
      </c>
      <c r="AO35" s="32">
        <f t="shared" si="20"/>
        <v>330.57080080000003</v>
      </c>
      <c r="AP35" s="32"/>
      <c r="AQ35" s="15">
        <f>C35*1.4032/100</f>
        <v>51357.12</v>
      </c>
      <c r="AR35" s="15">
        <f t="shared" si="21"/>
        <v>1059.2476159999999</v>
      </c>
      <c r="AS35" s="15">
        <f t="shared" si="22"/>
        <v>52416.367616</v>
      </c>
      <c r="AT35" s="32">
        <f t="shared" si="23"/>
        <v>756.773824</v>
      </c>
      <c r="AU35" s="32"/>
      <c r="AV35" s="15">
        <f>C35*0.23527/100</f>
        <v>8610.882000000001</v>
      </c>
      <c r="AW35" s="15">
        <f t="shared" si="24"/>
        <v>177.6006176</v>
      </c>
      <c r="AX35" s="15">
        <f t="shared" si="25"/>
        <v>8788.4826176</v>
      </c>
      <c r="AY35" s="32">
        <f t="shared" si="26"/>
        <v>126.88581640000001</v>
      </c>
      <c r="AZ35" s="32"/>
      <c r="BA35" s="15">
        <f>C35*0.25449/100</f>
        <v>9314.334</v>
      </c>
      <c r="BB35" s="15">
        <f t="shared" si="27"/>
        <v>192.10941119999998</v>
      </c>
      <c r="BC35" s="15">
        <f t="shared" si="28"/>
        <v>9506.4434112</v>
      </c>
      <c r="BD35" s="32">
        <f t="shared" si="29"/>
        <v>137.2515468</v>
      </c>
      <c r="BE35" s="32"/>
      <c r="BF35" s="15">
        <f>C35*0.48599/100</f>
        <v>17787.234</v>
      </c>
      <c r="BG35" s="15">
        <f t="shared" si="30"/>
        <v>366.8641312</v>
      </c>
      <c r="BH35" s="15">
        <f t="shared" si="31"/>
        <v>18154.0981312</v>
      </c>
      <c r="BI35" s="32">
        <f t="shared" si="32"/>
        <v>262.1041268</v>
      </c>
      <c r="BJ35" s="15"/>
      <c r="BK35" s="15">
        <f>C35*0.08071/100</f>
        <v>2953.9860000000003</v>
      </c>
      <c r="BL35" s="15">
        <f t="shared" si="33"/>
        <v>60.9263648</v>
      </c>
      <c r="BM35" s="15">
        <f t="shared" si="34"/>
        <v>3014.9123648000004</v>
      </c>
      <c r="BN35" s="32">
        <f t="shared" si="35"/>
        <v>43.5285172</v>
      </c>
      <c r="BO35" s="32"/>
      <c r="BP35" s="15">
        <f>C35*0.0014/100</f>
        <v>51.24</v>
      </c>
      <c r="BQ35" s="15">
        <f t="shared" si="36"/>
        <v>1.056832</v>
      </c>
      <c r="BR35" s="15">
        <f t="shared" si="37"/>
        <v>52.296832</v>
      </c>
      <c r="BS35" s="32">
        <f t="shared" si="38"/>
        <v>0.7550479999999999</v>
      </c>
      <c r="BT35" s="32"/>
      <c r="BU35" s="15">
        <f>C35*0.51373/100</f>
        <v>18802.518</v>
      </c>
      <c r="BV35" s="15">
        <f t="shared" si="39"/>
        <v>387.8045024</v>
      </c>
      <c r="BW35" s="15">
        <f t="shared" si="40"/>
        <v>19190.3225024</v>
      </c>
      <c r="BX35" s="32">
        <f t="shared" si="41"/>
        <v>277.0648636</v>
      </c>
      <c r="BY35" s="32"/>
      <c r="BZ35" s="15">
        <f>C35*0.74436/100</f>
        <v>27243.576</v>
      </c>
      <c r="CA35" s="15">
        <f t="shared" si="42"/>
        <v>561.9024768</v>
      </c>
      <c r="CB35" s="15">
        <f t="shared" si="43"/>
        <v>27805.478476800003</v>
      </c>
      <c r="CC35" s="32">
        <f t="shared" si="44"/>
        <v>401.4482352</v>
      </c>
      <c r="CD35" s="32"/>
      <c r="CE35" s="15">
        <f>C35*0.94183/100</f>
        <v>34470.977999999996</v>
      </c>
      <c r="CF35" s="15">
        <f t="shared" si="45"/>
        <v>710.9686303999999</v>
      </c>
      <c r="CG35" s="15">
        <f t="shared" si="46"/>
        <v>35181.946630399994</v>
      </c>
      <c r="CH35" s="32">
        <f t="shared" si="47"/>
        <v>507.94775559999994</v>
      </c>
      <c r="CI35" s="32"/>
      <c r="CJ35" s="15">
        <f>C35*0.0876/100</f>
        <v>3206.16</v>
      </c>
      <c r="CK35" s="15">
        <f t="shared" si="48"/>
        <v>66.127488</v>
      </c>
      <c r="CL35" s="15">
        <f t="shared" si="49"/>
        <v>3272.287488</v>
      </c>
      <c r="CM35" s="32">
        <f t="shared" si="50"/>
        <v>47.244432</v>
      </c>
      <c r="CN35" s="32"/>
      <c r="CO35" s="15">
        <f>C35*1.65525/100</f>
        <v>60582.15</v>
      </c>
      <c r="CP35" s="32">
        <f t="shared" si="51"/>
        <v>1249.51512</v>
      </c>
      <c r="CQ35" s="15">
        <f t="shared" si="52"/>
        <v>61831.665120000005</v>
      </c>
      <c r="CR35" s="32">
        <f t="shared" si="53"/>
        <v>892.7094300000001</v>
      </c>
      <c r="CS35" s="32"/>
      <c r="CT35" s="15">
        <f>C35*4.29442/100</f>
        <v>157175.772</v>
      </c>
      <c r="CU35" s="15">
        <f t="shared" si="54"/>
        <v>3241.7717695999995</v>
      </c>
      <c r="CV35" s="15">
        <f t="shared" si="55"/>
        <v>160417.5437696</v>
      </c>
      <c r="CW35" s="32">
        <f t="shared" si="56"/>
        <v>2316.0665944</v>
      </c>
      <c r="CX35" s="32"/>
      <c r="CY35" s="15">
        <f>C35*0.31635/100</f>
        <v>11578.41</v>
      </c>
      <c r="CZ35" s="15">
        <f t="shared" si="57"/>
        <v>238.80628800000002</v>
      </c>
      <c r="DA35" s="15">
        <f t="shared" si="58"/>
        <v>11817.216288</v>
      </c>
      <c r="DB35" s="32">
        <f t="shared" si="59"/>
        <v>170.61388200000002</v>
      </c>
      <c r="DC35" s="32"/>
    </row>
    <row r="36" spans="3:18" ht="12">
      <c r="C36" s="22"/>
      <c r="D36" s="22"/>
      <c r="E36" s="22"/>
      <c r="F36" s="22"/>
      <c r="R36" s="32"/>
    </row>
    <row r="37" spans="1:106" ht="12.75" thickBot="1">
      <c r="A37" s="13" t="s">
        <v>0</v>
      </c>
      <c r="C37" s="31">
        <f>SUM(C8:C36)</f>
        <v>20915000</v>
      </c>
      <c r="D37" s="31">
        <f>SUM(D8:D36)</f>
        <v>6713810</v>
      </c>
      <c r="E37" s="31">
        <f>SUM(E8:E36)</f>
        <v>27628810</v>
      </c>
      <c r="F37" s="31">
        <f>SUM(F8:F36)</f>
        <v>1510083</v>
      </c>
      <c r="H37" s="31">
        <f>SUM(H8:H36)</f>
        <v>1887030.7769999998</v>
      </c>
      <c r="I37" s="31">
        <f>SUM(I8:I36)</f>
        <v>605745.4506780005</v>
      </c>
      <c r="J37" s="31">
        <f>SUM(J8:J36)</f>
        <v>2492776.2276780005</v>
      </c>
      <c r="K37" s="31">
        <f>SUM(K8:K36)</f>
        <v>136245.42657540002</v>
      </c>
      <c r="M37" s="31">
        <f>SUM(M8:M36)</f>
        <v>17731.736999999997</v>
      </c>
      <c r="N37" s="31">
        <f>SUM(N8:N36)</f>
        <v>5691.968117999995</v>
      </c>
      <c r="O37" s="31">
        <f>SUM(O8:O36)</f>
        <v>23423.705117999994</v>
      </c>
      <c r="P37" s="31">
        <f>SUM(P8:P36)</f>
        <v>1280.2483674</v>
      </c>
      <c r="R37" s="31">
        <f>SUM(R8:R36)</f>
        <v>567871.531</v>
      </c>
      <c r="S37" s="31">
        <f>SUM(S8:S36)</f>
        <v>182289.3408339999</v>
      </c>
      <c r="T37" s="31">
        <f>SUM(T8:T36)</f>
        <v>750160.8718340002</v>
      </c>
      <c r="U37" s="31">
        <f>SUM(U8:U36)</f>
        <v>41000.8675662</v>
      </c>
      <c r="W37" s="31">
        <f>SUM(W8:W36)</f>
        <v>4755851.3925</v>
      </c>
      <c r="X37" s="31">
        <f>SUM(X8:X36)</f>
        <v>1526649.8989950002</v>
      </c>
      <c r="Y37" s="31">
        <f>SUM(Y8:Y36)</f>
        <v>6282501.291494995</v>
      </c>
      <c r="Z37" s="31">
        <f>SUM(Z8:Z36)</f>
        <v>343377.0183285</v>
      </c>
      <c r="AB37" s="31">
        <f>SUM(AB8:AB36)</f>
        <v>1230954.4164999998</v>
      </c>
      <c r="AC37" s="31">
        <f>SUM(AC8:AC36)</f>
        <v>395141.9589309998</v>
      </c>
      <c r="AD37" s="31">
        <f>SUM(AD8:AD36)</f>
        <v>1626096.3754310012</v>
      </c>
      <c r="AE37" s="31">
        <f>SUM(AE8:AE36)</f>
        <v>88876.08597330004</v>
      </c>
      <c r="AF37" s="31"/>
      <c r="AG37" s="31">
        <f>SUM(AG8:AG36)</f>
        <v>833454.384</v>
      </c>
      <c r="AH37" s="31">
        <f>SUM(AH8:AH36)</f>
        <v>267542.642976</v>
      </c>
      <c r="AI37" s="31">
        <f>SUM(AI8:AI36)</f>
        <v>1100997.0269759996</v>
      </c>
      <c r="AJ37" s="31">
        <f>SUM(AJ8:AJ36)</f>
        <v>60176.203516800015</v>
      </c>
      <c r="AL37" s="31">
        <f>SUM(AL8:AL36)</f>
        <v>128196.40100000001</v>
      </c>
      <c r="AM37" s="31">
        <f>SUM(AM8:AM36)</f>
        <v>41151.627013999976</v>
      </c>
      <c r="AN37" s="31">
        <f>SUM(AN8:AN36)</f>
        <v>169348.02801399998</v>
      </c>
      <c r="AO37" s="31">
        <f>SUM(AO8:AO36)</f>
        <v>9255.902740200003</v>
      </c>
      <c r="AQ37" s="31">
        <f>SUM(AQ8:AQ36)</f>
        <v>293479.28</v>
      </c>
      <c r="AR37" s="31">
        <f>SUM(AR8:AR36)</f>
        <v>94208.18192000003</v>
      </c>
      <c r="AS37" s="31">
        <f>SUM(AS8:AS36)</f>
        <v>387687.4619199999</v>
      </c>
      <c r="AT37" s="31">
        <f>SUM(AT8:AT36)</f>
        <v>21189.484655999997</v>
      </c>
      <c r="AV37" s="31">
        <f>SUM(AV8:AV36)</f>
        <v>49206.720499999996</v>
      </c>
      <c r="AW37" s="31">
        <f>SUM(AW8:AW36)</f>
        <v>15795.580787000006</v>
      </c>
      <c r="AX37" s="31">
        <f>SUM(AX8:AX36)</f>
        <v>65002.30128700004</v>
      </c>
      <c r="AY37" s="31">
        <f>SUM(AY8:AY36)</f>
        <v>3552.772274099999</v>
      </c>
      <c r="BA37" s="31">
        <f>SUM(BA8:BA36)</f>
        <v>53226.5835</v>
      </c>
      <c r="BB37" s="31">
        <f>SUM(BB8:BB36)</f>
        <v>17085.97506899999</v>
      </c>
      <c r="BC37" s="31">
        <f>SUM(BC8:BC36)</f>
        <v>70312.55856899999</v>
      </c>
      <c r="BD37" s="31">
        <f>SUM(BD8:BD36)</f>
        <v>3843.0102267000016</v>
      </c>
      <c r="BF37" s="31">
        <f>SUM(BF8:BF36)</f>
        <v>101644.80849999998</v>
      </c>
      <c r="BG37" s="31">
        <f>SUM(BG8:BG36)</f>
        <v>32628.445218999987</v>
      </c>
      <c r="BH37" s="31">
        <f>SUM(BH8:BH36)</f>
        <v>134273.25371900006</v>
      </c>
      <c r="BI37" s="31">
        <f>SUM(BI8:BI36)</f>
        <v>7338.852371699998</v>
      </c>
      <c r="BJ37" s="22"/>
      <c r="BK37" s="31">
        <f>SUM(BK8:BK36)</f>
        <v>16880.4965</v>
      </c>
      <c r="BL37" s="31">
        <f>SUM(BL8:BL36)</f>
        <v>5418.716050999999</v>
      </c>
      <c r="BM37" s="31">
        <f>SUM(BM8:BM36)</f>
        <v>22299.21255099999</v>
      </c>
      <c r="BN37" s="31">
        <f>SUM(BN8:BN36)</f>
        <v>1218.7879892999997</v>
      </c>
      <c r="BP37" s="31">
        <f>SUM(BP8:BP36)</f>
        <v>292.81</v>
      </c>
      <c r="BQ37" s="31">
        <f>SUM(BQ8:BQ36)</f>
        <v>93.99333999999999</v>
      </c>
      <c r="BR37" s="31">
        <f>SUM(BR8:BR36)</f>
        <v>386.80333999999993</v>
      </c>
      <c r="BS37" s="31">
        <f>SUM(BS8:BS36)</f>
        <v>21.141161999999998</v>
      </c>
      <c r="BU37" s="31">
        <f>SUM(BU8:BU36)</f>
        <v>107446.62950000001</v>
      </c>
      <c r="BV37" s="31">
        <f>SUM(BV8:BV36)</f>
        <v>34490.856113</v>
      </c>
      <c r="BW37" s="31">
        <f>SUM(BW8:BW36)</f>
        <v>141937.48561300006</v>
      </c>
      <c r="BX37" s="31">
        <f>SUM(BX8:BX36)</f>
        <v>7757.749395899996</v>
      </c>
      <c r="BZ37" s="31">
        <f>SUM(BZ8:BZ36)</f>
        <v>155682.89400000003</v>
      </c>
      <c r="CA37" s="31">
        <f>SUM(CA8:CA36)</f>
        <v>49974.91611600005</v>
      </c>
      <c r="CB37" s="31">
        <f>SUM(CB8:CB36)</f>
        <v>205657.81011599983</v>
      </c>
      <c r="CC37" s="31">
        <f>SUM(CC8:CC36)</f>
        <v>11240.453818799991</v>
      </c>
      <c r="CE37" s="31">
        <f>SUM(CE8:CE36)</f>
        <v>196983.74449999997</v>
      </c>
      <c r="CF37" s="31">
        <f>SUM(CF8:CF36)</f>
        <v>63232.67672299997</v>
      </c>
      <c r="CG37" s="31">
        <f>SUM(CG8:CG36)</f>
        <v>260216.42122300016</v>
      </c>
      <c r="CH37" s="31">
        <f>SUM(CH8:CH36)</f>
        <v>14222.414718900003</v>
      </c>
      <c r="CJ37" s="31">
        <f>SUM(CJ8:CJ36)</f>
        <v>18321.54</v>
      </c>
      <c r="CK37" s="31">
        <f>SUM(CK8:CK36)</f>
        <v>5881.297560000002</v>
      </c>
      <c r="CL37" s="31">
        <f>SUM(CL8:CL36)</f>
        <v>24202.837559999993</v>
      </c>
      <c r="CM37" s="31">
        <f>SUM(CM8:CM36)</f>
        <v>1322.8327079999995</v>
      </c>
      <c r="CO37" s="31">
        <f>SUM(CO8:CO36)</f>
        <v>346195.53750000003</v>
      </c>
      <c r="CP37" s="31">
        <f>SUM(CP8:CP36)</f>
        <v>111130.340025</v>
      </c>
      <c r="CQ37" s="31">
        <f>SUM(CQ8:CQ36)</f>
        <v>457325.877525</v>
      </c>
      <c r="CR37" s="31">
        <f>SUM(CR8:CR36)</f>
        <v>24995.648857499997</v>
      </c>
      <c r="CT37" s="31">
        <f>SUM(CT8:CT36)</f>
        <v>898177.943</v>
      </c>
      <c r="CU37" s="31">
        <f>SUM(CU8:CU36)</f>
        <v>288319.19940199994</v>
      </c>
      <c r="CV37" s="31">
        <f>SUM(CV8:CV36)</f>
        <v>1186497.1424020003</v>
      </c>
      <c r="CW37" s="31">
        <f>SUM(CW8:CW36)</f>
        <v>64849.30636859999</v>
      </c>
      <c r="CY37" s="31">
        <f>SUM(CY8:CY36)</f>
        <v>66164.6025</v>
      </c>
      <c r="CZ37" s="31">
        <f>SUM(CZ8:CZ36)</f>
        <v>21239.137934999995</v>
      </c>
      <c r="DA37" s="31">
        <f>SUM(DA8:DA36)</f>
        <v>87403.74043500006</v>
      </c>
      <c r="DB37" s="31">
        <f>SUM(DB8:DB36)</f>
        <v>4777.1475705</v>
      </c>
    </row>
    <row r="38" ht="12.75" thickTop="1"/>
    <row r="51" spans="1:2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2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2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2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2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</sheetData>
  <sheetProtection/>
  <printOptions/>
  <pageMargins left="0.75" right="0.75" top="0.5" bottom="0.5" header="0.25" footer="0.25"/>
  <pageSetup horizontalDpi="600" verticalDpi="600" orientation="landscape" scale="8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Z7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8.00390625" style="15" customWidth="1"/>
    <col min="8" max="8" width="3.7109375" style="15" customWidth="1"/>
    <col min="9" max="12" width="13.7109375" style="15" customWidth="1"/>
    <col min="13" max="13" width="16.28125" style="15" customWidth="1"/>
    <col min="14" max="14" width="3.7109375" style="15" customWidth="1"/>
    <col min="15" max="18" width="13.7109375" style="0" customWidth="1"/>
    <col min="19" max="19" width="17.7109375" style="0" customWidth="1"/>
    <col min="20" max="20" width="3.7109375" style="15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">
      <c r="A1" s="24"/>
      <c r="B1" s="12"/>
      <c r="C1" s="23"/>
      <c r="D1" s="25"/>
      <c r="E1" s="16"/>
      <c r="F1" s="16"/>
      <c r="G1" s="16"/>
      <c r="H1" s="16"/>
      <c r="J1" s="25" t="s">
        <v>6</v>
      </c>
      <c r="O1" s="15"/>
      <c r="P1" s="15"/>
      <c r="Q1" s="15"/>
      <c r="R1" s="15"/>
      <c r="S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25" t="s">
        <v>6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25" t="s">
        <v>6</v>
      </c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25"/>
      <c r="BN1"/>
      <c r="BO1"/>
      <c r="BP1"/>
      <c r="BQ1"/>
      <c r="BR1" s="15"/>
      <c r="BS1" s="25" t="s">
        <v>6</v>
      </c>
      <c r="BT1"/>
      <c r="BU1"/>
      <c r="BV1"/>
      <c r="BW1"/>
      <c r="BX1"/>
      <c r="BY1"/>
      <c r="BZ1"/>
      <c r="CA1"/>
      <c r="CB1"/>
      <c r="CC1"/>
      <c r="CD1"/>
      <c r="CE1" s="25"/>
      <c r="CF1"/>
      <c r="CG1"/>
      <c r="CH1"/>
      <c r="CI1"/>
      <c r="CJ1"/>
      <c r="CK1" s="25" t="s">
        <v>6</v>
      </c>
      <c r="CL1"/>
      <c r="CM1"/>
      <c r="CN1"/>
      <c r="CO1"/>
      <c r="CW1" s="25"/>
      <c r="DC1" s="25" t="s">
        <v>6</v>
      </c>
      <c r="DO1" s="25"/>
      <c r="DU1" s="25" t="s">
        <v>6</v>
      </c>
      <c r="EG1" s="25"/>
      <c r="EI1" s="3"/>
      <c r="EJ1" s="3"/>
      <c r="EK1" s="3"/>
      <c r="EL1" s="25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5"/>
      <c r="EW1" s="3"/>
      <c r="EX1" s="3"/>
      <c r="EY1" s="3"/>
      <c r="EZ1" s="3"/>
      <c r="FA1" s="25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5"/>
      <c r="FL1" s="3"/>
      <c r="FM1" s="3"/>
      <c r="FN1" s="3"/>
      <c r="FO1" s="3"/>
      <c r="FP1" s="25" t="s">
        <v>6</v>
      </c>
      <c r="FQ1" s="3"/>
      <c r="FR1" s="3"/>
      <c r="FS1" s="3"/>
      <c r="FT1" s="3"/>
      <c r="FU1" s="3"/>
      <c r="FV1" s="3"/>
      <c r="FW1" s="3"/>
      <c r="FX1" s="3"/>
      <c r="FZ1" s="25"/>
    </row>
    <row r="2" spans="1:182" ht="12">
      <c r="A2" s="24"/>
      <c r="B2" s="12"/>
      <c r="C2" s="23"/>
      <c r="D2" s="25"/>
      <c r="E2" s="16"/>
      <c r="F2" s="16"/>
      <c r="G2" s="16"/>
      <c r="H2" s="16"/>
      <c r="J2" s="25" t="s">
        <v>5</v>
      </c>
      <c r="O2" s="15"/>
      <c r="P2" s="15"/>
      <c r="Q2" s="15"/>
      <c r="R2" s="15"/>
      <c r="S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25" t="s">
        <v>5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25" t="s">
        <v>5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25"/>
      <c r="BN2"/>
      <c r="BO2"/>
      <c r="BP2"/>
      <c r="BQ2"/>
      <c r="BR2" s="15"/>
      <c r="BS2" s="25" t="s">
        <v>5</v>
      </c>
      <c r="BT2"/>
      <c r="BU2"/>
      <c r="BV2"/>
      <c r="BW2"/>
      <c r="BX2"/>
      <c r="BY2"/>
      <c r="BZ2"/>
      <c r="CA2"/>
      <c r="CB2"/>
      <c r="CC2"/>
      <c r="CD2"/>
      <c r="CE2" s="25"/>
      <c r="CF2"/>
      <c r="CG2"/>
      <c r="CH2"/>
      <c r="CI2"/>
      <c r="CJ2"/>
      <c r="CK2" s="25" t="s">
        <v>5</v>
      </c>
      <c r="CL2"/>
      <c r="CM2"/>
      <c r="CN2"/>
      <c r="CO2"/>
      <c r="CW2" s="25"/>
      <c r="DC2" s="25" t="s">
        <v>5</v>
      </c>
      <c r="DO2" s="25"/>
      <c r="DU2" s="25" t="s">
        <v>5</v>
      </c>
      <c r="EG2" s="25"/>
      <c r="EI2" s="3"/>
      <c r="EJ2" s="3"/>
      <c r="EK2" s="3"/>
      <c r="EL2" s="25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5"/>
      <c r="EW2" s="3"/>
      <c r="EX2" s="3"/>
      <c r="EY2" s="3"/>
      <c r="EZ2" s="3"/>
      <c r="FA2" s="25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5"/>
      <c r="FL2" s="3"/>
      <c r="FM2" s="3"/>
      <c r="FN2" s="3"/>
      <c r="FO2" s="3"/>
      <c r="FP2" s="25" t="s">
        <v>5</v>
      </c>
      <c r="FQ2" s="3"/>
      <c r="FR2" s="3"/>
      <c r="FS2" s="3"/>
      <c r="FT2" s="3"/>
      <c r="FU2" s="3"/>
      <c r="FV2" s="3"/>
      <c r="FW2" s="3"/>
      <c r="FX2" s="3"/>
      <c r="FZ2" s="25"/>
    </row>
    <row r="3" spans="1:182" ht="12">
      <c r="A3" s="24"/>
      <c r="B3" s="12"/>
      <c r="C3" s="23"/>
      <c r="D3" s="23"/>
      <c r="E3" s="16"/>
      <c r="F3" s="16"/>
      <c r="G3" s="16"/>
      <c r="H3" s="16"/>
      <c r="J3" s="25" t="s">
        <v>60</v>
      </c>
      <c r="O3" s="15"/>
      <c r="P3" s="15"/>
      <c r="Q3" s="15"/>
      <c r="R3" s="15"/>
      <c r="S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5" t="s">
        <v>60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25" t="str">
        <f>AF3</f>
        <v>2005 Series A Bond Funded Projects after 2010C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25"/>
      <c r="BN3" s="1"/>
      <c r="BO3" s="1"/>
      <c r="BP3"/>
      <c r="BQ3"/>
      <c r="BR3" s="15"/>
      <c r="BS3" s="25" t="str">
        <f>BA3</f>
        <v>2005 Series A Bond Funded Projects after 2010C</v>
      </c>
      <c r="BT3"/>
      <c r="BU3"/>
      <c r="BV3"/>
      <c r="BW3"/>
      <c r="BX3"/>
      <c r="BY3"/>
      <c r="BZ3"/>
      <c r="CA3"/>
      <c r="CB3"/>
      <c r="CC3"/>
      <c r="CD3"/>
      <c r="CE3" s="25"/>
      <c r="CF3"/>
      <c r="CG3"/>
      <c r="CH3"/>
      <c r="CI3"/>
      <c r="CJ3"/>
      <c r="CK3" s="25" t="str">
        <f>BS3</f>
        <v>2005 Series A Bond Funded Projects after 2010C</v>
      </c>
      <c r="CL3"/>
      <c r="CM3"/>
      <c r="CN3"/>
      <c r="CO3"/>
      <c r="CW3" s="25"/>
      <c r="DC3" s="25" t="str">
        <f>CK3</f>
        <v>2005 Series A Bond Funded Projects after 2010C</v>
      </c>
      <c r="DO3" s="25"/>
      <c r="DU3" s="25" t="str">
        <f>DC3</f>
        <v>2005 Series A Bond Funded Projects after 2010C</v>
      </c>
      <c r="EG3" s="25"/>
      <c r="EI3" s="44"/>
      <c r="EJ3" s="3"/>
      <c r="EK3" s="3"/>
      <c r="EL3" s="25" t="str">
        <f>DU3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5"/>
      <c r="EW3" s="3"/>
      <c r="EX3" s="3"/>
      <c r="EY3" s="3"/>
      <c r="EZ3" s="3"/>
      <c r="FA3" s="25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5"/>
      <c r="FL3" s="3"/>
      <c r="FM3" s="3"/>
      <c r="FN3" s="3"/>
      <c r="FO3" s="3"/>
      <c r="FP3" s="25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5"/>
    </row>
    <row r="4" spans="1:2" ht="12">
      <c r="A4" s="24"/>
      <c r="B4" s="12"/>
    </row>
    <row r="5" spans="1:138" ht="12">
      <c r="A5" s="4" t="s">
        <v>1</v>
      </c>
      <c r="C5" s="50" t="s">
        <v>61</v>
      </c>
      <c r="D5" s="18"/>
      <c r="E5" s="19"/>
      <c r="F5" s="21"/>
      <c r="G5" s="21"/>
      <c r="I5" s="17" t="s">
        <v>24</v>
      </c>
      <c r="J5" s="18"/>
      <c r="K5" s="19"/>
      <c r="L5" s="21"/>
      <c r="M5" s="21"/>
      <c r="O5" s="17" t="s">
        <v>25</v>
      </c>
      <c r="P5" s="18"/>
      <c r="Q5" s="19"/>
      <c r="R5" s="21"/>
      <c r="S5" s="21"/>
      <c r="U5" s="5" t="s">
        <v>11</v>
      </c>
      <c r="V5" s="6"/>
      <c r="W5" s="7"/>
      <c r="X5" s="21"/>
      <c r="Y5" s="21"/>
      <c r="AA5" s="5" t="s">
        <v>13</v>
      </c>
      <c r="AB5" s="6"/>
      <c r="AC5" s="7"/>
      <c r="AD5" s="21"/>
      <c r="AE5" s="21"/>
      <c r="AG5" s="5" t="s">
        <v>12</v>
      </c>
      <c r="AH5" s="6"/>
      <c r="AI5" s="7"/>
      <c r="AJ5" s="21"/>
      <c r="AK5" s="21"/>
      <c r="AM5" s="5" t="s">
        <v>42</v>
      </c>
      <c r="AN5" s="6"/>
      <c r="AO5" s="7"/>
      <c r="AP5" s="21"/>
      <c r="AQ5" s="21"/>
      <c r="AS5" s="5" t="s">
        <v>43</v>
      </c>
      <c r="AT5" s="6"/>
      <c r="AU5" s="7"/>
      <c r="AV5" s="21"/>
      <c r="AW5" s="21"/>
      <c r="AY5" s="5" t="s">
        <v>44</v>
      </c>
      <c r="AZ5" s="6"/>
      <c r="BA5" s="7"/>
      <c r="BB5" s="21"/>
      <c r="BC5" s="21"/>
      <c r="BE5" s="5" t="s">
        <v>45</v>
      </c>
      <c r="BF5" s="6"/>
      <c r="BG5" s="7"/>
      <c r="BH5" s="21"/>
      <c r="BI5" s="21"/>
      <c r="BK5" s="5" t="s">
        <v>46</v>
      </c>
      <c r="BL5" s="6"/>
      <c r="BM5" s="7"/>
      <c r="BN5" s="21"/>
      <c r="BO5" s="21"/>
      <c r="BQ5" s="5" t="s">
        <v>47</v>
      </c>
      <c r="BR5" s="6"/>
      <c r="BS5" s="7"/>
      <c r="BT5" s="21"/>
      <c r="BU5" s="21"/>
      <c r="BW5" s="5" t="s">
        <v>48</v>
      </c>
      <c r="BX5" s="6"/>
      <c r="BY5" s="7"/>
      <c r="BZ5" s="21"/>
      <c r="CA5" s="21"/>
      <c r="CC5" s="36" t="s">
        <v>49</v>
      </c>
      <c r="CD5" s="6"/>
      <c r="CE5" s="7"/>
      <c r="CF5" s="21"/>
      <c r="CG5" s="21"/>
      <c r="CI5" s="5" t="s">
        <v>50</v>
      </c>
      <c r="CJ5" s="6"/>
      <c r="CK5" s="7"/>
      <c r="CL5" s="21"/>
      <c r="CM5" s="21"/>
      <c r="CO5" s="5" t="s">
        <v>51</v>
      </c>
      <c r="CP5" s="6"/>
      <c r="CQ5" s="7"/>
      <c r="CR5" s="21"/>
      <c r="CS5" s="21"/>
      <c r="CU5" s="36" t="s">
        <v>52</v>
      </c>
      <c r="CV5" s="6"/>
      <c r="CW5" s="7"/>
      <c r="CX5" s="21"/>
      <c r="CY5" s="21"/>
      <c r="DA5" s="5" t="s">
        <v>20</v>
      </c>
      <c r="DB5" s="6"/>
      <c r="DC5" s="7"/>
      <c r="DD5" s="21"/>
      <c r="DE5" s="21"/>
      <c r="DG5" s="5" t="s">
        <v>54</v>
      </c>
      <c r="DH5" s="6"/>
      <c r="DI5" s="7"/>
      <c r="DJ5" s="21"/>
      <c r="DK5" s="21"/>
      <c r="DL5" s="42"/>
      <c r="DM5" s="5" t="s">
        <v>55</v>
      </c>
      <c r="DN5" s="6"/>
      <c r="DO5" s="7"/>
      <c r="DP5" s="21"/>
      <c r="DQ5" s="21"/>
      <c r="DS5" s="5" t="s">
        <v>53</v>
      </c>
      <c r="DT5" s="6"/>
      <c r="DU5" s="7"/>
      <c r="DV5" s="21"/>
      <c r="DW5" s="21"/>
      <c r="DY5" s="5" t="s">
        <v>21</v>
      </c>
      <c r="DZ5" s="6"/>
      <c r="EA5" s="7"/>
      <c r="EB5" s="21"/>
      <c r="EC5" s="21"/>
      <c r="EE5" s="36" t="s">
        <v>7</v>
      </c>
      <c r="EF5" s="6"/>
      <c r="EG5" s="7"/>
      <c r="EH5" s="21"/>
    </row>
    <row r="6" spans="1:138" s="1" customFormat="1" ht="12">
      <c r="A6" s="26" t="s">
        <v>2</v>
      </c>
      <c r="C6" s="38" t="s">
        <v>64</v>
      </c>
      <c r="D6" s="37"/>
      <c r="E6" s="19"/>
      <c r="F6" s="21" t="s">
        <v>57</v>
      </c>
      <c r="G6" s="21" t="s">
        <v>57</v>
      </c>
      <c r="H6" s="15"/>
      <c r="I6" s="20"/>
      <c r="J6" s="41">
        <v>0.5605926</v>
      </c>
      <c r="K6" s="19"/>
      <c r="L6" s="21" t="s">
        <v>57</v>
      </c>
      <c r="M6" s="21" t="s">
        <v>57</v>
      </c>
      <c r="N6" s="15"/>
      <c r="O6" s="20"/>
      <c r="P6" s="35">
        <f>V6+AB6+AH6+AN6+AT6+AZ6+BF6+BL6+BR6+BX6+CD6+CJ6+CP6+CV6+DB6+DH6+DN6+EF6+DT6+DZ6</f>
        <v>0.4394074</v>
      </c>
      <c r="Q6" s="19"/>
      <c r="R6" s="21" t="s">
        <v>57</v>
      </c>
      <c r="S6" s="21" t="s">
        <v>57</v>
      </c>
      <c r="T6" s="15"/>
      <c r="U6" s="27"/>
      <c r="V6" s="14">
        <v>0.0074748</v>
      </c>
      <c r="W6" s="28"/>
      <c r="X6" s="21" t="s">
        <v>57</v>
      </c>
      <c r="Y6" s="21" t="s">
        <v>57</v>
      </c>
      <c r="AA6" s="27"/>
      <c r="AB6" s="14">
        <v>0.0034282</v>
      </c>
      <c r="AC6" s="28"/>
      <c r="AD6" s="21" t="s">
        <v>57</v>
      </c>
      <c r="AE6" s="21" t="s">
        <v>57</v>
      </c>
      <c r="AG6" s="27"/>
      <c r="AH6" s="14">
        <v>0.0007099</v>
      </c>
      <c r="AI6" s="28"/>
      <c r="AJ6" s="21" t="s">
        <v>57</v>
      </c>
      <c r="AK6" s="21" t="s">
        <v>57</v>
      </c>
      <c r="AM6" s="27"/>
      <c r="AN6" s="14">
        <v>0.0758946</v>
      </c>
      <c r="AO6" s="28"/>
      <c r="AP6" s="21" t="s">
        <v>57</v>
      </c>
      <c r="AQ6" s="21" t="s">
        <v>57</v>
      </c>
      <c r="AS6" s="27"/>
      <c r="AT6" s="14">
        <v>0.0004174</v>
      </c>
      <c r="AU6" s="28"/>
      <c r="AV6" s="21" t="s">
        <v>57</v>
      </c>
      <c r="AW6" s="21" t="s">
        <v>57</v>
      </c>
      <c r="AY6" s="27"/>
      <c r="AZ6" s="14">
        <v>0.0004407</v>
      </c>
      <c r="BA6" s="28"/>
      <c r="BB6" s="21" t="s">
        <v>57</v>
      </c>
      <c r="BC6" s="21" t="s">
        <v>57</v>
      </c>
      <c r="BE6" s="27"/>
      <c r="BF6" s="14">
        <v>0.0001236</v>
      </c>
      <c r="BG6" s="28"/>
      <c r="BH6" s="21" t="s">
        <v>57</v>
      </c>
      <c r="BI6" s="21" t="s">
        <v>57</v>
      </c>
      <c r="BK6" s="27"/>
      <c r="BL6" s="14">
        <v>0.0022776</v>
      </c>
      <c r="BM6" s="28"/>
      <c r="BN6" s="21" t="s">
        <v>57</v>
      </c>
      <c r="BO6" s="21" t="s">
        <v>57</v>
      </c>
      <c r="BQ6" s="27"/>
      <c r="BR6" s="14">
        <v>0.003395</v>
      </c>
      <c r="BS6" s="28"/>
      <c r="BT6" s="21" t="s">
        <v>57</v>
      </c>
      <c r="BU6" s="21" t="s">
        <v>57</v>
      </c>
      <c r="BW6" s="27"/>
      <c r="BX6" s="14">
        <v>0.04</v>
      </c>
      <c r="BY6" s="28"/>
      <c r="BZ6" s="21" t="s">
        <v>57</v>
      </c>
      <c r="CA6" s="21" t="s">
        <v>57</v>
      </c>
      <c r="CC6" s="27"/>
      <c r="CD6" s="14">
        <v>0.0019842</v>
      </c>
      <c r="CE6" s="28"/>
      <c r="CF6" s="21" t="s">
        <v>57</v>
      </c>
      <c r="CG6" s="21" t="s">
        <v>57</v>
      </c>
      <c r="CI6" s="27"/>
      <c r="CJ6" s="14">
        <v>0.0158629</v>
      </c>
      <c r="CK6" s="28"/>
      <c r="CL6" s="21" t="s">
        <v>57</v>
      </c>
      <c r="CM6" s="21" t="s">
        <v>57</v>
      </c>
      <c r="CO6" s="27"/>
      <c r="CP6" s="14">
        <v>0.0086838</v>
      </c>
      <c r="CQ6" s="28"/>
      <c r="CR6" s="21" t="s">
        <v>57</v>
      </c>
      <c r="CS6" s="21" t="s">
        <v>57</v>
      </c>
      <c r="CU6" s="27"/>
      <c r="CV6" s="14">
        <v>0.0008615</v>
      </c>
      <c r="CW6" s="28"/>
      <c r="CX6" s="21" t="s">
        <v>57</v>
      </c>
      <c r="CY6" s="21" t="s">
        <v>57</v>
      </c>
      <c r="DA6" s="27"/>
      <c r="DB6" s="14">
        <v>0.061203</v>
      </c>
      <c r="DC6" s="28"/>
      <c r="DD6" s="21" t="s">
        <v>57</v>
      </c>
      <c r="DE6" s="21" t="s">
        <v>57</v>
      </c>
      <c r="DG6" s="27"/>
      <c r="DH6" s="14">
        <v>0.0144306</v>
      </c>
      <c r="DI6" s="28"/>
      <c r="DJ6" s="21" t="s">
        <v>57</v>
      </c>
      <c r="DK6" s="21" t="s">
        <v>57</v>
      </c>
      <c r="DL6" s="11"/>
      <c r="DM6" s="27"/>
      <c r="DN6" s="14">
        <v>0.0024027</v>
      </c>
      <c r="DO6" s="28"/>
      <c r="DP6" s="21" t="s">
        <v>57</v>
      </c>
      <c r="DQ6" s="21" t="s">
        <v>57</v>
      </c>
      <c r="DS6" s="27"/>
      <c r="DT6" s="14">
        <v>0.0025862</v>
      </c>
      <c r="DU6" s="28"/>
      <c r="DV6" s="21" t="s">
        <v>57</v>
      </c>
      <c r="DW6" s="21" t="s">
        <v>57</v>
      </c>
      <c r="DY6" s="27"/>
      <c r="DZ6" s="14">
        <v>0.1972307</v>
      </c>
      <c r="EA6" s="28"/>
      <c r="EB6" s="21" t="s">
        <v>57</v>
      </c>
      <c r="EC6" s="21" t="s">
        <v>57</v>
      </c>
      <c r="EE6" s="27"/>
      <c r="EF6" s="14"/>
      <c r="EG6" s="28"/>
      <c r="EH6" s="21" t="s">
        <v>57</v>
      </c>
    </row>
    <row r="7" spans="1:138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21" t="s">
        <v>63</v>
      </c>
      <c r="I7" s="21" t="s">
        <v>3</v>
      </c>
      <c r="J7" s="21" t="s">
        <v>4</v>
      </c>
      <c r="K7" s="21" t="s">
        <v>0</v>
      </c>
      <c r="L7" s="21" t="s">
        <v>58</v>
      </c>
      <c r="M7" s="21" t="s">
        <v>63</v>
      </c>
      <c r="O7" s="21" t="s">
        <v>3</v>
      </c>
      <c r="P7" s="21" t="s">
        <v>4</v>
      </c>
      <c r="Q7" s="21" t="s">
        <v>0</v>
      </c>
      <c r="R7" s="21" t="s">
        <v>58</v>
      </c>
      <c r="S7" s="21" t="s">
        <v>63</v>
      </c>
      <c r="U7" s="9" t="s">
        <v>3</v>
      </c>
      <c r="V7" s="9" t="s">
        <v>4</v>
      </c>
      <c r="W7" s="9" t="s">
        <v>0</v>
      </c>
      <c r="X7" s="21" t="s">
        <v>58</v>
      </c>
      <c r="Y7" s="21" t="s">
        <v>63</v>
      </c>
      <c r="AA7" s="9" t="s">
        <v>3</v>
      </c>
      <c r="AB7" s="9" t="s">
        <v>4</v>
      </c>
      <c r="AC7" s="9" t="s">
        <v>0</v>
      </c>
      <c r="AD7" s="21" t="s">
        <v>58</v>
      </c>
      <c r="AE7" s="21" t="s">
        <v>63</v>
      </c>
      <c r="AG7" s="9" t="s">
        <v>3</v>
      </c>
      <c r="AH7" s="9" t="s">
        <v>4</v>
      </c>
      <c r="AI7" s="9" t="s">
        <v>0</v>
      </c>
      <c r="AJ7" s="21" t="s">
        <v>58</v>
      </c>
      <c r="AK7" s="21" t="s">
        <v>63</v>
      </c>
      <c r="AM7" s="9" t="s">
        <v>3</v>
      </c>
      <c r="AN7" s="9" t="s">
        <v>4</v>
      </c>
      <c r="AO7" s="9" t="s">
        <v>0</v>
      </c>
      <c r="AP7" s="21" t="s">
        <v>58</v>
      </c>
      <c r="AQ7" s="21" t="s">
        <v>63</v>
      </c>
      <c r="AS7" s="9" t="s">
        <v>3</v>
      </c>
      <c r="AT7" s="9" t="s">
        <v>4</v>
      </c>
      <c r="AU7" s="9" t="s">
        <v>0</v>
      </c>
      <c r="AV7" s="21" t="s">
        <v>58</v>
      </c>
      <c r="AW7" s="21" t="s">
        <v>63</v>
      </c>
      <c r="AY7" s="9" t="s">
        <v>3</v>
      </c>
      <c r="AZ7" s="9" t="s">
        <v>4</v>
      </c>
      <c r="BA7" s="9" t="s">
        <v>0</v>
      </c>
      <c r="BB7" s="21" t="s">
        <v>58</v>
      </c>
      <c r="BC7" s="21" t="s">
        <v>63</v>
      </c>
      <c r="BE7" s="9" t="s">
        <v>3</v>
      </c>
      <c r="BF7" s="9" t="s">
        <v>4</v>
      </c>
      <c r="BG7" s="9" t="s">
        <v>0</v>
      </c>
      <c r="BH7" s="21" t="s">
        <v>58</v>
      </c>
      <c r="BI7" s="21" t="s">
        <v>63</v>
      </c>
      <c r="BK7" s="9" t="s">
        <v>3</v>
      </c>
      <c r="BL7" s="9" t="s">
        <v>4</v>
      </c>
      <c r="BM7" s="9" t="s">
        <v>0</v>
      </c>
      <c r="BN7" s="21" t="s">
        <v>58</v>
      </c>
      <c r="BO7" s="21" t="s">
        <v>63</v>
      </c>
      <c r="BQ7" s="9" t="s">
        <v>3</v>
      </c>
      <c r="BR7" s="9" t="s">
        <v>4</v>
      </c>
      <c r="BS7" s="9" t="s">
        <v>0</v>
      </c>
      <c r="BT7" s="21" t="s">
        <v>58</v>
      </c>
      <c r="BU7" s="21" t="s">
        <v>63</v>
      </c>
      <c r="BW7" s="9" t="s">
        <v>3</v>
      </c>
      <c r="BX7" s="9" t="s">
        <v>4</v>
      </c>
      <c r="BY7" s="9" t="s">
        <v>0</v>
      </c>
      <c r="BZ7" s="21" t="s">
        <v>58</v>
      </c>
      <c r="CA7" s="21" t="s">
        <v>63</v>
      </c>
      <c r="CC7" s="9" t="s">
        <v>3</v>
      </c>
      <c r="CD7" s="9" t="s">
        <v>4</v>
      </c>
      <c r="CE7" s="9" t="s">
        <v>0</v>
      </c>
      <c r="CF7" s="21" t="s">
        <v>58</v>
      </c>
      <c r="CG7" s="21" t="s">
        <v>63</v>
      </c>
      <c r="CI7" s="9" t="s">
        <v>3</v>
      </c>
      <c r="CJ7" s="9" t="s">
        <v>4</v>
      </c>
      <c r="CK7" s="9" t="s">
        <v>0</v>
      </c>
      <c r="CL7" s="21" t="s">
        <v>58</v>
      </c>
      <c r="CM7" s="21" t="s">
        <v>63</v>
      </c>
      <c r="CO7" s="9" t="s">
        <v>3</v>
      </c>
      <c r="CP7" s="9" t="s">
        <v>4</v>
      </c>
      <c r="CQ7" s="9" t="s">
        <v>0</v>
      </c>
      <c r="CR7" s="21" t="s">
        <v>58</v>
      </c>
      <c r="CS7" s="21" t="s">
        <v>63</v>
      </c>
      <c r="CU7" s="9" t="s">
        <v>3</v>
      </c>
      <c r="CV7" s="9" t="s">
        <v>4</v>
      </c>
      <c r="CW7" s="9" t="s">
        <v>0</v>
      </c>
      <c r="CX7" s="21" t="s">
        <v>58</v>
      </c>
      <c r="CY7" s="21" t="s">
        <v>63</v>
      </c>
      <c r="DA7" s="9" t="s">
        <v>3</v>
      </c>
      <c r="DB7" s="9" t="s">
        <v>4</v>
      </c>
      <c r="DC7" s="9" t="s">
        <v>0</v>
      </c>
      <c r="DD7" s="21" t="s">
        <v>58</v>
      </c>
      <c r="DE7" s="21" t="s">
        <v>63</v>
      </c>
      <c r="DG7" s="9" t="s">
        <v>3</v>
      </c>
      <c r="DH7" s="9" t="s">
        <v>4</v>
      </c>
      <c r="DI7" s="9" t="s">
        <v>0</v>
      </c>
      <c r="DJ7" s="21" t="s">
        <v>58</v>
      </c>
      <c r="DK7" s="21" t="s">
        <v>63</v>
      </c>
      <c r="DL7" s="43"/>
      <c r="DM7" s="9" t="s">
        <v>3</v>
      </c>
      <c r="DN7" s="9" t="s">
        <v>4</v>
      </c>
      <c r="DO7" s="9" t="s">
        <v>0</v>
      </c>
      <c r="DP7" s="21" t="s">
        <v>58</v>
      </c>
      <c r="DQ7" s="21" t="s">
        <v>63</v>
      </c>
      <c r="DS7" s="9" t="s">
        <v>3</v>
      </c>
      <c r="DT7" s="9" t="s">
        <v>4</v>
      </c>
      <c r="DU7" s="9" t="s">
        <v>0</v>
      </c>
      <c r="DV7" s="21" t="s">
        <v>58</v>
      </c>
      <c r="DW7" s="21" t="s">
        <v>63</v>
      </c>
      <c r="DY7" s="9" t="s">
        <v>3</v>
      </c>
      <c r="DZ7" s="9" t="s">
        <v>4</v>
      </c>
      <c r="EA7" s="9" t="s">
        <v>0</v>
      </c>
      <c r="EB7" s="21" t="s">
        <v>58</v>
      </c>
      <c r="EC7" s="21" t="s">
        <v>63</v>
      </c>
      <c r="EE7" s="9" t="s">
        <v>3</v>
      </c>
      <c r="EF7" s="9" t="s">
        <v>4</v>
      </c>
      <c r="EG7" s="9" t="s">
        <v>0</v>
      </c>
      <c r="EH7" s="21" t="s">
        <v>58</v>
      </c>
    </row>
    <row r="8" spans="1:139" ht="12">
      <c r="A8" s="2">
        <v>40817</v>
      </c>
      <c r="C8" s="16"/>
      <c r="D8" s="16">
        <v>122500</v>
      </c>
      <c r="E8" s="45">
        <f aca="true" t="shared" si="0" ref="E8:E35">C8+D8</f>
        <v>122500</v>
      </c>
      <c r="F8" s="45">
        <v>31444</v>
      </c>
      <c r="G8" s="45">
        <v>33231</v>
      </c>
      <c r="H8" s="46"/>
      <c r="I8" s="47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</f>
        <v>0</v>
      </c>
      <c r="J8" s="47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</f>
        <v>68672.59349999999</v>
      </c>
      <c r="K8" s="47">
        <f aca="true" t="shared" si="1" ref="K8:K35">I8+J8</f>
        <v>68672.59349999999</v>
      </c>
      <c r="L8" s="47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</f>
        <v>17626.833498400003</v>
      </c>
      <c r="M8" s="47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</f>
        <v>18628.587456600002</v>
      </c>
      <c r="N8" s="46"/>
      <c r="O8" s="46"/>
      <c r="P8" s="48">
        <f aca="true" t="shared" si="2" ref="P8:P35">V8+AB8+AH8+AN8+AT8+AZ8+BF8+BL8+BR8+BX8+CD8+CJ8+CP8+CV8+DB8+DH8+DN8+EF8+DT8+DZ8</f>
        <v>53827.406500000005</v>
      </c>
      <c r="Q8" s="46">
        <f aca="true" t="shared" si="3" ref="Q8:Q35">O8+P8</f>
        <v>53827.406500000005</v>
      </c>
      <c r="R8" s="46">
        <f aca="true" t="shared" si="4" ref="R8:R35">X8+AD8+AJ8+AP8+AV8+BB8+BH8+BN8+BT8+BZ8+CF8+CL8+CR8+CX8+DD8+DJ8+DP8+DV8+EB8+EH8</f>
        <v>13816.726285600002</v>
      </c>
      <c r="S8" s="48">
        <f aca="true" t="shared" si="5" ref="S8:S35">Y8+AE8+AK8+AQ8+AW8+BC8+BI8+BO8+BU8+CA8+CG8+CM8+CS8+CY8+DE8+DK8+DQ8+EI8+DW8+EC8</f>
        <v>14601.947309399999</v>
      </c>
      <c r="T8" s="46"/>
      <c r="U8" s="47"/>
      <c r="V8" s="48">
        <f aca="true" t="shared" si="6" ref="V8:V35">D8*0.74748/100</f>
        <v>915.663</v>
      </c>
      <c r="W8" s="47">
        <f aca="true" t="shared" si="7" ref="W8:W35">U8+V8</f>
        <v>915.663</v>
      </c>
      <c r="X8" s="47">
        <f aca="true" t="shared" si="8" ref="X8:X35">V$6*$F8</f>
        <v>235.03761120000001</v>
      </c>
      <c r="Y8" s="47">
        <f aca="true" t="shared" si="9" ref="Y8:Y35">V$6*$G8</f>
        <v>248.3950788</v>
      </c>
      <c r="Z8" s="46"/>
      <c r="AA8" s="47"/>
      <c r="AB8" s="47">
        <f aca="true" t="shared" si="10" ref="AB8:AB35">D8*0.34282/100</f>
        <v>419.95450000000005</v>
      </c>
      <c r="AC8" s="46">
        <f aca="true" t="shared" si="11" ref="AC8:AC35">AA8+AB8</f>
        <v>419.95450000000005</v>
      </c>
      <c r="AD8" s="47">
        <f aca="true" t="shared" si="12" ref="AD8:AD35">AB$6*$F8</f>
        <v>107.7963208</v>
      </c>
      <c r="AE8" s="47">
        <f aca="true" t="shared" si="13" ref="AE8:AE35">AB$6*$G8</f>
        <v>113.92251420000001</v>
      </c>
      <c r="AF8" s="46"/>
      <c r="AG8" s="47"/>
      <c r="AH8" s="47">
        <f aca="true" t="shared" si="14" ref="AH8:AH35">D8*0.07099/100</f>
        <v>86.96275</v>
      </c>
      <c r="AI8" s="46">
        <f aca="true" t="shared" si="15" ref="AI8:AI35">AG8+AH8</f>
        <v>86.96275</v>
      </c>
      <c r="AJ8" s="47">
        <f aca="true" t="shared" si="16" ref="AJ8:AJ35">AH$6*$F8</f>
        <v>22.322095599999997</v>
      </c>
      <c r="AK8" s="47">
        <f aca="true" t="shared" si="17" ref="AK8:AK35">AH$6*$G8</f>
        <v>23.590686899999998</v>
      </c>
      <c r="AL8" s="46"/>
      <c r="AM8" s="47"/>
      <c r="AN8" s="47">
        <f aca="true" t="shared" si="18" ref="AN8:AN35">D8*7.58946/100</f>
        <v>9297.0885</v>
      </c>
      <c r="AO8" s="46">
        <f aca="true" t="shared" si="19" ref="AO8:AO35">AM8+AN8</f>
        <v>9297.0885</v>
      </c>
      <c r="AP8" s="47">
        <f aca="true" t="shared" si="20" ref="AP8:AP35">AN$6*$F8</f>
        <v>2386.4298024000004</v>
      </c>
      <c r="AQ8" s="47">
        <f aca="true" t="shared" si="21" ref="AQ8:AQ35">AN$6*$G8</f>
        <v>2522.0534526</v>
      </c>
      <c r="AR8" s="46"/>
      <c r="AS8" s="47"/>
      <c r="AT8" s="47">
        <f aca="true" t="shared" si="22" ref="AT8:AT35">D8*0.04174/100</f>
        <v>51.131499999999996</v>
      </c>
      <c r="AU8" s="46">
        <f aca="true" t="shared" si="23" ref="AU8:AU35">AS8+AT8</f>
        <v>51.131499999999996</v>
      </c>
      <c r="AV8" s="47">
        <f aca="true" t="shared" si="24" ref="AV8:AV35">AT$6*$F8</f>
        <v>13.1247256</v>
      </c>
      <c r="AW8" s="47">
        <f aca="true" t="shared" si="25" ref="AW8:AW35">AT$6*$G8</f>
        <v>13.8706194</v>
      </c>
      <c r="AX8" s="46"/>
      <c r="AY8" s="47"/>
      <c r="AZ8" s="47">
        <f aca="true" t="shared" si="26" ref="AZ8:AZ35">D8*0.04407/100</f>
        <v>53.985749999999996</v>
      </c>
      <c r="BA8" s="46">
        <f aca="true" t="shared" si="27" ref="BA8:BA35">AY8+AZ8</f>
        <v>53.985749999999996</v>
      </c>
      <c r="BB8" s="47">
        <f aca="true" t="shared" si="28" ref="BB8:BB35">AZ$6*$F8</f>
        <v>13.8573708</v>
      </c>
      <c r="BC8" s="47">
        <f aca="true" t="shared" si="29" ref="BC8:BC35">AZ$6*$G8</f>
        <v>14.6449017</v>
      </c>
      <c r="BD8" s="46"/>
      <c r="BE8" s="47"/>
      <c r="BF8" s="47">
        <f aca="true" t="shared" si="30" ref="BF8:BF35">D8*0.01236/100</f>
        <v>15.140999999999998</v>
      </c>
      <c r="BG8" s="46">
        <f aca="true" t="shared" si="31" ref="BG8:BG35">BE8+BF8</f>
        <v>15.140999999999998</v>
      </c>
      <c r="BH8" s="47">
        <f aca="true" t="shared" si="32" ref="BH8:BH35">BF$6*$F8</f>
        <v>3.8864783999999997</v>
      </c>
      <c r="BI8" s="47">
        <f aca="true" t="shared" si="33" ref="BI8:BI35">BF$6*$G8</f>
        <v>4.107351599999999</v>
      </c>
      <c r="BJ8" s="46"/>
      <c r="BK8" s="47"/>
      <c r="BL8" s="47">
        <f aca="true" t="shared" si="34" ref="BL8:BL35">D8*0.22776/100</f>
        <v>279.006</v>
      </c>
      <c r="BM8" s="46">
        <f aca="true" t="shared" si="35" ref="BM8:BM35">BK8+BL8</f>
        <v>279.006</v>
      </c>
      <c r="BN8" s="47">
        <f aca="true" t="shared" si="36" ref="BN8:BN35">BL$6*$F8</f>
        <v>71.6168544</v>
      </c>
      <c r="BO8" s="47">
        <f aca="true" t="shared" si="37" ref="BO8:BO35">BL$6*$G8</f>
        <v>75.6869256</v>
      </c>
      <c r="BP8" s="46"/>
      <c r="BQ8" s="47"/>
      <c r="BR8" s="47">
        <f aca="true" t="shared" si="38" ref="BR8:BR35">D8*0.3395/100</f>
        <v>415.8875</v>
      </c>
      <c r="BS8" s="46">
        <f aca="true" t="shared" si="39" ref="BS8:BS35">BQ8+BR8</f>
        <v>415.8875</v>
      </c>
      <c r="BT8" s="47">
        <f aca="true" t="shared" si="40" ref="BT8:BT35">BR$6*$F8</f>
        <v>106.75238</v>
      </c>
      <c r="BU8" s="47">
        <f aca="true" t="shared" si="41" ref="BU8:BU35">BR$6*$G8</f>
        <v>112.819245</v>
      </c>
      <c r="BV8" s="46"/>
      <c r="BW8" s="47"/>
      <c r="BX8" s="47">
        <f aca="true" t="shared" si="42" ref="BX8:BX35">D8*4/100</f>
        <v>4900</v>
      </c>
      <c r="BY8" s="46">
        <f aca="true" t="shared" si="43" ref="BY8:BY35">BW8+BX8</f>
        <v>4900</v>
      </c>
      <c r="BZ8" s="47">
        <f aca="true" t="shared" si="44" ref="BZ8:BZ35">BX$6*$F8</f>
        <v>1257.76</v>
      </c>
      <c r="CA8" s="47">
        <f aca="true" t="shared" si="45" ref="CA8:CA35">BX$6*$G8</f>
        <v>1329.24</v>
      </c>
      <c r="CB8" s="46"/>
      <c r="CC8" s="47"/>
      <c r="CD8" s="47">
        <f aca="true" t="shared" si="46" ref="CD8:CD35">D8*0.19842/100</f>
        <v>243.0645</v>
      </c>
      <c r="CE8" s="46">
        <f aca="true" t="shared" si="47" ref="CE8:CE35">CC8+CD8</f>
        <v>243.0645</v>
      </c>
      <c r="CF8" s="47">
        <f aca="true" t="shared" si="48" ref="CF8:CF35">CD$6*$F8</f>
        <v>62.391184800000005</v>
      </c>
      <c r="CG8" s="47">
        <f aca="true" t="shared" si="49" ref="CG8:CG35">CD$6*$G8</f>
        <v>65.93695020000001</v>
      </c>
      <c r="CH8" s="46"/>
      <c r="CI8" s="47"/>
      <c r="CJ8" s="47">
        <f aca="true" t="shared" si="50" ref="CJ8:CJ35">D8*1.58629/100</f>
        <v>1943.20525</v>
      </c>
      <c r="CK8" s="46">
        <f aca="true" t="shared" si="51" ref="CK8:CK35">CI8+CJ8</f>
        <v>1943.20525</v>
      </c>
      <c r="CL8" s="47">
        <f aca="true" t="shared" si="52" ref="CL8:CL35">CJ$6*$F8</f>
        <v>498.79302759999996</v>
      </c>
      <c r="CM8" s="47">
        <f aca="true" t="shared" si="53" ref="CM8:CM35">CJ$6*$G8</f>
        <v>527.1400299</v>
      </c>
      <c r="CN8" s="46"/>
      <c r="CO8" s="47"/>
      <c r="CP8" s="47">
        <f aca="true" t="shared" si="54" ref="CP8:CP35">D8*0.86838/100</f>
        <v>1063.7655</v>
      </c>
      <c r="CQ8" s="46">
        <f aca="true" t="shared" si="55" ref="CQ8:CQ35">CO8+CP8</f>
        <v>1063.7655</v>
      </c>
      <c r="CR8" s="47">
        <f aca="true" t="shared" si="56" ref="CR8:CR35">CP$6*$F8</f>
        <v>273.0534072</v>
      </c>
      <c r="CS8" s="47">
        <f aca="true" t="shared" si="57" ref="CS8:CS35">CP$6*$G8</f>
        <v>288.5713578</v>
      </c>
      <c r="CT8" s="46"/>
      <c r="CU8" s="47"/>
      <c r="CV8" s="47">
        <f aca="true" t="shared" si="58" ref="CV8:CV35">D8*0.08615/100</f>
        <v>105.53375</v>
      </c>
      <c r="CW8" s="46">
        <f aca="true" t="shared" si="59" ref="CW8:CW35">CU8+CV8</f>
        <v>105.53375</v>
      </c>
      <c r="CX8" s="47">
        <f aca="true" t="shared" si="60" ref="CX8:CX35">CV$6*$F8</f>
        <v>27.089005999999998</v>
      </c>
      <c r="CY8" s="47">
        <f aca="true" t="shared" si="61" ref="CY8:CY35">CV$6*$G8</f>
        <v>28.6285065</v>
      </c>
      <c r="CZ8" s="46"/>
      <c r="DA8" s="47"/>
      <c r="DB8" s="47">
        <f aca="true" t="shared" si="62" ref="DB8:DB35">D8*6.1203/100</f>
        <v>7497.3675</v>
      </c>
      <c r="DC8" s="46">
        <f aca="true" t="shared" si="63" ref="DC8:DC35">DA8+DB8</f>
        <v>7497.3675</v>
      </c>
      <c r="DD8" s="47">
        <f aca="true" t="shared" si="64" ref="DD8:DD35">DB$6*$F8</f>
        <v>1924.467132</v>
      </c>
      <c r="DE8" s="47">
        <f aca="true" t="shared" si="65" ref="DE8:DE35">DB$6*$G8</f>
        <v>2033.836893</v>
      </c>
      <c r="DF8" s="46"/>
      <c r="DG8" s="47"/>
      <c r="DH8" s="47">
        <f aca="true" t="shared" si="66" ref="DH8:DH35">D8*1.44306/100</f>
        <v>1767.7485000000001</v>
      </c>
      <c r="DI8" s="46">
        <f aca="true" t="shared" si="67" ref="DI8:DI35">DG8+DH8</f>
        <v>1767.7485000000001</v>
      </c>
      <c r="DJ8" s="47">
        <f aca="true" t="shared" si="68" ref="DJ8:DJ35">DH$6*$F8</f>
        <v>453.7557864</v>
      </c>
      <c r="DK8" s="47">
        <f aca="true" t="shared" si="69" ref="DK8:DK35">DH$6*$G8</f>
        <v>479.5432686</v>
      </c>
      <c r="DL8" s="46"/>
      <c r="DM8" s="46"/>
      <c r="DN8" s="46">
        <f aca="true" t="shared" si="70" ref="DN8:DN35">D8*0.24027/100</f>
        <v>294.33075</v>
      </c>
      <c r="DO8" s="46">
        <f aca="true" t="shared" si="71" ref="DO8:DO35">DM8+DN8</f>
        <v>294.33075</v>
      </c>
      <c r="DP8" s="47">
        <f aca="true" t="shared" si="72" ref="DP8:DP35">DN$6*$F8</f>
        <v>75.5504988</v>
      </c>
      <c r="DQ8" s="47">
        <f aca="true" t="shared" si="73" ref="DQ8:DQ35">DN$6*$G8</f>
        <v>79.8441237</v>
      </c>
      <c r="DR8" s="46"/>
      <c r="DS8" s="47"/>
      <c r="DT8" s="47">
        <f aca="true" t="shared" si="74" ref="DT8:DT35">D8*0.25862/100</f>
        <v>316.8095</v>
      </c>
      <c r="DU8" s="46">
        <f aca="true" t="shared" si="75" ref="DU8:DU35">DS8+DT8</f>
        <v>316.8095</v>
      </c>
      <c r="DV8" s="47">
        <f aca="true" t="shared" si="76" ref="DV8:DV35">DT$6*$F8</f>
        <v>81.32047279999999</v>
      </c>
      <c r="DW8" s="47">
        <f aca="true" t="shared" si="77" ref="DW8:DW35">DT$6*$G8</f>
        <v>85.9420122</v>
      </c>
      <c r="DX8" s="46"/>
      <c r="DY8" s="47"/>
      <c r="DZ8" s="47">
        <f aca="true" t="shared" si="78" ref="DZ8:DZ35">D8*19.72307/100</f>
        <v>24160.76075</v>
      </c>
      <c r="EA8" s="46">
        <f aca="true" t="shared" si="79" ref="EA8:EA35">DY8+DZ8</f>
        <v>24160.76075</v>
      </c>
      <c r="EB8" s="47">
        <f aca="true" t="shared" si="80" ref="EB8:EB35">DZ$6*$F8</f>
        <v>6201.7221308</v>
      </c>
      <c r="EC8" s="47">
        <f aca="true" t="shared" si="81" ref="EC8:EC35">DZ$6*$G8</f>
        <v>6554.1733917</v>
      </c>
      <c r="ED8" s="46"/>
      <c r="EE8" s="46"/>
      <c r="EF8" s="46"/>
      <c r="EG8" s="46">
        <f aca="true" t="shared" si="82" ref="EG8:EG35">EE8+EF8</f>
        <v>0</v>
      </c>
      <c r="EH8" s="46"/>
      <c r="EI8" s="46"/>
    </row>
    <row r="9" spans="1:139" ht="12">
      <c r="A9" s="2">
        <v>41000</v>
      </c>
      <c r="C9" s="16">
        <v>30000</v>
      </c>
      <c r="D9" s="16">
        <v>122500</v>
      </c>
      <c r="E9" s="45">
        <f t="shared" si="0"/>
        <v>152500</v>
      </c>
      <c r="F9" s="45">
        <v>31444</v>
      </c>
      <c r="G9" s="45">
        <v>33231</v>
      </c>
      <c r="H9" s="46"/>
      <c r="I9" s="47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</f>
        <v>16817.778</v>
      </c>
      <c r="J9" s="47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</f>
        <v>68672.59349999999</v>
      </c>
      <c r="K9" s="47">
        <f t="shared" si="1"/>
        <v>85490.37149999998</v>
      </c>
      <c r="L9" s="47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</f>
        <v>17626.833498400003</v>
      </c>
      <c r="M9" s="47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</f>
        <v>18628.587456600002</v>
      </c>
      <c r="N9" s="46"/>
      <c r="O9" s="46">
        <f aca="true" t="shared" si="83" ref="O9:O35">U9+AA9+AG9+AM9+AS9+AY9+BE9+BK9+BQ9+BW9+CC9+CI9+CO9+CU9+DA9+DG9+DM9+EE9+DS9+DY9</f>
        <v>13182.222</v>
      </c>
      <c r="P9" s="48">
        <f t="shared" si="2"/>
        <v>53827.406500000005</v>
      </c>
      <c r="Q9" s="46">
        <f t="shared" si="3"/>
        <v>67009.6285</v>
      </c>
      <c r="R9" s="46">
        <f t="shared" si="4"/>
        <v>13816.726285600002</v>
      </c>
      <c r="S9" s="48">
        <f t="shared" si="5"/>
        <v>14601.947309399999</v>
      </c>
      <c r="T9" s="46"/>
      <c r="U9" s="47">
        <f aca="true" t="shared" si="84" ref="U9:U35">C9*0.74748/100</f>
        <v>224.24400000000003</v>
      </c>
      <c r="V9" s="48">
        <f t="shared" si="6"/>
        <v>915.663</v>
      </c>
      <c r="W9" s="47">
        <f t="shared" si="7"/>
        <v>1139.9070000000002</v>
      </c>
      <c r="X9" s="47">
        <f t="shared" si="8"/>
        <v>235.03761120000001</v>
      </c>
      <c r="Y9" s="47">
        <f t="shared" si="9"/>
        <v>248.3950788</v>
      </c>
      <c r="Z9" s="46"/>
      <c r="AA9" s="47">
        <f aca="true" t="shared" si="85" ref="AA9:AA35">C9*0.34282/100</f>
        <v>102.846</v>
      </c>
      <c r="AB9" s="47">
        <f t="shared" si="10"/>
        <v>419.95450000000005</v>
      </c>
      <c r="AC9" s="46">
        <f t="shared" si="11"/>
        <v>522.8005</v>
      </c>
      <c r="AD9" s="47">
        <f t="shared" si="12"/>
        <v>107.7963208</v>
      </c>
      <c r="AE9" s="47">
        <f t="shared" si="13"/>
        <v>113.92251420000001</v>
      </c>
      <c r="AF9" s="46"/>
      <c r="AG9" s="47">
        <f aca="true" t="shared" si="86" ref="AG9:AG35">C9*0.07099/100</f>
        <v>21.296999999999997</v>
      </c>
      <c r="AH9" s="47">
        <f t="shared" si="14"/>
        <v>86.96275</v>
      </c>
      <c r="AI9" s="46">
        <f t="shared" si="15"/>
        <v>108.25975</v>
      </c>
      <c r="AJ9" s="47">
        <f t="shared" si="16"/>
        <v>22.322095599999997</v>
      </c>
      <c r="AK9" s="47">
        <f t="shared" si="17"/>
        <v>23.590686899999998</v>
      </c>
      <c r="AL9" s="46"/>
      <c r="AM9" s="47">
        <f aca="true" t="shared" si="87" ref="AM9:AM35">C9*7.58946/100</f>
        <v>2276.8379999999997</v>
      </c>
      <c r="AN9" s="47">
        <f t="shared" si="18"/>
        <v>9297.0885</v>
      </c>
      <c r="AO9" s="46">
        <f t="shared" si="19"/>
        <v>11573.9265</v>
      </c>
      <c r="AP9" s="47">
        <f t="shared" si="20"/>
        <v>2386.4298024000004</v>
      </c>
      <c r="AQ9" s="47">
        <f t="shared" si="21"/>
        <v>2522.0534526</v>
      </c>
      <c r="AR9" s="46"/>
      <c r="AS9" s="47">
        <f aca="true" t="shared" si="88" ref="AS9:AS35">C9*0.04174/100</f>
        <v>12.522</v>
      </c>
      <c r="AT9" s="47">
        <f t="shared" si="22"/>
        <v>51.131499999999996</v>
      </c>
      <c r="AU9" s="46">
        <f t="shared" si="23"/>
        <v>63.653499999999994</v>
      </c>
      <c r="AV9" s="47">
        <f t="shared" si="24"/>
        <v>13.1247256</v>
      </c>
      <c r="AW9" s="47">
        <f t="shared" si="25"/>
        <v>13.8706194</v>
      </c>
      <c r="AX9" s="46"/>
      <c r="AY9" s="47">
        <f aca="true" t="shared" si="89" ref="AY9:AY35">C9*0.04407/100</f>
        <v>13.220999999999998</v>
      </c>
      <c r="AZ9" s="47">
        <f t="shared" si="26"/>
        <v>53.985749999999996</v>
      </c>
      <c r="BA9" s="46">
        <f t="shared" si="27"/>
        <v>67.20675</v>
      </c>
      <c r="BB9" s="47">
        <f t="shared" si="28"/>
        <v>13.8573708</v>
      </c>
      <c r="BC9" s="47">
        <f t="shared" si="29"/>
        <v>14.6449017</v>
      </c>
      <c r="BD9" s="46"/>
      <c r="BE9" s="47">
        <f aca="true" t="shared" si="90" ref="BE9:BE35">C9*0.01236/100</f>
        <v>3.708</v>
      </c>
      <c r="BF9" s="47">
        <f t="shared" si="30"/>
        <v>15.140999999999998</v>
      </c>
      <c r="BG9" s="46">
        <f t="shared" si="31"/>
        <v>18.848999999999997</v>
      </c>
      <c r="BH9" s="47">
        <f t="shared" si="32"/>
        <v>3.8864783999999997</v>
      </c>
      <c r="BI9" s="47">
        <f t="shared" si="33"/>
        <v>4.107351599999999</v>
      </c>
      <c r="BJ9" s="46"/>
      <c r="BK9" s="47">
        <f aca="true" t="shared" si="91" ref="BK9:BK35">C9*0.22776/100</f>
        <v>68.32799999999999</v>
      </c>
      <c r="BL9" s="47">
        <f t="shared" si="34"/>
        <v>279.006</v>
      </c>
      <c r="BM9" s="46">
        <f t="shared" si="35"/>
        <v>347.33399999999995</v>
      </c>
      <c r="BN9" s="47">
        <f t="shared" si="36"/>
        <v>71.6168544</v>
      </c>
      <c r="BO9" s="47">
        <f t="shared" si="37"/>
        <v>75.6869256</v>
      </c>
      <c r="BP9" s="46"/>
      <c r="BQ9" s="47">
        <f aca="true" t="shared" si="92" ref="BQ9:BQ35">C9*0.3395/100</f>
        <v>101.85</v>
      </c>
      <c r="BR9" s="47">
        <f t="shared" si="38"/>
        <v>415.8875</v>
      </c>
      <c r="BS9" s="46">
        <f t="shared" si="39"/>
        <v>517.7375</v>
      </c>
      <c r="BT9" s="47">
        <f t="shared" si="40"/>
        <v>106.75238</v>
      </c>
      <c r="BU9" s="47">
        <f t="shared" si="41"/>
        <v>112.819245</v>
      </c>
      <c r="BV9" s="46"/>
      <c r="BW9" s="47">
        <f aca="true" t="shared" si="93" ref="BW9:BW35">C9*4/100</f>
        <v>1200</v>
      </c>
      <c r="BX9" s="47">
        <f t="shared" si="42"/>
        <v>4900</v>
      </c>
      <c r="BY9" s="46">
        <f t="shared" si="43"/>
        <v>6100</v>
      </c>
      <c r="BZ9" s="47">
        <f t="shared" si="44"/>
        <v>1257.76</v>
      </c>
      <c r="CA9" s="47">
        <f t="shared" si="45"/>
        <v>1329.24</v>
      </c>
      <c r="CB9" s="46"/>
      <c r="CC9" s="47">
        <f aca="true" t="shared" si="94" ref="CC9:CC35">C9*0.19842/100</f>
        <v>59.526</v>
      </c>
      <c r="CD9" s="47">
        <f t="shared" si="46"/>
        <v>243.0645</v>
      </c>
      <c r="CE9" s="46">
        <f t="shared" si="47"/>
        <v>302.5905</v>
      </c>
      <c r="CF9" s="47">
        <f t="shared" si="48"/>
        <v>62.391184800000005</v>
      </c>
      <c r="CG9" s="47">
        <f t="shared" si="49"/>
        <v>65.93695020000001</v>
      </c>
      <c r="CH9" s="46"/>
      <c r="CI9" s="47">
        <f aca="true" t="shared" si="95" ref="CI9:CI35">C9*1.58629/100</f>
        <v>475.88699999999994</v>
      </c>
      <c r="CJ9" s="47">
        <f t="shared" si="50"/>
        <v>1943.20525</v>
      </c>
      <c r="CK9" s="46">
        <f t="shared" si="51"/>
        <v>2419.0922499999997</v>
      </c>
      <c r="CL9" s="47">
        <f t="shared" si="52"/>
        <v>498.79302759999996</v>
      </c>
      <c r="CM9" s="47">
        <f t="shared" si="53"/>
        <v>527.1400299</v>
      </c>
      <c r="CN9" s="46"/>
      <c r="CO9" s="47">
        <f aca="true" t="shared" si="96" ref="CO9:CO35">C9*0.86838/100</f>
        <v>260.514</v>
      </c>
      <c r="CP9" s="47">
        <f t="shared" si="54"/>
        <v>1063.7655</v>
      </c>
      <c r="CQ9" s="46">
        <f t="shared" si="55"/>
        <v>1324.2795</v>
      </c>
      <c r="CR9" s="47">
        <f t="shared" si="56"/>
        <v>273.0534072</v>
      </c>
      <c r="CS9" s="47">
        <f t="shared" si="57"/>
        <v>288.5713578</v>
      </c>
      <c r="CT9" s="46"/>
      <c r="CU9" s="47">
        <f aca="true" t="shared" si="97" ref="CU9:CU35">C9*0.08615/100</f>
        <v>25.845</v>
      </c>
      <c r="CV9" s="47">
        <f t="shared" si="58"/>
        <v>105.53375</v>
      </c>
      <c r="CW9" s="46">
        <f t="shared" si="59"/>
        <v>131.37875</v>
      </c>
      <c r="CX9" s="47">
        <f t="shared" si="60"/>
        <v>27.089005999999998</v>
      </c>
      <c r="CY9" s="47">
        <f t="shared" si="61"/>
        <v>28.6285065</v>
      </c>
      <c r="CZ9" s="46"/>
      <c r="DA9" s="47">
        <f aca="true" t="shared" si="98" ref="DA9:DA35">C9*6.1203/100</f>
        <v>1836.09</v>
      </c>
      <c r="DB9" s="47">
        <f t="shared" si="62"/>
        <v>7497.3675</v>
      </c>
      <c r="DC9" s="46">
        <f t="shared" si="63"/>
        <v>9333.4575</v>
      </c>
      <c r="DD9" s="47">
        <f t="shared" si="64"/>
        <v>1924.467132</v>
      </c>
      <c r="DE9" s="47">
        <f t="shared" si="65"/>
        <v>2033.836893</v>
      </c>
      <c r="DF9" s="46"/>
      <c r="DG9" s="47">
        <f aca="true" t="shared" si="99" ref="DG9:DG35">C9*1.44306/100</f>
        <v>432.918</v>
      </c>
      <c r="DH9" s="47">
        <f t="shared" si="66"/>
        <v>1767.7485000000001</v>
      </c>
      <c r="DI9" s="46">
        <f t="shared" si="67"/>
        <v>2200.6665000000003</v>
      </c>
      <c r="DJ9" s="47">
        <f t="shared" si="68"/>
        <v>453.7557864</v>
      </c>
      <c r="DK9" s="47">
        <f t="shared" si="69"/>
        <v>479.5432686</v>
      </c>
      <c r="DL9" s="46"/>
      <c r="DM9" s="46">
        <f aca="true" t="shared" si="100" ref="DM9:DM35">C9*0.24027/100</f>
        <v>72.081</v>
      </c>
      <c r="DN9" s="46">
        <f t="shared" si="70"/>
        <v>294.33075</v>
      </c>
      <c r="DO9" s="46">
        <f t="shared" si="71"/>
        <v>366.41175000000004</v>
      </c>
      <c r="DP9" s="47">
        <f t="shared" si="72"/>
        <v>75.5504988</v>
      </c>
      <c r="DQ9" s="47">
        <f t="shared" si="73"/>
        <v>79.8441237</v>
      </c>
      <c r="DR9" s="46"/>
      <c r="DS9" s="47">
        <f aca="true" t="shared" si="101" ref="DS9:DS35">C9*0.25862/100</f>
        <v>77.586</v>
      </c>
      <c r="DT9" s="47">
        <f t="shared" si="74"/>
        <v>316.8095</v>
      </c>
      <c r="DU9" s="46">
        <f t="shared" si="75"/>
        <v>394.3955</v>
      </c>
      <c r="DV9" s="47">
        <f t="shared" si="76"/>
        <v>81.32047279999999</v>
      </c>
      <c r="DW9" s="47">
        <f t="shared" si="77"/>
        <v>85.9420122</v>
      </c>
      <c r="DX9" s="46"/>
      <c r="DY9" s="47">
        <f aca="true" t="shared" si="102" ref="DY9:DY35">C9*19.72307/100</f>
        <v>5916.920999999999</v>
      </c>
      <c r="DZ9" s="47">
        <f t="shared" si="78"/>
        <v>24160.76075</v>
      </c>
      <c r="EA9" s="46">
        <f t="shared" si="79"/>
        <v>30077.68175</v>
      </c>
      <c r="EB9" s="47">
        <f t="shared" si="80"/>
        <v>6201.7221308</v>
      </c>
      <c r="EC9" s="47">
        <f t="shared" si="81"/>
        <v>6554.1733917</v>
      </c>
      <c r="ED9" s="46"/>
      <c r="EE9" s="46"/>
      <c r="EF9" s="46"/>
      <c r="EG9" s="46">
        <f t="shared" si="82"/>
        <v>0</v>
      </c>
      <c r="EH9" s="46"/>
      <c r="EI9" s="46"/>
    </row>
    <row r="10" spans="1:139" ht="12">
      <c r="A10" s="2">
        <v>41183</v>
      </c>
      <c r="C10" s="16"/>
      <c r="D10" s="16">
        <v>122050</v>
      </c>
      <c r="E10" s="45">
        <f t="shared" si="0"/>
        <v>122050</v>
      </c>
      <c r="F10" s="45">
        <v>31444</v>
      </c>
      <c r="G10" s="45">
        <v>33231</v>
      </c>
      <c r="H10" s="46"/>
      <c r="I10" s="47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</f>
        <v>0</v>
      </c>
      <c r="J10" s="47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</f>
        <v>68420.32683</v>
      </c>
      <c r="K10" s="47">
        <f t="shared" si="1"/>
        <v>68420.32683</v>
      </c>
      <c r="L10" s="47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</f>
        <v>17626.833498400003</v>
      </c>
      <c r="M10" s="47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</f>
        <v>18628.587456600002</v>
      </c>
      <c r="N10" s="46"/>
      <c r="O10" s="46"/>
      <c r="P10" s="48">
        <f t="shared" si="2"/>
        <v>53629.67317</v>
      </c>
      <c r="Q10" s="46">
        <f t="shared" si="3"/>
        <v>53629.67317</v>
      </c>
      <c r="R10" s="46">
        <f t="shared" si="4"/>
        <v>13816.726285600002</v>
      </c>
      <c r="S10" s="48">
        <f t="shared" si="5"/>
        <v>14601.947309399999</v>
      </c>
      <c r="T10" s="46"/>
      <c r="U10" s="47"/>
      <c r="V10" s="48">
        <f t="shared" si="6"/>
        <v>912.29934</v>
      </c>
      <c r="W10" s="47">
        <f t="shared" si="7"/>
        <v>912.29934</v>
      </c>
      <c r="X10" s="47">
        <f t="shared" si="8"/>
        <v>235.03761120000001</v>
      </c>
      <c r="Y10" s="47">
        <f t="shared" si="9"/>
        <v>248.3950788</v>
      </c>
      <c r="Z10" s="46"/>
      <c r="AA10" s="47"/>
      <c r="AB10" s="47">
        <f t="shared" si="10"/>
        <v>418.41181000000006</v>
      </c>
      <c r="AC10" s="46">
        <f t="shared" si="11"/>
        <v>418.41181000000006</v>
      </c>
      <c r="AD10" s="47">
        <f t="shared" si="12"/>
        <v>107.7963208</v>
      </c>
      <c r="AE10" s="47">
        <f t="shared" si="13"/>
        <v>113.92251420000001</v>
      </c>
      <c r="AF10" s="46"/>
      <c r="AG10" s="47"/>
      <c r="AH10" s="47">
        <f t="shared" si="14"/>
        <v>86.643295</v>
      </c>
      <c r="AI10" s="46">
        <f t="shared" si="15"/>
        <v>86.643295</v>
      </c>
      <c r="AJ10" s="47">
        <f t="shared" si="16"/>
        <v>22.322095599999997</v>
      </c>
      <c r="AK10" s="47">
        <f t="shared" si="17"/>
        <v>23.590686899999998</v>
      </c>
      <c r="AL10" s="46"/>
      <c r="AM10" s="47"/>
      <c r="AN10" s="47">
        <f t="shared" si="18"/>
        <v>9262.93593</v>
      </c>
      <c r="AO10" s="46">
        <f t="shared" si="19"/>
        <v>9262.93593</v>
      </c>
      <c r="AP10" s="47">
        <f t="shared" si="20"/>
        <v>2386.4298024000004</v>
      </c>
      <c r="AQ10" s="47">
        <f t="shared" si="21"/>
        <v>2522.0534526</v>
      </c>
      <c r="AR10" s="46"/>
      <c r="AS10" s="47"/>
      <c r="AT10" s="47">
        <f t="shared" si="22"/>
        <v>50.943670000000004</v>
      </c>
      <c r="AU10" s="46">
        <f t="shared" si="23"/>
        <v>50.943670000000004</v>
      </c>
      <c r="AV10" s="47">
        <f t="shared" si="24"/>
        <v>13.1247256</v>
      </c>
      <c r="AW10" s="47">
        <f t="shared" si="25"/>
        <v>13.8706194</v>
      </c>
      <c r="AX10" s="46"/>
      <c r="AY10" s="47"/>
      <c r="AZ10" s="47">
        <f t="shared" si="26"/>
        <v>53.787434999999995</v>
      </c>
      <c r="BA10" s="46">
        <f t="shared" si="27"/>
        <v>53.787434999999995</v>
      </c>
      <c r="BB10" s="47">
        <f t="shared" si="28"/>
        <v>13.8573708</v>
      </c>
      <c r="BC10" s="47">
        <f t="shared" si="29"/>
        <v>14.6449017</v>
      </c>
      <c r="BD10" s="46"/>
      <c r="BE10" s="47"/>
      <c r="BF10" s="47">
        <f t="shared" si="30"/>
        <v>15.08538</v>
      </c>
      <c r="BG10" s="46">
        <f t="shared" si="31"/>
        <v>15.08538</v>
      </c>
      <c r="BH10" s="47">
        <f t="shared" si="32"/>
        <v>3.8864783999999997</v>
      </c>
      <c r="BI10" s="47">
        <f t="shared" si="33"/>
        <v>4.107351599999999</v>
      </c>
      <c r="BJ10" s="46"/>
      <c r="BK10" s="47"/>
      <c r="BL10" s="47">
        <f t="shared" si="34"/>
        <v>277.98108</v>
      </c>
      <c r="BM10" s="46">
        <f t="shared" si="35"/>
        <v>277.98108</v>
      </c>
      <c r="BN10" s="47">
        <f t="shared" si="36"/>
        <v>71.6168544</v>
      </c>
      <c r="BO10" s="47">
        <f t="shared" si="37"/>
        <v>75.6869256</v>
      </c>
      <c r="BP10" s="46"/>
      <c r="BQ10" s="47"/>
      <c r="BR10" s="47">
        <f t="shared" si="38"/>
        <v>414.3597500000001</v>
      </c>
      <c r="BS10" s="46">
        <f t="shared" si="39"/>
        <v>414.3597500000001</v>
      </c>
      <c r="BT10" s="47">
        <f t="shared" si="40"/>
        <v>106.75238</v>
      </c>
      <c r="BU10" s="47">
        <f t="shared" si="41"/>
        <v>112.819245</v>
      </c>
      <c r="BV10" s="46"/>
      <c r="BW10" s="47"/>
      <c r="BX10" s="47">
        <f t="shared" si="42"/>
        <v>4882</v>
      </c>
      <c r="BY10" s="46">
        <f t="shared" si="43"/>
        <v>4882</v>
      </c>
      <c r="BZ10" s="47">
        <f t="shared" si="44"/>
        <v>1257.76</v>
      </c>
      <c r="CA10" s="47">
        <f t="shared" si="45"/>
        <v>1329.24</v>
      </c>
      <c r="CB10" s="46"/>
      <c r="CC10" s="47"/>
      <c r="CD10" s="47">
        <f t="shared" si="46"/>
        <v>242.17161</v>
      </c>
      <c r="CE10" s="46">
        <f t="shared" si="47"/>
        <v>242.17161</v>
      </c>
      <c r="CF10" s="47">
        <f t="shared" si="48"/>
        <v>62.391184800000005</v>
      </c>
      <c r="CG10" s="47">
        <f t="shared" si="49"/>
        <v>65.93695020000001</v>
      </c>
      <c r="CH10" s="46"/>
      <c r="CI10" s="47"/>
      <c r="CJ10" s="47">
        <f t="shared" si="50"/>
        <v>1936.0669449999998</v>
      </c>
      <c r="CK10" s="46">
        <f t="shared" si="51"/>
        <v>1936.0669449999998</v>
      </c>
      <c r="CL10" s="47">
        <f t="shared" si="52"/>
        <v>498.79302759999996</v>
      </c>
      <c r="CM10" s="47">
        <f t="shared" si="53"/>
        <v>527.1400299</v>
      </c>
      <c r="CN10" s="46"/>
      <c r="CO10" s="47"/>
      <c r="CP10" s="47">
        <f t="shared" si="54"/>
        <v>1059.85779</v>
      </c>
      <c r="CQ10" s="46">
        <f t="shared" si="55"/>
        <v>1059.85779</v>
      </c>
      <c r="CR10" s="47">
        <f t="shared" si="56"/>
        <v>273.0534072</v>
      </c>
      <c r="CS10" s="47">
        <f t="shared" si="57"/>
        <v>288.5713578</v>
      </c>
      <c r="CT10" s="46"/>
      <c r="CU10" s="47"/>
      <c r="CV10" s="47">
        <f t="shared" si="58"/>
        <v>105.146075</v>
      </c>
      <c r="CW10" s="46">
        <f t="shared" si="59"/>
        <v>105.146075</v>
      </c>
      <c r="CX10" s="47">
        <f t="shared" si="60"/>
        <v>27.089005999999998</v>
      </c>
      <c r="CY10" s="47">
        <f t="shared" si="61"/>
        <v>28.6285065</v>
      </c>
      <c r="CZ10" s="46"/>
      <c r="DA10" s="47"/>
      <c r="DB10" s="47">
        <f t="shared" si="62"/>
        <v>7469.82615</v>
      </c>
      <c r="DC10" s="46">
        <f t="shared" si="63"/>
        <v>7469.82615</v>
      </c>
      <c r="DD10" s="47">
        <f t="shared" si="64"/>
        <v>1924.467132</v>
      </c>
      <c r="DE10" s="47">
        <f t="shared" si="65"/>
        <v>2033.836893</v>
      </c>
      <c r="DF10" s="46"/>
      <c r="DG10" s="47"/>
      <c r="DH10" s="47">
        <f t="shared" si="66"/>
        <v>1761.2547299999999</v>
      </c>
      <c r="DI10" s="46">
        <f t="shared" si="67"/>
        <v>1761.2547299999999</v>
      </c>
      <c r="DJ10" s="47">
        <f t="shared" si="68"/>
        <v>453.7557864</v>
      </c>
      <c r="DK10" s="47">
        <f t="shared" si="69"/>
        <v>479.5432686</v>
      </c>
      <c r="DL10" s="46"/>
      <c r="DM10" s="46"/>
      <c r="DN10" s="46">
        <f t="shared" si="70"/>
        <v>293.249535</v>
      </c>
      <c r="DO10" s="46">
        <f t="shared" si="71"/>
        <v>293.249535</v>
      </c>
      <c r="DP10" s="47">
        <f t="shared" si="72"/>
        <v>75.5504988</v>
      </c>
      <c r="DQ10" s="47">
        <f t="shared" si="73"/>
        <v>79.8441237</v>
      </c>
      <c r="DR10" s="46"/>
      <c r="DS10" s="47"/>
      <c r="DT10" s="47">
        <f t="shared" si="74"/>
        <v>315.64571</v>
      </c>
      <c r="DU10" s="46">
        <f t="shared" si="75"/>
        <v>315.64571</v>
      </c>
      <c r="DV10" s="47">
        <f t="shared" si="76"/>
        <v>81.32047279999999</v>
      </c>
      <c r="DW10" s="47">
        <f t="shared" si="77"/>
        <v>85.9420122</v>
      </c>
      <c r="DX10" s="46"/>
      <c r="DY10" s="47"/>
      <c r="DZ10" s="47">
        <f t="shared" si="78"/>
        <v>24072.006935</v>
      </c>
      <c r="EA10" s="46">
        <f t="shared" si="79"/>
        <v>24072.006935</v>
      </c>
      <c r="EB10" s="47">
        <f t="shared" si="80"/>
        <v>6201.7221308</v>
      </c>
      <c r="EC10" s="47">
        <f t="shared" si="81"/>
        <v>6554.1733917</v>
      </c>
      <c r="ED10" s="46"/>
      <c r="EE10" s="46"/>
      <c r="EF10" s="46"/>
      <c r="EG10" s="46">
        <f t="shared" si="82"/>
        <v>0</v>
      </c>
      <c r="EH10" s="46"/>
      <c r="EI10" s="46"/>
    </row>
    <row r="11" spans="1:139" ht="12">
      <c r="A11" s="2">
        <v>41365</v>
      </c>
      <c r="C11" s="16">
        <v>30000</v>
      </c>
      <c r="D11" s="16">
        <v>122050</v>
      </c>
      <c r="E11" s="45">
        <f t="shared" si="0"/>
        <v>152050</v>
      </c>
      <c r="F11" s="45">
        <v>31444</v>
      </c>
      <c r="G11" s="45">
        <v>33231</v>
      </c>
      <c r="H11" s="46"/>
      <c r="I11" s="47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</f>
        <v>16817.778</v>
      </c>
      <c r="J11" s="47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</f>
        <v>68420.32683</v>
      </c>
      <c r="K11" s="47">
        <f t="shared" si="1"/>
        <v>85238.10483</v>
      </c>
      <c r="L11" s="47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</f>
        <v>17626.833498400003</v>
      </c>
      <c r="M11" s="47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</f>
        <v>18628.587456600002</v>
      </c>
      <c r="N11" s="46"/>
      <c r="O11" s="46">
        <f t="shared" si="83"/>
        <v>13182.222</v>
      </c>
      <c r="P11" s="48">
        <f t="shared" si="2"/>
        <v>53629.67317</v>
      </c>
      <c r="Q11" s="46">
        <f t="shared" si="3"/>
        <v>66811.89517</v>
      </c>
      <c r="R11" s="46">
        <f t="shared" si="4"/>
        <v>13816.726285600002</v>
      </c>
      <c r="S11" s="48">
        <f t="shared" si="5"/>
        <v>14601.947309399999</v>
      </c>
      <c r="T11" s="46"/>
      <c r="U11" s="47">
        <f t="shared" si="84"/>
        <v>224.24400000000003</v>
      </c>
      <c r="V11" s="48">
        <f t="shared" si="6"/>
        <v>912.29934</v>
      </c>
      <c r="W11" s="47">
        <f t="shared" si="7"/>
        <v>1136.5433400000002</v>
      </c>
      <c r="X11" s="47">
        <f t="shared" si="8"/>
        <v>235.03761120000001</v>
      </c>
      <c r="Y11" s="47">
        <f t="shared" si="9"/>
        <v>248.3950788</v>
      </c>
      <c r="Z11" s="46"/>
      <c r="AA11" s="47">
        <f t="shared" si="85"/>
        <v>102.846</v>
      </c>
      <c r="AB11" s="47">
        <f t="shared" si="10"/>
        <v>418.41181000000006</v>
      </c>
      <c r="AC11" s="46">
        <f t="shared" si="11"/>
        <v>521.2578100000001</v>
      </c>
      <c r="AD11" s="47">
        <f t="shared" si="12"/>
        <v>107.7963208</v>
      </c>
      <c r="AE11" s="47">
        <f t="shared" si="13"/>
        <v>113.92251420000001</v>
      </c>
      <c r="AF11" s="46"/>
      <c r="AG11" s="47">
        <f t="shared" si="86"/>
        <v>21.296999999999997</v>
      </c>
      <c r="AH11" s="47">
        <f t="shared" si="14"/>
        <v>86.643295</v>
      </c>
      <c r="AI11" s="46">
        <f t="shared" si="15"/>
        <v>107.94029499999999</v>
      </c>
      <c r="AJ11" s="47">
        <f t="shared" si="16"/>
        <v>22.322095599999997</v>
      </c>
      <c r="AK11" s="47">
        <f t="shared" si="17"/>
        <v>23.590686899999998</v>
      </c>
      <c r="AL11" s="46"/>
      <c r="AM11" s="47">
        <f t="shared" si="87"/>
        <v>2276.8379999999997</v>
      </c>
      <c r="AN11" s="47">
        <f t="shared" si="18"/>
        <v>9262.93593</v>
      </c>
      <c r="AO11" s="46">
        <f t="shared" si="19"/>
        <v>11539.77393</v>
      </c>
      <c r="AP11" s="47">
        <f t="shared" si="20"/>
        <v>2386.4298024000004</v>
      </c>
      <c r="AQ11" s="47">
        <f t="shared" si="21"/>
        <v>2522.0534526</v>
      </c>
      <c r="AR11" s="46"/>
      <c r="AS11" s="47">
        <f t="shared" si="88"/>
        <v>12.522</v>
      </c>
      <c r="AT11" s="47">
        <f t="shared" si="22"/>
        <v>50.943670000000004</v>
      </c>
      <c r="AU11" s="46">
        <f t="shared" si="23"/>
        <v>63.46567</v>
      </c>
      <c r="AV11" s="47">
        <f t="shared" si="24"/>
        <v>13.1247256</v>
      </c>
      <c r="AW11" s="47">
        <f t="shared" si="25"/>
        <v>13.8706194</v>
      </c>
      <c r="AX11" s="46"/>
      <c r="AY11" s="47">
        <f t="shared" si="89"/>
        <v>13.220999999999998</v>
      </c>
      <c r="AZ11" s="47">
        <f t="shared" si="26"/>
        <v>53.787434999999995</v>
      </c>
      <c r="BA11" s="46">
        <f t="shared" si="27"/>
        <v>67.00843499999999</v>
      </c>
      <c r="BB11" s="47">
        <f t="shared" si="28"/>
        <v>13.8573708</v>
      </c>
      <c r="BC11" s="47">
        <f t="shared" si="29"/>
        <v>14.6449017</v>
      </c>
      <c r="BD11" s="46"/>
      <c r="BE11" s="47">
        <f t="shared" si="90"/>
        <v>3.708</v>
      </c>
      <c r="BF11" s="47">
        <f t="shared" si="30"/>
        <v>15.08538</v>
      </c>
      <c r="BG11" s="46">
        <f t="shared" si="31"/>
        <v>18.79338</v>
      </c>
      <c r="BH11" s="47">
        <f t="shared" si="32"/>
        <v>3.8864783999999997</v>
      </c>
      <c r="BI11" s="47">
        <f t="shared" si="33"/>
        <v>4.107351599999999</v>
      </c>
      <c r="BJ11" s="46"/>
      <c r="BK11" s="47">
        <f t="shared" si="91"/>
        <v>68.32799999999999</v>
      </c>
      <c r="BL11" s="47">
        <f t="shared" si="34"/>
        <v>277.98108</v>
      </c>
      <c r="BM11" s="46">
        <f t="shared" si="35"/>
        <v>346.30908</v>
      </c>
      <c r="BN11" s="47">
        <f t="shared" si="36"/>
        <v>71.6168544</v>
      </c>
      <c r="BO11" s="47">
        <f t="shared" si="37"/>
        <v>75.6869256</v>
      </c>
      <c r="BP11" s="46"/>
      <c r="BQ11" s="47">
        <f t="shared" si="92"/>
        <v>101.85</v>
      </c>
      <c r="BR11" s="47">
        <f t="shared" si="38"/>
        <v>414.3597500000001</v>
      </c>
      <c r="BS11" s="46">
        <f t="shared" si="39"/>
        <v>516.2097500000001</v>
      </c>
      <c r="BT11" s="47">
        <f t="shared" si="40"/>
        <v>106.75238</v>
      </c>
      <c r="BU11" s="47">
        <f t="shared" si="41"/>
        <v>112.819245</v>
      </c>
      <c r="BV11" s="46"/>
      <c r="BW11" s="47">
        <f t="shared" si="93"/>
        <v>1200</v>
      </c>
      <c r="BX11" s="47">
        <f t="shared" si="42"/>
        <v>4882</v>
      </c>
      <c r="BY11" s="46">
        <f t="shared" si="43"/>
        <v>6082</v>
      </c>
      <c r="BZ11" s="47">
        <f t="shared" si="44"/>
        <v>1257.76</v>
      </c>
      <c r="CA11" s="47">
        <f t="shared" si="45"/>
        <v>1329.24</v>
      </c>
      <c r="CB11" s="46"/>
      <c r="CC11" s="47">
        <f t="shared" si="94"/>
        <v>59.526</v>
      </c>
      <c r="CD11" s="47">
        <f t="shared" si="46"/>
        <v>242.17161</v>
      </c>
      <c r="CE11" s="46">
        <f t="shared" si="47"/>
        <v>301.69761</v>
      </c>
      <c r="CF11" s="47">
        <f t="shared" si="48"/>
        <v>62.391184800000005</v>
      </c>
      <c r="CG11" s="47">
        <f t="shared" si="49"/>
        <v>65.93695020000001</v>
      </c>
      <c r="CH11" s="46"/>
      <c r="CI11" s="47">
        <f t="shared" si="95"/>
        <v>475.88699999999994</v>
      </c>
      <c r="CJ11" s="47">
        <f t="shared" si="50"/>
        <v>1936.0669449999998</v>
      </c>
      <c r="CK11" s="46">
        <f t="shared" si="51"/>
        <v>2411.9539449999997</v>
      </c>
      <c r="CL11" s="47">
        <f t="shared" si="52"/>
        <v>498.79302759999996</v>
      </c>
      <c r="CM11" s="47">
        <f t="shared" si="53"/>
        <v>527.1400299</v>
      </c>
      <c r="CN11" s="46"/>
      <c r="CO11" s="47">
        <f t="shared" si="96"/>
        <v>260.514</v>
      </c>
      <c r="CP11" s="47">
        <f t="shared" si="54"/>
        <v>1059.85779</v>
      </c>
      <c r="CQ11" s="46">
        <f t="shared" si="55"/>
        <v>1320.3717900000001</v>
      </c>
      <c r="CR11" s="47">
        <f t="shared" si="56"/>
        <v>273.0534072</v>
      </c>
      <c r="CS11" s="47">
        <f t="shared" si="57"/>
        <v>288.5713578</v>
      </c>
      <c r="CT11" s="46"/>
      <c r="CU11" s="47">
        <f t="shared" si="97"/>
        <v>25.845</v>
      </c>
      <c r="CV11" s="47">
        <f t="shared" si="58"/>
        <v>105.146075</v>
      </c>
      <c r="CW11" s="46">
        <f t="shared" si="59"/>
        <v>130.991075</v>
      </c>
      <c r="CX11" s="47">
        <f t="shared" si="60"/>
        <v>27.089005999999998</v>
      </c>
      <c r="CY11" s="47">
        <f t="shared" si="61"/>
        <v>28.6285065</v>
      </c>
      <c r="CZ11" s="46"/>
      <c r="DA11" s="47">
        <f t="shared" si="98"/>
        <v>1836.09</v>
      </c>
      <c r="DB11" s="47">
        <f t="shared" si="62"/>
        <v>7469.82615</v>
      </c>
      <c r="DC11" s="46">
        <f t="shared" si="63"/>
        <v>9305.91615</v>
      </c>
      <c r="DD11" s="47">
        <f t="shared" si="64"/>
        <v>1924.467132</v>
      </c>
      <c r="DE11" s="47">
        <f t="shared" si="65"/>
        <v>2033.836893</v>
      </c>
      <c r="DF11" s="46"/>
      <c r="DG11" s="47">
        <f t="shared" si="99"/>
        <v>432.918</v>
      </c>
      <c r="DH11" s="47">
        <f t="shared" si="66"/>
        <v>1761.2547299999999</v>
      </c>
      <c r="DI11" s="46">
        <f t="shared" si="67"/>
        <v>2194.17273</v>
      </c>
      <c r="DJ11" s="47">
        <f t="shared" si="68"/>
        <v>453.7557864</v>
      </c>
      <c r="DK11" s="47">
        <f t="shared" si="69"/>
        <v>479.5432686</v>
      </c>
      <c r="DL11" s="46"/>
      <c r="DM11" s="46">
        <f t="shared" si="100"/>
        <v>72.081</v>
      </c>
      <c r="DN11" s="46">
        <f t="shared" si="70"/>
        <v>293.249535</v>
      </c>
      <c r="DO11" s="46">
        <f t="shared" si="71"/>
        <v>365.330535</v>
      </c>
      <c r="DP11" s="47">
        <f t="shared" si="72"/>
        <v>75.5504988</v>
      </c>
      <c r="DQ11" s="47">
        <f t="shared" si="73"/>
        <v>79.8441237</v>
      </c>
      <c r="DR11" s="46"/>
      <c r="DS11" s="47">
        <f t="shared" si="101"/>
        <v>77.586</v>
      </c>
      <c r="DT11" s="47">
        <f t="shared" si="74"/>
        <v>315.64571</v>
      </c>
      <c r="DU11" s="46">
        <f t="shared" si="75"/>
        <v>393.23171</v>
      </c>
      <c r="DV11" s="47">
        <f t="shared" si="76"/>
        <v>81.32047279999999</v>
      </c>
      <c r="DW11" s="47">
        <f t="shared" si="77"/>
        <v>85.9420122</v>
      </c>
      <c r="DX11" s="46"/>
      <c r="DY11" s="47">
        <f t="shared" si="102"/>
        <v>5916.920999999999</v>
      </c>
      <c r="DZ11" s="47">
        <f t="shared" si="78"/>
        <v>24072.006935</v>
      </c>
      <c r="EA11" s="46">
        <f t="shared" si="79"/>
        <v>29988.927935</v>
      </c>
      <c r="EB11" s="47">
        <f t="shared" si="80"/>
        <v>6201.7221308</v>
      </c>
      <c r="EC11" s="47">
        <f t="shared" si="81"/>
        <v>6554.1733917</v>
      </c>
      <c r="ED11" s="46"/>
      <c r="EE11" s="46"/>
      <c r="EF11" s="46"/>
      <c r="EG11" s="46">
        <f t="shared" si="82"/>
        <v>0</v>
      </c>
      <c r="EH11" s="46"/>
      <c r="EI11" s="46"/>
    </row>
    <row r="12" spans="1:139" ht="12">
      <c r="A12" s="2">
        <v>41548</v>
      </c>
      <c r="C12" s="16"/>
      <c r="D12" s="16">
        <v>121750</v>
      </c>
      <c r="E12" s="45">
        <f t="shared" si="0"/>
        <v>121750</v>
      </c>
      <c r="F12" s="45">
        <v>31444</v>
      </c>
      <c r="G12" s="45">
        <v>33231</v>
      </c>
      <c r="H12" s="46"/>
      <c r="I12" s="47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</f>
        <v>0</v>
      </c>
      <c r="J12" s="47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</f>
        <v>68252.14904999999</v>
      </c>
      <c r="K12" s="47">
        <f t="shared" si="1"/>
        <v>68252.14904999999</v>
      </c>
      <c r="L12" s="47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</f>
        <v>17626.833498400003</v>
      </c>
      <c r="M12" s="47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</f>
        <v>18628.587456600002</v>
      </c>
      <c r="N12" s="46"/>
      <c r="O12" s="46"/>
      <c r="P12" s="48">
        <f t="shared" si="2"/>
        <v>53497.85095000001</v>
      </c>
      <c r="Q12" s="46">
        <f t="shared" si="3"/>
        <v>53497.85095000001</v>
      </c>
      <c r="R12" s="46">
        <f t="shared" si="4"/>
        <v>13816.726285600002</v>
      </c>
      <c r="S12" s="48">
        <f t="shared" si="5"/>
        <v>14601.947309399999</v>
      </c>
      <c r="T12" s="46"/>
      <c r="U12" s="47"/>
      <c r="V12" s="48">
        <f t="shared" si="6"/>
        <v>910.0569</v>
      </c>
      <c r="W12" s="47">
        <f t="shared" si="7"/>
        <v>910.0569</v>
      </c>
      <c r="X12" s="47">
        <f t="shared" si="8"/>
        <v>235.03761120000001</v>
      </c>
      <c r="Y12" s="47">
        <f t="shared" si="9"/>
        <v>248.3950788</v>
      </c>
      <c r="Z12" s="46"/>
      <c r="AA12" s="47"/>
      <c r="AB12" s="47">
        <f t="shared" si="10"/>
        <v>417.38335</v>
      </c>
      <c r="AC12" s="46">
        <f t="shared" si="11"/>
        <v>417.38335</v>
      </c>
      <c r="AD12" s="47">
        <f t="shared" si="12"/>
        <v>107.7963208</v>
      </c>
      <c r="AE12" s="47">
        <f t="shared" si="13"/>
        <v>113.92251420000001</v>
      </c>
      <c r="AF12" s="46"/>
      <c r="AG12" s="47"/>
      <c r="AH12" s="47">
        <f t="shared" si="14"/>
        <v>86.430325</v>
      </c>
      <c r="AI12" s="46">
        <f t="shared" si="15"/>
        <v>86.430325</v>
      </c>
      <c r="AJ12" s="47">
        <f t="shared" si="16"/>
        <v>22.322095599999997</v>
      </c>
      <c r="AK12" s="47">
        <f t="shared" si="17"/>
        <v>23.590686899999998</v>
      </c>
      <c r="AL12" s="46"/>
      <c r="AM12" s="47"/>
      <c r="AN12" s="47">
        <f t="shared" si="18"/>
        <v>9240.16755</v>
      </c>
      <c r="AO12" s="46">
        <f t="shared" si="19"/>
        <v>9240.16755</v>
      </c>
      <c r="AP12" s="47">
        <f t="shared" si="20"/>
        <v>2386.4298024000004</v>
      </c>
      <c r="AQ12" s="47">
        <f t="shared" si="21"/>
        <v>2522.0534526</v>
      </c>
      <c r="AR12" s="46"/>
      <c r="AS12" s="47"/>
      <c r="AT12" s="47">
        <f t="shared" si="22"/>
        <v>50.818450000000006</v>
      </c>
      <c r="AU12" s="46">
        <f t="shared" si="23"/>
        <v>50.818450000000006</v>
      </c>
      <c r="AV12" s="47">
        <f t="shared" si="24"/>
        <v>13.1247256</v>
      </c>
      <c r="AW12" s="47">
        <f t="shared" si="25"/>
        <v>13.8706194</v>
      </c>
      <c r="AX12" s="46"/>
      <c r="AY12" s="47"/>
      <c r="AZ12" s="47">
        <f t="shared" si="26"/>
        <v>53.655225</v>
      </c>
      <c r="BA12" s="46">
        <f t="shared" si="27"/>
        <v>53.655225</v>
      </c>
      <c r="BB12" s="47">
        <f t="shared" si="28"/>
        <v>13.8573708</v>
      </c>
      <c r="BC12" s="47">
        <f t="shared" si="29"/>
        <v>14.6449017</v>
      </c>
      <c r="BD12" s="46"/>
      <c r="BE12" s="47"/>
      <c r="BF12" s="47">
        <f t="shared" si="30"/>
        <v>15.0483</v>
      </c>
      <c r="BG12" s="46">
        <f t="shared" si="31"/>
        <v>15.0483</v>
      </c>
      <c r="BH12" s="47">
        <f t="shared" si="32"/>
        <v>3.8864783999999997</v>
      </c>
      <c r="BI12" s="47">
        <f t="shared" si="33"/>
        <v>4.107351599999999</v>
      </c>
      <c r="BJ12" s="46"/>
      <c r="BK12" s="47"/>
      <c r="BL12" s="47">
        <f t="shared" si="34"/>
        <v>277.2978</v>
      </c>
      <c r="BM12" s="46">
        <f t="shared" si="35"/>
        <v>277.2978</v>
      </c>
      <c r="BN12" s="47">
        <f t="shared" si="36"/>
        <v>71.6168544</v>
      </c>
      <c r="BO12" s="47">
        <f t="shared" si="37"/>
        <v>75.6869256</v>
      </c>
      <c r="BP12" s="46"/>
      <c r="BQ12" s="47"/>
      <c r="BR12" s="47">
        <f t="shared" si="38"/>
        <v>413.34125</v>
      </c>
      <c r="BS12" s="46">
        <f t="shared" si="39"/>
        <v>413.34125</v>
      </c>
      <c r="BT12" s="47">
        <f t="shared" si="40"/>
        <v>106.75238</v>
      </c>
      <c r="BU12" s="47">
        <f t="shared" si="41"/>
        <v>112.819245</v>
      </c>
      <c r="BV12" s="46"/>
      <c r="BW12" s="47"/>
      <c r="BX12" s="47">
        <f t="shared" si="42"/>
        <v>4870</v>
      </c>
      <c r="BY12" s="46">
        <f t="shared" si="43"/>
        <v>4870</v>
      </c>
      <c r="BZ12" s="47">
        <f t="shared" si="44"/>
        <v>1257.76</v>
      </c>
      <c r="CA12" s="47">
        <f t="shared" si="45"/>
        <v>1329.24</v>
      </c>
      <c r="CB12" s="46"/>
      <c r="CC12" s="47"/>
      <c r="CD12" s="47">
        <f t="shared" si="46"/>
        <v>241.57635000000002</v>
      </c>
      <c r="CE12" s="46">
        <f t="shared" si="47"/>
        <v>241.57635000000002</v>
      </c>
      <c r="CF12" s="47">
        <f t="shared" si="48"/>
        <v>62.391184800000005</v>
      </c>
      <c r="CG12" s="47">
        <f t="shared" si="49"/>
        <v>65.93695020000001</v>
      </c>
      <c r="CH12" s="46"/>
      <c r="CI12" s="47"/>
      <c r="CJ12" s="47">
        <f t="shared" si="50"/>
        <v>1931.308075</v>
      </c>
      <c r="CK12" s="46">
        <f t="shared" si="51"/>
        <v>1931.308075</v>
      </c>
      <c r="CL12" s="47">
        <f t="shared" si="52"/>
        <v>498.79302759999996</v>
      </c>
      <c r="CM12" s="47">
        <f t="shared" si="53"/>
        <v>527.1400299</v>
      </c>
      <c r="CN12" s="46"/>
      <c r="CO12" s="47"/>
      <c r="CP12" s="47">
        <f t="shared" si="54"/>
        <v>1057.25265</v>
      </c>
      <c r="CQ12" s="46">
        <f t="shared" si="55"/>
        <v>1057.25265</v>
      </c>
      <c r="CR12" s="47">
        <f t="shared" si="56"/>
        <v>273.0534072</v>
      </c>
      <c r="CS12" s="47">
        <f t="shared" si="57"/>
        <v>288.5713578</v>
      </c>
      <c r="CT12" s="46"/>
      <c r="CU12" s="47"/>
      <c r="CV12" s="47">
        <f t="shared" si="58"/>
        <v>104.88762500000001</v>
      </c>
      <c r="CW12" s="46">
        <f t="shared" si="59"/>
        <v>104.88762500000001</v>
      </c>
      <c r="CX12" s="47">
        <f t="shared" si="60"/>
        <v>27.089005999999998</v>
      </c>
      <c r="CY12" s="47">
        <f t="shared" si="61"/>
        <v>28.6285065</v>
      </c>
      <c r="CZ12" s="46"/>
      <c r="DA12" s="47"/>
      <c r="DB12" s="47">
        <f t="shared" si="62"/>
        <v>7451.46525</v>
      </c>
      <c r="DC12" s="46">
        <f t="shared" si="63"/>
        <v>7451.46525</v>
      </c>
      <c r="DD12" s="47">
        <f t="shared" si="64"/>
        <v>1924.467132</v>
      </c>
      <c r="DE12" s="47">
        <f t="shared" si="65"/>
        <v>2033.836893</v>
      </c>
      <c r="DF12" s="46"/>
      <c r="DG12" s="47"/>
      <c r="DH12" s="47">
        <f t="shared" si="66"/>
        <v>1756.92555</v>
      </c>
      <c r="DI12" s="46">
        <f t="shared" si="67"/>
        <v>1756.92555</v>
      </c>
      <c r="DJ12" s="47">
        <f t="shared" si="68"/>
        <v>453.7557864</v>
      </c>
      <c r="DK12" s="47">
        <f t="shared" si="69"/>
        <v>479.5432686</v>
      </c>
      <c r="DL12" s="46"/>
      <c r="DM12" s="46"/>
      <c r="DN12" s="46">
        <f t="shared" si="70"/>
        <v>292.528725</v>
      </c>
      <c r="DO12" s="46">
        <f t="shared" si="71"/>
        <v>292.528725</v>
      </c>
      <c r="DP12" s="47">
        <f t="shared" si="72"/>
        <v>75.5504988</v>
      </c>
      <c r="DQ12" s="47">
        <f t="shared" si="73"/>
        <v>79.8441237</v>
      </c>
      <c r="DR12" s="46"/>
      <c r="DS12" s="47"/>
      <c r="DT12" s="47">
        <f t="shared" si="74"/>
        <v>314.86985</v>
      </c>
      <c r="DU12" s="46">
        <f t="shared" si="75"/>
        <v>314.86985</v>
      </c>
      <c r="DV12" s="47">
        <f t="shared" si="76"/>
        <v>81.32047279999999</v>
      </c>
      <c r="DW12" s="47">
        <f t="shared" si="77"/>
        <v>85.9420122</v>
      </c>
      <c r="DX12" s="46"/>
      <c r="DY12" s="47"/>
      <c r="DZ12" s="47">
        <f t="shared" si="78"/>
        <v>24012.837725</v>
      </c>
      <c r="EA12" s="46">
        <f t="shared" si="79"/>
        <v>24012.837725</v>
      </c>
      <c r="EB12" s="47">
        <f t="shared" si="80"/>
        <v>6201.7221308</v>
      </c>
      <c r="EC12" s="47">
        <f t="shared" si="81"/>
        <v>6554.1733917</v>
      </c>
      <c r="ED12" s="46"/>
      <c r="EE12" s="46"/>
      <c r="EF12" s="46"/>
      <c r="EG12" s="46">
        <f t="shared" si="82"/>
        <v>0</v>
      </c>
      <c r="EH12" s="46"/>
      <c r="EI12" s="46"/>
    </row>
    <row r="13" spans="1:139" ht="12">
      <c r="A13" s="2">
        <v>41730</v>
      </c>
      <c r="C13" s="16">
        <v>25000</v>
      </c>
      <c r="D13" s="16">
        <v>121750</v>
      </c>
      <c r="E13" s="45">
        <f t="shared" si="0"/>
        <v>146750</v>
      </c>
      <c r="F13" s="45">
        <v>31444</v>
      </c>
      <c r="G13" s="45">
        <v>33231</v>
      </c>
      <c r="H13" s="46"/>
      <c r="I13" s="47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</f>
        <v>14014.814999999999</v>
      </c>
      <c r="J13" s="47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</f>
        <v>68252.14904999999</v>
      </c>
      <c r="K13" s="47">
        <f t="shared" si="1"/>
        <v>82266.96405</v>
      </c>
      <c r="L13" s="47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</f>
        <v>17626.833498400003</v>
      </c>
      <c r="M13" s="47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</f>
        <v>18628.587456600002</v>
      </c>
      <c r="N13" s="46"/>
      <c r="O13" s="46">
        <f t="shared" si="83"/>
        <v>10985.185</v>
      </c>
      <c r="P13" s="48">
        <f t="shared" si="2"/>
        <v>53497.85095000001</v>
      </c>
      <c r="Q13" s="46">
        <f t="shared" si="3"/>
        <v>64483.035950000005</v>
      </c>
      <c r="R13" s="46">
        <f t="shared" si="4"/>
        <v>13816.726285600002</v>
      </c>
      <c r="S13" s="48">
        <f t="shared" si="5"/>
        <v>14601.947309399999</v>
      </c>
      <c r="T13" s="46"/>
      <c r="U13" s="47">
        <f t="shared" si="84"/>
        <v>186.87</v>
      </c>
      <c r="V13" s="48">
        <f t="shared" si="6"/>
        <v>910.0569</v>
      </c>
      <c r="W13" s="47">
        <f t="shared" si="7"/>
        <v>1096.9269</v>
      </c>
      <c r="X13" s="47">
        <f t="shared" si="8"/>
        <v>235.03761120000001</v>
      </c>
      <c r="Y13" s="47">
        <f t="shared" si="9"/>
        <v>248.3950788</v>
      </c>
      <c r="Z13" s="46"/>
      <c r="AA13" s="47">
        <f t="shared" si="85"/>
        <v>85.705</v>
      </c>
      <c r="AB13" s="47">
        <f t="shared" si="10"/>
        <v>417.38335</v>
      </c>
      <c r="AC13" s="46">
        <f t="shared" si="11"/>
        <v>503.08835</v>
      </c>
      <c r="AD13" s="47">
        <f t="shared" si="12"/>
        <v>107.7963208</v>
      </c>
      <c r="AE13" s="47">
        <f t="shared" si="13"/>
        <v>113.92251420000001</v>
      </c>
      <c r="AF13" s="46"/>
      <c r="AG13" s="47">
        <f t="shared" si="86"/>
        <v>17.7475</v>
      </c>
      <c r="AH13" s="47">
        <f t="shared" si="14"/>
        <v>86.430325</v>
      </c>
      <c r="AI13" s="46">
        <f t="shared" si="15"/>
        <v>104.177825</v>
      </c>
      <c r="AJ13" s="47">
        <f t="shared" si="16"/>
        <v>22.322095599999997</v>
      </c>
      <c r="AK13" s="47">
        <f t="shared" si="17"/>
        <v>23.590686899999998</v>
      </c>
      <c r="AL13" s="46"/>
      <c r="AM13" s="47">
        <f t="shared" si="87"/>
        <v>1897.365</v>
      </c>
      <c r="AN13" s="47">
        <f t="shared" si="18"/>
        <v>9240.16755</v>
      </c>
      <c r="AO13" s="46">
        <f t="shared" si="19"/>
        <v>11137.53255</v>
      </c>
      <c r="AP13" s="47">
        <f t="shared" si="20"/>
        <v>2386.4298024000004</v>
      </c>
      <c r="AQ13" s="47">
        <f t="shared" si="21"/>
        <v>2522.0534526</v>
      </c>
      <c r="AR13" s="46"/>
      <c r="AS13" s="47">
        <f t="shared" si="88"/>
        <v>10.435</v>
      </c>
      <c r="AT13" s="47">
        <f t="shared" si="22"/>
        <v>50.818450000000006</v>
      </c>
      <c r="AU13" s="46">
        <f t="shared" si="23"/>
        <v>61.25345000000001</v>
      </c>
      <c r="AV13" s="47">
        <f t="shared" si="24"/>
        <v>13.1247256</v>
      </c>
      <c r="AW13" s="47">
        <f t="shared" si="25"/>
        <v>13.8706194</v>
      </c>
      <c r="AX13" s="46"/>
      <c r="AY13" s="47">
        <f t="shared" si="89"/>
        <v>11.0175</v>
      </c>
      <c r="AZ13" s="47">
        <f t="shared" si="26"/>
        <v>53.655225</v>
      </c>
      <c r="BA13" s="46">
        <f t="shared" si="27"/>
        <v>64.672725</v>
      </c>
      <c r="BB13" s="47">
        <f t="shared" si="28"/>
        <v>13.8573708</v>
      </c>
      <c r="BC13" s="47">
        <f t="shared" si="29"/>
        <v>14.6449017</v>
      </c>
      <c r="BD13" s="46"/>
      <c r="BE13" s="47">
        <f t="shared" si="90"/>
        <v>3.09</v>
      </c>
      <c r="BF13" s="47">
        <f t="shared" si="30"/>
        <v>15.0483</v>
      </c>
      <c r="BG13" s="46">
        <f t="shared" si="31"/>
        <v>18.1383</v>
      </c>
      <c r="BH13" s="47">
        <f t="shared" si="32"/>
        <v>3.8864783999999997</v>
      </c>
      <c r="BI13" s="47">
        <f t="shared" si="33"/>
        <v>4.107351599999999</v>
      </c>
      <c r="BJ13" s="46"/>
      <c r="BK13" s="47">
        <f t="shared" si="91"/>
        <v>56.94</v>
      </c>
      <c r="BL13" s="47">
        <f t="shared" si="34"/>
        <v>277.2978</v>
      </c>
      <c r="BM13" s="46">
        <f t="shared" si="35"/>
        <v>334.2378</v>
      </c>
      <c r="BN13" s="47">
        <f t="shared" si="36"/>
        <v>71.6168544</v>
      </c>
      <c r="BO13" s="47">
        <f t="shared" si="37"/>
        <v>75.6869256</v>
      </c>
      <c r="BP13" s="46"/>
      <c r="BQ13" s="47">
        <f t="shared" si="92"/>
        <v>84.875</v>
      </c>
      <c r="BR13" s="47">
        <f t="shared" si="38"/>
        <v>413.34125</v>
      </c>
      <c r="BS13" s="46">
        <f t="shared" si="39"/>
        <v>498.21625</v>
      </c>
      <c r="BT13" s="47">
        <f t="shared" si="40"/>
        <v>106.75238</v>
      </c>
      <c r="BU13" s="47">
        <f t="shared" si="41"/>
        <v>112.819245</v>
      </c>
      <c r="BV13" s="46"/>
      <c r="BW13" s="47">
        <f t="shared" si="93"/>
        <v>1000</v>
      </c>
      <c r="BX13" s="47">
        <f t="shared" si="42"/>
        <v>4870</v>
      </c>
      <c r="BY13" s="46">
        <f t="shared" si="43"/>
        <v>5870</v>
      </c>
      <c r="BZ13" s="47">
        <f t="shared" si="44"/>
        <v>1257.76</v>
      </c>
      <c r="CA13" s="47">
        <f t="shared" si="45"/>
        <v>1329.24</v>
      </c>
      <c r="CB13" s="46"/>
      <c r="CC13" s="47">
        <f t="shared" si="94"/>
        <v>49.605</v>
      </c>
      <c r="CD13" s="47">
        <f t="shared" si="46"/>
        <v>241.57635000000002</v>
      </c>
      <c r="CE13" s="46">
        <f t="shared" si="47"/>
        <v>291.18135</v>
      </c>
      <c r="CF13" s="47">
        <f t="shared" si="48"/>
        <v>62.391184800000005</v>
      </c>
      <c r="CG13" s="47">
        <f t="shared" si="49"/>
        <v>65.93695020000001</v>
      </c>
      <c r="CH13" s="46"/>
      <c r="CI13" s="47">
        <f t="shared" si="95"/>
        <v>396.5725</v>
      </c>
      <c r="CJ13" s="47">
        <f t="shared" si="50"/>
        <v>1931.308075</v>
      </c>
      <c r="CK13" s="46">
        <f t="shared" si="51"/>
        <v>2327.880575</v>
      </c>
      <c r="CL13" s="47">
        <f t="shared" si="52"/>
        <v>498.79302759999996</v>
      </c>
      <c r="CM13" s="47">
        <f t="shared" si="53"/>
        <v>527.1400299</v>
      </c>
      <c r="CN13" s="46"/>
      <c r="CO13" s="47">
        <f t="shared" si="96"/>
        <v>217.095</v>
      </c>
      <c r="CP13" s="47">
        <f t="shared" si="54"/>
        <v>1057.25265</v>
      </c>
      <c r="CQ13" s="46">
        <f t="shared" si="55"/>
        <v>1274.34765</v>
      </c>
      <c r="CR13" s="47">
        <f t="shared" si="56"/>
        <v>273.0534072</v>
      </c>
      <c r="CS13" s="47">
        <f t="shared" si="57"/>
        <v>288.5713578</v>
      </c>
      <c r="CT13" s="46"/>
      <c r="CU13" s="47">
        <f t="shared" si="97"/>
        <v>21.5375</v>
      </c>
      <c r="CV13" s="47">
        <f t="shared" si="58"/>
        <v>104.88762500000001</v>
      </c>
      <c r="CW13" s="46">
        <f t="shared" si="59"/>
        <v>126.42512500000001</v>
      </c>
      <c r="CX13" s="47">
        <f t="shared" si="60"/>
        <v>27.089005999999998</v>
      </c>
      <c r="CY13" s="47">
        <f t="shared" si="61"/>
        <v>28.6285065</v>
      </c>
      <c r="CZ13" s="46"/>
      <c r="DA13" s="47">
        <f t="shared" si="98"/>
        <v>1530.075</v>
      </c>
      <c r="DB13" s="47">
        <f t="shared" si="62"/>
        <v>7451.46525</v>
      </c>
      <c r="DC13" s="46">
        <f t="shared" si="63"/>
        <v>8981.54025</v>
      </c>
      <c r="DD13" s="47">
        <f t="shared" si="64"/>
        <v>1924.467132</v>
      </c>
      <c r="DE13" s="47">
        <f t="shared" si="65"/>
        <v>2033.836893</v>
      </c>
      <c r="DF13" s="46"/>
      <c r="DG13" s="47">
        <f t="shared" si="99"/>
        <v>360.765</v>
      </c>
      <c r="DH13" s="47">
        <f t="shared" si="66"/>
        <v>1756.92555</v>
      </c>
      <c r="DI13" s="46">
        <f t="shared" si="67"/>
        <v>2117.69055</v>
      </c>
      <c r="DJ13" s="47">
        <f t="shared" si="68"/>
        <v>453.7557864</v>
      </c>
      <c r="DK13" s="47">
        <f t="shared" si="69"/>
        <v>479.5432686</v>
      </c>
      <c r="DL13" s="46"/>
      <c r="DM13" s="46">
        <f t="shared" si="100"/>
        <v>60.0675</v>
      </c>
      <c r="DN13" s="46">
        <f t="shared" si="70"/>
        <v>292.528725</v>
      </c>
      <c r="DO13" s="46">
        <f t="shared" si="71"/>
        <v>352.596225</v>
      </c>
      <c r="DP13" s="47">
        <f t="shared" si="72"/>
        <v>75.5504988</v>
      </c>
      <c r="DQ13" s="47">
        <f t="shared" si="73"/>
        <v>79.8441237</v>
      </c>
      <c r="DR13" s="46"/>
      <c r="DS13" s="47">
        <f t="shared" si="101"/>
        <v>64.655</v>
      </c>
      <c r="DT13" s="47">
        <f t="shared" si="74"/>
        <v>314.86985</v>
      </c>
      <c r="DU13" s="46">
        <f t="shared" si="75"/>
        <v>379.52485</v>
      </c>
      <c r="DV13" s="47">
        <f t="shared" si="76"/>
        <v>81.32047279999999</v>
      </c>
      <c r="DW13" s="47">
        <f t="shared" si="77"/>
        <v>85.9420122</v>
      </c>
      <c r="DX13" s="46"/>
      <c r="DY13" s="47">
        <f t="shared" si="102"/>
        <v>4930.7675</v>
      </c>
      <c r="DZ13" s="47">
        <f t="shared" si="78"/>
        <v>24012.837725</v>
      </c>
      <c r="EA13" s="46">
        <f t="shared" si="79"/>
        <v>28943.605225</v>
      </c>
      <c r="EB13" s="47">
        <f t="shared" si="80"/>
        <v>6201.7221308</v>
      </c>
      <c r="EC13" s="47">
        <f t="shared" si="81"/>
        <v>6554.1733917</v>
      </c>
      <c r="ED13" s="46"/>
      <c r="EE13" s="46"/>
      <c r="EF13" s="46"/>
      <c r="EG13" s="46">
        <f t="shared" si="82"/>
        <v>0</v>
      </c>
      <c r="EH13" s="46"/>
      <c r="EI13" s="46"/>
    </row>
    <row r="14" spans="1:139" ht="12">
      <c r="A14" s="2">
        <v>41913</v>
      </c>
      <c r="B14" s="10"/>
      <c r="C14" s="16"/>
      <c r="D14" s="16">
        <v>121375</v>
      </c>
      <c r="E14" s="45">
        <f t="shared" si="0"/>
        <v>121375</v>
      </c>
      <c r="F14" s="45">
        <v>31444</v>
      </c>
      <c r="G14" s="45">
        <v>33231</v>
      </c>
      <c r="H14" s="46"/>
      <c r="I14" s="47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</f>
        <v>0</v>
      </c>
      <c r="J14" s="47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</f>
        <v>68041.926825</v>
      </c>
      <c r="K14" s="47">
        <f t="shared" si="1"/>
        <v>68041.926825</v>
      </c>
      <c r="L14" s="47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</f>
        <v>17626.833498400003</v>
      </c>
      <c r="M14" s="47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</f>
        <v>18628.587456600002</v>
      </c>
      <c r="N14" s="46"/>
      <c r="O14" s="46"/>
      <c r="P14" s="48">
        <f t="shared" si="2"/>
        <v>53333.073175</v>
      </c>
      <c r="Q14" s="46">
        <f t="shared" si="3"/>
        <v>53333.073175</v>
      </c>
      <c r="R14" s="46">
        <f t="shared" si="4"/>
        <v>13816.726285600002</v>
      </c>
      <c r="S14" s="48">
        <f t="shared" si="5"/>
        <v>14601.947309399999</v>
      </c>
      <c r="T14" s="46"/>
      <c r="U14" s="47"/>
      <c r="V14" s="48">
        <f t="shared" si="6"/>
        <v>907.25385</v>
      </c>
      <c r="W14" s="47">
        <f t="shared" si="7"/>
        <v>907.25385</v>
      </c>
      <c r="X14" s="47">
        <f t="shared" si="8"/>
        <v>235.03761120000001</v>
      </c>
      <c r="Y14" s="47">
        <f t="shared" si="9"/>
        <v>248.3950788</v>
      </c>
      <c r="Z14" s="46"/>
      <c r="AA14" s="47"/>
      <c r="AB14" s="47">
        <f t="shared" si="10"/>
        <v>416.097775</v>
      </c>
      <c r="AC14" s="46">
        <f t="shared" si="11"/>
        <v>416.097775</v>
      </c>
      <c r="AD14" s="47">
        <f t="shared" si="12"/>
        <v>107.7963208</v>
      </c>
      <c r="AE14" s="47">
        <f t="shared" si="13"/>
        <v>113.92251420000001</v>
      </c>
      <c r="AF14" s="46"/>
      <c r="AG14" s="47"/>
      <c r="AH14" s="47">
        <f t="shared" si="14"/>
        <v>86.16411249999999</v>
      </c>
      <c r="AI14" s="46">
        <f t="shared" si="15"/>
        <v>86.16411249999999</v>
      </c>
      <c r="AJ14" s="47">
        <f t="shared" si="16"/>
        <v>22.322095599999997</v>
      </c>
      <c r="AK14" s="47">
        <f t="shared" si="17"/>
        <v>23.590686899999998</v>
      </c>
      <c r="AL14" s="46"/>
      <c r="AM14" s="47"/>
      <c r="AN14" s="47">
        <f t="shared" si="18"/>
        <v>9211.707075</v>
      </c>
      <c r="AO14" s="46">
        <f t="shared" si="19"/>
        <v>9211.707075</v>
      </c>
      <c r="AP14" s="47">
        <f t="shared" si="20"/>
        <v>2386.4298024000004</v>
      </c>
      <c r="AQ14" s="47">
        <f t="shared" si="21"/>
        <v>2522.0534526</v>
      </c>
      <c r="AR14" s="46"/>
      <c r="AS14" s="47"/>
      <c r="AT14" s="47">
        <f t="shared" si="22"/>
        <v>50.661925000000004</v>
      </c>
      <c r="AU14" s="46">
        <f t="shared" si="23"/>
        <v>50.661925000000004</v>
      </c>
      <c r="AV14" s="47">
        <f t="shared" si="24"/>
        <v>13.1247256</v>
      </c>
      <c r="AW14" s="47">
        <f t="shared" si="25"/>
        <v>13.8706194</v>
      </c>
      <c r="AX14" s="46"/>
      <c r="AY14" s="47"/>
      <c r="AZ14" s="47">
        <f t="shared" si="26"/>
        <v>53.489962500000004</v>
      </c>
      <c r="BA14" s="46">
        <f t="shared" si="27"/>
        <v>53.489962500000004</v>
      </c>
      <c r="BB14" s="47">
        <f t="shared" si="28"/>
        <v>13.8573708</v>
      </c>
      <c r="BC14" s="47">
        <f t="shared" si="29"/>
        <v>14.6449017</v>
      </c>
      <c r="BD14" s="46"/>
      <c r="BE14" s="47"/>
      <c r="BF14" s="47">
        <f t="shared" si="30"/>
        <v>15.001949999999999</v>
      </c>
      <c r="BG14" s="46">
        <f t="shared" si="31"/>
        <v>15.001949999999999</v>
      </c>
      <c r="BH14" s="47">
        <f t="shared" si="32"/>
        <v>3.8864783999999997</v>
      </c>
      <c r="BI14" s="47">
        <f t="shared" si="33"/>
        <v>4.107351599999999</v>
      </c>
      <c r="BJ14" s="46"/>
      <c r="BK14" s="47"/>
      <c r="BL14" s="47">
        <f t="shared" si="34"/>
        <v>276.4437</v>
      </c>
      <c r="BM14" s="46">
        <f t="shared" si="35"/>
        <v>276.4437</v>
      </c>
      <c r="BN14" s="47">
        <f t="shared" si="36"/>
        <v>71.6168544</v>
      </c>
      <c r="BO14" s="47">
        <f t="shared" si="37"/>
        <v>75.6869256</v>
      </c>
      <c r="BP14" s="46"/>
      <c r="BQ14" s="47"/>
      <c r="BR14" s="47">
        <f t="shared" si="38"/>
        <v>412.068125</v>
      </c>
      <c r="BS14" s="46">
        <f t="shared" si="39"/>
        <v>412.068125</v>
      </c>
      <c r="BT14" s="47">
        <f t="shared" si="40"/>
        <v>106.75238</v>
      </c>
      <c r="BU14" s="47">
        <f t="shared" si="41"/>
        <v>112.819245</v>
      </c>
      <c r="BV14" s="46"/>
      <c r="BW14" s="47"/>
      <c r="BX14" s="47">
        <f t="shared" si="42"/>
        <v>4855</v>
      </c>
      <c r="BY14" s="46">
        <f t="shared" si="43"/>
        <v>4855</v>
      </c>
      <c r="BZ14" s="47">
        <f t="shared" si="44"/>
        <v>1257.76</v>
      </c>
      <c r="CA14" s="47">
        <f t="shared" si="45"/>
        <v>1329.24</v>
      </c>
      <c r="CB14" s="46"/>
      <c r="CC14" s="47"/>
      <c r="CD14" s="47">
        <f t="shared" si="46"/>
        <v>240.832275</v>
      </c>
      <c r="CE14" s="46">
        <f t="shared" si="47"/>
        <v>240.832275</v>
      </c>
      <c r="CF14" s="47">
        <f t="shared" si="48"/>
        <v>62.391184800000005</v>
      </c>
      <c r="CG14" s="47">
        <f t="shared" si="49"/>
        <v>65.93695020000001</v>
      </c>
      <c r="CH14" s="46"/>
      <c r="CI14" s="47"/>
      <c r="CJ14" s="47">
        <f t="shared" si="50"/>
        <v>1925.3594875000001</v>
      </c>
      <c r="CK14" s="46">
        <f t="shared" si="51"/>
        <v>1925.3594875000001</v>
      </c>
      <c r="CL14" s="47">
        <f t="shared" si="52"/>
        <v>498.79302759999996</v>
      </c>
      <c r="CM14" s="47">
        <f t="shared" si="53"/>
        <v>527.1400299</v>
      </c>
      <c r="CN14" s="46"/>
      <c r="CO14" s="47"/>
      <c r="CP14" s="47">
        <f t="shared" si="54"/>
        <v>1053.9962249999999</v>
      </c>
      <c r="CQ14" s="46">
        <f t="shared" si="55"/>
        <v>1053.9962249999999</v>
      </c>
      <c r="CR14" s="47">
        <f t="shared" si="56"/>
        <v>273.0534072</v>
      </c>
      <c r="CS14" s="47">
        <f t="shared" si="57"/>
        <v>288.5713578</v>
      </c>
      <c r="CT14" s="46"/>
      <c r="CU14" s="47"/>
      <c r="CV14" s="47">
        <f t="shared" si="58"/>
        <v>104.56456250000001</v>
      </c>
      <c r="CW14" s="46">
        <f t="shared" si="59"/>
        <v>104.56456250000001</v>
      </c>
      <c r="CX14" s="47">
        <f t="shared" si="60"/>
        <v>27.089005999999998</v>
      </c>
      <c r="CY14" s="47">
        <f t="shared" si="61"/>
        <v>28.6285065</v>
      </c>
      <c r="CZ14" s="46"/>
      <c r="DA14" s="47"/>
      <c r="DB14" s="47">
        <f t="shared" si="62"/>
        <v>7428.514125000001</v>
      </c>
      <c r="DC14" s="46">
        <f t="shared" si="63"/>
        <v>7428.514125000001</v>
      </c>
      <c r="DD14" s="47">
        <f t="shared" si="64"/>
        <v>1924.467132</v>
      </c>
      <c r="DE14" s="47">
        <f t="shared" si="65"/>
        <v>2033.836893</v>
      </c>
      <c r="DF14" s="46"/>
      <c r="DG14" s="47"/>
      <c r="DH14" s="47">
        <f t="shared" si="66"/>
        <v>1751.514075</v>
      </c>
      <c r="DI14" s="46">
        <f t="shared" si="67"/>
        <v>1751.514075</v>
      </c>
      <c r="DJ14" s="47">
        <f t="shared" si="68"/>
        <v>453.7557864</v>
      </c>
      <c r="DK14" s="47">
        <f t="shared" si="69"/>
        <v>479.5432686</v>
      </c>
      <c r="DL14" s="46"/>
      <c r="DM14" s="46"/>
      <c r="DN14" s="46">
        <f t="shared" si="70"/>
        <v>291.62771250000003</v>
      </c>
      <c r="DO14" s="46">
        <f t="shared" si="71"/>
        <v>291.62771250000003</v>
      </c>
      <c r="DP14" s="47">
        <f t="shared" si="72"/>
        <v>75.5504988</v>
      </c>
      <c r="DQ14" s="47">
        <f t="shared" si="73"/>
        <v>79.8441237</v>
      </c>
      <c r="DR14" s="46"/>
      <c r="DS14" s="47"/>
      <c r="DT14" s="47">
        <f t="shared" si="74"/>
        <v>313.900025</v>
      </c>
      <c r="DU14" s="46">
        <f t="shared" si="75"/>
        <v>313.900025</v>
      </c>
      <c r="DV14" s="47">
        <f t="shared" si="76"/>
        <v>81.32047279999999</v>
      </c>
      <c r="DW14" s="47">
        <f t="shared" si="77"/>
        <v>85.9420122</v>
      </c>
      <c r="DX14" s="46"/>
      <c r="DY14" s="47"/>
      <c r="DZ14" s="47">
        <f t="shared" si="78"/>
        <v>23938.8762125</v>
      </c>
      <c r="EA14" s="46">
        <f t="shared" si="79"/>
        <v>23938.8762125</v>
      </c>
      <c r="EB14" s="47">
        <f t="shared" si="80"/>
        <v>6201.7221308</v>
      </c>
      <c r="EC14" s="47">
        <f t="shared" si="81"/>
        <v>6554.1733917</v>
      </c>
      <c r="ED14" s="46"/>
      <c r="EE14" s="46"/>
      <c r="EF14" s="46"/>
      <c r="EG14" s="46">
        <f t="shared" si="82"/>
        <v>0</v>
      </c>
      <c r="EH14" s="46"/>
      <c r="EI14" s="46"/>
    </row>
    <row r="15" spans="1:139" ht="12">
      <c r="A15" s="2">
        <v>42095</v>
      </c>
      <c r="C15" s="16">
        <v>35000</v>
      </c>
      <c r="D15" s="16">
        <v>121375</v>
      </c>
      <c r="E15" s="45">
        <f t="shared" si="0"/>
        <v>156375</v>
      </c>
      <c r="F15" s="45">
        <v>31444</v>
      </c>
      <c r="G15" s="45">
        <v>33231</v>
      </c>
      <c r="H15" s="46"/>
      <c r="I15" s="47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</f>
        <v>19620.741000000005</v>
      </c>
      <c r="J15" s="47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</f>
        <v>68041.926825</v>
      </c>
      <c r="K15" s="47">
        <f t="shared" si="1"/>
        <v>87662.66782500001</v>
      </c>
      <c r="L15" s="47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</f>
        <v>17626.833498400003</v>
      </c>
      <c r="M15" s="47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</f>
        <v>18628.587456600002</v>
      </c>
      <c r="N15" s="46"/>
      <c r="O15" s="46">
        <f t="shared" si="83"/>
        <v>15379.258999999998</v>
      </c>
      <c r="P15" s="48">
        <f t="shared" si="2"/>
        <v>53333.073175</v>
      </c>
      <c r="Q15" s="46">
        <f t="shared" si="3"/>
        <v>68712.33217499999</v>
      </c>
      <c r="R15" s="46">
        <f t="shared" si="4"/>
        <v>13816.726285600002</v>
      </c>
      <c r="S15" s="48">
        <f t="shared" si="5"/>
        <v>14601.947309399999</v>
      </c>
      <c r="T15" s="46"/>
      <c r="U15" s="47">
        <f t="shared" si="84"/>
        <v>261.61800000000005</v>
      </c>
      <c r="V15" s="48">
        <f t="shared" si="6"/>
        <v>907.25385</v>
      </c>
      <c r="W15" s="47">
        <f t="shared" si="7"/>
        <v>1168.87185</v>
      </c>
      <c r="X15" s="47">
        <f t="shared" si="8"/>
        <v>235.03761120000001</v>
      </c>
      <c r="Y15" s="47">
        <f t="shared" si="9"/>
        <v>248.3950788</v>
      </c>
      <c r="Z15" s="46"/>
      <c r="AA15" s="47">
        <f t="shared" si="85"/>
        <v>119.98700000000001</v>
      </c>
      <c r="AB15" s="47">
        <f t="shared" si="10"/>
        <v>416.097775</v>
      </c>
      <c r="AC15" s="46">
        <f t="shared" si="11"/>
        <v>536.084775</v>
      </c>
      <c r="AD15" s="47">
        <f t="shared" si="12"/>
        <v>107.7963208</v>
      </c>
      <c r="AE15" s="47">
        <f t="shared" si="13"/>
        <v>113.92251420000001</v>
      </c>
      <c r="AF15" s="46"/>
      <c r="AG15" s="47">
        <f t="shared" si="86"/>
        <v>24.846500000000002</v>
      </c>
      <c r="AH15" s="47">
        <f t="shared" si="14"/>
        <v>86.16411249999999</v>
      </c>
      <c r="AI15" s="46">
        <f t="shared" si="15"/>
        <v>111.0106125</v>
      </c>
      <c r="AJ15" s="47">
        <f t="shared" si="16"/>
        <v>22.322095599999997</v>
      </c>
      <c r="AK15" s="47">
        <f t="shared" si="17"/>
        <v>23.590686899999998</v>
      </c>
      <c r="AL15" s="46"/>
      <c r="AM15" s="47">
        <f t="shared" si="87"/>
        <v>2656.3109999999997</v>
      </c>
      <c r="AN15" s="47">
        <f t="shared" si="18"/>
        <v>9211.707075</v>
      </c>
      <c r="AO15" s="46">
        <f t="shared" si="19"/>
        <v>11868.018075</v>
      </c>
      <c r="AP15" s="47">
        <f t="shared" si="20"/>
        <v>2386.4298024000004</v>
      </c>
      <c r="AQ15" s="47">
        <f t="shared" si="21"/>
        <v>2522.0534526</v>
      </c>
      <c r="AR15" s="46"/>
      <c r="AS15" s="47">
        <f t="shared" si="88"/>
        <v>14.608999999999998</v>
      </c>
      <c r="AT15" s="47">
        <f t="shared" si="22"/>
        <v>50.661925000000004</v>
      </c>
      <c r="AU15" s="46">
        <f t="shared" si="23"/>
        <v>65.270925</v>
      </c>
      <c r="AV15" s="47">
        <f t="shared" si="24"/>
        <v>13.1247256</v>
      </c>
      <c r="AW15" s="47">
        <f t="shared" si="25"/>
        <v>13.8706194</v>
      </c>
      <c r="AX15" s="46"/>
      <c r="AY15" s="47">
        <f t="shared" si="89"/>
        <v>15.4245</v>
      </c>
      <c r="AZ15" s="47">
        <f t="shared" si="26"/>
        <v>53.489962500000004</v>
      </c>
      <c r="BA15" s="46">
        <f t="shared" si="27"/>
        <v>68.9144625</v>
      </c>
      <c r="BB15" s="47">
        <f t="shared" si="28"/>
        <v>13.8573708</v>
      </c>
      <c r="BC15" s="47">
        <f t="shared" si="29"/>
        <v>14.6449017</v>
      </c>
      <c r="BD15" s="46"/>
      <c r="BE15" s="47">
        <f t="shared" si="90"/>
        <v>4.326</v>
      </c>
      <c r="BF15" s="47">
        <f t="shared" si="30"/>
        <v>15.001949999999999</v>
      </c>
      <c r="BG15" s="46">
        <f t="shared" si="31"/>
        <v>19.327949999999998</v>
      </c>
      <c r="BH15" s="47">
        <f t="shared" si="32"/>
        <v>3.8864783999999997</v>
      </c>
      <c r="BI15" s="47">
        <f t="shared" si="33"/>
        <v>4.107351599999999</v>
      </c>
      <c r="BJ15" s="46"/>
      <c r="BK15" s="47">
        <f t="shared" si="91"/>
        <v>79.716</v>
      </c>
      <c r="BL15" s="47">
        <f t="shared" si="34"/>
        <v>276.4437</v>
      </c>
      <c r="BM15" s="46">
        <f t="shared" si="35"/>
        <v>356.1597</v>
      </c>
      <c r="BN15" s="47">
        <f t="shared" si="36"/>
        <v>71.6168544</v>
      </c>
      <c r="BO15" s="47">
        <f t="shared" si="37"/>
        <v>75.6869256</v>
      </c>
      <c r="BP15" s="46"/>
      <c r="BQ15" s="47">
        <f t="shared" si="92"/>
        <v>118.825</v>
      </c>
      <c r="BR15" s="47">
        <f t="shared" si="38"/>
        <v>412.068125</v>
      </c>
      <c r="BS15" s="46">
        <f t="shared" si="39"/>
        <v>530.893125</v>
      </c>
      <c r="BT15" s="47">
        <f t="shared" si="40"/>
        <v>106.75238</v>
      </c>
      <c r="BU15" s="47">
        <f t="shared" si="41"/>
        <v>112.819245</v>
      </c>
      <c r="BV15" s="46"/>
      <c r="BW15" s="47">
        <f t="shared" si="93"/>
        <v>1400</v>
      </c>
      <c r="BX15" s="47">
        <f t="shared" si="42"/>
        <v>4855</v>
      </c>
      <c r="BY15" s="46">
        <f t="shared" si="43"/>
        <v>6255</v>
      </c>
      <c r="BZ15" s="47">
        <f t="shared" si="44"/>
        <v>1257.76</v>
      </c>
      <c r="CA15" s="47">
        <f t="shared" si="45"/>
        <v>1329.24</v>
      </c>
      <c r="CB15" s="46"/>
      <c r="CC15" s="47">
        <f t="shared" si="94"/>
        <v>69.447</v>
      </c>
      <c r="CD15" s="47">
        <f t="shared" si="46"/>
        <v>240.832275</v>
      </c>
      <c r="CE15" s="46">
        <f t="shared" si="47"/>
        <v>310.279275</v>
      </c>
      <c r="CF15" s="47">
        <f t="shared" si="48"/>
        <v>62.391184800000005</v>
      </c>
      <c r="CG15" s="47">
        <f t="shared" si="49"/>
        <v>65.93695020000001</v>
      </c>
      <c r="CH15" s="46"/>
      <c r="CI15" s="47">
        <f t="shared" si="95"/>
        <v>555.2015</v>
      </c>
      <c r="CJ15" s="47">
        <f t="shared" si="50"/>
        <v>1925.3594875000001</v>
      </c>
      <c r="CK15" s="46">
        <f t="shared" si="51"/>
        <v>2480.5609875</v>
      </c>
      <c r="CL15" s="47">
        <f t="shared" si="52"/>
        <v>498.79302759999996</v>
      </c>
      <c r="CM15" s="47">
        <f t="shared" si="53"/>
        <v>527.1400299</v>
      </c>
      <c r="CN15" s="46"/>
      <c r="CO15" s="47">
        <f t="shared" si="96"/>
        <v>303.93300000000005</v>
      </c>
      <c r="CP15" s="47">
        <f t="shared" si="54"/>
        <v>1053.9962249999999</v>
      </c>
      <c r="CQ15" s="46">
        <f t="shared" si="55"/>
        <v>1357.9292249999999</v>
      </c>
      <c r="CR15" s="47">
        <f t="shared" si="56"/>
        <v>273.0534072</v>
      </c>
      <c r="CS15" s="47">
        <f t="shared" si="57"/>
        <v>288.5713578</v>
      </c>
      <c r="CT15" s="46"/>
      <c r="CU15" s="47">
        <f t="shared" si="97"/>
        <v>30.1525</v>
      </c>
      <c r="CV15" s="47">
        <f t="shared" si="58"/>
        <v>104.56456250000001</v>
      </c>
      <c r="CW15" s="46">
        <f t="shared" si="59"/>
        <v>134.7170625</v>
      </c>
      <c r="CX15" s="47">
        <f t="shared" si="60"/>
        <v>27.089005999999998</v>
      </c>
      <c r="CY15" s="47">
        <f t="shared" si="61"/>
        <v>28.6285065</v>
      </c>
      <c r="CZ15" s="46"/>
      <c r="DA15" s="47">
        <f t="shared" si="98"/>
        <v>2142.105</v>
      </c>
      <c r="DB15" s="47">
        <f t="shared" si="62"/>
        <v>7428.514125000001</v>
      </c>
      <c r="DC15" s="46">
        <f t="shared" si="63"/>
        <v>9570.619125000001</v>
      </c>
      <c r="DD15" s="47">
        <f t="shared" si="64"/>
        <v>1924.467132</v>
      </c>
      <c r="DE15" s="47">
        <f t="shared" si="65"/>
        <v>2033.836893</v>
      </c>
      <c r="DF15" s="46"/>
      <c r="DG15" s="47">
        <f t="shared" si="99"/>
        <v>505.07099999999997</v>
      </c>
      <c r="DH15" s="47">
        <f t="shared" si="66"/>
        <v>1751.514075</v>
      </c>
      <c r="DI15" s="46">
        <f t="shared" si="67"/>
        <v>2256.585075</v>
      </c>
      <c r="DJ15" s="47">
        <f t="shared" si="68"/>
        <v>453.7557864</v>
      </c>
      <c r="DK15" s="47">
        <f t="shared" si="69"/>
        <v>479.5432686</v>
      </c>
      <c r="DL15" s="46"/>
      <c r="DM15" s="46">
        <f t="shared" si="100"/>
        <v>84.09450000000001</v>
      </c>
      <c r="DN15" s="46">
        <f t="shared" si="70"/>
        <v>291.62771250000003</v>
      </c>
      <c r="DO15" s="46">
        <f t="shared" si="71"/>
        <v>375.72221250000007</v>
      </c>
      <c r="DP15" s="47">
        <f t="shared" si="72"/>
        <v>75.5504988</v>
      </c>
      <c r="DQ15" s="47">
        <f t="shared" si="73"/>
        <v>79.8441237</v>
      </c>
      <c r="DR15" s="46"/>
      <c r="DS15" s="47">
        <f t="shared" si="101"/>
        <v>90.51700000000001</v>
      </c>
      <c r="DT15" s="47">
        <f t="shared" si="74"/>
        <v>313.900025</v>
      </c>
      <c r="DU15" s="46">
        <f t="shared" si="75"/>
        <v>404.417025</v>
      </c>
      <c r="DV15" s="47">
        <f t="shared" si="76"/>
        <v>81.32047279999999</v>
      </c>
      <c r="DW15" s="47">
        <f t="shared" si="77"/>
        <v>85.9420122</v>
      </c>
      <c r="DX15" s="46"/>
      <c r="DY15" s="47">
        <f t="shared" si="102"/>
        <v>6903.0745</v>
      </c>
      <c r="DZ15" s="47">
        <f t="shared" si="78"/>
        <v>23938.8762125</v>
      </c>
      <c r="EA15" s="46">
        <f t="shared" si="79"/>
        <v>30841.9507125</v>
      </c>
      <c r="EB15" s="47">
        <f t="shared" si="80"/>
        <v>6201.7221308</v>
      </c>
      <c r="EC15" s="47">
        <f t="shared" si="81"/>
        <v>6554.1733917</v>
      </c>
      <c r="ED15" s="46"/>
      <c r="EE15" s="46"/>
      <c r="EF15" s="46"/>
      <c r="EG15" s="46">
        <f t="shared" si="82"/>
        <v>0</v>
      </c>
      <c r="EH15" s="46"/>
      <c r="EI15" s="46"/>
    </row>
    <row r="16" spans="1:139" ht="12">
      <c r="A16" s="2">
        <v>42278</v>
      </c>
      <c r="C16" s="16"/>
      <c r="D16" s="16">
        <v>120850</v>
      </c>
      <c r="E16" s="45">
        <f t="shared" si="0"/>
        <v>120850</v>
      </c>
      <c r="F16" s="45">
        <v>31444</v>
      </c>
      <c r="G16" s="45">
        <v>33231</v>
      </c>
      <c r="H16" s="46"/>
      <c r="I16" s="47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</f>
        <v>0</v>
      </c>
      <c r="J16" s="47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</f>
        <v>67747.61571</v>
      </c>
      <c r="K16" s="47">
        <f t="shared" si="1"/>
        <v>67747.61571</v>
      </c>
      <c r="L16" s="47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</f>
        <v>17626.833498400003</v>
      </c>
      <c r="M16" s="47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</f>
        <v>18628.587456600002</v>
      </c>
      <c r="N16" s="46"/>
      <c r="O16" s="46"/>
      <c r="P16" s="48">
        <f t="shared" si="2"/>
        <v>53102.38429</v>
      </c>
      <c r="Q16" s="46">
        <f t="shared" si="3"/>
        <v>53102.38429</v>
      </c>
      <c r="R16" s="46">
        <f t="shared" si="4"/>
        <v>13816.726285600002</v>
      </c>
      <c r="S16" s="48">
        <f t="shared" si="5"/>
        <v>14601.947309399999</v>
      </c>
      <c r="T16" s="46"/>
      <c r="U16" s="47"/>
      <c r="V16" s="48">
        <f t="shared" si="6"/>
        <v>903.32958</v>
      </c>
      <c r="W16" s="47">
        <f t="shared" si="7"/>
        <v>903.32958</v>
      </c>
      <c r="X16" s="47">
        <f t="shared" si="8"/>
        <v>235.03761120000001</v>
      </c>
      <c r="Y16" s="47">
        <f t="shared" si="9"/>
        <v>248.3950788</v>
      </c>
      <c r="Z16" s="46"/>
      <c r="AA16" s="47"/>
      <c r="AB16" s="47">
        <f t="shared" si="10"/>
        <v>414.29796999999996</v>
      </c>
      <c r="AC16" s="46">
        <f t="shared" si="11"/>
        <v>414.29796999999996</v>
      </c>
      <c r="AD16" s="47">
        <f t="shared" si="12"/>
        <v>107.7963208</v>
      </c>
      <c r="AE16" s="47">
        <f t="shared" si="13"/>
        <v>113.92251420000001</v>
      </c>
      <c r="AF16" s="46"/>
      <c r="AG16" s="47"/>
      <c r="AH16" s="47">
        <f t="shared" si="14"/>
        <v>85.791415</v>
      </c>
      <c r="AI16" s="46">
        <f t="shared" si="15"/>
        <v>85.791415</v>
      </c>
      <c r="AJ16" s="47">
        <f t="shared" si="16"/>
        <v>22.322095599999997</v>
      </c>
      <c r="AK16" s="47">
        <f t="shared" si="17"/>
        <v>23.590686899999998</v>
      </c>
      <c r="AL16" s="46"/>
      <c r="AM16" s="47"/>
      <c r="AN16" s="47">
        <f t="shared" si="18"/>
        <v>9171.86241</v>
      </c>
      <c r="AO16" s="46">
        <f t="shared" si="19"/>
        <v>9171.86241</v>
      </c>
      <c r="AP16" s="47">
        <f t="shared" si="20"/>
        <v>2386.4298024000004</v>
      </c>
      <c r="AQ16" s="47">
        <f t="shared" si="21"/>
        <v>2522.0534526</v>
      </c>
      <c r="AR16" s="46"/>
      <c r="AS16" s="47"/>
      <c r="AT16" s="47">
        <f t="shared" si="22"/>
        <v>50.442789999999995</v>
      </c>
      <c r="AU16" s="46">
        <f t="shared" si="23"/>
        <v>50.442789999999995</v>
      </c>
      <c r="AV16" s="47">
        <f t="shared" si="24"/>
        <v>13.1247256</v>
      </c>
      <c r="AW16" s="47">
        <f t="shared" si="25"/>
        <v>13.8706194</v>
      </c>
      <c r="AX16" s="46"/>
      <c r="AY16" s="47"/>
      <c r="AZ16" s="47">
        <f t="shared" si="26"/>
        <v>53.25859499999999</v>
      </c>
      <c r="BA16" s="46">
        <f t="shared" si="27"/>
        <v>53.25859499999999</v>
      </c>
      <c r="BB16" s="47">
        <f t="shared" si="28"/>
        <v>13.8573708</v>
      </c>
      <c r="BC16" s="47">
        <f t="shared" si="29"/>
        <v>14.6449017</v>
      </c>
      <c r="BD16" s="46"/>
      <c r="BE16" s="47"/>
      <c r="BF16" s="47">
        <f t="shared" si="30"/>
        <v>14.937059999999999</v>
      </c>
      <c r="BG16" s="46">
        <f t="shared" si="31"/>
        <v>14.937059999999999</v>
      </c>
      <c r="BH16" s="47">
        <f t="shared" si="32"/>
        <v>3.8864783999999997</v>
      </c>
      <c r="BI16" s="47">
        <f t="shared" si="33"/>
        <v>4.107351599999999</v>
      </c>
      <c r="BJ16" s="46"/>
      <c r="BK16" s="47"/>
      <c r="BL16" s="47">
        <f t="shared" si="34"/>
        <v>275.24796</v>
      </c>
      <c r="BM16" s="46">
        <f t="shared" si="35"/>
        <v>275.24796</v>
      </c>
      <c r="BN16" s="47">
        <f t="shared" si="36"/>
        <v>71.6168544</v>
      </c>
      <c r="BO16" s="47">
        <f t="shared" si="37"/>
        <v>75.6869256</v>
      </c>
      <c r="BP16" s="46"/>
      <c r="BQ16" s="47"/>
      <c r="BR16" s="47">
        <f t="shared" si="38"/>
        <v>410.28575000000006</v>
      </c>
      <c r="BS16" s="46">
        <f t="shared" si="39"/>
        <v>410.28575000000006</v>
      </c>
      <c r="BT16" s="47">
        <f t="shared" si="40"/>
        <v>106.75238</v>
      </c>
      <c r="BU16" s="47">
        <f t="shared" si="41"/>
        <v>112.819245</v>
      </c>
      <c r="BV16" s="46"/>
      <c r="BW16" s="47"/>
      <c r="BX16" s="47">
        <f t="shared" si="42"/>
        <v>4834</v>
      </c>
      <c r="BY16" s="46">
        <f t="shared" si="43"/>
        <v>4834</v>
      </c>
      <c r="BZ16" s="47">
        <f t="shared" si="44"/>
        <v>1257.76</v>
      </c>
      <c r="CA16" s="47">
        <f t="shared" si="45"/>
        <v>1329.24</v>
      </c>
      <c r="CB16" s="46"/>
      <c r="CC16" s="47"/>
      <c r="CD16" s="47">
        <f t="shared" si="46"/>
        <v>239.79057</v>
      </c>
      <c r="CE16" s="46">
        <f t="shared" si="47"/>
        <v>239.79057</v>
      </c>
      <c r="CF16" s="47">
        <f t="shared" si="48"/>
        <v>62.391184800000005</v>
      </c>
      <c r="CG16" s="47">
        <f t="shared" si="49"/>
        <v>65.93695020000001</v>
      </c>
      <c r="CH16" s="46"/>
      <c r="CI16" s="47"/>
      <c r="CJ16" s="47">
        <f t="shared" si="50"/>
        <v>1917.031465</v>
      </c>
      <c r="CK16" s="46">
        <f t="shared" si="51"/>
        <v>1917.031465</v>
      </c>
      <c r="CL16" s="47">
        <f t="shared" si="52"/>
        <v>498.79302759999996</v>
      </c>
      <c r="CM16" s="47">
        <f t="shared" si="53"/>
        <v>527.1400299</v>
      </c>
      <c r="CN16" s="46"/>
      <c r="CO16" s="47"/>
      <c r="CP16" s="47">
        <f t="shared" si="54"/>
        <v>1049.43723</v>
      </c>
      <c r="CQ16" s="46">
        <f t="shared" si="55"/>
        <v>1049.43723</v>
      </c>
      <c r="CR16" s="47">
        <f t="shared" si="56"/>
        <v>273.0534072</v>
      </c>
      <c r="CS16" s="47">
        <f t="shared" si="57"/>
        <v>288.5713578</v>
      </c>
      <c r="CT16" s="46"/>
      <c r="CU16" s="47"/>
      <c r="CV16" s="47">
        <f t="shared" si="58"/>
        <v>104.11227500000001</v>
      </c>
      <c r="CW16" s="46">
        <f t="shared" si="59"/>
        <v>104.11227500000001</v>
      </c>
      <c r="CX16" s="47">
        <f t="shared" si="60"/>
        <v>27.089005999999998</v>
      </c>
      <c r="CY16" s="47">
        <f t="shared" si="61"/>
        <v>28.6285065</v>
      </c>
      <c r="CZ16" s="46"/>
      <c r="DA16" s="47"/>
      <c r="DB16" s="47">
        <f t="shared" si="62"/>
        <v>7396.38255</v>
      </c>
      <c r="DC16" s="46">
        <f t="shared" si="63"/>
        <v>7396.38255</v>
      </c>
      <c r="DD16" s="47">
        <f t="shared" si="64"/>
        <v>1924.467132</v>
      </c>
      <c r="DE16" s="47">
        <f t="shared" si="65"/>
        <v>2033.836893</v>
      </c>
      <c r="DF16" s="46"/>
      <c r="DG16" s="47"/>
      <c r="DH16" s="47">
        <f t="shared" si="66"/>
        <v>1743.93801</v>
      </c>
      <c r="DI16" s="46">
        <f t="shared" si="67"/>
        <v>1743.93801</v>
      </c>
      <c r="DJ16" s="47">
        <f t="shared" si="68"/>
        <v>453.7557864</v>
      </c>
      <c r="DK16" s="47">
        <f t="shared" si="69"/>
        <v>479.5432686</v>
      </c>
      <c r="DL16" s="46"/>
      <c r="DM16" s="46"/>
      <c r="DN16" s="46">
        <f t="shared" si="70"/>
        <v>290.36629500000004</v>
      </c>
      <c r="DO16" s="46">
        <f t="shared" si="71"/>
        <v>290.36629500000004</v>
      </c>
      <c r="DP16" s="47">
        <f t="shared" si="72"/>
        <v>75.5504988</v>
      </c>
      <c r="DQ16" s="47">
        <f t="shared" si="73"/>
        <v>79.8441237</v>
      </c>
      <c r="DR16" s="46"/>
      <c r="DS16" s="47"/>
      <c r="DT16" s="47">
        <f t="shared" si="74"/>
        <v>312.54227000000003</v>
      </c>
      <c r="DU16" s="46">
        <f t="shared" si="75"/>
        <v>312.54227000000003</v>
      </c>
      <c r="DV16" s="47">
        <f t="shared" si="76"/>
        <v>81.32047279999999</v>
      </c>
      <c r="DW16" s="47">
        <f t="shared" si="77"/>
        <v>85.9420122</v>
      </c>
      <c r="DX16" s="46"/>
      <c r="DY16" s="47"/>
      <c r="DZ16" s="47">
        <f t="shared" si="78"/>
        <v>23835.330095</v>
      </c>
      <c r="EA16" s="46">
        <f t="shared" si="79"/>
        <v>23835.330095</v>
      </c>
      <c r="EB16" s="47">
        <f t="shared" si="80"/>
        <v>6201.7221308</v>
      </c>
      <c r="EC16" s="47">
        <f t="shared" si="81"/>
        <v>6554.1733917</v>
      </c>
      <c r="ED16" s="46"/>
      <c r="EE16" s="46"/>
      <c r="EF16" s="46"/>
      <c r="EG16" s="46">
        <f t="shared" si="82"/>
        <v>0</v>
      </c>
      <c r="EH16" s="46"/>
      <c r="EI16" s="46"/>
    </row>
    <row r="17" spans="1:139" ht="12">
      <c r="A17" s="2">
        <v>42461</v>
      </c>
      <c r="C17" s="16">
        <v>25000</v>
      </c>
      <c r="D17" s="16">
        <v>120850</v>
      </c>
      <c r="E17" s="45">
        <f t="shared" si="0"/>
        <v>145850</v>
      </c>
      <c r="F17" s="45">
        <v>31444</v>
      </c>
      <c r="G17" s="45">
        <v>33231</v>
      </c>
      <c r="H17" s="46"/>
      <c r="I17" s="47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</f>
        <v>14014.814999999999</v>
      </c>
      <c r="J17" s="47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</f>
        <v>67747.61571</v>
      </c>
      <c r="K17" s="47">
        <f t="shared" si="1"/>
        <v>81762.43071</v>
      </c>
      <c r="L17" s="47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</f>
        <v>17626.833498400003</v>
      </c>
      <c r="M17" s="47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</f>
        <v>18628.587456600002</v>
      </c>
      <c r="N17" s="46"/>
      <c r="O17" s="46">
        <f t="shared" si="83"/>
        <v>10985.185</v>
      </c>
      <c r="P17" s="48">
        <f t="shared" si="2"/>
        <v>53102.38429</v>
      </c>
      <c r="Q17" s="46">
        <f t="shared" si="3"/>
        <v>64087.56929</v>
      </c>
      <c r="R17" s="46">
        <f t="shared" si="4"/>
        <v>13816.726285600002</v>
      </c>
      <c r="S17" s="48">
        <f t="shared" si="5"/>
        <v>14601.947309399999</v>
      </c>
      <c r="T17" s="46"/>
      <c r="U17" s="47">
        <f t="shared" si="84"/>
        <v>186.87</v>
      </c>
      <c r="V17" s="48">
        <f t="shared" si="6"/>
        <v>903.32958</v>
      </c>
      <c r="W17" s="47">
        <f t="shared" si="7"/>
        <v>1090.19958</v>
      </c>
      <c r="X17" s="47">
        <f t="shared" si="8"/>
        <v>235.03761120000001</v>
      </c>
      <c r="Y17" s="47">
        <f t="shared" si="9"/>
        <v>248.3950788</v>
      </c>
      <c r="Z17" s="46"/>
      <c r="AA17" s="47">
        <f t="shared" si="85"/>
        <v>85.705</v>
      </c>
      <c r="AB17" s="47">
        <f t="shared" si="10"/>
        <v>414.29796999999996</v>
      </c>
      <c r="AC17" s="46">
        <f t="shared" si="11"/>
        <v>500.00296999999995</v>
      </c>
      <c r="AD17" s="47">
        <f t="shared" si="12"/>
        <v>107.7963208</v>
      </c>
      <c r="AE17" s="47">
        <f t="shared" si="13"/>
        <v>113.92251420000001</v>
      </c>
      <c r="AF17" s="46"/>
      <c r="AG17" s="47">
        <f t="shared" si="86"/>
        <v>17.7475</v>
      </c>
      <c r="AH17" s="47">
        <f t="shared" si="14"/>
        <v>85.791415</v>
      </c>
      <c r="AI17" s="46">
        <f t="shared" si="15"/>
        <v>103.538915</v>
      </c>
      <c r="AJ17" s="47">
        <f t="shared" si="16"/>
        <v>22.322095599999997</v>
      </c>
      <c r="AK17" s="47">
        <f t="shared" si="17"/>
        <v>23.590686899999998</v>
      </c>
      <c r="AL17" s="46"/>
      <c r="AM17" s="47">
        <f t="shared" si="87"/>
        <v>1897.365</v>
      </c>
      <c r="AN17" s="47">
        <f t="shared" si="18"/>
        <v>9171.86241</v>
      </c>
      <c r="AO17" s="46">
        <f t="shared" si="19"/>
        <v>11069.22741</v>
      </c>
      <c r="AP17" s="47">
        <f t="shared" si="20"/>
        <v>2386.4298024000004</v>
      </c>
      <c r="AQ17" s="47">
        <f t="shared" si="21"/>
        <v>2522.0534526</v>
      </c>
      <c r="AR17" s="46"/>
      <c r="AS17" s="47">
        <f t="shared" si="88"/>
        <v>10.435</v>
      </c>
      <c r="AT17" s="47">
        <f t="shared" si="22"/>
        <v>50.442789999999995</v>
      </c>
      <c r="AU17" s="46">
        <f t="shared" si="23"/>
        <v>60.87779</v>
      </c>
      <c r="AV17" s="47">
        <f t="shared" si="24"/>
        <v>13.1247256</v>
      </c>
      <c r="AW17" s="47">
        <f t="shared" si="25"/>
        <v>13.8706194</v>
      </c>
      <c r="AX17" s="46"/>
      <c r="AY17" s="47">
        <f t="shared" si="89"/>
        <v>11.0175</v>
      </c>
      <c r="AZ17" s="47">
        <f t="shared" si="26"/>
        <v>53.25859499999999</v>
      </c>
      <c r="BA17" s="46">
        <f t="shared" si="27"/>
        <v>64.276095</v>
      </c>
      <c r="BB17" s="47">
        <f t="shared" si="28"/>
        <v>13.8573708</v>
      </c>
      <c r="BC17" s="47">
        <f t="shared" si="29"/>
        <v>14.6449017</v>
      </c>
      <c r="BD17" s="46"/>
      <c r="BE17" s="47">
        <f t="shared" si="90"/>
        <v>3.09</v>
      </c>
      <c r="BF17" s="47">
        <f t="shared" si="30"/>
        <v>14.937059999999999</v>
      </c>
      <c r="BG17" s="46">
        <f t="shared" si="31"/>
        <v>18.02706</v>
      </c>
      <c r="BH17" s="47">
        <f t="shared" si="32"/>
        <v>3.8864783999999997</v>
      </c>
      <c r="BI17" s="47">
        <f t="shared" si="33"/>
        <v>4.107351599999999</v>
      </c>
      <c r="BJ17" s="46"/>
      <c r="BK17" s="47">
        <f t="shared" si="91"/>
        <v>56.94</v>
      </c>
      <c r="BL17" s="47">
        <f t="shared" si="34"/>
        <v>275.24796</v>
      </c>
      <c r="BM17" s="46">
        <f t="shared" si="35"/>
        <v>332.18796</v>
      </c>
      <c r="BN17" s="47">
        <f t="shared" si="36"/>
        <v>71.6168544</v>
      </c>
      <c r="BO17" s="47">
        <f t="shared" si="37"/>
        <v>75.6869256</v>
      </c>
      <c r="BP17" s="46"/>
      <c r="BQ17" s="47">
        <f t="shared" si="92"/>
        <v>84.875</v>
      </c>
      <c r="BR17" s="47">
        <f t="shared" si="38"/>
        <v>410.28575000000006</v>
      </c>
      <c r="BS17" s="46">
        <f t="shared" si="39"/>
        <v>495.16075000000006</v>
      </c>
      <c r="BT17" s="47">
        <f t="shared" si="40"/>
        <v>106.75238</v>
      </c>
      <c r="BU17" s="47">
        <f t="shared" si="41"/>
        <v>112.819245</v>
      </c>
      <c r="BV17" s="46"/>
      <c r="BW17" s="47">
        <f t="shared" si="93"/>
        <v>1000</v>
      </c>
      <c r="BX17" s="47">
        <f t="shared" si="42"/>
        <v>4834</v>
      </c>
      <c r="BY17" s="46">
        <f t="shared" si="43"/>
        <v>5834</v>
      </c>
      <c r="BZ17" s="47">
        <f t="shared" si="44"/>
        <v>1257.76</v>
      </c>
      <c r="CA17" s="47">
        <f t="shared" si="45"/>
        <v>1329.24</v>
      </c>
      <c r="CB17" s="46"/>
      <c r="CC17" s="47">
        <f t="shared" si="94"/>
        <v>49.605</v>
      </c>
      <c r="CD17" s="47">
        <f t="shared" si="46"/>
        <v>239.79057</v>
      </c>
      <c r="CE17" s="46">
        <f t="shared" si="47"/>
        <v>289.39557</v>
      </c>
      <c r="CF17" s="47">
        <f t="shared" si="48"/>
        <v>62.391184800000005</v>
      </c>
      <c r="CG17" s="47">
        <f t="shared" si="49"/>
        <v>65.93695020000001</v>
      </c>
      <c r="CH17" s="46"/>
      <c r="CI17" s="47">
        <f t="shared" si="95"/>
        <v>396.5725</v>
      </c>
      <c r="CJ17" s="47">
        <f t="shared" si="50"/>
        <v>1917.031465</v>
      </c>
      <c r="CK17" s="46">
        <f t="shared" si="51"/>
        <v>2313.6039650000002</v>
      </c>
      <c r="CL17" s="47">
        <f t="shared" si="52"/>
        <v>498.79302759999996</v>
      </c>
      <c r="CM17" s="47">
        <f t="shared" si="53"/>
        <v>527.1400299</v>
      </c>
      <c r="CN17" s="46"/>
      <c r="CO17" s="47">
        <f t="shared" si="96"/>
        <v>217.095</v>
      </c>
      <c r="CP17" s="47">
        <f t="shared" si="54"/>
        <v>1049.43723</v>
      </c>
      <c r="CQ17" s="46">
        <f t="shared" si="55"/>
        <v>1266.53223</v>
      </c>
      <c r="CR17" s="47">
        <f t="shared" si="56"/>
        <v>273.0534072</v>
      </c>
      <c r="CS17" s="47">
        <f t="shared" si="57"/>
        <v>288.5713578</v>
      </c>
      <c r="CT17" s="46"/>
      <c r="CU17" s="47">
        <f t="shared" si="97"/>
        <v>21.5375</v>
      </c>
      <c r="CV17" s="47">
        <f t="shared" si="58"/>
        <v>104.11227500000001</v>
      </c>
      <c r="CW17" s="46">
        <f t="shared" si="59"/>
        <v>125.649775</v>
      </c>
      <c r="CX17" s="47">
        <f t="shared" si="60"/>
        <v>27.089005999999998</v>
      </c>
      <c r="CY17" s="47">
        <f t="shared" si="61"/>
        <v>28.6285065</v>
      </c>
      <c r="CZ17" s="46"/>
      <c r="DA17" s="47">
        <f t="shared" si="98"/>
        <v>1530.075</v>
      </c>
      <c r="DB17" s="47">
        <f t="shared" si="62"/>
        <v>7396.38255</v>
      </c>
      <c r="DC17" s="46">
        <f t="shared" si="63"/>
        <v>8926.457550000001</v>
      </c>
      <c r="DD17" s="47">
        <f t="shared" si="64"/>
        <v>1924.467132</v>
      </c>
      <c r="DE17" s="47">
        <f t="shared" si="65"/>
        <v>2033.836893</v>
      </c>
      <c r="DF17" s="46"/>
      <c r="DG17" s="47">
        <f t="shared" si="99"/>
        <v>360.765</v>
      </c>
      <c r="DH17" s="47">
        <f t="shared" si="66"/>
        <v>1743.93801</v>
      </c>
      <c r="DI17" s="46">
        <f t="shared" si="67"/>
        <v>2104.70301</v>
      </c>
      <c r="DJ17" s="47">
        <f t="shared" si="68"/>
        <v>453.7557864</v>
      </c>
      <c r="DK17" s="47">
        <f t="shared" si="69"/>
        <v>479.5432686</v>
      </c>
      <c r="DL17" s="46"/>
      <c r="DM17" s="46">
        <f t="shared" si="100"/>
        <v>60.0675</v>
      </c>
      <c r="DN17" s="46">
        <f t="shared" si="70"/>
        <v>290.36629500000004</v>
      </c>
      <c r="DO17" s="46">
        <f t="shared" si="71"/>
        <v>350.43379500000003</v>
      </c>
      <c r="DP17" s="47">
        <f t="shared" si="72"/>
        <v>75.5504988</v>
      </c>
      <c r="DQ17" s="47">
        <f t="shared" si="73"/>
        <v>79.8441237</v>
      </c>
      <c r="DR17" s="46"/>
      <c r="DS17" s="47">
        <f t="shared" si="101"/>
        <v>64.655</v>
      </c>
      <c r="DT17" s="47">
        <f t="shared" si="74"/>
        <v>312.54227000000003</v>
      </c>
      <c r="DU17" s="46">
        <f t="shared" si="75"/>
        <v>377.19727</v>
      </c>
      <c r="DV17" s="47">
        <f t="shared" si="76"/>
        <v>81.32047279999999</v>
      </c>
      <c r="DW17" s="47">
        <f t="shared" si="77"/>
        <v>85.9420122</v>
      </c>
      <c r="DX17" s="46"/>
      <c r="DY17" s="47">
        <f t="shared" si="102"/>
        <v>4930.7675</v>
      </c>
      <c r="DZ17" s="47">
        <f t="shared" si="78"/>
        <v>23835.330095</v>
      </c>
      <c r="EA17" s="46">
        <f t="shared" si="79"/>
        <v>28766.097595</v>
      </c>
      <c r="EB17" s="47">
        <f t="shared" si="80"/>
        <v>6201.7221308</v>
      </c>
      <c r="EC17" s="47">
        <f t="shared" si="81"/>
        <v>6554.1733917</v>
      </c>
      <c r="ED17" s="46"/>
      <c r="EE17" s="46"/>
      <c r="EF17" s="46"/>
      <c r="EG17" s="46">
        <f t="shared" si="82"/>
        <v>0</v>
      </c>
      <c r="EH17" s="46"/>
      <c r="EI17" s="46"/>
    </row>
    <row r="18" spans="1:139" ht="12">
      <c r="A18" s="2">
        <v>42644</v>
      </c>
      <c r="C18" s="16"/>
      <c r="D18" s="16">
        <v>120475</v>
      </c>
      <c r="E18" s="45">
        <f t="shared" si="0"/>
        <v>120475</v>
      </c>
      <c r="F18" s="45">
        <v>31444</v>
      </c>
      <c r="G18" s="45">
        <v>33231</v>
      </c>
      <c r="H18" s="46"/>
      <c r="I18" s="47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</f>
        <v>0</v>
      </c>
      <c r="J18" s="47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</f>
        <v>67537.39348500001</v>
      </c>
      <c r="K18" s="47">
        <f t="shared" si="1"/>
        <v>67537.39348500001</v>
      </c>
      <c r="L18" s="47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</f>
        <v>17626.833498400003</v>
      </c>
      <c r="M18" s="47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</f>
        <v>18628.587456600002</v>
      </c>
      <c r="N18" s="46"/>
      <c r="O18" s="46"/>
      <c r="P18" s="48">
        <f t="shared" si="2"/>
        <v>52937.60651500001</v>
      </c>
      <c r="Q18" s="46">
        <f t="shared" si="3"/>
        <v>52937.60651500001</v>
      </c>
      <c r="R18" s="46">
        <f t="shared" si="4"/>
        <v>13816.726285600002</v>
      </c>
      <c r="S18" s="48">
        <f t="shared" si="5"/>
        <v>14601.947309399999</v>
      </c>
      <c r="T18" s="46"/>
      <c r="U18" s="47"/>
      <c r="V18" s="48">
        <f t="shared" si="6"/>
        <v>900.5265300000001</v>
      </c>
      <c r="W18" s="47">
        <f t="shared" si="7"/>
        <v>900.5265300000001</v>
      </c>
      <c r="X18" s="47">
        <f t="shared" si="8"/>
        <v>235.03761120000001</v>
      </c>
      <c r="Y18" s="47">
        <f t="shared" si="9"/>
        <v>248.3950788</v>
      </c>
      <c r="Z18" s="46"/>
      <c r="AA18" s="47"/>
      <c r="AB18" s="47">
        <f t="shared" si="10"/>
        <v>413.012395</v>
      </c>
      <c r="AC18" s="46">
        <f t="shared" si="11"/>
        <v>413.012395</v>
      </c>
      <c r="AD18" s="47">
        <f t="shared" si="12"/>
        <v>107.7963208</v>
      </c>
      <c r="AE18" s="47">
        <f t="shared" si="13"/>
        <v>113.92251420000001</v>
      </c>
      <c r="AF18" s="46"/>
      <c r="AG18" s="47"/>
      <c r="AH18" s="47">
        <f t="shared" si="14"/>
        <v>85.52520249999999</v>
      </c>
      <c r="AI18" s="46">
        <f t="shared" si="15"/>
        <v>85.52520249999999</v>
      </c>
      <c r="AJ18" s="47">
        <f t="shared" si="16"/>
        <v>22.322095599999997</v>
      </c>
      <c r="AK18" s="47">
        <f t="shared" si="17"/>
        <v>23.590686899999998</v>
      </c>
      <c r="AL18" s="46"/>
      <c r="AM18" s="47"/>
      <c r="AN18" s="47">
        <f t="shared" si="18"/>
        <v>9143.401935</v>
      </c>
      <c r="AO18" s="46">
        <f t="shared" si="19"/>
        <v>9143.401935</v>
      </c>
      <c r="AP18" s="47">
        <f t="shared" si="20"/>
        <v>2386.4298024000004</v>
      </c>
      <c r="AQ18" s="47">
        <f t="shared" si="21"/>
        <v>2522.0534526</v>
      </c>
      <c r="AR18" s="46"/>
      <c r="AS18" s="47"/>
      <c r="AT18" s="47">
        <f t="shared" si="22"/>
        <v>50.286265</v>
      </c>
      <c r="AU18" s="46">
        <f t="shared" si="23"/>
        <v>50.286265</v>
      </c>
      <c r="AV18" s="47">
        <f t="shared" si="24"/>
        <v>13.1247256</v>
      </c>
      <c r="AW18" s="47">
        <f t="shared" si="25"/>
        <v>13.8706194</v>
      </c>
      <c r="AX18" s="46"/>
      <c r="AY18" s="47"/>
      <c r="AZ18" s="47">
        <f t="shared" si="26"/>
        <v>53.093332499999995</v>
      </c>
      <c r="BA18" s="46">
        <f t="shared" si="27"/>
        <v>53.093332499999995</v>
      </c>
      <c r="BB18" s="47">
        <f t="shared" si="28"/>
        <v>13.8573708</v>
      </c>
      <c r="BC18" s="47">
        <f t="shared" si="29"/>
        <v>14.6449017</v>
      </c>
      <c r="BD18" s="46"/>
      <c r="BE18" s="47"/>
      <c r="BF18" s="47">
        <f t="shared" si="30"/>
        <v>14.890709999999999</v>
      </c>
      <c r="BG18" s="46">
        <f t="shared" si="31"/>
        <v>14.890709999999999</v>
      </c>
      <c r="BH18" s="47">
        <f t="shared" si="32"/>
        <v>3.8864783999999997</v>
      </c>
      <c r="BI18" s="47">
        <f t="shared" si="33"/>
        <v>4.107351599999999</v>
      </c>
      <c r="BJ18" s="46"/>
      <c r="BK18" s="47"/>
      <c r="BL18" s="47">
        <f t="shared" si="34"/>
        <v>274.39385999999996</v>
      </c>
      <c r="BM18" s="46">
        <f t="shared" si="35"/>
        <v>274.39385999999996</v>
      </c>
      <c r="BN18" s="47">
        <f t="shared" si="36"/>
        <v>71.6168544</v>
      </c>
      <c r="BO18" s="47">
        <f t="shared" si="37"/>
        <v>75.6869256</v>
      </c>
      <c r="BP18" s="46"/>
      <c r="BQ18" s="47"/>
      <c r="BR18" s="47">
        <f t="shared" si="38"/>
        <v>409.01262500000007</v>
      </c>
      <c r="BS18" s="46">
        <f t="shared" si="39"/>
        <v>409.01262500000007</v>
      </c>
      <c r="BT18" s="47">
        <f t="shared" si="40"/>
        <v>106.75238</v>
      </c>
      <c r="BU18" s="47">
        <f t="shared" si="41"/>
        <v>112.819245</v>
      </c>
      <c r="BV18" s="46"/>
      <c r="BW18" s="47"/>
      <c r="BX18" s="47">
        <f t="shared" si="42"/>
        <v>4819</v>
      </c>
      <c r="BY18" s="46">
        <f t="shared" si="43"/>
        <v>4819</v>
      </c>
      <c r="BZ18" s="47">
        <f t="shared" si="44"/>
        <v>1257.76</v>
      </c>
      <c r="CA18" s="47">
        <f t="shared" si="45"/>
        <v>1329.24</v>
      </c>
      <c r="CB18" s="46"/>
      <c r="CC18" s="47"/>
      <c r="CD18" s="47">
        <f t="shared" si="46"/>
        <v>239.04649500000002</v>
      </c>
      <c r="CE18" s="46">
        <f t="shared" si="47"/>
        <v>239.04649500000002</v>
      </c>
      <c r="CF18" s="47">
        <f t="shared" si="48"/>
        <v>62.391184800000005</v>
      </c>
      <c r="CG18" s="47">
        <f t="shared" si="49"/>
        <v>65.93695020000001</v>
      </c>
      <c r="CH18" s="46"/>
      <c r="CI18" s="47"/>
      <c r="CJ18" s="47">
        <f t="shared" si="50"/>
        <v>1911.0828775</v>
      </c>
      <c r="CK18" s="46">
        <f t="shared" si="51"/>
        <v>1911.0828775</v>
      </c>
      <c r="CL18" s="47">
        <f t="shared" si="52"/>
        <v>498.79302759999996</v>
      </c>
      <c r="CM18" s="47">
        <f t="shared" si="53"/>
        <v>527.1400299</v>
      </c>
      <c r="CN18" s="46"/>
      <c r="CO18" s="47"/>
      <c r="CP18" s="47">
        <f t="shared" si="54"/>
        <v>1046.1808050000002</v>
      </c>
      <c r="CQ18" s="46">
        <f t="shared" si="55"/>
        <v>1046.1808050000002</v>
      </c>
      <c r="CR18" s="47">
        <f t="shared" si="56"/>
        <v>273.0534072</v>
      </c>
      <c r="CS18" s="47">
        <f t="shared" si="57"/>
        <v>288.5713578</v>
      </c>
      <c r="CT18" s="46"/>
      <c r="CU18" s="47"/>
      <c r="CV18" s="47">
        <f t="shared" si="58"/>
        <v>103.78921250000002</v>
      </c>
      <c r="CW18" s="46">
        <f t="shared" si="59"/>
        <v>103.78921250000002</v>
      </c>
      <c r="CX18" s="47">
        <f t="shared" si="60"/>
        <v>27.089005999999998</v>
      </c>
      <c r="CY18" s="47">
        <f t="shared" si="61"/>
        <v>28.6285065</v>
      </c>
      <c r="CZ18" s="46"/>
      <c r="DA18" s="47"/>
      <c r="DB18" s="47">
        <f t="shared" si="62"/>
        <v>7373.431425000001</v>
      </c>
      <c r="DC18" s="46">
        <f t="shared" si="63"/>
        <v>7373.431425000001</v>
      </c>
      <c r="DD18" s="47">
        <f t="shared" si="64"/>
        <v>1924.467132</v>
      </c>
      <c r="DE18" s="47">
        <f t="shared" si="65"/>
        <v>2033.836893</v>
      </c>
      <c r="DF18" s="46"/>
      <c r="DG18" s="47"/>
      <c r="DH18" s="47">
        <f t="shared" si="66"/>
        <v>1738.5265350000002</v>
      </c>
      <c r="DI18" s="46">
        <f t="shared" si="67"/>
        <v>1738.5265350000002</v>
      </c>
      <c r="DJ18" s="47">
        <f t="shared" si="68"/>
        <v>453.7557864</v>
      </c>
      <c r="DK18" s="47">
        <f t="shared" si="69"/>
        <v>479.5432686</v>
      </c>
      <c r="DL18" s="46"/>
      <c r="DM18" s="46"/>
      <c r="DN18" s="46">
        <f t="shared" si="70"/>
        <v>289.46528250000006</v>
      </c>
      <c r="DO18" s="46">
        <f t="shared" si="71"/>
        <v>289.46528250000006</v>
      </c>
      <c r="DP18" s="47">
        <f t="shared" si="72"/>
        <v>75.5504988</v>
      </c>
      <c r="DQ18" s="47">
        <f t="shared" si="73"/>
        <v>79.8441237</v>
      </c>
      <c r="DR18" s="46"/>
      <c r="DS18" s="47"/>
      <c r="DT18" s="47">
        <f t="shared" si="74"/>
        <v>311.572445</v>
      </c>
      <c r="DU18" s="46">
        <f t="shared" si="75"/>
        <v>311.572445</v>
      </c>
      <c r="DV18" s="47">
        <f t="shared" si="76"/>
        <v>81.32047279999999</v>
      </c>
      <c r="DW18" s="47">
        <f t="shared" si="77"/>
        <v>85.9420122</v>
      </c>
      <c r="DX18" s="46"/>
      <c r="DY18" s="47"/>
      <c r="DZ18" s="47">
        <f t="shared" si="78"/>
        <v>23761.3685825</v>
      </c>
      <c r="EA18" s="46">
        <f t="shared" si="79"/>
        <v>23761.3685825</v>
      </c>
      <c r="EB18" s="47">
        <f t="shared" si="80"/>
        <v>6201.7221308</v>
      </c>
      <c r="EC18" s="47">
        <f t="shared" si="81"/>
        <v>6554.1733917</v>
      </c>
      <c r="ED18" s="46"/>
      <c r="EE18" s="46"/>
      <c r="EF18" s="46"/>
      <c r="EG18" s="46">
        <f t="shared" si="82"/>
        <v>0</v>
      </c>
      <c r="EH18" s="46"/>
      <c r="EI18" s="46"/>
    </row>
    <row r="19" spans="1:139" ht="12">
      <c r="A19" s="2">
        <v>42826</v>
      </c>
      <c r="C19" s="16">
        <v>30000</v>
      </c>
      <c r="D19" s="16">
        <v>120475</v>
      </c>
      <c r="E19" s="45">
        <f t="shared" si="0"/>
        <v>150475</v>
      </c>
      <c r="F19" s="45">
        <v>31444</v>
      </c>
      <c r="G19" s="45">
        <v>33231</v>
      </c>
      <c r="H19" s="46"/>
      <c r="I19" s="47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</f>
        <v>16817.778</v>
      </c>
      <c r="J19" s="47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</f>
        <v>67537.39348500001</v>
      </c>
      <c r="K19" s="47">
        <f t="shared" si="1"/>
        <v>84355.171485</v>
      </c>
      <c r="L19" s="47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</f>
        <v>17626.833498400003</v>
      </c>
      <c r="M19" s="47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</f>
        <v>18628.587456600002</v>
      </c>
      <c r="N19" s="46"/>
      <c r="O19" s="46">
        <f t="shared" si="83"/>
        <v>13182.222</v>
      </c>
      <c r="P19" s="48">
        <f t="shared" si="2"/>
        <v>52937.60651500001</v>
      </c>
      <c r="Q19" s="46">
        <f t="shared" si="3"/>
        <v>66119.828515</v>
      </c>
      <c r="R19" s="46">
        <f t="shared" si="4"/>
        <v>13816.726285600002</v>
      </c>
      <c r="S19" s="48">
        <f t="shared" si="5"/>
        <v>14601.947309399999</v>
      </c>
      <c r="T19" s="46"/>
      <c r="U19" s="47">
        <f t="shared" si="84"/>
        <v>224.24400000000003</v>
      </c>
      <c r="V19" s="48">
        <f t="shared" si="6"/>
        <v>900.5265300000001</v>
      </c>
      <c r="W19" s="47">
        <f t="shared" si="7"/>
        <v>1124.7705300000002</v>
      </c>
      <c r="X19" s="47">
        <f t="shared" si="8"/>
        <v>235.03761120000001</v>
      </c>
      <c r="Y19" s="47">
        <f t="shared" si="9"/>
        <v>248.3950788</v>
      </c>
      <c r="Z19" s="46"/>
      <c r="AA19" s="47">
        <f t="shared" si="85"/>
        <v>102.846</v>
      </c>
      <c r="AB19" s="47">
        <f t="shared" si="10"/>
        <v>413.012395</v>
      </c>
      <c r="AC19" s="46">
        <f t="shared" si="11"/>
        <v>515.858395</v>
      </c>
      <c r="AD19" s="47">
        <f t="shared" si="12"/>
        <v>107.7963208</v>
      </c>
      <c r="AE19" s="47">
        <f t="shared" si="13"/>
        <v>113.92251420000001</v>
      </c>
      <c r="AF19" s="46"/>
      <c r="AG19" s="47">
        <f t="shared" si="86"/>
        <v>21.296999999999997</v>
      </c>
      <c r="AH19" s="47">
        <f t="shared" si="14"/>
        <v>85.52520249999999</v>
      </c>
      <c r="AI19" s="46">
        <f t="shared" si="15"/>
        <v>106.82220249999999</v>
      </c>
      <c r="AJ19" s="47">
        <f t="shared" si="16"/>
        <v>22.322095599999997</v>
      </c>
      <c r="AK19" s="47">
        <f t="shared" si="17"/>
        <v>23.590686899999998</v>
      </c>
      <c r="AL19" s="46"/>
      <c r="AM19" s="47">
        <f t="shared" si="87"/>
        <v>2276.8379999999997</v>
      </c>
      <c r="AN19" s="47">
        <f t="shared" si="18"/>
        <v>9143.401935</v>
      </c>
      <c r="AO19" s="46">
        <f t="shared" si="19"/>
        <v>11420.239935</v>
      </c>
      <c r="AP19" s="47">
        <f t="shared" si="20"/>
        <v>2386.4298024000004</v>
      </c>
      <c r="AQ19" s="47">
        <f t="shared" si="21"/>
        <v>2522.0534526</v>
      </c>
      <c r="AR19" s="46"/>
      <c r="AS19" s="47">
        <f t="shared" si="88"/>
        <v>12.522</v>
      </c>
      <c r="AT19" s="47">
        <f t="shared" si="22"/>
        <v>50.286265</v>
      </c>
      <c r="AU19" s="46">
        <f t="shared" si="23"/>
        <v>62.808265</v>
      </c>
      <c r="AV19" s="47">
        <f t="shared" si="24"/>
        <v>13.1247256</v>
      </c>
      <c r="AW19" s="47">
        <f t="shared" si="25"/>
        <v>13.8706194</v>
      </c>
      <c r="AX19" s="46"/>
      <c r="AY19" s="47">
        <f t="shared" si="89"/>
        <v>13.220999999999998</v>
      </c>
      <c r="AZ19" s="47">
        <f t="shared" si="26"/>
        <v>53.093332499999995</v>
      </c>
      <c r="BA19" s="46">
        <f t="shared" si="27"/>
        <v>66.31433249999999</v>
      </c>
      <c r="BB19" s="47">
        <f t="shared" si="28"/>
        <v>13.8573708</v>
      </c>
      <c r="BC19" s="47">
        <f t="shared" si="29"/>
        <v>14.6449017</v>
      </c>
      <c r="BD19" s="46"/>
      <c r="BE19" s="47">
        <f t="shared" si="90"/>
        <v>3.708</v>
      </c>
      <c r="BF19" s="47">
        <f t="shared" si="30"/>
        <v>14.890709999999999</v>
      </c>
      <c r="BG19" s="46">
        <f t="shared" si="31"/>
        <v>18.598709999999997</v>
      </c>
      <c r="BH19" s="47">
        <f t="shared" si="32"/>
        <v>3.8864783999999997</v>
      </c>
      <c r="BI19" s="47">
        <f t="shared" si="33"/>
        <v>4.107351599999999</v>
      </c>
      <c r="BJ19" s="46"/>
      <c r="BK19" s="47">
        <f t="shared" si="91"/>
        <v>68.32799999999999</v>
      </c>
      <c r="BL19" s="47">
        <f t="shared" si="34"/>
        <v>274.39385999999996</v>
      </c>
      <c r="BM19" s="46">
        <f t="shared" si="35"/>
        <v>342.72185999999994</v>
      </c>
      <c r="BN19" s="47">
        <f t="shared" si="36"/>
        <v>71.6168544</v>
      </c>
      <c r="BO19" s="47">
        <f t="shared" si="37"/>
        <v>75.6869256</v>
      </c>
      <c r="BP19" s="46"/>
      <c r="BQ19" s="47">
        <f t="shared" si="92"/>
        <v>101.85</v>
      </c>
      <c r="BR19" s="47">
        <f t="shared" si="38"/>
        <v>409.01262500000007</v>
      </c>
      <c r="BS19" s="46">
        <f t="shared" si="39"/>
        <v>510.8626250000001</v>
      </c>
      <c r="BT19" s="47">
        <f t="shared" si="40"/>
        <v>106.75238</v>
      </c>
      <c r="BU19" s="47">
        <f t="shared" si="41"/>
        <v>112.819245</v>
      </c>
      <c r="BV19" s="46"/>
      <c r="BW19" s="47">
        <f t="shared" si="93"/>
        <v>1200</v>
      </c>
      <c r="BX19" s="47">
        <f t="shared" si="42"/>
        <v>4819</v>
      </c>
      <c r="BY19" s="46">
        <f t="shared" si="43"/>
        <v>6019</v>
      </c>
      <c r="BZ19" s="47">
        <f t="shared" si="44"/>
        <v>1257.76</v>
      </c>
      <c r="CA19" s="47">
        <f t="shared" si="45"/>
        <v>1329.24</v>
      </c>
      <c r="CB19" s="46"/>
      <c r="CC19" s="47">
        <f t="shared" si="94"/>
        <v>59.526</v>
      </c>
      <c r="CD19" s="47">
        <f t="shared" si="46"/>
        <v>239.04649500000002</v>
      </c>
      <c r="CE19" s="46">
        <f t="shared" si="47"/>
        <v>298.572495</v>
      </c>
      <c r="CF19" s="47">
        <f t="shared" si="48"/>
        <v>62.391184800000005</v>
      </c>
      <c r="CG19" s="47">
        <f t="shared" si="49"/>
        <v>65.93695020000001</v>
      </c>
      <c r="CH19" s="46"/>
      <c r="CI19" s="47">
        <f t="shared" si="95"/>
        <v>475.88699999999994</v>
      </c>
      <c r="CJ19" s="47">
        <f t="shared" si="50"/>
        <v>1911.0828775</v>
      </c>
      <c r="CK19" s="46">
        <f t="shared" si="51"/>
        <v>2386.9698774999997</v>
      </c>
      <c r="CL19" s="47">
        <f t="shared" si="52"/>
        <v>498.79302759999996</v>
      </c>
      <c r="CM19" s="47">
        <f t="shared" si="53"/>
        <v>527.1400299</v>
      </c>
      <c r="CN19" s="46"/>
      <c r="CO19" s="47">
        <f t="shared" si="96"/>
        <v>260.514</v>
      </c>
      <c r="CP19" s="47">
        <f t="shared" si="54"/>
        <v>1046.1808050000002</v>
      </c>
      <c r="CQ19" s="46">
        <f t="shared" si="55"/>
        <v>1306.694805</v>
      </c>
      <c r="CR19" s="47">
        <f t="shared" si="56"/>
        <v>273.0534072</v>
      </c>
      <c r="CS19" s="47">
        <f t="shared" si="57"/>
        <v>288.5713578</v>
      </c>
      <c r="CT19" s="46"/>
      <c r="CU19" s="47">
        <f t="shared" si="97"/>
        <v>25.845</v>
      </c>
      <c r="CV19" s="47">
        <f t="shared" si="58"/>
        <v>103.78921250000002</v>
      </c>
      <c r="CW19" s="46">
        <f t="shared" si="59"/>
        <v>129.63421250000002</v>
      </c>
      <c r="CX19" s="47">
        <f t="shared" si="60"/>
        <v>27.089005999999998</v>
      </c>
      <c r="CY19" s="47">
        <f t="shared" si="61"/>
        <v>28.6285065</v>
      </c>
      <c r="CZ19" s="46"/>
      <c r="DA19" s="47">
        <f t="shared" si="98"/>
        <v>1836.09</v>
      </c>
      <c r="DB19" s="47">
        <f t="shared" si="62"/>
        <v>7373.431425000001</v>
      </c>
      <c r="DC19" s="46">
        <f t="shared" si="63"/>
        <v>9209.521425</v>
      </c>
      <c r="DD19" s="47">
        <f t="shared" si="64"/>
        <v>1924.467132</v>
      </c>
      <c r="DE19" s="47">
        <f t="shared" si="65"/>
        <v>2033.836893</v>
      </c>
      <c r="DF19" s="46"/>
      <c r="DG19" s="47">
        <f t="shared" si="99"/>
        <v>432.918</v>
      </c>
      <c r="DH19" s="47">
        <f t="shared" si="66"/>
        <v>1738.5265350000002</v>
      </c>
      <c r="DI19" s="46">
        <f t="shared" si="67"/>
        <v>2171.444535</v>
      </c>
      <c r="DJ19" s="47">
        <f t="shared" si="68"/>
        <v>453.7557864</v>
      </c>
      <c r="DK19" s="47">
        <f t="shared" si="69"/>
        <v>479.5432686</v>
      </c>
      <c r="DL19" s="46"/>
      <c r="DM19" s="46">
        <f t="shared" si="100"/>
        <v>72.081</v>
      </c>
      <c r="DN19" s="46">
        <f t="shared" si="70"/>
        <v>289.46528250000006</v>
      </c>
      <c r="DO19" s="46">
        <f t="shared" si="71"/>
        <v>361.5462825000001</v>
      </c>
      <c r="DP19" s="47">
        <f t="shared" si="72"/>
        <v>75.5504988</v>
      </c>
      <c r="DQ19" s="47">
        <f t="shared" si="73"/>
        <v>79.8441237</v>
      </c>
      <c r="DR19" s="46"/>
      <c r="DS19" s="47">
        <f t="shared" si="101"/>
        <v>77.586</v>
      </c>
      <c r="DT19" s="47">
        <f t="shared" si="74"/>
        <v>311.572445</v>
      </c>
      <c r="DU19" s="46">
        <f t="shared" si="75"/>
        <v>389.15844500000003</v>
      </c>
      <c r="DV19" s="47">
        <f t="shared" si="76"/>
        <v>81.32047279999999</v>
      </c>
      <c r="DW19" s="47">
        <f t="shared" si="77"/>
        <v>85.9420122</v>
      </c>
      <c r="DX19" s="46"/>
      <c r="DY19" s="47">
        <f t="shared" si="102"/>
        <v>5916.920999999999</v>
      </c>
      <c r="DZ19" s="47">
        <f t="shared" si="78"/>
        <v>23761.3685825</v>
      </c>
      <c r="EA19" s="46">
        <f t="shared" si="79"/>
        <v>29678.289582499998</v>
      </c>
      <c r="EB19" s="47">
        <f t="shared" si="80"/>
        <v>6201.7221308</v>
      </c>
      <c r="EC19" s="47">
        <f t="shared" si="81"/>
        <v>6554.1733917</v>
      </c>
      <c r="ED19" s="46"/>
      <c r="EE19" s="46"/>
      <c r="EF19" s="46"/>
      <c r="EG19" s="46">
        <f t="shared" si="82"/>
        <v>0</v>
      </c>
      <c r="EH19" s="46"/>
      <c r="EI19" s="46"/>
    </row>
    <row r="20" spans="1:139" ht="12">
      <c r="A20" s="2">
        <v>43009</v>
      </c>
      <c r="C20" s="16"/>
      <c r="D20" s="16">
        <v>120100</v>
      </c>
      <c r="E20" s="45">
        <f t="shared" si="0"/>
        <v>120100</v>
      </c>
      <c r="F20" s="45">
        <v>31444</v>
      </c>
      <c r="G20" s="45">
        <v>33231</v>
      </c>
      <c r="H20" s="46"/>
      <c r="I20" s="47">
        <f>'2010C Academic'!I20+'2010C Academic'!O20+'2010C Academic'!U20+'2010C Academic'!AA20+'2010C Academic'!AG20+'2010C Academic'!AM20+'2010C Academic'!AS20+'2010C Academic'!AY20+'2010C Academic'!BE20+'2010C Academic'!BK20+'2010C Academic'!BQ20+'2010C Academic'!BW20+'2010C Academic'!CC20+'2010C Academic'!CI20+'2010C Academic'!CO20+'2010C Academic'!CU20+'2010C Academic'!DA20+'2010C Academic'!DG20+'2010C Academic'!DM20+'2010C Academic'!DS20</f>
        <v>0</v>
      </c>
      <c r="J20" s="47">
        <f>'2010C Academic'!J20+'2010C Academic'!P20+'2010C Academic'!V20+'2010C Academic'!AB20+'2010C Academic'!AH20+'2010C Academic'!AN20+'2010C Academic'!AT20+'2010C Academic'!AZ20+'2010C Academic'!BF20+'2010C Academic'!BL20+'2010C Academic'!BR20+'2010C Academic'!BX20+'2010C Academic'!CD20+'2010C Academic'!CJ20+'2010C Academic'!CP20+'2010C Academic'!CV20+'2010C Academic'!DB20+'2010C Academic'!DH20+'2010C Academic'!DN20+'2010C Academic'!DT20</f>
        <v>67327.17126</v>
      </c>
      <c r="K20" s="47">
        <f t="shared" si="1"/>
        <v>67327.17126</v>
      </c>
      <c r="L20" s="47">
        <f>'2010C Academic'!L20+'2010C Academic'!R20+'2010C Academic'!X20+'2010C Academic'!AD20+'2010C Academic'!AJ20+'2010C Academic'!AP20+'2010C Academic'!AV20+'2010C Academic'!BB20+'2010C Academic'!BH20+'2010C Academic'!BN20+'2010C Academic'!BT20+'2010C Academic'!BZ20+'2010C Academic'!CF20+'2010C Academic'!CL20+'2010C Academic'!CR20+'2010C Academic'!CX20+'2010C Academic'!DD20+'2010C Academic'!DJ20+'2010C Academic'!DP20+'2010C Academic'!DV20</f>
        <v>17626.833498400003</v>
      </c>
      <c r="M20" s="47">
        <f>'2010C Academic'!M20+'2010C Academic'!S20+'2010C Academic'!Y20+'2010C Academic'!AE20+'2010C Academic'!AK20+'2010C Academic'!AQ20+'2010C Academic'!AW20+'2010C Academic'!BC20+'2010C Academic'!BI20+'2010C Academic'!BO20+'2010C Academic'!BU20+'2010C Academic'!CA20+'2010C Academic'!CG20+'2010C Academic'!CM20+'2010C Academic'!CS20+'2010C Academic'!CY20+'2010C Academic'!DE20+'2010C Academic'!DK20+'2010C Academic'!DQ20+'2010C Academic'!DW20</f>
        <v>18628.587456600002</v>
      </c>
      <c r="N20" s="46"/>
      <c r="O20" s="46"/>
      <c r="P20" s="48">
        <f t="shared" si="2"/>
        <v>52772.82874</v>
      </c>
      <c r="Q20" s="46">
        <f t="shared" si="3"/>
        <v>52772.82874</v>
      </c>
      <c r="R20" s="46">
        <f t="shared" si="4"/>
        <v>13816.726285600002</v>
      </c>
      <c r="S20" s="48">
        <f t="shared" si="5"/>
        <v>14601.947309399999</v>
      </c>
      <c r="T20" s="46"/>
      <c r="U20" s="47"/>
      <c r="V20" s="48">
        <f t="shared" si="6"/>
        <v>897.72348</v>
      </c>
      <c r="W20" s="47">
        <f t="shared" si="7"/>
        <v>897.72348</v>
      </c>
      <c r="X20" s="47">
        <f t="shared" si="8"/>
        <v>235.03761120000001</v>
      </c>
      <c r="Y20" s="47">
        <f t="shared" si="9"/>
        <v>248.3950788</v>
      </c>
      <c r="Z20" s="46"/>
      <c r="AA20" s="47"/>
      <c r="AB20" s="47">
        <f t="shared" si="10"/>
        <v>411.72682000000003</v>
      </c>
      <c r="AC20" s="46">
        <f t="shared" si="11"/>
        <v>411.72682000000003</v>
      </c>
      <c r="AD20" s="47">
        <f t="shared" si="12"/>
        <v>107.7963208</v>
      </c>
      <c r="AE20" s="47">
        <f t="shared" si="13"/>
        <v>113.92251420000001</v>
      </c>
      <c r="AF20" s="46"/>
      <c r="AG20" s="47"/>
      <c r="AH20" s="47">
        <f t="shared" si="14"/>
        <v>85.25899</v>
      </c>
      <c r="AI20" s="46">
        <f t="shared" si="15"/>
        <v>85.25899</v>
      </c>
      <c r="AJ20" s="47">
        <f t="shared" si="16"/>
        <v>22.322095599999997</v>
      </c>
      <c r="AK20" s="47">
        <f t="shared" si="17"/>
        <v>23.590686899999998</v>
      </c>
      <c r="AL20" s="46"/>
      <c r="AM20" s="47"/>
      <c r="AN20" s="47">
        <f t="shared" si="18"/>
        <v>9114.94146</v>
      </c>
      <c r="AO20" s="46">
        <f t="shared" si="19"/>
        <v>9114.94146</v>
      </c>
      <c r="AP20" s="47">
        <f t="shared" si="20"/>
        <v>2386.4298024000004</v>
      </c>
      <c r="AQ20" s="47">
        <f t="shared" si="21"/>
        <v>2522.0534526</v>
      </c>
      <c r="AR20" s="46"/>
      <c r="AS20" s="47"/>
      <c r="AT20" s="47">
        <f t="shared" si="22"/>
        <v>50.12974</v>
      </c>
      <c r="AU20" s="46">
        <f t="shared" si="23"/>
        <v>50.12974</v>
      </c>
      <c r="AV20" s="47">
        <f t="shared" si="24"/>
        <v>13.1247256</v>
      </c>
      <c r="AW20" s="47">
        <f t="shared" si="25"/>
        <v>13.8706194</v>
      </c>
      <c r="AX20" s="46"/>
      <c r="AY20" s="47"/>
      <c r="AZ20" s="47">
        <f t="shared" si="26"/>
        <v>52.92807</v>
      </c>
      <c r="BA20" s="46">
        <f t="shared" si="27"/>
        <v>52.92807</v>
      </c>
      <c r="BB20" s="47">
        <f t="shared" si="28"/>
        <v>13.8573708</v>
      </c>
      <c r="BC20" s="47">
        <f t="shared" si="29"/>
        <v>14.6449017</v>
      </c>
      <c r="BD20" s="46"/>
      <c r="BE20" s="47"/>
      <c r="BF20" s="47">
        <f t="shared" si="30"/>
        <v>14.84436</v>
      </c>
      <c r="BG20" s="46">
        <f t="shared" si="31"/>
        <v>14.84436</v>
      </c>
      <c r="BH20" s="47">
        <f t="shared" si="32"/>
        <v>3.8864783999999997</v>
      </c>
      <c r="BI20" s="47">
        <f t="shared" si="33"/>
        <v>4.107351599999999</v>
      </c>
      <c r="BJ20" s="46"/>
      <c r="BK20" s="47"/>
      <c r="BL20" s="47">
        <f t="shared" si="34"/>
        <v>273.53976</v>
      </c>
      <c r="BM20" s="46">
        <f t="shared" si="35"/>
        <v>273.53976</v>
      </c>
      <c r="BN20" s="47">
        <f t="shared" si="36"/>
        <v>71.6168544</v>
      </c>
      <c r="BO20" s="47">
        <f t="shared" si="37"/>
        <v>75.6869256</v>
      </c>
      <c r="BP20" s="46"/>
      <c r="BQ20" s="47"/>
      <c r="BR20" s="47">
        <f t="shared" si="38"/>
        <v>407.7395</v>
      </c>
      <c r="BS20" s="46">
        <f t="shared" si="39"/>
        <v>407.7395</v>
      </c>
      <c r="BT20" s="47">
        <f t="shared" si="40"/>
        <v>106.75238</v>
      </c>
      <c r="BU20" s="47">
        <f t="shared" si="41"/>
        <v>112.819245</v>
      </c>
      <c r="BV20" s="46"/>
      <c r="BW20" s="47"/>
      <c r="BX20" s="47">
        <f t="shared" si="42"/>
        <v>4804</v>
      </c>
      <c r="BY20" s="46">
        <f t="shared" si="43"/>
        <v>4804</v>
      </c>
      <c r="BZ20" s="47">
        <f t="shared" si="44"/>
        <v>1257.76</v>
      </c>
      <c r="CA20" s="47">
        <f t="shared" si="45"/>
        <v>1329.24</v>
      </c>
      <c r="CB20" s="46"/>
      <c r="CC20" s="47"/>
      <c r="CD20" s="47">
        <f t="shared" si="46"/>
        <v>238.30242</v>
      </c>
      <c r="CE20" s="46">
        <f t="shared" si="47"/>
        <v>238.30242</v>
      </c>
      <c r="CF20" s="47">
        <f t="shared" si="48"/>
        <v>62.391184800000005</v>
      </c>
      <c r="CG20" s="47">
        <f t="shared" si="49"/>
        <v>65.93695020000001</v>
      </c>
      <c r="CH20" s="46"/>
      <c r="CI20" s="47"/>
      <c r="CJ20" s="47">
        <f t="shared" si="50"/>
        <v>1905.13429</v>
      </c>
      <c r="CK20" s="46">
        <f t="shared" si="51"/>
        <v>1905.13429</v>
      </c>
      <c r="CL20" s="47">
        <f t="shared" si="52"/>
        <v>498.79302759999996</v>
      </c>
      <c r="CM20" s="47">
        <f t="shared" si="53"/>
        <v>527.1400299</v>
      </c>
      <c r="CN20" s="46"/>
      <c r="CO20" s="47"/>
      <c r="CP20" s="47">
        <f t="shared" si="54"/>
        <v>1042.9243800000002</v>
      </c>
      <c r="CQ20" s="46">
        <f t="shared" si="55"/>
        <v>1042.9243800000002</v>
      </c>
      <c r="CR20" s="47">
        <f t="shared" si="56"/>
        <v>273.0534072</v>
      </c>
      <c r="CS20" s="47">
        <f t="shared" si="57"/>
        <v>288.5713578</v>
      </c>
      <c r="CT20" s="46"/>
      <c r="CU20" s="47"/>
      <c r="CV20" s="47">
        <f t="shared" si="58"/>
        <v>103.46615</v>
      </c>
      <c r="CW20" s="46">
        <f t="shared" si="59"/>
        <v>103.46615</v>
      </c>
      <c r="CX20" s="47">
        <f t="shared" si="60"/>
        <v>27.089005999999998</v>
      </c>
      <c r="CY20" s="47">
        <f t="shared" si="61"/>
        <v>28.6285065</v>
      </c>
      <c r="CZ20" s="46"/>
      <c r="DA20" s="47"/>
      <c r="DB20" s="47">
        <f t="shared" si="62"/>
        <v>7350.4803</v>
      </c>
      <c r="DC20" s="46">
        <f t="shared" si="63"/>
        <v>7350.4803</v>
      </c>
      <c r="DD20" s="47">
        <f t="shared" si="64"/>
        <v>1924.467132</v>
      </c>
      <c r="DE20" s="47">
        <f t="shared" si="65"/>
        <v>2033.836893</v>
      </c>
      <c r="DF20" s="46"/>
      <c r="DG20" s="47"/>
      <c r="DH20" s="47">
        <f t="shared" si="66"/>
        <v>1733.1150599999999</v>
      </c>
      <c r="DI20" s="46">
        <f t="shared" si="67"/>
        <v>1733.1150599999999</v>
      </c>
      <c r="DJ20" s="47">
        <f t="shared" si="68"/>
        <v>453.7557864</v>
      </c>
      <c r="DK20" s="47">
        <f t="shared" si="69"/>
        <v>479.5432686</v>
      </c>
      <c r="DL20" s="46"/>
      <c r="DM20" s="46"/>
      <c r="DN20" s="46">
        <f t="shared" si="70"/>
        <v>288.56427</v>
      </c>
      <c r="DO20" s="46">
        <f t="shared" si="71"/>
        <v>288.56427</v>
      </c>
      <c r="DP20" s="47">
        <f t="shared" si="72"/>
        <v>75.5504988</v>
      </c>
      <c r="DQ20" s="47">
        <f t="shared" si="73"/>
        <v>79.8441237</v>
      </c>
      <c r="DR20" s="46"/>
      <c r="DS20" s="47"/>
      <c r="DT20" s="47">
        <f t="shared" si="74"/>
        <v>310.60262</v>
      </c>
      <c r="DU20" s="46">
        <f t="shared" si="75"/>
        <v>310.60262</v>
      </c>
      <c r="DV20" s="47">
        <f t="shared" si="76"/>
        <v>81.32047279999999</v>
      </c>
      <c r="DW20" s="47">
        <f t="shared" si="77"/>
        <v>85.9420122</v>
      </c>
      <c r="DX20" s="46"/>
      <c r="DY20" s="47"/>
      <c r="DZ20" s="47">
        <f t="shared" si="78"/>
        <v>23687.40707</v>
      </c>
      <c r="EA20" s="46">
        <f t="shared" si="79"/>
        <v>23687.40707</v>
      </c>
      <c r="EB20" s="47">
        <f t="shared" si="80"/>
        <v>6201.7221308</v>
      </c>
      <c r="EC20" s="47">
        <f t="shared" si="81"/>
        <v>6554.1733917</v>
      </c>
      <c r="ED20" s="46"/>
      <c r="EE20" s="46"/>
      <c r="EF20" s="46"/>
      <c r="EG20" s="46">
        <f t="shared" si="82"/>
        <v>0</v>
      </c>
      <c r="EH20" s="46"/>
      <c r="EI20" s="46"/>
    </row>
    <row r="21" spans="1:139" ht="12">
      <c r="A21" s="33">
        <v>43191</v>
      </c>
      <c r="C21" s="16">
        <v>35000</v>
      </c>
      <c r="D21" s="16">
        <v>120100</v>
      </c>
      <c r="E21" s="45">
        <f t="shared" si="0"/>
        <v>155100</v>
      </c>
      <c r="F21" s="45">
        <v>31444</v>
      </c>
      <c r="G21" s="45">
        <v>33231</v>
      </c>
      <c r="H21" s="46"/>
      <c r="I21" s="47">
        <f>'2010C Academic'!I21+'2010C Academic'!O21+'2010C Academic'!U21+'2010C Academic'!AA21+'2010C Academic'!AG21+'2010C Academic'!AM21+'2010C Academic'!AS21+'2010C Academic'!AY21+'2010C Academic'!BE21+'2010C Academic'!BK21+'2010C Academic'!BQ21+'2010C Academic'!BW21+'2010C Academic'!CC21+'2010C Academic'!CI21+'2010C Academic'!CO21+'2010C Academic'!CU21+'2010C Academic'!DA21+'2010C Academic'!DG21+'2010C Academic'!DM21+'2010C Academic'!DS21</f>
        <v>19620.741000000005</v>
      </c>
      <c r="J21" s="47">
        <f>'2010C Academic'!J21+'2010C Academic'!P21+'2010C Academic'!V21+'2010C Academic'!AB21+'2010C Academic'!AH21+'2010C Academic'!AN21+'2010C Academic'!AT21+'2010C Academic'!AZ21+'2010C Academic'!BF21+'2010C Academic'!BL21+'2010C Academic'!BR21+'2010C Academic'!BX21+'2010C Academic'!CD21+'2010C Academic'!CJ21+'2010C Academic'!CP21+'2010C Academic'!CV21+'2010C Academic'!DB21+'2010C Academic'!DH21+'2010C Academic'!DN21+'2010C Academic'!DT21</f>
        <v>67327.17126</v>
      </c>
      <c r="K21" s="47">
        <f t="shared" si="1"/>
        <v>86947.91226000001</v>
      </c>
      <c r="L21" s="47">
        <f>'2010C Academic'!L21+'2010C Academic'!R21+'2010C Academic'!X21+'2010C Academic'!AD21+'2010C Academic'!AJ21+'2010C Academic'!AP21+'2010C Academic'!AV21+'2010C Academic'!BB21+'2010C Academic'!BH21+'2010C Academic'!BN21+'2010C Academic'!BT21+'2010C Academic'!BZ21+'2010C Academic'!CF21+'2010C Academic'!CL21+'2010C Academic'!CR21+'2010C Academic'!CX21+'2010C Academic'!DD21+'2010C Academic'!DJ21+'2010C Academic'!DP21+'2010C Academic'!DV21</f>
        <v>17626.833498400003</v>
      </c>
      <c r="M21" s="47">
        <f>'2010C Academic'!M21+'2010C Academic'!S21+'2010C Academic'!Y21+'2010C Academic'!AE21+'2010C Academic'!AK21+'2010C Academic'!AQ21+'2010C Academic'!AW21+'2010C Academic'!BC21+'2010C Academic'!BI21+'2010C Academic'!BO21+'2010C Academic'!BU21+'2010C Academic'!CA21+'2010C Academic'!CG21+'2010C Academic'!CM21+'2010C Academic'!CS21+'2010C Academic'!CY21+'2010C Academic'!DE21+'2010C Academic'!DK21+'2010C Academic'!DQ21+'2010C Academic'!DW21</f>
        <v>18628.587456600002</v>
      </c>
      <c r="N21" s="46"/>
      <c r="O21" s="46">
        <f t="shared" si="83"/>
        <v>15379.258999999998</v>
      </c>
      <c r="P21" s="48">
        <f t="shared" si="2"/>
        <v>52772.82874</v>
      </c>
      <c r="Q21" s="46">
        <f t="shared" si="3"/>
        <v>68152.08773999999</v>
      </c>
      <c r="R21" s="46">
        <f t="shared" si="4"/>
        <v>13816.726285600002</v>
      </c>
      <c r="S21" s="48">
        <f t="shared" si="5"/>
        <v>14601.947309399999</v>
      </c>
      <c r="T21" s="46"/>
      <c r="U21" s="47">
        <f t="shared" si="84"/>
        <v>261.61800000000005</v>
      </c>
      <c r="V21" s="48">
        <f t="shared" si="6"/>
        <v>897.72348</v>
      </c>
      <c r="W21" s="47">
        <f t="shared" si="7"/>
        <v>1159.34148</v>
      </c>
      <c r="X21" s="47">
        <f t="shared" si="8"/>
        <v>235.03761120000001</v>
      </c>
      <c r="Y21" s="47">
        <f t="shared" si="9"/>
        <v>248.3950788</v>
      </c>
      <c r="Z21" s="46"/>
      <c r="AA21" s="47">
        <f t="shared" si="85"/>
        <v>119.98700000000001</v>
      </c>
      <c r="AB21" s="47">
        <f t="shared" si="10"/>
        <v>411.72682000000003</v>
      </c>
      <c r="AC21" s="46">
        <f t="shared" si="11"/>
        <v>531.71382</v>
      </c>
      <c r="AD21" s="47">
        <f t="shared" si="12"/>
        <v>107.7963208</v>
      </c>
      <c r="AE21" s="47">
        <f t="shared" si="13"/>
        <v>113.92251420000001</v>
      </c>
      <c r="AF21" s="46"/>
      <c r="AG21" s="47">
        <f t="shared" si="86"/>
        <v>24.846500000000002</v>
      </c>
      <c r="AH21" s="47">
        <f t="shared" si="14"/>
        <v>85.25899</v>
      </c>
      <c r="AI21" s="46">
        <f t="shared" si="15"/>
        <v>110.10549</v>
      </c>
      <c r="AJ21" s="47">
        <f t="shared" si="16"/>
        <v>22.322095599999997</v>
      </c>
      <c r="AK21" s="47">
        <f t="shared" si="17"/>
        <v>23.590686899999998</v>
      </c>
      <c r="AL21" s="46"/>
      <c r="AM21" s="47">
        <f t="shared" si="87"/>
        <v>2656.3109999999997</v>
      </c>
      <c r="AN21" s="47">
        <f t="shared" si="18"/>
        <v>9114.94146</v>
      </c>
      <c r="AO21" s="46">
        <f t="shared" si="19"/>
        <v>11771.25246</v>
      </c>
      <c r="AP21" s="47">
        <f t="shared" si="20"/>
        <v>2386.4298024000004</v>
      </c>
      <c r="AQ21" s="47">
        <f t="shared" si="21"/>
        <v>2522.0534526</v>
      </c>
      <c r="AR21" s="46"/>
      <c r="AS21" s="47">
        <f t="shared" si="88"/>
        <v>14.608999999999998</v>
      </c>
      <c r="AT21" s="47">
        <f t="shared" si="22"/>
        <v>50.12974</v>
      </c>
      <c r="AU21" s="46">
        <f t="shared" si="23"/>
        <v>64.73873999999999</v>
      </c>
      <c r="AV21" s="47">
        <f t="shared" si="24"/>
        <v>13.1247256</v>
      </c>
      <c r="AW21" s="47">
        <f t="shared" si="25"/>
        <v>13.8706194</v>
      </c>
      <c r="AX21" s="46"/>
      <c r="AY21" s="47">
        <f t="shared" si="89"/>
        <v>15.4245</v>
      </c>
      <c r="AZ21" s="47">
        <f t="shared" si="26"/>
        <v>52.92807</v>
      </c>
      <c r="BA21" s="46">
        <f t="shared" si="27"/>
        <v>68.35257</v>
      </c>
      <c r="BB21" s="47">
        <f t="shared" si="28"/>
        <v>13.8573708</v>
      </c>
      <c r="BC21" s="47">
        <f t="shared" si="29"/>
        <v>14.6449017</v>
      </c>
      <c r="BD21" s="46"/>
      <c r="BE21" s="47">
        <f t="shared" si="90"/>
        <v>4.326</v>
      </c>
      <c r="BF21" s="47">
        <f t="shared" si="30"/>
        <v>14.84436</v>
      </c>
      <c r="BG21" s="46">
        <f t="shared" si="31"/>
        <v>19.17036</v>
      </c>
      <c r="BH21" s="47">
        <f t="shared" si="32"/>
        <v>3.8864783999999997</v>
      </c>
      <c r="BI21" s="47">
        <f t="shared" si="33"/>
        <v>4.107351599999999</v>
      </c>
      <c r="BJ21" s="46"/>
      <c r="BK21" s="47">
        <f t="shared" si="91"/>
        <v>79.716</v>
      </c>
      <c r="BL21" s="47">
        <f t="shared" si="34"/>
        <v>273.53976</v>
      </c>
      <c r="BM21" s="46">
        <f t="shared" si="35"/>
        <v>353.25576</v>
      </c>
      <c r="BN21" s="47">
        <f t="shared" si="36"/>
        <v>71.6168544</v>
      </c>
      <c r="BO21" s="47">
        <f t="shared" si="37"/>
        <v>75.6869256</v>
      </c>
      <c r="BP21" s="46"/>
      <c r="BQ21" s="47">
        <f t="shared" si="92"/>
        <v>118.825</v>
      </c>
      <c r="BR21" s="47">
        <f t="shared" si="38"/>
        <v>407.7395</v>
      </c>
      <c r="BS21" s="46">
        <f t="shared" si="39"/>
        <v>526.5645000000001</v>
      </c>
      <c r="BT21" s="47">
        <f t="shared" si="40"/>
        <v>106.75238</v>
      </c>
      <c r="BU21" s="47">
        <f t="shared" si="41"/>
        <v>112.819245</v>
      </c>
      <c r="BV21" s="46"/>
      <c r="BW21" s="47">
        <f t="shared" si="93"/>
        <v>1400</v>
      </c>
      <c r="BX21" s="47">
        <f t="shared" si="42"/>
        <v>4804</v>
      </c>
      <c r="BY21" s="46">
        <f t="shared" si="43"/>
        <v>6204</v>
      </c>
      <c r="BZ21" s="47">
        <f t="shared" si="44"/>
        <v>1257.76</v>
      </c>
      <c r="CA21" s="47">
        <f t="shared" si="45"/>
        <v>1329.24</v>
      </c>
      <c r="CB21" s="46"/>
      <c r="CC21" s="47">
        <f t="shared" si="94"/>
        <v>69.447</v>
      </c>
      <c r="CD21" s="47">
        <f t="shared" si="46"/>
        <v>238.30242</v>
      </c>
      <c r="CE21" s="46">
        <f t="shared" si="47"/>
        <v>307.74942</v>
      </c>
      <c r="CF21" s="47">
        <f t="shared" si="48"/>
        <v>62.391184800000005</v>
      </c>
      <c r="CG21" s="47">
        <f t="shared" si="49"/>
        <v>65.93695020000001</v>
      </c>
      <c r="CH21" s="46"/>
      <c r="CI21" s="47">
        <f t="shared" si="95"/>
        <v>555.2015</v>
      </c>
      <c r="CJ21" s="47">
        <f t="shared" si="50"/>
        <v>1905.13429</v>
      </c>
      <c r="CK21" s="46">
        <f t="shared" si="51"/>
        <v>2460.33579</v>
      </c>
      <c r="CL21" s="47">
        <f t="shared" si="52"/>
        <v>498.79302759999996</v>
      </c>
      <c r="CM21" s="47">
        <f t="shared" si="53"/>
        <v>527.1400299</v>
      </c>
      <c r="CN21" s="46"/>
      <c r="CO21" s="47">
        <f t="shared" si="96"/>
        <v>303.93300000000005</v>
      </c>
      <c r="CP21" s="47">
        <f t="shared" si="54"/>
        <v>1042.9243800000002</v>
      </c>
      <c r="CQ21" s="46">
        <f t="shared" si="55"/>
        <v>1346.8573800000001</v>
      </c>
      <c r="CR21" s="47">
        <f t="shared" si="56"/>
        <v>273.0534072</v>
      </c>
      <c r="CS21" s="47">
        <f t="shared" si="57"/>
        <v>288.5713578</v>
      </c>
      <c r="CT21" s="46"/>
      <c r="CU21" s="47">
        <f t="shared" si="97"/>
        <v>30.1525</v>
      </c>
      <c r="CV21" s="47">
        <f t="shared" si="58"/>
        <v>103.46615</v>
      </c>
      <c r="CW21" s="46">
        <f t="shared" si="59"/>
        <v>133.61865</v>
      </c>
      <c r="CX21" s="47">
        <f t="shared" si="60"/>
        <v>27.089005999999998</v>
      </c>
      <c r="CY21" s="47">
        <f t="shared" si="61"/>
        <v>28.6285065</v>
      </c>
      <c r="CZ21" s="46"/>
      <c r="DA21" s="47">
        <f t="shared" si="98"/>
        <v>2142.105</v>
      </c>
      <c r="DB21" s="47">
        <f t="shared" si="62"/>
        <v>7350.4803</v>
      </c>
      <c r="DC21" s="46">
        <f t="shared" si="63"/>
        <v>9492.5853</v>
      </c>
      <c r="DD21" s="47">
        <f t="shared" si="64"/>
        <v>1924.467132</v>
      </c>
      <c r="DE21" s="47">
        <f t="shared" si="65"/>
        <v>2033.836893</v>
      </c>
      <c r="DF21" s="46"/>
      <c r="DG21" s="47">
        <f t="shared" si="99"/>
        <v>505.07099999999997</v>
      </c>
      <c r="DH21" s="47">
        <f t="shared" si="66"/>
        <v>1733.1150599999999</v>
      </c>
      <c r="DI21" s="46">
        <f t="shared" si="67"/>
        <v>2238.18606</v>
      </c>
      <c r="DJ21" s="47">
        <f t="shared" si="68"/>
        <v>453.7557864</v>
      </c>
      <c r="DK21" s="47">
        <f t="shared" si="69"/>
        <v>479.5432686</v>
      </c>
      <c r="DL21" s="46"/>
      <c r="DM21" s="46">
        <f t="shared" si="100"/>
        <v>84.09450000000001</v>
      </c>
      <c r="DN21" s="46">
        <f t="shared" si="70"/>
        <v>288.56427</v>
      </c>
      <c r="DO21" s="46">
        <f t="shared" si="71"/>
        <v>372.65877</v>
      </c>
      <c r="DP21" s="47">
        <f t="shared" si="72"/>
        <v>75.5504988</v>
      </c>
      <c r="DQ21" s="47">
        <f t="shared" si="73"/>
        <v>79.8441237</v>
      </c>
      <c r="DR21" s="46"/>
      <c r="DS21" s="47">
        <f t="shared" si="101"/>
        <v>90.51700000000001</v>
      </c>
      <c r="DT21" s="47">
        <f t="shared" si="74"/>
        <v>310.60262</v>
      </c>
      <c r="DU21" s="46">
        <f t="shared" si="75"/>
        <v>401.11962</v>
      </c>
      <c r="DV21" s="47">
        <f t="shared" si="76"/>
        <v>81.32047279999999</v>
      </c>
      <c r="DW21" s="47">
        <f t="shared" si="77"/>
        <v>85.9420122</v>
      </c>
      <c r="DX21" s="46"/>
      <c r="DY21" s="47">
        <f t="shared" si="102"/>
        <v>6903.0745</v>
      </c>
      <c r="DZ21" s="47">
        <f t="shared" si="78"/>
        <v>23687.40707</v>
      </c>
      <c r="EA21" s="46">
        <f t="shared" si="79"/>
        <v>30590.48157</v>
      </c>
      <c r="EB21" s="47">
        <f t="shared" si="80"/>
        <v>6201.7221308</v>
      </c>
      <c r="EC21" s="47">
        <f t="shared" si="81"/>
        <v>6554.1733917</v>
      </c>
      <c r="ED21" s="46"/>
      <c r="EE21" s="46"/>
      <c r="EF21" s="46"/>
      <c r="EG21" s="46">
        <f t="shared" si="82"/>
        <v>0</v>
      </c>
      <c r="EH21" s="46"/>
      <c r="EI21" s="46"/>
    </row>
    <row r="22" spans="1:139" ht="12">
      <c r="A22" s="33">
        <v>43374</v>
      </c>
      <c r="C22" s="16"/>
      <c r="D22" s="16">
        <v>119400</v>
      </c>
      <c r="E22" s="45">
        <f t="shared" si="0"/>
        <v>119400</v>
      </c>
      <c r="F22" s="45">
        <v>31444</v>
      </c>
      <c r="G22" s="45">
        <v>33231</v>
      </c>
      <c r="H22" s="46"/>
      <c r="I22" s="47">
        <f>'2010C Academic'!I22+'2010C Academic'!O22+'2010C Academic'!U22+'2010C Academic'!AA22+'2010C Academic'!AG22+'2010C Academic'!AM22+'2010C Academic'!AS22+'2010C Academic'!AY22+'2010C Academic'!BE22+'2010C Academic'!BK22+'2010C Academic'!BQ22+'2010C Academic'!BW22+'2010C Academic'!CC22+'2010C Academic'!CI22+'2010C Academic'!CO22+'2010C Academic'!CU22+'2010C Academic'!DA22+'2010C Academic'!DG22+'2010C Academic'!DM22+'2010C Academic'!DS22</f>
        <v>0</v>
      </c>
      <c r="J22" s="47">
        <f>'2010C Academic'!J22+'2010C Academic'!P22+'2010C Academic'!V22+'2010C Academic'!AB22+'2010C Academic'!AH22+'2010C Academic'!AN22+'2010C Academic'!AT22+'2010C Academic'!AZ22+'2010C Academic'!BF22+'2010C Academic'!BL22+'2010C Academic'!BR22+'2010C Academic'!BX22+'2010C Academic'!CD22+'2010C Academic'!CJ22+'2010C Academic'!CP22+'2010C Academic'!CV22+'2010C Academic'!DB22+'2010C Academic'!DH22+'2010C Academic'!DN22+'2010C Academic'!DT22</f>
        <v>66934.75644000001</v>
      </c>
      <c r="K22" s="47">
        <f t="shared" si="1"/>
        <v>66934.75644000001</v>
      </c>
      <c r="L22" s="47">
        <f>'2010C Academic'!L22+'2010C Academic'!R22+'2010C Academic'!X22+'2010C Academic'!AD22+'2010C Academic'!AJ22+'2010C Academic'!AP22+'2010C Academic'!AV22+'2010C Academic'!BB22+'2010C Academic'!BH22+'2010C Academic'!BN22+'2010C Academic'!BT22+'2010C Academic'!BZ22+'2010C Academic'!CF22+'2010C Academic'!CL22+'2010C Academic'!CR22+'2010C Academic'!CX22+'2010C Academic'!DD22+'2010C Academic'!DJ22+'2010C Academic'!DP22+'2010C Academic'!DV22</f>
        <v>17626.833498400003</v>
      </c>
      <c r="M22" s="47">
        <f>'2010C Academic'!M22+'2010C Academic'!S22+'2010C Academic'!Y22+'2010C Academic'!AE22+'2010C Academic'!AK22+'2010C Academic'!AQ22+'2010C Academic'!AW22+'2010C Academic'!BC22+'2010C Academic'!BI22+'2010C Academic'!BO22+'2010C Academic'!BU22+'2010C Academic'!CA22+'2010C Academic'!CG22+'2010C Academic'!CM22+'2010C Academic'!CS22+'2010C Academic'!CY22+'2010C Academic'!DE22+'2010C Academic'!DK22+'2010C Academic'!DQ22+'2010C Academic'!DW22</f>
        <v>18628.587456600002</v>
      </c>
      <c r="N22" s="46"/>
      <c r="O22" s="46"/>
      <c r="P22" s="48">
        <f t="shared" si="2"/>
        <v>52465.24356</v>
      </c>
      <c r="Q22" s="46">
        <f t="shared" si="3"/>
        <v>52465.24356</v>
      </c>
      <c r="R22" s="46">
        <f t="shared" si="4"/>
        <v>13816.726285600002</v>
      </c>
      <c r="S22" s="48">
        <f t="shared" si="5"/>
        <v>14601.947309399999</v>
      </c>
      <c r="T22" s="46"/>
      <c r="U22" s="47"/>
      <c r="V22" s="48">
        <f t="shared" si="6"/>
        <v>892.4911200000001</v>
      </c>
      <c r="W22" s="47">
        <f t="shared" si="7"/>
        <v>892.4911200000001</v>
      </c>
      <c r="X22" s="47">
        <f t="shared" si="8"/>
        <v>235.03761120000001</v>
      </c>
      <c r="Y22" s="47">
        <f t="shared" si="9"/>
        <v>248.3950788</v>
      </c>
      <c r="Z22" s="46"/>
      <c r="AA22" s="47"/>
      <c r="AB22" s="47">
        <f t="shared" si="10"/>
        <v>409.32707999999997</v>
      </c>
      <c r="AC22" s="46">
        <f t="shared" si="11"/>
        <v>409.32707999999997</v>
      </c>
      <c r="AD22" s="47">
        <f t="shared" si="12"/>
        <v>107.7963208</v>
      </c>
      <c r="AE22" s="47">
        <f t="shared" si="13"/>
        <v>113.92251420000001</v>
      </c>
      <c r="AF22" s="46"/>
      <c r="AG22" s="47"/>
      <c r="AH22" s="47">
        <f t="shared" si="14"/>
        <v>84.76206</v>
      </c>
      <c r="AI22" s="46">
        <f t="shared" si="15"/>
        <v>84.76206</v>
      </c>
      <c r="AJ22" s="47">
        <f t="shared" si="16"/>
        <v>22.322095599999997</v>
      </c>
      <c r="AK22" s="47">
        <f t="shared" si="17"/>
        <v>23.590686899999998</v>
      </c>
      <c r="AL22" s="46"/>
      <c r="AM22" s="47"/>
      <c r="AN22" s="47">
        <f t="shared" si="18"/>
        <v>9061.81524</v>
      </c>
      <c r="AO22" s="46">
        <f t="shared" si="19"/>
        <v>9061.81524</v>
      </c>
      <c r="AP22" s="47">
        <f t="shared" si="20"/>
        <v>2386.4298024000004</v>
      </c>
      <c r="AQ22" s="47">
        <f t="shared" si="21"/>
        <v>2522.0534526</v>
      </c>
      <c r="AR22" s="46"/>
      <c r="AS22" s="47"/>
      <c r="AT22" s="47">
        <f t="shared" si="22"/>
        <v>49.83756</v>
      </c>
      <c r="AU22" s="46">
        <f t="shared" si="23"/>
        <v>49.83756</v>
      </c>
      <c r="AV22" s="47">
        <f t="shared" si="24"/>
        <v>13.1247256</v>
      </c>
      <c r="AW22" s="47">
        <f t="shared" si="25"/>
        <v>13.8706194</v>
      </c>
      <c r="AX22" s="46"/>
      <c r="AY22" s="47"/>
      <c r="AZ22" s="47">
        <f t="shared" si="26"/>
        <v>52.61958</v>
      </c>
      <c r="BA22" s="46">
        <f t="shared" si="27"/>
        <v>52.61958</v>
      </c>
      <c r="BB22" s="47">
        <f t="shared" si="28"/>
        <v>13.8573708</v>
      </c>
      <c r="BC22" s="47">
        <f t="shared" si="29"/>
        <v>14.6449017</v>
      </c>
      <c r="BD22" s="46"/>
      <c r="BE22" s="47"/>
      <c r="BF22" s="47">
        <f t="shared" si="30"/>
        <v>14.757839999999998</v>
      </c>
      <c r="BG22" s="46">
        <f t="shared" si="31"/>
        <v>14.757839999999998</v>
      </c>
      <c r="BH22" s="47">
        <f t="shared" si="32"/>
        <v>3.8864783999999997</v>
      </c>
      <c r="BI22" s="47">
        <f t="shared" si="33"/>
        <v>4.107351599999999</v>
      </c>
      <c r="BJ22" s="46"/>
      <c r="BK22" s="47"/>
      <c r="BL22" s="47">
        <f t="shared" si="34"/>
        <v>271.94543999999996</v>
      </c>
      <c r="BM22" s="46">
        <f t="shared" si="35"/>
        <v>271.94543999999996</v>
      </c>
      <c r="BN22" s="47">
        <f t="shared" si="36"/>
        <v>71.6168544</v>
      </c>
      <c r="BO22" s="47">
        <f t="shared" si="37"/>
        <v>75.6869256</v>
      </c>
      <c r="BP22" s="46"/>
      <c r="BQ22" s="47"/>
      <c r="BR22" s="47">
        <f t="shared" si="38"/>
        <v>405.36300000000006</v>
      </c>
      <c r="BS22" s="46">
        <f t="shared" si="39"/>
        <v>405.36300000000006</v>
      </c>
      <c r="BT22" s="47">
        <f t="shared" si="40"/>
        <v>106.75238</v>
      </c>
      <c r="BU22" s="47">
        <f t="shared" si="41"/>
        <v>112.819245</v>
      </c>
      <c r="BV22" s="46"/>
      <c r="BW22" s="47"/>
      <c r="BX22" s="47">
        <f t="shared" si="42"/>
        <v>4776</v>
      </c>
      <c r="BY22" s="46">
        <f t="shared" si="43"/>
        <v>4776</v>
      </c>
      <c r="BZ22" s="47">
        <f t="shared" si="44"/>
        <v>1257.76</v>
      </c>
      <c r="CA22" s="47">
        <f t="shared" si="45"/>
        <v>1329.24</v>
      </c>
      <c r="CB22" s="46"/>
      <c r="CC22" s="47"/>
      <c r="CD22" s="47">
        <f t="shared" si="46"/>
        <v>236.91348000000002</v>
      </c>
      <c r="CE22" s="46">
        <f t="shared" si="47"/>
        <v>236.91348000000002</v>
      </c>
      <c r="CF22" s="47">
        <f t="shared" si="48"/>
        <v>62.391184800000005</v>
      </c>
      <c r="CG22" s="47">
        <f t="shared" si="49"/>
        <v>65.93695020000001</v>
      </c>
      <c r="CH22" s="46"/>
      <c r="CI22" s="47"/>
      <c r="CJ22" s="47">
        <f t="shared" si="50"/>
        <v>1894.0302599999998</v>
      </c>
      <c r="CK22" s="46">
        <f t="shared" si="51"/>
        <v>1894.0302599999998</v>
      </c>
      <c r="CL22" s="47">
        <f t="shared" si="52"/>
        <v>498.79302759999996</v>
      </c>
      <c r="CM22" s="47">
        <f t="shared" si="53"/>
        <v>527.1400299</v>
      </c>
      <c r="CN22" s="46"/>
      <c r="CO22" s="47"/>
      <c r="CP22" s="47">
        <f t="shared" si="54"/>
        <v>1036.84572</v>
      </c>
      <c r="CQ22" s="46">
        <f t="shared" si="55"/>
        <v>1036.84572</v>
      </c>
      <c r="CR22" s="47">
        <f t="shared" si="56"/>
        <v>273.0534072</v>
      </c>
      <c r="CS22" s="47">
        <f t="shared" si="57"/>
        <v>288.5713578</v>
      </c>
      <c r="CT22" s="46"/>
      <c r="CU22" s="47"/>
      <c r="CV22" s="47">
        <f t="shared" si="58"/>
        <v>102.86310000000002</v>
      </c>
      <c r="CW22" s="46">
        <f t="shared" si="59"/>
        <v>102.86310000000002</v>
      </c>
      <c r="CX22" s="47">
        <f t="shared" si="60"/>
        <v>27.089005999999998</v>
      </c>
      <c r="CY22" s="47">
        <f t="shared" si="61"/>
        <v>28.6285065</v>
      </c>
      <c r="CZ22" s="46"/>
      <c r="DA22" s="47"/>
      <c r="DB22" s="47">
        <f t="shared" si="62"/>
        <v>7307.6382</v>
      </c>
      <c r="DC22" s="46">
        <f t="shared" si="63"/>
        <v>7307.6382</v>
      </c>
      <c r="DD22" s="47">
        <f t="shared" si="64"/>
        <v>1924.467132</v>
      </c>
      <c r="DE22" s="47">
        <f t="shared" si="65"/>
        <v>2033.836893</v>
      </c>
      <c r="DF22" s="46"/>
      <c r="DG22" s="47"/>
      <c r="DH22" s="47">
        <f t="shared" si="66"/>
        <v>1723.0136400000001</v>
      </c>
      <c r="DI22" s="46">
        <f t="shared" si="67"/>
        <v>1723.0136400000001</v>
      </c>
      <c r="DJ22" s="47">
        <f t="shared" si="68"/>
        <v>453.7557864</v>
      </c>
      <c r="DK22" s="47">
        <f t="shared" si="69"/>
        <v>479.5432686</v>
      </c>
      <c r="DL22" s="46"/>
      <c r="DM22" s="46"/>
      <c r="DN22" s="46">
        <f t="shared" si="70"/>
        <v>286.88238</v>
      </c>
      <c r="DO22" s="46">
        <f t="shared" si="71"/>
        <v>286.88238</v>
      </c>
      <c r="DP22" s="47">
        <f t="shared" si="72"/>
        <v>75.5504988</v>
      </c>
      <c r="DQ22" s="47">
        <f t="shared" si="73"/>
        <v>79.8441237</v>
      </c>
      <c r="DR22" s="46"/>
      <c r="DS22" s="47"/>
      <c r="DT22" s="47">
        <f t="shared" si="74"/>
        <v>308.79228</v>
      </c>
      <c r="DU22" s="46">
        <f t="shared" si="75"/>
        <v>308.79228</v>
      </c>
      <c r="DV22" s="47">
        <f t="shared" si="76"/>
        <v>81.32047279999999</v>
      </c>
      <c r="DW22" s="47">
        <f t="shared" si="77"/>
        <v>85.9420122</v>
      </c>
      <c r="DX22" s="46"/>
      <c r="DY22" s="47"/>
      <c r="DZ22" s="47">
        <f t="shared" si="78"/>
        <v>23549.34558</v>
      </c>
      <c r="EA22" s="46">
        <f t="shared" si="79"/>
        <v>23549.34558</v>
      </c>
      <c r="EB22" s="47">
        <f t="shared" si="80"/>
        <v>6201.7221308</v>
      </c>
      <c r="EC22" s="47">
        <f t="shared" si="81"/>
        <v>6554.1733917</v>
      </c>
      <c r="ED22" s="46"/>
      <c r="EE22" s="46"/>
      <c r="EF22" s="46"/>
      <c r="EG22" s="46">
        <f t="shared" si="82"/>
        <v>0</v>
      </c>
      <c r="EH22" s="46"/>
      <c r="EI22" s="46"/>
    </row>
    <row r="23" spans="1:139" s="34" customFormat="1" ht="12">
      <c r="A23" s="33">
        <v>43556</v>
      </c>
      <c r="C23" s="22">
        <v>2860000</v>
      </c>
      <c r="D23" s="22">
        <v>119400</v>
      </c>
      <c r="E23" s="45">
        <f t="shared" si="0"/>
        <v>2979400</v>
      </c>
      <c r="F23" s="45">
        <v>31444</v>
      </c>
      <c r="G23" s="45">
        <v>33231</v>
      </c>
      <c r="H23" s="47"/>
      <c r="I23" s="47">
        <f>'2010C Academic'!I23+'2010C Academic'!O23+'2010C Academic'!U23+'2010C Academic'!AA23+'2010C Academic'!AG23+'2010C Academic'!AM23+'2010C Academic'!AS23+'2010C Academic'!AY23+'2010C Academic'!BE23+'2010C Academic'!BK23+'2010C Academic'!BQ23+'2010C Academic'!BW23+'2010C Academic'!CC23+'2010C Academic'!CI23+'2010C Academic'!CO23+'2010C Academic'!CU23+'2010C Academic'!DA23+'2010C Academic'!DG23+'2010C Academic'!DM23+'2010C Academic'!DS23</f>
        <v>1603294.8360000006</v>
      </c>
      <c r="J23" s="47">
        <f>'2010C Academic'!J23+'2010C Academic'!P23+'2010C Academic'!V23+'2010C Academic'!AB23+'2010C Academic'!AH23+'2010C Academic'!AN23+'2010C Academic'!AT23+'2010C Academic'!AZ23+'2010C Academic'!BF23+'2010C Academic'!BL23+'2010C Academic'!BR23+'2010C Academic'!BX23+'2010C Academic'!CD23+'2010C Academic'!CJ23+'2010C Academic'!CP23+'2010C Academic'!CV23+'2010C Academic'!DB23+'2010C Academic'!DH23+'2010C Academic'!DN23+'2010C Academic'!DT23</f>
        <v>66934.75644000001</v>
      </c>
      <c r="K23" s="47">
        <f t="shared" si="1"/>
        <v>1670229.5924400005</v>
      </c>
      <c r="L23" s="47">
        <f>'2010C Academic'!L23+'2010C Academic'!R23+'2010C Academic'!X23+'2010C Academic'!AD23+'2010C Academic'!AJ23+'2010C Academic'!AP23+'2010C Academic'!AV23+'2010C Academic'!BB23+'2010C Academic'!BH23+'2010C Academic'!BN23+'2010C Academic'!BT23+'2010C Academic'!BZ23+'2010C Academic'!CF23+'2010C Academic'!CL23+'2010C Academic'!CR23+'2010C Academic'!CX23+'2010C Academic'!DD23+'2010C Academic'!DJ23+'2010C Academic'!DP23+'2010C Academic'!DV23</f>
        <v>17626.833498400003</v>
      </c>
      <c r="M23" s="47">
        <f>'2010C Academic'!M23+'2010C Academic'!S23+'2010C Academic'!Y23+'2010C Academic'!AE23+'2010C Academic'!AK23+'2010C Academic'!AQ23+'2010C Academic'!AW23+'2010C Academic'!BC23+'2010C Academic'!BI23+'2010C Academic'!BO23+'2010C Academic'!BU23+'2010C Academic'!CA23+'2010C Academic'!CG23+'2010C Academic'!CM23+'2010C Academic'!CS23+'2010C Academic'!CY23+'2010C Academic'!DE23+'2010C Academic'!DK23+'2010C Academic'!DQ23+'2010C Academic'!DW23</f>
        <v>18628.587456600002</v>
      </c>
      <c r="N23" s="47"/>
      <c r="O23" s="46">
        <f t="shared" si="83"/>
        <v>1256705.1639999999</v>
      </c>
      <c r="P23" s="48">
        <f t="shared" si="2"/>
        <v>52465.24356</v>
      </c>
      <c r="Q23" s="46">
        <f t="shared" si="3"/>
        <v>1309170.40756</v>
      </c>
      <c r="R23" s="46">
        <f t="shared" si="4"/>
        <v>13816.726285600002</v>
      </c>
      <c r="S23" s="48">
        <f t="shared" si="5"/>
        <v>14601.947309399999</v>
      </c>
      <c r="T23" s="47"/>
      <c r="U23" s="47">
        <f t="shared" si="84"/>
        <v>21377.928000000004</v>
      </c>
      <c r="V23" s="48">
        <f t="shared" si="6"/>
        <v>892.4911200000001</v>
      </c>
      <c r="W23" s="47">
        <f t="shared" si="7"/>
        <v>22270.419120000002</v>
      </c>
      <c r="X23" s="47">
        <f t="shared" si="8"/>
        <v>235.03761120000001</v>
      </c>
      <c r="Y23" s="47">
        <f t="shared" si="9"/>
        <v>248.3950788</v>
      </c>
      <c r="Z23" s="47"/>
      <c r="AA23" s="47">
        <f t="shared" si="85"/>
        <v>9804.652</v>
      </c>
      <c r="AB23" s="47">
        <f t="shared" si="10"/>
        <v>409.32707999999997</v>
      </c>
      <c r="AC23" s="46">
        <f t="shared" si="11"/>
        <v>10213.97908</v>
      </c>
      <c r="AD23" s="47">
        <f t="shared" si="12"/>
        <v>107.7963208</v>
      </c>
      <c r="AE23" s="47">
        <f t="shared" si="13"/>
        <v>113.92251420000001</v>
      </c>
      <c r="AF23" s="47"/>
      <c r="AG23" s="47">
        <f t="shared" si="86"/>
        <v>2030.3139999999999</v>
      </c>
      <c r="AH23" s="47">
        <f t="shared" si="14"/>
        <v>84.76206</v>
      </c>
      <c r="AI23" s="46">
        <f t="shared" si="15"/>
        <v>2115.07606</v>
      </c>
      <c r="AJ23" s="47">
        <f t="shared" si="16"/>
        <v>22.322095599999997</v>
      </c>
      <c r="AK23" s="47">
        <f t="shared" si="17"/>
        <v>23.590686899999998</v>
      </c>
      <c r="AL23" s="47"/>
      <c r="AM23" s="47">
        <f t="shared" si="87"/>
        <v>217058.556</v>
      </c>
      <c r="AN23" s="47">
        <f t="shared" si="18"/>
        <v>9061.81524</v>
      </c>
      <c r="AO23" s="46">
        <f t="shared" si="19"/>
        <v>226120.37124</v>
      </c>
      <c r="AP23" s="47">
        <f t="shared" si="20"/>
        <v>2386.4298024000004</v>
      </c>
      <c r="AQ23" s="47">
        <f t="shared" si="21"/>
        <v>2522.0534526</v>
      </c>
      <c r="AR23" s="47"/>
      <c r="AS23" s="47">
        <f t="shared" si="88"/>
        <v>1193.764</v>
      </c>
      <c r="AT23" s="47">
        <f t="shared" si="22"/>
        <v>49.83756</v>
      </c>
      <c r="AU23" s="46">
        <f t="shared" si="23"/>
        <v>1243.6015599999998</v>
      </c>
      <c r="AV23" s="47">
        <f t="shared" si="24"/>
        <v>13.1247256</v>
      </c>
      <c r="AW23" s="47">
        <f t="shared" si="25"/>
        <v>13.8706194</v>
      </c>
      <c r="AX23" s="47"/>
      <c r="AY23" s="47">
        <f t="shared" si="89"/>
        <v>1260.402</v>
      </c>
      <c r="AZ23" s="47">
        <f t="shared" si="26"/>
        <v>52.61958</v>
      </c>
      <c r="BA23" s="46">
        <f t="shared" si="27"/>
        <v>1313.02158</v>
      </c>
      <c r="BB23" s="47">
        <f t="shared" si="28"/>
        <v>13.8573708</v>
      </c>
      <c r="BC23" s="47">
        <f t="shared" si="29"/>
        <v>14.6449017</v>
      </c>
      <c r="BD23" s="47"/>
      <c r="BE23" s="47">
        <f t="shared" si="90"/>
        <v>353.496</v>
      </c>
      <c r="BF23" s="47">
        <f t="shared" si="30"/>
        <v>14.757839999999998</v>
      </c>
      <c r="BG23" s="46">
        <f t="shared" si="31"/>
        <v>368.25383999999997</v>
      </c>
      <c r="BH23" s="47">
        <f t="shared" si="32"/>
        <v>3.8864783999999997</v>
      </c>
      <c r="BI23" s="47">
        <f t="shared" si="33"/>
        <v>4.107351599999999</v>
      </c>
      <c r="BJ23" s="47"/>
      <c r="BK23" s="47">
        <f t="shared" si="91"/>
        <v>6513.936</v>
      </c>
      <c r="BL23" s="47">
        <f t="shared" si="34"/>
        <v>271.94543999999996</v>
      </c>
      <c r="BM23" s="46">
        <f t="shared" si="35"/>
        <v>6785.881439999999</v>
      </c>
      <c r="BN23" s="47">
        <f t="shared" si="36"/>
        <v>71.6168544</v>
      </c>
      <c r="BO23" s="47">
        <f t="shared" si="37"/>
        <v>75.6869256</v>
      </c>
      <c r="BP23" s="47"/>
      <c r="BQ23" s="47">
        <f t="shared" si="92"/>
        <v>9709.7</v>
      </c>
      <c r="BR23" s="47">
        <f t="shared" si="38"/>
        <v>405.36300000000006</v>
      </c>
      <c r="BS23" s="46">
        <f t="shared" si="39"/>
        <v>10115.063</v>
      </c>
      <c r="BT23" s="47">
        <f t="shared" si="40"/>
        <v>106.75238</v>
      </c>
      <c r="BU23" s="47">
        <f t="shared" si="41"/>
        <v>112.819245</v>
      </c>
      <c r="BV23" s="47"/>
      <c r="BW23" s="47">
        <f t="shared" si="93"/>
        <v>114400</v>
      </c>
      <c r="BX23" s="47">
        <f t="shared" si="42"/>
        <v>4776</v>
      </c>
      <c r="BY23" s="46">
        <f t="shared" si="43"/>
        <v>119176</v>
      </c>
      <c r="BZ23" s="47">
        <f t="shared" si="44"/>
        <v>1257.76</v>
      </c>
      <c r="CA23" s="47">
        <f t="shared" si="45"/>
        <v>1329.24</v>
      </c>
      <c r="CB23" s="47"/>
      <c r="CC23" s="47">
        <f t="shared" si="94"/>
        <v>5674.812000000001</v>
      </c>
      <c r="CD23" s="47">
        <f t="shared" si="46"/>
        <v>236.91348000000002</v>
      </c>
      <c r="CE23" s="46">
        <f t="shared" si="47"/>
        <v>5911.725480000001</v>
      </c>
      <c r="CF23" s="47">
        <f t="shared" si="48"/>
        <v>62.391184800000005</v>
      </c>
      <c r="CG23" s="47">
        <f t="shared" si="49"/>
        <v>65.93695020000001</v>
      </c>
      <c r="CH23" s="47"/>
      <c r="CI23" s="47">
        <f t="shared" si="95"/>
        <v>45367.894</v>
      </c>
      <c r="CJ23" s="47">
        <f t="shared" si="50"/>
        <v>1894.0302599999998</v>
      </c>
      <c r="CK23" s="46">
        <f t="shared" si="51"/>
        <v>47261.92426</v>
      </c>
      <c r="CL23" s="47">
        <f t="shared" si="52"/>
        <v>498.79302759999996</v>
      </c>
      <c r="CM23" s="47">
        <f t="shared" si="53"/>
        <v>527.1400299</v>
      </c>
      <c r="CN23" s="47"/>
      <c r="CO23" s="47">
        <f t="shared" si="96"/>
        <v>24835.668</v>
      </c>
      <c r="CP23" s="47">
        <f t="shared" si="54"/>
        <v>1036.84572</v>
      </c>
      <c r="CQ23" s="46">
        <f t="shared" si="55"/>
        <v>25872.513720000003</v>
      </c>
      <c r="CR23" s="47">
        <f t="shared" si="56"/>
        <v>273.0534072</v>
      </c>
      <c r="CS23" s="47">
        <f t="shared" si="57"/>
        <v>288.5713578</v>
      </c>
      <c r="CT23" s="47"/>
      <c r="CU23" s="47">
        <f t="shared" si="97"/>
        <v>2463.89</v>
      </c>
      <c r="CV23" s="47">
        <f t="shared" si="58"/>
        <v>102.86310000000002</v>
      </c>
      <c r="CW23" s="46">
        <f t="shared" si="59"/>
        <v>2566.7531</v>
      </c>
      <c r="CX23" s="47">
        <f t="shared" si="60"/>
        <v>27.089005999999998</v>
      </c>
      <c r="CY23" s="47">
        <f t="shared" si="61"/>
        <v>28.6285065</v>
      </c>
      <c r="CZ23" s="47"/>
      <c r="DA23" s="47">
        <f t="shared" si="98"/>
        <v>175040.58</v>
      </c>
      <c r="DB23" s="47">
        <f t="shared" si="62"/>
        <v>7307.6382</v>
      </c>
      <c r="DC23" s="46">
        <f t="shared" si="63"/>
        <v>182348.21819999997</v>
      </c>
      <c r="DD23" s="47">
        <f t="shared" si="64"/>
        <v>1924.467132</v>
      </c>
      <c r="DE23" s="47">
        <f t="shared" si="65"/>
        <v>2033.836893</v>
      </c>
      <c r="DF23" s="47"/>
      <c r="DG23" s="47">
        <f t="shared" si="99"/>
        <v>41271.516</v>
      </c>
      <c r="DH23" s="47">
        <f t="shared" si="66"/>
        <v>1723.0136400000001</v>
      </c>
      <c r="DI23" s="46">
        <f t="shared" si="67"/>
        <v>42994.52964</v>
      </c>
      <c r="DJ23" s="47">
        <f t="shared" si="68"/>
        <v>453.7557864</v>
      </c>
      <c r="DK23" s="47">
        <f t="shared" si="69"/>
        <v>479.5432686</v>
      </c>
      <c r="DL23" s="46"/>
      <c r="DM23" s="46">
        <f t="shared" si="100"/>
        <v>6871.722000000001</v>
      </c>
      <c r="DN23" s="46">
        <f t="shared" si="70"/>
        <v>286.88238</v>
      </c>
      <c r="DO23" s="46">
        <f t="shared" si="71"/>
        <v>7158.604380000001</v>
      </c>
      <c r="DP23" s="47">
        <f t="shared" si="72"/>
        <v>75.5504988</v>
      </c>
      <c r="DQ23" s="47">
        <f t="shared" si="73"/>
        <v>79.8441237</v>
      </c>
      <c r="DR23" s="47"/>
      <c r="DS23" s="47">
        <f t="shared" si="101"/>
        <v>7396.532000000001</v>
      </c>
      <c r="DT23" s="47">
        <f t="shared" si="74"/>
        <v>308.79228</v>
      </c>
      <c r="DU23" s="46">
        <f t="shared" si="75"/>
        <v>7705.324280000001</v>
      </c>
      <c r="DV23" s="47">
        <f t="shared" si="76"/>
        <v>81.32047279999999</v>
      </c>
      <c r="DW23" s="47">
        <f t="shared" si="77"/>
        <v>85.9420122</v>
      </c>
      <c r="DX23" s="47"/>
      <c r="DY23" s="47">
        <f t="shared" si="102"/>
        <v>564079.802</v>
      </c>
      <c r="DZ23" s="47">
        <f t="shared" si="78"/>
        <v>23549.34558</v>
      </c>
      <c r="EA23" s="46">
        <f t="shared" si="79"/>
        <v>587629.14758</v>
      </c>
      <c r="EB23" s="47">
        <f t="shared" si="80"/>
        <v>6201.7221308</v>
      </c>
      <c r="EC23" s="47">
        <f t="shared" si="81"/>
        <v>6554.1733917</v>
      </c>
      <c r="ED23" s="47"/>
      <c r="EE23" s="46"/>
      <c r="EF23" s="46"/>
      <c r="EG23" s="46">
        <f t="shared" si="82"/>
        <v>0</v>
      </c>
      <c r="EH23" s="46"/>
      <c r="EI23" s="47"/>
    </row>
    <row r="24" spans="1:139" s="34" customFormat="1" ht="12">
      <c r="A24" s="33">
        <v>43739</v>
      </c>
      <c r="C24" s="22"/>
      <c r="D24" s="22">
        <v>62200</v>
      </c>
      <c r="E24" s="45">
        <f t="shared" si="0"/>
        <v>62200</v>
      </c>
      <c r="F24" s="45">
        <v>31444</v>
      </c>
      <c r="G24" s="45">
        <v>33231</v>
      </c>
      <c r="H24" s="47"/>
      <c r="I24" s="47">
        <f>'2010C Academic'!I24+'2010C Academic'!O24+'2010C Academic'!U24+'2010C Academic'!AA24+'2010C Academic'!AG24+'2010C Academic'!AM24+'2010C Academic'!AS24+'2010C Academic'!AY24+'2010C Academic'!BE24+'2010C Academic'!BK24+'2010C Academic'!BQ24+'2010C Academic'!BW24+'2010C Academic'!CC24+'2010C Academic'!CI24+'2010C Academic'!CO24+'2010C Academic'!CU24+'2010C Academic'!DA24+'2010C Academic'!DG24+'2010C Academic'!DM24+'2010C Academic'!DS24</f>
        <v>0</v>
      </c>
      <c r="J24" s="47">
        <f>'2010C Academic'!J24+'2010C Academic'!P24+'2010C Academic'!V24+'2010C Academic'!AB24+'2010C Academic'!AH24+'2010C Academic'!AN24+'2010C Academic'!AT24+'2010C Academic'!AZ24+'2010C Academic'!BF24+'2010C Academic'!BL24+'2010C Academic'!BR24+'2010C Academic'!BX24+'2010C Academic'!CD24+'2010C Academic'!CJ24+'2010C Academic'!CP24+'2010C Academic'!CV24+'2010C Academic'!DB24+'2010C Academic'!DH24+'2010C Academic'!DN24+'2010C Academic'!DT24</f>
        <v>34868.85972</v>
      </c>
      <c r="K24" s="47">
        <f t="shared" si="1"/>
        <v>34868.85972</v>
      </c>
      <c r="L24" s="47">
        <f>'2010C Academic'!L24+'2010C Academic'!R24+'2010C Academic'!X24+'2010C Academic'!AD24+'2010C Academic'!AJ24+'2010C Academic'!AP24+'2010C Academic'!AV24+'2010C Academic'!BB24+'2010C Academic'!BH24+'2010C Academic'!BN24+'2010C Academic'!BT24+'2010C Academic'!BZ24+'2010C Academic'!CF24+'2010C Academic'!CL24+'2010C Academic'!CR24+'2010C Academic'!CX24+'2010C Academic'!DD24+'2010C Academic'!DJ24+'2010C Academic'!DP24+'2010C Academic'!DV24</f>
        <v>17626.833498400003</v>
      </c>
      <c r="M24" s="47">
        <f>'2010C Academic'!M24+'2010C Academic'!S24+'2010C Academic'!Y24+'2010C Academic'!AE24+'2010C Academic'!AK24+'2010C Academic'!AQ24+'2010C Academic'!AW24+'2010C Academic'!BC24+'2010C Academic'!BI24+'2010C Academic'!BO24+'2010C Academic'!BU24+'2010C Academic'!CA24+'2010C Academic'!CG24+'2010C Academic'!CM24+'2010C Academic'!CS24+'2010C Academic'!CY24+'2010C Academic'!DE24+'2010C Academic'!DK24+'2010C Academic'!DQ24+'2010C Academic'!DW24</f>
        <v>18628.587456600002</v>
      </c>
      <c r="N24" s="47"/>
      <c r="O24" s="46"/>
      <c r="P24" s="48">
        <f t="shared" si="2"/>
        <v>27331.14028</v>
      </c>
      <c r="Q24" s="46">
        <f t="shared" si="3"/>
        <v>27331.14028</v>
      </c>
      <c r="R24" s="46">
        <f t="shared" si="4"/>
        <v>13816.726285600002</v>
      </c>
      <c r="S24" s="48">
        <f t="shared" si="5"/>
        <v>14601.947309399999</v>
      </c>
      <c r="T24" s="47"/>
      <c r="U24" s="47"/>
      <c r="V24" s="48">
        <f t="shared" si="6"/>
        <v>464.93256</v>
      </c>
      <c r="W24" s="47">
        <f t="shared" si="7"/>
        <v>464.93256</v>
      </c>
      <c r="X24" s="47">
        <f t="shared" si="8"/>
        <v>235.03761120000001</v>
      </c>
      <c r="Y24" s="47">
        <f t="shared" si="9"/>
        <v>248.3950788</v>
      </c>
      <c r="Z24" s="47"/>
      <c r="AA24" s="47"/>
      <c r="AB24" s="47">
        <f t="shared" si="10"/>
        <v>213.23404000000002</v>
      </c>
      <c r="AC24" s="46">
        <f t="shared" si="11"/>
        <v>213.23404000000002</v>
      </c>
      <c r="AD24" s="47">
        <f t="shared" si="12"/>
        <v>107.7963208</v>
      </c>
      <c r="AE24" s="47">
        <f t="shared" si="13"/>
        <v>113.92251420000001</v>
      </c>
      <c r="AF24" s="47"/>
      <c r="AG24" s="47"/>
      <c r="AH24" s="47">
        <f t="shared" si="14"/>
        <v>44.15577999999999</v>
      </c>
      <c r="AI24" s="46">
        <f t="shared" si="15"/>
        <v>44.15577999999999</v>
      </c>
      <c r="AJ24" s="47">
        <f t="shared" si="16"/>
        <v>22.322095599999997</v>
      </c>
      <c r="AK24" s="47">
        <f t="shared" si="17"/>
        <v>23.590686899999998</v>
      </c>
      <c r="AL24" s="47"/>
      <c r="AM24" s="47"/>
      <c r="AN24" s="47">
        <f t="shared" si="18"/>
        <v>4720.64412</v>
      </c>
      <c r="AO24" s="46">
        <f t="shared" si="19"/>
        <v>4720.64412</v>
      </c>
      <c r="AP24" s="47">
        <f t="shared" si="20"/>
        <v>2386.4298024000004</v>
      </c>
      <c r="AQ24" s="47">
        <f t="shared" si="21"/>
        <v>2522.0534526</v>
      </c>
      <c r="AR24" s="47"/>
      <c r="AS24" s="47"/>
      <c r="AT24" s="47">
        <f t="shared" si="22"/>
        <v>25.96228</v>
      </c>
      <c r="AU24" s="46">
        <f t="shared" si="23"/>
        <v>25.96228</v>
      </c>
      <c r="AV24" s="47">
        <f t="shared" si="24"/>
        <v>13.1247256</v>
      </c>
      <c r="AW24" s="47">
        <f t="shared" si="25"/>
        <v>13.8706194</v>
      </c>
      <c r="AX24" s="47"/>
      <c r="AY24" s="47"/>
      <c r="AZ24" s="47">
        <f t="shared" si="26"/>
        <v>27.41154</v>
      </c>
      <c r="BA24" s="46">
        <f t="shared" si="27"/>
        <v>27.41154</v>
      </c>
      <c r="BB24" s="47">
        <f t="shared" si="28"/>
        <v>13.8573708</v>
      </c>
      <c r="BC24" s="47">
        <f t="shared" si="29"/>
        <v>14.6449017</v>
      </c>
      <c r="BD24" s="47"/>
      <c r="BE24" s="47"/>
      <c r="BF24" s="47">
        <f t="shared" si="30"/>
        <v>7.687919999999999</v>
      </c>
      <c r="BG24" s="46">
        <f t="shared" si="31"/>
        <v>7.687919999999999</v>
      </c>
      <c r="BH24" s="47">
        <f t="shared" si="32"/>
        <v>3.8864783999999997</v>
      </c>
      <c r="BI24" s="47">
        <f t="shared" si="33"/>
        <v>4.107351599999999</v>
      </c>
      <c r="BJ24" s="47"/>
      <c r="BK24" s="47"/>
      <c r="BL24" s="47">
        <f t="shared" si="34"/>
        <v>141.66672</v>
      </c>
      <c r="BM24" s="46">
        <f t="shared" si="35"/>
        <v>141.66672</v>
      </c>
      <c r="BN24" s="47">
        <f t="shared" si="36"/>
        <v>71.6168544</v>
      </c>
      <c r="BO24" s="47">
        <f t="shared" si="37"/>
        <v>75.6869256</v>
      </c>
      <c r="BP24" s="47"/>
      <c r="BQ24" s="47"/>
      <c r="BR24" s="47">
        <f t="shared" si="38"/>
        <v>211.169</v>
      </c>
      <c r="BS24" s="46">
        <f t="shared" si="39"/>
        <v>211.169</v>
      </c>
      <c r="BT24" s="47">
        <f t="shared" si="40"/>
        <v>106.75238</v>
      </c>
      <c r="BU24" s="47">
        <f t="shared" si="41"/>
        <v>112.819245</v>
      </c>
      <c r="BV24" s="47"/>
      <c r="BW24" s="47"/>
      <c r="BX24" s="47">
        <f t="shared" si="42"/>
        <v>2488</v>
      </c>
      <c r="BY24" s="46">
        <f t="shared" si="43"/>
        <v>2488</v>
      </c>
      <c r="BZ24" s="47">
        <f t="shared" si="44"/>
        <v>1257.76</v>
      </c>
      <c r="CA24" s="47">
        <f t="shared" si="45"/>
        <v>1329.24</v>
      </c>
      <c r="CB24" s="47"/>
      <c r="CC24" s="47"/>
      <c r="CD24" s="47">
        <f t="shared" si="46"/>
        <v>123.41724</v>
      </c>
      <c r="CE24" s="46">
        <f t="shared" si="47"/>
        <v>123.41724</v>
      </c>
      <c r="CF24" s="47">
        <f t="shared" si="48"/>
        <v>62.391184800000005</v>
      </c>
      <c r="CG24" s="47">
        <f t="shared" si="49"/>
        <v>65.93695020000001</v>
      </c>
      <c r="CH24" s="47"/>
      <c r="CI24" s="47"/>
      <c r="CJ24" s="47">
        <f t="shared" si="50"/>
        <v>986.67238</v>
      </c>
      <c r="CK24" s="46">
        <f t="shared" si="51"/>
        <v>986.67238</v>
      </c>
      <c r="CL24" s="47">
        <f t="shared" si="52"/>
        <v>498.79302759999996</v>
      </c>
      <c r="CM24" s="47">
        <f t="shared" si="53"/>
        <v>527.1400299</v>
      </c>
      <c r="CN24" s="47"/>
      <c r="CO24" s="47"/>
      <c r="CP24" s="47">
        <f t="shared" si="54"/>
        <v>540.1323600000001</v>
      </c>
      <c r="CQ24" s="46">
        <f t="shared" si="55"/>
        <v>540.1323600000001</v>
      </c>
      <c r="CR24" s="47">
        <f t="shared" si="56"/>
        <v>273.0534072</v>
      </c>
      <c r="CS24" s="47">
        <f t="shared" si="57"/>
        <v>288.5713578</v>
      </c>
      <c r="CT24" s="47"/>
      <c r="CU24" s="47"/>
      <c r="CV24" s="47">
        <f t="shared" si="58"/>
        <v>53.585300000000004</v>
      </c>
      <c r="CW24" s="46">
        <f t="shared" si="59"/>
        <v>53.585300000000004</v>
      </c>
      <c r="CX24" s="47">
        <f t="shared" si="60"/>
        <v>27.089005999999998</v>
      </c>
      <c r="CY24" s="47">
        <f t="shared" si="61"/>
        <v>28.6285065</v>
      </c>
      <c r="CZ24" s="47"/>
      <c r="DA24" s="47"/>
      <c r="DB24" s="47">
        <f t="shared" si="62"/>
        <v>3806.8266000000003</v>
      </c>
      <c r="DC24" s="46">
        <f t="shared" si="63"/>
        <v>3806.8266000000003</v>
      </c>
      <c r="DD24" s="47">
        <f t="shared" si="64"/>
        <v>1924.467132</v>
      </c>
      <c r="DE24" s="47">
        <f t="shared" si="65"/>
        <v>2033.836893</v>
      </c>
      <c r="DF24" s="47"/>
      <c r="DG24" s="47"/>
      <c r="DH24" s="47">
        <f t="shared" si="66"/>
        <v>897.58332</v>
      </c>
      <c r="DI24" s="46">
        <f t="shared" si="67"/>
        <v>897.58332</v>
      </c>
      <c r="DJ24" s="47">
        <f t="shared" si="68"/>
        <v>453.7557864</v>
      </c>
      <c r="DK24" s="47">
        <f t="shared" si="69"/>
        <v>479.5432686</v>
      </c>
      <c r="DL24" s="46"/>
      <c r="DM24" s="46"/>
      <c r="DN24" s="46">
        <f t="shared" si="70"/>
        <v>149.44794</v>
      </c>
      <c r="DO24" s="46">
        <f t="shared" si="71"/>
        <v>149.44794</v>
      </c>
      <c r="DP24" s="47">
        <f t="shared" si="72"/>
        <v>75.5504988</v>
      </c>
      <c r="DQ24" s="47">
        <f t="shared" si="73"/>
        <v>79.8441237</v>
      </c>
      <c r="DR24" s="47"/>
      <c r="DS24" s="47"/>
      <c r="DT24" s="47">
        <f t="shared" si="74"/>
        <v>160.86164</v>
      </c>
      <c r="DU24" s="46">
        <f t="shared" si="75"/>
        <v>160.86164</v>
      </c>
      <c r="DV24" s="47">
        <f t="shared" si="76"/>
        <v>81.32047279999999</v>
      </c>
      <c r="DW24" s="47">
        <f t="shared" si="77"/>
        <v>85.9420122</v>
      </c>
      <c r="DX24" s="47"/>
      <c r="DY24" s="47"/>
      <c r="DZ24" s="47">
        <f t="shared" si="78"/>
        <v>12267.749539999999</v>
      </c>
      <c r="EA24" s="46">
        <f t="shared" si="79"/>
        <v>12267.749539999999</v>
      </c>
      <c r="EB24" s="47">
        <f t="shared" si="80"/>
        <v>6201.7221308</v>
      </c>
      <c r="EC24" s="47">
        <f t="shared" si="81"/>
        <v>6554.1733917</v>
      </c>
      <c r="ED24" s="47"/>
      <c r="EE24" s="46"/>
      <c r="EF24" s="46"/>
      <c r="EG24" s="46">
        <f t="shared" si="82"/>
        <v>0</v>
      </c>
      <c r="EH24" s="46"/>
      <c r="EI24" s="47"/>
    </row>
    <row r="25" spans="1:139" s="34" customFormat="1" ht="12">
      <c r="A25" s="33">
        <v>43922</v>
      </c>
      <c r="C25" s="22">
        <v>10000</v>
      </c>
      <c r="D25" s="22">
        <v>62200</v>
      </c>
      <c r="E25" s="45">
        <f t="shared" si="0"/>
        <v>72200</v>
      </c>
      <c r="F25" s="45">
        <v>31444</v>
      </c>
      <c r="G25" s="45">
        <v>33231</v>
      </c>
      <c r="H25" s="47"/>
      <c r="I25" s="47">
        <f>'2010C Academic'!I25+'2010C Academic'!O25+'2010C Academic'!U25+'2010C Academic'!AA25+'2010C Academic'!AG25+'2010C Academic'!AM25+'2010C Academic'!AS25+'2010C Academic'!AY25+'2010C Academic'!BE25+'2010C Academic'!BK25+'2010C Academic'!BQ25+'2010C Academic'!BW25+'2010C Academic'!CC25+'2010C Academic'!CI25+'2010C Academic'!CO25+'2010C Academic'!CU25+'2010C Academic'!DA25+'2010C Academic'!DG25+'2010C Academic'!DM25+'2010C Academic'!DS25</f>
        <v>5605.925999999999</v>
      </c>
      <c r="J25" s="47">
        <f>'2010C Academic'!J25+'2010C Academic'!P25+'2010C Academic'!V25+'2010C Academic'!AB25+'2010C Academic'!AH25+'2010C Academic'!AN25+'2010C Academic'!AT25+'2010C Academic'!AZ25+'2010C Academic'!BF25+'2010C Academic'!BL25+'2010C Academic'!BR25+'2010C Academic'!BX25+'2010C Academic'!CD25+'2010C Academic'!CJ25+'2010C Academic'!CP25+'2010C Academic'!CV25+'2010C Academic'!DB25+'2010C Academic'!DH25+'2010C Academic'!DN25+'2010C Academic'!DT25</f>
        <v>34868.85972</v>
      </c>
      <c r="K25" s="47">
        <f t="shared" si="1"/>
        <v>40474.78572</v>
      </c>
      <c r="L25" s="47">
        <f>'2010C Academic'!L25+'2010C Academic'!R25+'2010C Academic'!X25+'2010C Academic'!AD25+'2010C Academic'!AJ25+'2010C Academic'!AP25+'2010C Academic'!AV25+'2010C Academic'!BB25+'2010C Academic'!BH25+'2010C Academic'!BN25+'2010C Academic'!BT25+'2010C Academic'!BZ25+'2010C Academic'!CF25+'2010C Academic'!CL25+'2010C Academic'!CR25+'2010C Academic'!CX25+'2010C Academic'!DD25+'2010C Academic'!DJ25+'2010C Academic'!DP25+'2010C Academic'!DV25</f>
        <v>17626.833498400003</v>
      </c>
      <c r="M25" s="47">
        <f>'2010C Academic'!M25+'2010C Academic'!S25+'2010C Academic'!Y25+'2010C Academic'!AE25+'2010C Academic'!AK25+'2010C Academic'!AQ25+'2010C Academic'!AW25+'2010C Academic'!BC25+'2010C Academic'!BI25+'2010C Academic'!BO25+'2010C Academic'!BU25+'2010C Academic'!CA25+'2010C Academic'!CG25+'2010C Academic'!CM25+'2010C Academic'!CS25+'2010C Academic'!CY25+'2010C Academic'!DE25+'2010C Academic'!DK25+'2010C Academic'!DQ25+'2010C Academic'!DW25</f>
        <v>18628.587456600002</v>
      </c>
      <c r="N25" s="47"/>
      <c r="O25" s="46">
        <f t="shared" si="83"/>
        <v>4394.0740000000005</v>
      </c>
      <c r="P25" s="48">
        <f t="shared" si="2"/>
        <v>27331.14028</v>
      </c>
      <c r="Q25" s="46">
        <f t="shared" si="3"/>
        <v>31725.21428</v>
      </c>
      <c r="R25" s="46">
        <f t="shared" si="4"/>
        <v>13816.726285600002</v>
      </c>
      <c r="S25" s="48">
        <f t="shared" si="5"/>
        <v>14601.947309399999</v>
      </c>
      <c r="T25" s="47"/>
      <c r="U25" s="47">
        <f t="shared" si="84"/>
        <v>74.748</v>
      </c>
      <c r="V25" s="48">
        <f t="shared" si="6"/>
        <v>464.93256</v>
      </c>
      <c r="W25" s="47">
        <f t="shared" si="7"/>
        <v>539.68056</v>
      </c>
      <c r="X25" s="47">
        <f t="shared" si="8"/>
        <v>235.03761120000001</v>
      </c>
      <c r="Y25" s="47">
        <f t="shared" si="9"/>
        <v>248.3950788</v>
      </c>
      <c r="Z25" s="47"/>
      <c r="AA25" s="47">
        <f t="shared" si="85"/>
        <v>34.282000000000004</v>
      </c>
      <c r="AB25" s="47">
        <f t="shared" si="10"/>
        <v>213.23404000000002</v>
      </c>
      <c r="AC25" s="46">
        <f t="shared" si="11"/>
        <v>247.51604000000003</v>
      </c>
      <c r="AD25" s="47">
        <f t="shared" si="12"/>
        <v>107.7963208</v>
      </c>
      <c r="AE25" s="47">
        <f t="shared" si="13"/>
        <v>113.92251420000001</v>
      </c>
      <c r="AF25" s="47"/>
      <c r="AG25" s="47">
        <f t="shared" si="86"/>
        <v>7.099</v>
      </c>
      <c r="AH25" s="47">
        <f t="shared" si="14"/>
        <v>44.15577999999999</v>
      </c>
      <c r="AI25" s="46">
        <f t="shared" si="15"/>
        <v>51.25478</v>
      </c>
      <c r="AJ25" s="47">
        <f t="shared" si="16"/>
        <v>22.322095599999997</v>
      </c>
      <c r="AK25" s="47">
        <f t="shared" si="17"/>
        <v>23.590686899999998</v>
      </c>
      <c r="AL25" s="47"/>
      <c r="AM25" s="47">
        <f t="shared" si="87"/>
        <v>758.946</v>
      </c>
      <c r="AN25" s="47">
        <f t="shared" si="18"/>
        <v>4720.64412</v>
      </c>
      <c r="AO25" s="46">
        <f t="shared" si="19"/>
        <v>5479.59012</v>
      </c>
      <c r="AP25" s="47">
        <f t="shared" si="20"/>
        <v>2386.4298024000004</v>
      </c>
      <c r="AQ25" s="47">
        <f t="shared" si="21"/>
        <v>2522.0534526</v>
      </c>
      <c r="AR25" s="47"/>
      <c r="AS25" s="47">
        <f t="shared" si="88"/>
        <v>4.1739999999999995</v>
      </c>
      <c r="AT25" s="47">
        <f t="shared" si="22"/>
        <v>25.96228</v>
      </c>
      <c r="AU25" s="46">
        <f t="shared" si="23"/>
        <v>30.13628</v>
      </c>
      <c r="AV25" s="47">
        <f t="shared" si="24"/>
        <v>13.1247256</v>
      </c>
      <c r="AW25" s="47">
        <f t="shared" si="25"/>
        <v>13.8706194</v>
      </c>
      <c r="AX25" s="47"/>
      <c r="AY25" s="47">
        <f t="shared" si="89"/>
        <v>4.407</v>
      </c>
      <c r="AZ25" s="47">
        <f t="shared" si="26"/>
        <v>27.41154</v>
      </c>
      <c r="BA25" s="46">
        <f t="shared" si="27"/>
        <v>31.81854</v>
      </c>
      <c r="BB25" s="47">
        <f t="shared" si="28"/>
        <v>13.8573708</v>
      </c>
      <c r="BC25" s="47">
        <f t="shared" si="29"/>
        <v>14.6449017</v>
      </c>
      <c r="BD25" s="47"/>
      <c r="BE25" s="47">
        <f t="shared" si="90"/>
        <v>1.236</v>
      </c>
      <c r="BF25" s="47">
        <f t="shared" si="30"/>
        <v>7.687919999999999</v>
      </c>
      <c r="BG25" s="46">
        <f t="shared" si="31"/>
        <v>8.923919999999999</v>
      </c>
      <c r="BH25" s="47">
        <f t="shared" si="32"/>
        <v>3.8864783999999997</v>
      </c>
      <c r="BI25" s="47">
        <f t="shared" si="33"/>
        <v>4.107351599999999</v>
      </c>
      <c r="BJ25" s="47"/>
      <c r="BK25" s="47">
        <f t="shared" si="91"/>
        <v>22.776</v>
      </c>
      <c r="BL25" s="47">
        <f t="shared" si="34"/>
        <v>141.66672</v>
      </c>
      <c r="BM25" s="46">
        <f t="shared" si="35"/>
        <v>164.44272</v>
      </c>
      <c r="BN25" s="47">
        <f t="shared" si="36"/>
        <v>71.6168544</v>
      </c>
      <c r="BO25" s="47">
        <f t="shared" si="37"/>
        <v>75.6869256</v>
      </c>
      <c r="BP25" s="47"/>
      <c r="BQ25" s="47">
        <f t="shared" si="92"/>
        <v>33.95</v>
      </c>
      <c r="BR25" s="47">
        <f t="shared" si="38"/>
        <v>211.169</v>
      </c>
      <c r="BS25" s="46">
        <f t="shared" si="39"/>
        <v>245.11900000000003</v>
      </c>
      <c r="BT25" s="47">
        <f t="shared" si="40"/>
        <v>106.75238</v>
      </c>
      <c r="BU25" s="47">
        <f t="shared" si="41"/>
        <v>112.819245</v>
      </c>
      <c r="BV25" s="47"/>
      <c r="BW25" s="47">
        <f t="shared" si="93"/>
        <v>400</v>
      </c>
      <c r="BX25" s="47">
        <f t="shared" si="42"/>
        <v>2488</v>
      </c>
      <c r="BY25" s="46">
        <f t="shared" si="43"/>
        <v>2888</v>
      </c>
      <c r="BZ25" s="47">
        <f t="shared" si="44"/>
        <v>1257.76</v>
      </c>
      <c r="CA25" s="47">
        <f t="shared" si="45"/>
        <v>1329.24</v>
      </c>
      <c r="CB25" s="47"/>
      <c r="CC25" s="47">
        <f t="shared" si="94"/>
        <v>19.842</v>
      </c>
      <c r="CD25" s="47">
        <f t="shared" si="46"/>
        <v>123.41724</v>
      </c>
      <c r="CE25" s="46">
        <f t="shared" si="47"/>
        <v>143.25924</v>
      </c>
      <c r="CF25" s="47">
        <f t="shared" si="48"/>
        <v>62.391184800000005</v>
      </c>
      <c r="CG25" s="47">
        <f t="shared" si="49"/>
        <v>65.93695020000001</v>
      </c>
      <c r="CH25" s="47"/>
      <c r="CI25" s="47">
        <f t="shared" si="95"/>
        <v>158.629</v>
      </c>
      <c r="CJ25" s="47">
        <f t="shared" si="50"/>
        <v>986.67238</v>
      </c>
      <c r="CK25" s="46">
        <f t="shared" si="51"/>
        <v>1145.3013799999999</v>
      </c>
      <c r="CL25" s="47">
        <f t="shared" si="52"/>
        <v>498.79302759999996</v>
      </c>
      <c r="CM25" s="47">
        <f t="shared" si="53"/>
        <v>527.1400299</v>
      </c>
      <c r="CN25" s="47"/>
      <c r="CO25" s="47">
        <f t="shared" si="96"/>
        <v>86.83800000000001</v>
      </c>
      <c r="CP25" s="47">
        <f t="shared" si="54"/>
        <v>540.1323600000001</v>
      </c>
      <c r="CQ25" s="46">
        <f t="shared" si="55"/>
        <v>626.97036</v>
      </c>
      <c r="CR25" s="47">
        <f t="shared" si="56"/>
        <v>273.0534072</v>
      </c>
      <c r="CS25" s="47">
        <f t="shared" si="57"/>
        <v>288.5713578</v>
      </c>
      <c r="CT25" s="47"/>
      <c r="CU25" s="47">
        <f t="shared" si="97"/>
        <v>8.615</v>
      </c>
      <c r="CV25" s="47">
        <f t="shared" si="58"/>
        <v>53.585300000000004</v>
      </c>
      <c r="CW25" s="46">
        <f t="shared" si="59"/>
        <v>62.200300000000006</v>
      </c>
      <c r="CX25" s="47">
        <f t="shared" si="60"/>
        <v>27.089005999999998</v>
      </c>
      <c r="CY25" s="47">
        <f t="shared" si="61"/>
        <v>28.6285065</v>
      </c>
      <c r="CZ25" s="47"/>
      <c r="DA25" s="47">
        <f t="shared" si="98"/>
        <v>612.03</v>
      </c>
      <c r="DB25" s="47">
        <f t="shared" si="62"/>
        <v>3806.8266000000003</v>
      </c>
      <c r="DC25" s="46">
        <f t="shared" si="63"/>
        <v>4418.8566</v>
      </c>
      <c r="DD25" s="47">
        <f t="shared" si="64"/>
        <v>1924.467132</v>
      </c>
      <c r="DE25" s="47">
        <f t="shared" si="65"/>
        <v>2033.836893</v>
      </c>
      <c r="DF25" s="47"/>
      <c r="DG25" s="47">
        <f t="shared" si="99"/>
        <v>144.306</v>
      </c>
      <c r="DH25" s="47">
        <f t="shared" si="66"/>
        <v>897.58332</v>
      </c>
      <c r="DI25" s="46">
        <f t="shared" si="67"/>
        <v>1041.88932</v>
      </c>
      <c r="DJ25" s="47">
        <f t="shared" si="68"/>
        <v>453.7557864</v>
      </c>
      <c r="DK25" s="47">
        <f t="shared" si="69"/>
        <v>479.5432686</v>
      </c>
      <c r="DL25" s="46"/>
      <c r="DM25" s="46">
        <f t="shared" si="100"/>
        <v>24.027</v>
      </c>
      <c r="DN25" s="46">
        <f t="shared" si="70"/>
        <v>149.44794</v>
      </c>
      <c r="DO25" s="46">
        <f t="shared" si="71"/>
        <v>173.47494</v>
      </c>
      <c r="DP25" s="47">
        <f t="shared" si="72"/>
        <v>75.5504988</v>
      </c>
      <c r="DQ25" s="47">
        <f t="shared" si="73"/>
        <v>79.8441237</v>
      </c>
      <c r="DR25" s="47"/>
      <c r="DS25" s="47">
        <f t="shared" si="101"/>
        <v>25.862000000000002</v>
      </c>
      <c r="DT25" s="47">
        <f t="shared" si="74"/>
        <v>160.86164</v>
      </c>
      <c r="DU25" s="46">
        <f t="shared" si="75"/>
        <v>186.72364</v>
      </c>
      <c r="DV25" s="47">
        <f t="shared" si="76"/>
        <v>81.32047279999999</v>
      </c>
      <c r="DW25" s="47">
        <f t="shared" si="77"/>
        <v>85.9420122</v>
      </c>
      <c r="DX25" s="47"/>
      <c r="DY25" s="47">
        <f t="shared" si="102"/>
        <v>1972.307</v>
      </c>
      <c r="DZ25" s="47">
        <f t="shared" si="78"/>
        <v>12267.749539999999</v>
      </c>
      <c r="EA25" s="46">
        <f t="shared" si="79"/>
        <v>14240.05654</v>
      </c>
      <c r="EB25" s="47">
        <f t="shared" si="80"/>
        <v>6201.7221308</v>
      </c>
      <c r="EC25" s="47">
        <f t="shared" si="81"/>
        <v>6554.1733917</v>
      </c>
      <c r="ED25" s="47"/>
      <c r="EE25" s="46"/>
      <c r="EF25" s="46"/>
      <c r="EG25" s="46">
        <f t="shared" si="82"/>
        <v>0</v>
      </c>
      <c r="EH25" s="46"/>
      <c r="EI25" s="47"/>
    </row>
    <row r="26" spans="1:139" s="34" customFormat="1" ht="12">
      <c r="A26" s="33">
        <v>44105</v>
      </c>
      <c r="C26" s="22"/>
      <c r="D26" s="22">
        <v>62000</v>
      </c>
      <c r="E26" s="45">
        <f t="shared" si="0"/>
        <v>62000</v>
      </c>
      <c r="F26" s="45">
        <v>31444</v>
      </c>
      <c r="G26" s="45">
        <v>33231</v>
      </c>
      <c r="H26" s="47"/>
      <c r="I26" s="47">
        <f>'2010C Academic'!I26+'2010C Academic'!O26+'2010C Academic'!U26+'2010C Academic'!AA26+'2010C Academic'!AG26+'2010C Academic'!AM26+'2010C Academic'!AS26+'2010C Academic'!AY26+'2010C Academic'!BE26+'2010C Academic'!BK26+'2010C Academic'!BQ26+'2010C Academic'!BW26+'2010C Academic'!CC26+'2010C Academic'!CI26+'2010C Academic'!CO26+'2010C Academic'!CU26+'2010C Academic'!DA26+'2010C Academic'!DG26+'2010C Academic'!DM26+'2010C Academic'!DS26</f>
        <v>0</v>
      </c>
      <c r="J26" s="47">
        <f>'2010C Academic'!J26+'2010C Academic'!P26+'2010C Academic'!V26+'2010C Academic'!AB26+'2010C Academic'!AH26+'2010C Academic'!AN26+'2010C Academic'!AT26+'2010C Academic'!AZ26+'2010C Academic'!BF26+'2010C Academic'!BL26+'2010C Academic'!BR26+'2010C Academic'!BX26+'2010C Academic'!CD26+'2010C Academic'!CJ26+'2010C Academic'!CP26+'2010C Academic'!CV26+'2010C Academic'!DB26+'2010C Academic'!DH26+'2010C Academic'!DN26+'2010C Academic'!DT26</f>
        <v>34756.7412</v>
      </c>
      <c r="K26" s="47">
        <f t="shared" si="1"/>
        <v>34756.7412</v>
      </c>
      <c r="L26" s="47">
        <f>'2010C Academic'!L26+'2010C Academic'!R26+'2010C Academic'!X26+'2010C Academic'!AD26+'2010C Academic'!AJ26+'2010C Academic'!AP26+'2010C Academic'!AV26+'2010C Academic'!BB26+'2010C Academic'!BH26+'2010C Academic'!BN26+'2010C Academic'!BT26+'2010C Academic'!BZ26+'2010C Academic'!CF26+'2010C Academic'!CL26+'2010C Academic'!CR26+'2010C Academic'!CX26+'2010C Academic'!DD26+'2010C Academic'!DJ26+'2010C Academic'!DP26+'2010C Academic'!DV26</f>
        <v>17626.833498400003</v>
      </c>
      <c r="M26" s="47">
        <f>'2010C Academic'!M26+'2010C Academic'!S26+'2010C Academic'!Y26+'2010C Academic'!AE26+'2010C Academic'!AK26+'2010C Academic'!AQ26+'2010C Academic'!AW26+'2010C Academic'!BC26+'2010C Academic'!BI26+'2010C Academic'!BO26+'2010C Academic'!BU26+'2010C Academic'!CA26+'2010C Academic'!CG26+'2010C Academic'!CM26+'2010C Academic'!CS26+'2010C Academic'!CY26+'2010C Academic'!DE26+'2010C Academic'!DK26+'2010C Academic'!DQ26+'2010C Academic'!DW26</f>
        <v>18628.587456600002</v>
      </c>
      <c r="N26" s="47"/>
      <c r="O26" s="46"/>
      <c r="P26" s="48">
        <f t="shared" si="2"/>
        <v>27243.258800000003</v>
      </c>
      <c r="Q26" s="46">
        <f t="shared" si="3"/>
        <v>27243.258800000003</v>
      </c>
      <c r="R26" s="46">
        <f t="shared" si="4"/>
        <v>13816.726285600002</v>
      </c>
      <c r="S26" s="48">
        <f t="shared" si="5"/>
        <v>14601.947309399999</v>
      </c>
      <c r="T26" s="47"/>
      <c r="U26" s="47"/>
      <c r="V26" s="48">
        <f t="shared" si="6"/>
        <v>463.43760000000003</v>
      </c>
      <c r="W26" s="47">
        <f t="shared" si="7"/>
        <v>463.43760000000003</v>
      </c>
      <c r="X26" s="47">
        <f t="shared" si="8"/>
        <v>235.03761120000001</v>
      </c>
      <c r="Y26" s="47">
        <f t="shared" si="9"/>
        <v>248.3950788</v>
      </c>
      <c r="Z26" s="47"/>
      <c r="AA26" s="47"/>
      <c r="AB26" s="47">
        <f t="shared" si="10"/>
        <v>212.54840000000002</v>
      </c>
      <c r="AC26" s="46">
        <f t="shared" si="11"/>
        <v>212.54840000000002</v>
      </c>
      <c r="AD26" s="47">
        <f t="shared" si="12"/>
        <v>107.7963208</v>
      </c>
      <c r="AE26" s="47">
        <f t="shared" si="13"/>
        <v>113.92251420000001</v>
      </c>
      <c r="AF26" s="47"/>
      <c r="AG26" s="47"/>
      <c r="AH26" s="47">
        <f t="shared" si="14"/>
        <v>44.0138</v>
      </c>
      <c r="AI26" s="46">
        <f t="shared" si="15"/>
        <v>44.0138</v>
      </c>
      <c r="AJ26" s="47">
        <f t="shared" si="16"/>
        <v>22.322095599999997</v>
      </c>
      <c r="AK26" s="47">
        <f t="shared" si="17"/>
        <v>23.590686899999998</v>
      </c>
      <c r="AL26" s="47"/>
      <c r="AM26" s="47"/>
      <c r="AN26" s="47">
        <f t="shared" si="18"/>
        <v>4705.465200000001</v>
      </c>
      <c r="AO26" s="46">
        <f t="shared" si="19"/>
        <v>4705.465200000001</v>
      </c>
      <c r="AP26" s="47">
        <f t="shared" si="20"/>
        <v>2386.4298024000004</v>
      </c>
      <c r="AQ26" s="47">
        <f t="shared" si="21"/>
        <v>2522.0534526</v>
      </c>
      <c r="AR26" s="47"/>
      <c r="AS26" s="47"/>
      <c r="AT26" s="47">
        <f t="shared" si="22"/>
        <v>25.878800000000002</v>
      </c>
      <c r="AU26" s="46">
        <f t="shared" si="23"/>
        <v>25.878800000000002</v>
      </c>
      <c r="AV26" s="47">
        <f t="shared" si="24"/>
        <v>13.1247256</v>
      </c>
      <c r="AW26" s="47">
        <f t="shared" si="25"/>
        <v>13.8706194</v>
      </c>
      <c r="AX26" s="47"/>
      <c r="AY26" s="47"/>
      <c r="AZ26" s="47">
        <f t="shared" si="26"/>
        <v>27.323399999999996</v>
      </c>
      <c r="BA26" s="46">
        <f t="shared" si="27"/>
        <v>27.323399999999996</v>
      </c>
      <c r="BB26" s="47">
        <f t="shared" si="28"/>
        <v>13.8573708</v>
      </c>
      <c r="BC26" s="47">
        <f t="shared" si="29"/>
        <v>14.6449017</v>
      </c>
      <c r="BD26" s="47"/>
      <c r="BE26" s="47"/>
      <c r="BF26" s="47">
        <f t="shared" si="30"/>
        <v>7.6632</v>
      </c>
      <c r="BG26" s="46">
        <f t="shared" si="31"/>
        <v>7.6632</v>
      </c>
      <c r="BH26" s="47">
        <f t="shared" si="32"/>
        <v>3.8864783999999997</v>
      </c>
      <c r="BI26" s="47">
        <f t="shared" si="33"/>
        <v>4.107351599999999</v>
      </c>
      <c r="BJ26" s="47"/>
      <c r="BK26" s="47"/>
      <c r="BL26" s="47">
        <f t="shared" si="34"/>
        <v>141.2112</v>
      </c>
      <c r="BM26" s="46">
        <f t="shared" si="35"/>
        <v>141.2112</v>
      </c>
      <c r="BN26" s="47">
        <f t="shared" si="36"/>
        <v>71.6168544</v>
      </c>
      <c r="BO26" s="47">
        <f t="shared" si="37"/>
        <v>75.6869256</v>
      </c>
      <c r="BP26" s="47"/>
      <c r="BQ26" s="47"/>
      <c r="BR26" s="47">
        <f t="shared" si="38"/>
        <v>210.49</v>
      </c>
      <c r="BS26" s="46">
        <f t="shared" si="39"/>
        <v>210.49</v>
      </c>
      <c r="BT26" s="47">
        <f t="shared" si="40"/>
        <v>106.75238</v>
      </c>
      <c r="BU26" s="47">
        <f t="shared" si="41"/>
        <v>112.819245</v>
      </c>
      <c r="BV26" s="47"/>
      <c r="BW26" s="47"/>
      <c r="BX26" s="47">
        <f t="shared" si="42"/>
        <v>2480</v>
      </c>
      <c r="BY26" s="46">
        <f t="shared" si="43"/>
        <v>2480</v>
      </c>
      <c r="BZ26" s="47">
        <f t="shared" si="44"/>
        <v>1257.76</v>
      </c>
      <c r="CA26" s="47">
        <f t="shared" si="45"/>
        <v>1329.24</v>
      </c>
      <c r="CB26" s="47"/>
      <c r="CC26" s="47"/>
      <c r="CD26" s="47">
        <f t="shared" si="46"/>
        <v>123.02040000000001</v>
      </c>
      <c r="CE26" s="46">
        <f t="shared" si="47"/>
        <v>123.02040000000001</v>
      </c>
      <c r="CF26" s="47">
        <f t="shared" si="48"/>
        <v>62.391184800000005</v>
      </c>
      <c r="CG26" s="47">
        <f t="shared" si="49"/>
        <v>65.93695020000001</v>
      </c>
      <c r="CH26" s="47"/>
      <c r="CI26" s="47"/>
      <c r="CJ26" s="47">
        <f t="shared" si="50"/>
        <v>983.4997999999999</v>
      </c>
      <c r="CK26" s="46">
        <f t="shared" si="51"/>
        <v>983.4997999999999</v>
      </c>
      <c r="CL26" s="47">
        <f t="shared" si="52"/>
        <v>498.79302759999996</v>
      </c>
      <c r="CM26" s="47">
        <f t="shared" si="53"/>
        <v>527.1400299</v>
      </c>
      <c r="CN26" s="47"/>
      <c r="CO26" s="47"/>
      <c r="CP26" s="47">
        <f t="shared" si="54"/>
        <v>538.3956000000001</v>
      </c>
      <c r="CQ26" s="46">
        <f t="shared" si="55"/>
        <v>538.3956000000001</v>
      </c>
      <c r="CR26" s="47">
        <f t="shared" si="56"/>
        <v>273.0534072</v>
      </c>
      <c r="CS26" s="47">
        <f t="shared" si="57"/>
        <v>288.5713578</v>
      </c>
      <c r="CT26" s="47"/>
      <c r="CU26" s="47"/>
      <c r="CV26" s="47">
        <f t="shared" si="58"/>
        <v>53.413000000000004</v>
      </c>
      <c r="CW26" s="46">
        <f t="shared" si="59"/>
        <v>53.413000000000004</v>
      </c>
      <c r="CX26" s="47">
        <f t="shared" si="60"/>
        <v>27.089005999999998</v>
      </c>
      <c r="CY26" s="47">
        <f t="shared" si="61"/>
        <v>28.6285065</v>
      </c>
      <c r="CZ26" s="47"/>
      <c r="DA26" s="47"/>
      <c r="DB26" s="47">
        <f t="shared" si="62"/>
        <v>3794.5860000000002</v>
      </c>
      <c r="DC26" s="46">
        <f t="shared" si="63"/>
        <v>3794.5860000000002</v>
      </c>
      <c r="DD26" s="47">
        <f t="shared" si="64"/>
        <v>1924.467132</v>
      </c>
      <c r="DE26" s="47">
        <f t="shared" si="65"/>
        <v>2033.836893</v>
      </c>
      <c r="DF26" s="47"/>
      <c r="DG26" s="47"/>
      <c r="DH26" s="47">
        <f t="shared" si="66"/>
        <v>894.6972000000001</v>
      </c>
      <c r="DI26" s="46">
        <f t="shared" si="67"/>
        <v>894.6972000000001</v>
      </c>
      <c r="DJ26" s="47">
        <f t="shared" si="68"/>
        <v>453.7557864</v>
      </c>
      <c r="DK26" s="47">
        <f t="shared" si="69"/>
        <v>479.5432686</v>
      </c>
      <c r="DL26" s="46"/>
      <c r="DM26" s="46"/>
      <c r="DN26" s="46">
        <f t="shared" si="70"/>
        <v>148.96740000000003</v>
      </c>
      <c r="DO26" s="46">
        <f t="shared" si="71"/>
        <v>148.96740000000003</v>
      </c>
      <c r="DP26" s="47">
        <f t="shared" si="72"/>
        <v>75.5504988</v>
      </c>
      <c r="DQ26" s="47">
        <f t="shared" si="73"/>
        <v>79.8441237</v>
      </c>
      <c r="DR26" s="47"/>
      <c r="DS26" s="47"/>
      <c r="DT26" s="47">
        <f t="shared" si="74"/>
        <v>160.3444</v>
      </c>
      <c r="DU26" s="46">
        <f t="shared" si="75"/>
        <v>160.3444</v>
      </c>
      <c r="DV26" s="47">
        <f t="shared" si="76"/>
        <v>81.32047279999999</v>
      </c>
      <c r="DW26" s="47">
        <f t="shared" si="77"/>
        <v>85.9420122</v>
      </c>
      <c r="DX26" s="47"/>
      <c r="DY26" s="47"/>
      <c r="DZ26" s="47">
        <f t="shared" si="78"/>
        <v>12228.3034</v>
      </c>
      <c r="EA26" s="46">
        <f t="shared" si="79"/>
        <v>12228.3034</v>
      </c>
      <c r="EB26" s="47">
        <f t="shared" si="80"/>
        <v>6201.7221308</v>
      </c>
      <c r="EC26" s="47">
        <f t="shared" si="81"/>
        <v>6554.1733917</v>
      </c>
      <c r="ED26" s="47"/>
      <c r="EE26" s="46"/>
      <c r="EF26" s="46"/>
      <c r="EG26" s="46">
        <f t="shared" si="82"/>
        <v>0</v>
      </c>
      <c r="EH26" s="46"/>
      <c r="EI26" s="47"/>
    </row>
    <row r="27" spans="1:139" s="34" customFormat="1" ht="12">
      <c r="A27" s="33">
        <v>44287</v>
      </c>
      <c r="C27" s="22">
        <v>3100000</v>
      </c>
      <c r="D27" s="22">
        <v>62000</v>
      </c>
      <c r="E27" s="45">
        <f t="shared" si="0"/>
        <v>3162000</v>
      </c>
      <c r="F27" s="45">
        <v>31436</v>
      </c>
      <c r="G27" s="45">
        <v>33226</v>
      </c>
      <c r="H27" s="47"/>
      <c r="I27" s="47">
        <f>'2010C Academic'!I27+'2010C Academic'!O27+'2010C Academic'!U27+'2010C Academic'!AA27+'2010C Academic'!AG27+'2010C Academic'!AM27+'2010C Academic'!AS27+'2010C Academic'!AY27+'2010C Academic'!BE27+'2010C Academic'!BK27+'2010C Academic'!BQ27+'2010C Academic'!BW27+'2010C Academic'!CC27+'2010C Academic'!CI27+'2010C Academic'!CO27+'2010C Academic'!CU27+'2010C Academic'!DA27+'2010C Academic'!DG27+'2010C Academic'!DM27+'2010C Academic'!DS27</f>
        <v>1737837.0599999998</v>
      </c>
      <c r="J27" s="47">
        <f>'2010C Academic'!J27+'2010C Academic'!P27+'2010C Academic'!V27+'2010C Academic'!AB27+'2010C Academic'!AH27+'2010C Academic'!AN27+'2010C Academic'!AT27+'2010C Academic'!AZ27+'2010C Academic'!BF27+'2010C Academic'!BL27+'2010C Academic'!BR27+'2010C Academic'!BX27+'2010C Academic'!CD27+'2010C Academic'!CJ27+'2010C Academic'!CP27+'2010C Academic'!CV27+'2010C Academic'!DB27+'2010C Academic'!DH27+'2010C Academic'!DN27+'2010C Academic'!DT27</f>
        <v>34756.7412</v>
      </c>
      <c r="K27" s="47">
        <f t="shared" si="1"/>
        <v>1772593.8011999999</v>
      </c>
      <c r="L27" s="47">
        <f>'2010C Academic'!L27+'2010C Academic'!R27+'2010C Academic'!X27+'2010C Academic'!AD27+'2010C Academic'!AJ27+'2010C Academic'!AP27+'2010C Academic'!AV27+'2010C Academic'!BB27+'2010C Academic'!BH27+'2010C Academic'!BN27+'2010C Academic'!BT27+'2010C Academic'!BZ27+'2010C Academic'!CF27+'2010C Academic'!CL27+'2010C Academic'!CR27+'2010C Academic'!CX27+'2010C Academic'!DD27+'2010C Academic'!DJ27+'2010C Academic'!DP27+'2010C Academic'!DV27</f>
        <v>17631.348869600002</v>
      </c>
      <c r="M27" s="47">
        <f>'2010C Academic'!M27+'2010C Academic'!S27+'2010C Academic'!Y27+'2010C Academic'!AE27+'2010C Academic'!AK27+'2010C Academic'!AQ27+'2010C Academic'!AW27+'2010C Academic'!BC27+'2010C Academic'!BI27+'2010C Academic'!BO27+'2010C Academic'!BU27+'2010C Academic'!CA27+'2010C Academic'!CG27+'2010C Academic'!CM27+'2010C Academic'!CS27+'2010C Academic'!CY27+'2010C Academic'!DE27+'2010C Academic'!DK27+'2010C Academic'!DQ27+'2010C Academic'!DW27</f>
        <v>18635.7845636</v>
      </c>
      <c r="N27" s="47"/>
      <c r="O27" s="46">
        <f t="shared" si="83"/>
        <v>1362162.94</v>
      </c>
      <c r="P27" s="48">
        <f t="shared" si="2"/>
        <v>27243.258800000003</v>
      </c>
      <c r="Q27" s="46">
        <f t="shared" si="3"/>
        <v>1389406.1988</v>
      </c>
      <c r="R27" s="46">
        <f t="shared" si="4"/>
        <v>13813.2110264</v>
      </c>
      <c r="S27" s="48">
        <f t="shared" si="5"/>
        <v>14599.7502724</v>
      </c>
      <c r="T27" s="47"/>
      <c r="U27" s="47">
        <f t="shared" si="84"/>
        <v>23171.88</v>
      </c>
      <c r="V27" s="48">
        <f t="shared" si="6"/>
        <v>463.43760000000003</v>
      </c>
      <c r="W27" s="47">
        <f t="shared" si="7"/>
        <v>23635.317600000002</v>
      </c>
      <c r="X27" s="47">
        <f t="shared" si="8"/>
        <v>234.9778128</v>
      </c>
      <c r="Y27" s="47">
        <f t="shared" si="9"/>
        <v>248.3577048</v>
      </c>
      <c r="Z27" s="47"/>
      <c r="AA27" s="47">
        <f t="shared" si="85"/>
        <v>10627.42</v>
      </c>
      <c r="AB27" s="47">
        <f t="shared" si="10"/>
        <v>212.54840000000002</v>
      </c>
      <c r="AC27" s="46">
        <f t="shared" si="11"/>
        <v>10839.9684</v>
      </c>
      <c r="AD27" s="47">
        <f t="shared" si="12"/>
        <v>107.7688952</v>
      </c>
      <c r="AE27" s="47">
        <f t="shared" si="13"/>
        <v>113.9053732</v>
      </c>
      <c r="AF27" s="47"/>
      <c r="AG27" s="47">
        <f t="shared" si="86"/>
        <v>2200.69</v>
      </c>
      <c r="AH27" s="47">
        <f t="shared" si="14"/>
        <v>44.0138</v>
      </c>
      <c r="AI27" s="46">
        <f t="shared" si="15"/>
        <v>2244.7038000000002</v>
      </c>
      <c r="AJ27" s="47">
        <f t="shared" si="16"/>
        <v>22.316416399999998</v>
      </c>
      <c r="AK27" s="47">
        <f t="shared" si="17"/>
        <v>23.5871374</v>
      </c>
      <c r="AL27" s="47"/>
      <c r="AM27" s="47">
        <f t="shared" si="87"/>
        <v>235273.26</v>
      </c>
      <c r="AN27" s="47">
        <f t="shared" si="18"/>
        <v>4705.465200000001</v>
      </c>
      <c r="AO27" s="46">
        <f t="shared" si="19"/>
        <v>239978.72520000002</v>
      </c>
      <c r="AP27" s="47">
        <f t="shared" si="20"/>
        <v>2385.8226456</v>
      </c>
      <c r="AQ27" s="47">
        <f t="shared" si="21"/>
        <v>2521.6739796</v>
      </c>
      <c r="AR27" s="47"/>
      <c r="AS27" s="47">
        <f t="shared" si="88"/>
        <v>1293.94</v>
      </c>
      <c r="AT27" s="47">
        <f t="shared" si="22"/>
        <v>25.878800000000002</v>
      </c>
      <c r="AU27" s="46">
        <f t="shared" si="23"/>
        <v>1319.8188</v>
      </c>
      <c r="AV27" s="47">
        <f t="shared" si="24"/>
        <v>13.1213864</v>
      </c>
      <c r="AW27" s="47">
        <f t="shared" si="25"/>
        <v>13.8685324</v>
      </c>
      <c r="AX27" s="47"/>
      <c r="AY27" s="47">
        <f t="shared" si="89"/>
        <v>1366.17</v>
      </c>
      <c r="AZ27" s="47">
        <f t="shared" si="26"/>
        <v>27.323399999999996</v>
      </c>
      <c r="BA27" s="46">
        <f t="shared" si="27"/>
        <v>1393.4934</v>
      </c>
      <c r="BB27" s="47">
        <f t="shared" si="28"/>
        <v>13.853845199999999</v>
      </c>
      <c r="BC27" s="47">
        <f t="shared" si="29"/>
        <v>14.6426982</v>
      </c>
      <c r="BD27" s="47"/>
      <c r="BE27" s="47">
        <f t="shared" si="90"/>
        <v>383.16</v>
      </c>
      <c r="BF27" s="47">
        <f t="shared" si="30"/>
        <v>7.6632</v>
      </c>
      <c r="BG27" s="46">
        <f t="shared" si="31"/>
        <v>390.82320000000004</v>
      </c>
      <c r="BH27" s="47">
        <f t="shared" si="32"/>
        <v>3.8854895999999997</v>
      </c>
      <c r="BI27" s="47">
        <f t="shared" si="33"/>
        <v>4.1067336</v>
      </c>
      <c r="BJ27" s="47"/>
      <c r="BK27" s="47">
        <f t="shared" si="91"/>
        <v>7060.56</v>
      </c>
      <c r="BL27" s="47">
        <f t="shared" si="34"/>
        <v>141.2112</v>
      </c>
      <c r="BM27" s="46">
        <f t="shared" si="35"/>
        <v>7201.7712</v>
      </c>
      <c r="BN27" s="47">
        <f t="shared" si="36"/>
        <v>71.5986336</v>
      </c>
      <c r="BO27" s="47">
        <f t="shared" si="37"/>
        <v>75.6755376</v>
      </c>
      <c r="BP27" s="47"/>
      <c r="BQ27" s="47">
        <f t="shared" si="92"/>
        <v>10524.5</v>
      </c>
      <c r="BR27" s="47">
        <f t="shared" si="38"/>
        <v>210.49</v>
      </c>
      <c r="BS27" s="46">
        <f t="shared" si="39"/>
        <v>10734.99</v>
      </c>
      <c r="BT27" s="47">
        <f t="shared" si="40"/>
        <v>106.72522000000001</v>
      </c>
      <c r="BU27" s="47">
        <f t="shared" si="41"/>
        <v>112.80227000000001</v>
      </c>
      <c r="BV27" s="47"/>
      <c r="BW27" s="47">
        <f t="shared" si="93"/>
        <v>124000</v>
      </c>
      <c r="BX27" s="47">
        <f t="shared" si="42"/>
        <v>2480</v>
      </c>
      <c r="BY27" s="46">
        <f t="shared" si="43"/>
        <v>126480</v>
      </c>
      <c r="BZ27" s="47">
        <f t="shared" si="44"/>
        <v>1257.44</v>
      </c>
      <c r="CA27" s="47">
        <f t="shared" si="45"/>
        <v>1329.04</v>
      </c>
      <c r="CB27" s="47"/>
      <c r="CC27" s="47">
        <f t="shared" si="94"/>
        <v>6151.02</v>
      </c>
      <c r="CD27" s="47">
        <f t="shared" si="46"/>
        <v>123.02040000000001</v>
      </c>
      <c r="CE27" s="46">
        <f t="shared" si="47"/>
        <v>6274.040400000001</v>
      </c>
      <c r="CF27" s="47">
        <f t="shared" si="48"/>
        <v>62.375311200000006</v>
      </c>
      <c r="CG27" s="47">
        <f t="shared" si="49"/>
        <v>65.9270292</v>
      </c>
      <c r="CH27" s="47"/>
      <c r="CI27" s="47">
        <f t="shared" si="95"/>
        <v>49174.99</v>
      </c>
      <c r="CJ27" s="47">
        <f t="shared" si="50"/>
        <v>983.4997999999999</v>
      </c>
      <c r="CK27" s="46">
        <f t="shared" si="51"/>
        <v>50158.489799999996</v>
      </c>
      <c r="CL27" s="47">
        <f t="shared" si="52"/>
        <v>498.6661244</v>
      </c>
      <c r="CM27" s="47">
        <f t="shared" si="53"/>
        <v>527.0607153999999</v>
      </c>
      <c r="CN27" s="47"/>
      <c r="CO27" s="47">
        <f t="shared" si="96"/>
        <v>26919.78</v>
      </c>
      <c r="CP27" s="47">
        <f t="shared" si="54"/>
        <v>538.3956000000001</v>
      </c>
      <c r="CQ27" s="46">
        <f t="shared" si="55"/>
        <v>27458.1756</v>
      </c>
      <c r="CR27" s="47">
        <f t="shared" si="56"/>
        <v>272.9839368</v>
      </c>
      <c r="CS27" s="47">
        <f t="shared" si="57"/>
        <v>288.5279388</v>
      </c>
      <c r="CT27" s="47"/>
      <c r="CU27" s="47">
        <f t="shared" si="97"/>
        <v>2670.65</v>
      </c>
      <c r="CV27" s="47">
        <f t="shared" si="58"/>
        <v>53.413000000000004</v>
      </c>
      <c r="CW27" s="46">
        <f t="shared" si="59"/>
        <v>2724.063</v>
      </c>
      <c r="CX27" s="47">
        <f t="shared" si="60"/>
        <v>27.082113999999997</v>
      </c>
      <c r="CY27" s="47">
        <f t="shared" si="61"/>
        <v>28.624198999999997</v>
      </c>
      <c r="CZ27" s="47"/>
      <c r="DA27" s="47">
        <f t="shared" si="98"/>
        <v>189729.3</v>
      </c>
      <c r="DB27" s="47">
        <f t="shared" si="62"/>
        <v>3794.5860000000002</v>
      </c>
      <c r="DC27" s="46">
        <f t="shared" si="63"/>
        <v>193523.886</v>
      </c>
      <c r="DD27" s="47">
        <f t="shared" si="64"/>
        <v>1923.977508</v>
      </c>
      <c r="DE27" s="47">
        <f t="shared" si="65"/>
        <v>2033.530878</v>
      </c>
      <c r="DF27" s="47"/>
      <c r="DG27" s="47">
        <f t="shared" si="99"/>
        <v>44734.86</v>
      </c>
      <c r="DH27" s="47">
        <f t="shared" si="66"/>
        <v>894.6972000000001</v>
      </c>
      <c r="DI27" s="46">
        <f t="shared" si="67"/>
        <v>45629.5572</v>
      </c>
      <c r="DJ27" s="47">
        <f t="shared" si="68"/>
        <v>453.6403416</v>
      </c>
      <c r="DK27" s="47">
        <f t="shared" si="69"/>
        <v>479.4711156</v>
      </c>
      <c r="DL27" s="46"/>
      <c r="DM27" s="46">
        <f t="shared" si="100"/>
        <v>7448.37</v>
      </c>
      <c r="DN27" s="46">
        <f t="shared" si="70"/>
        <v>148.96740000000003</v>
      </c>
      <c r="DO27" s="46">
        <f t="shared" si="71"/>
        <v>7597.3374</v>
      </c>
      <c r="DP27" s="47">
        <f t="shared" si="72"/>
        <v>75.53127719999999</v>
      </c>
      <c r="DQ27" s="47">
        <f t="shared" si="73"/>
        <v>79.83211019999999</v>
      </c>
      <c r="DR27" s="47"/>
      <c r="DS27" s="47">
        <f t="shared" si="101"/>
        <v>8017.22</v>
      </c>
      <c r="DT27" s="47">
        <f t="shared" si="74"/>
        <v>160.3444</v>
      </c>
      <c r="DU27" s="46">
        <f t="shared" si="75"/>
        <v>8177.5644</v>
      </c>
      <c r="DV27" s="47">
        <f t="shared" si="76"/>
        <v>81.2997832</v>
      </c>
      <c r="DW27" s="47">
        <f t="shared" si="77"/>
        <v>85.9290812</v>
      </c>
      <c r="DX27" s="47"/>
      <c r="DY27" s="47">
        <f t="shared" si="102"/>
        <v>611415.17</v>
      </c>
      <c r="DZ27" s="47">
        <f t="shared" si="78"/>
        <v>12228.3034</v>
      </c>
      <c r="EA27" s="46">
        <f t="shared" si="79"/>
        <v>623643.4734</v>
      </c>
      <c r="EB27" s="47">
        <f t="shared" si="80"/>
        <v>6200.1442852</v>
      </c>
      <c r="EC27" s="47">
        <f t="shared" si="81"/>
        <v>6553.1872382</v>
      </c>
      <c r="ED27" s="47"/>
      <c r="EE27" s="46"/>
      <c r="EF27" s="46"/>
      <c r="EG27" s="46">
        <f t="shared" si="82"/>
        <v>0</v>
      </c>
      <c r="EH27" s="46"/>
      <c r="EI27" s="47"/>
    </row>
    <row r="28" spans="1:139" s="34" customFormat="1" ht="12">
      <c r="A28" s="33">
        <v>44470</v>
      </c>
      <c r="C28" s="22"/>
      <c r="D28" s="22"/>
      <c r="E28" s="45">
        <f t="shared" si="0"/>
        <v>0</v>
      </c>
      <c r="F28" s="45"/>
      <c r="G28" s="45"/>
      <c r="H28" s="47"/>
      <c r="I28" s="47">
        <f>'2010C Academic'!I28+'2010C Academic'!O28+'2010C Academic'!U28+'2010C Academic'!AA28+'2010C Academic'!AG28+'2010C Academic'!AM28+'2010C Academic'!AS28+'2010C Academic'!AY28+'2010C Academic'!BE28+'2010C Academic'!BK28+'2010C Academic'!BQ28+'2010C Academic'!BW28+'2010C Academic'!CC28+'2010C Academic'!CI28+'2010C Academic'!CO28+'2010C Academic'!CU28+'2010C Academic'!DA28+'2010C Academic'!DG28+'2010C Academic'!DM28+'2010C Academic'!DS28</f>
        <v>0</v>
      </c>
      <c r="J28" s="47">
        <f>'2010C Academic'!J28+'2010C Academic'!P28+'2010C Academic'!V28+'2010C Academic'!AB28+'2010C Academic'!AH28+'2010C Academic'!AN28+'2010C Academic'!AT28+'2010C Academic'!AZ28+'2010C Academic'!BF28+'2010C Academic'!BL28+'2010C Academic'!BR28+'2010C Academic'!BX28+'2010C Academic'!CD28+'2010C Academic'!CJ28+'2010C Academic'!CP28+'2010C Academic'!CV28+'2010C Academic'!DB28+'2010C Academic'!DH28+'2010C Academic'!DN28+'2010C Academic'!DT28</f>
        <v>0</v>
      </c>
      <c r="K28" s="47">
        <f t="shared" si="1"/>
        <v>0</v>
      </c>
      <c r="L28" s="47">
        <f>'2010C Academic'!L28+'2010C Academic'!R28+'2010C Academic'!X28+'2010C Academic'!AD28+'2010C Academic'!AJ28+'2010C Academic'!AP28+'2010C Academic'!AV28+'2010C Academic'!BB28+'2010C Academic'!BH28+'2010C Academic'!BN28+'2010C Academic'!BT28+'2010C Academic'!BZ28+'2010C Academic'!CF28+'2010C Academic'!CL28+'2010C Academic'!CR28+'2010C Academic'!CX28+'2010C Academic'!DD28+'2010C Academic'!DJ28+'2010C Academic'!DP28+'2010C Academic'!DV28</f>
        <v>0</v>
      </c>
      <c r="M28" s="47">
        <f>'2010C Academic'!M28+'2010C Academic'!S28+'2010C Academic'!Y28+'2010C Academic'!AE28+'2010C Academic'!AK28+'2010C Academic'!AQ28+'2010C Academic'!AW28+'2010C Academic'!BC28+'2010C Academic'!BI28+'2010C Academic'!BO28+'2010C Academic'!BU28+'2010C Academic'!CA28+'2010C Academic'!CG28+'2010C Academic'!CM28+'2010C Academic'!CS28+'2010C Academic'!CY28+'2010C Academic'!DE28+'2010C Academic'!DK28+'2010C Academic'!DQ28+'2010C Academic'!DW28</f>
        <v>0</v>
      </c>
      <c r="N28" s="47"/>
      <c r="O28" s="46"/>
      <c r="P28" s="48">
        <f t="shared" si="2"/>
        <v>0</v>
      </c>
      <c r="Q28" s="46">
        <f t="shared" si="3"/>
        <v>0</v>
      </c>
      <c r="R28" s="46">
        <f t="shared" si="4"/>
        <v>0</v>
      </c>
      <c r="S28" s="48">
        <f t="shared" si="5"/>
        <v>0</v>
      </c>
      <c r="T28" s="47"/>
      <c r="U28" s="47"/>
      <c r="V28" s="48">
        <f t="shared" si="6"/>
        <v>0</v>
      </c>
      <c r="W28" s="47">
        <f t="shared" si="7"/>
        <v>0</v>
      </c>
      <c r="X28" s="47">
        <f t="shared" si="8"/>
        <v>0</v>
      </c>
      <c r="Y28" s="47">
        <f t="shared" si="9"/>
        <v>0</v>
      </c>
      <c r="Z28" s="47"/>
      <c r="AA28" s="47"/>
      <c r="AB28" s="47">
        <f t="shared" si="10"/>
        <v>0</v>
      </c>
      <c r="AC28" s="46">
        <f t="shared" si="11"/>
        <v>0</v>
      </c>
      <c r="AD28" s="47">
        <f t="shared" si="12"/>
        <v>0</v>
      </c>
      <c r="AE28" s="47">
        <f t="shared" si="13"/>
        <v>0</v>
      </c>
      <c r="AF28" s="47"/>
      <c r="AG28" s="47"/>
      <c r="AH28" s="47">
        <f t="shared" si="14"/>
        <v>0</v>
      </c>
      <c r="AI28" s="46">
        <f t="shared" si="15"/>
        <v>0</v>
      </c>
      <c r="AJ28" s="47">
        <f t="shared" si="16"/>
        <v>0</v>
      </c>
      <c r="AK28" s="47">
        <f t="shared" si="17"/>
        <v>0</v>
      </c>
      <c r="AL28" s="47"/>
      <c r="AM28" s="47"/>
      <c r="AN28" s="47">
        <f t="shared" si="18"/>
        <v>0</v>
      </c>
      <c r="AO28" s="46">
        <f t="shared" si="19"/>
        <v>0</v>
      </c>
      <c r="AP28" s="47">
        <f t="shared" si="20"/>
        <v>0</v>
      </c>
      <c r="AQ28" s="47">
        <f t="shared" si="21"/>
        <v>0</v>
      </c>
      <c r="AR28" s="47"/>
      <c r="AS28" s="47"/>
      <c r="AT28" s="47">
        <f t="shared" si="22"/>
        <v>0</v>
      </c>
      <c r="AU28" s="46">
        <f t="shared" si="23"/>
        <v>0</v>
      </c>
      <c r="AV28" s="47">
        <f t="shared" si="24"/>
        <v>0</v>
      </c>
      <c r="AW28" s="47">
        <f t="shared" si="25"/>
        <v>0</v>
      </c>
      <c r="AX28" s="47"/>
      <c r="AY28" s="47"/>
      <c r="AZ28" s="47">
        <f t="shared" si="26"/>
        <v>0</v>
      </c>
      <c r="BA28" s="46">
        <f t="shared" si="27"/>
        <v>0</v>
      </c>
      <c r="BB28" s="47">
        <f t="shared" si="28"/>
        <v>0</v>
      </c>
      <c r="BC28" s="47">
        <f t="shared" si="29"/>
        <v>0</v>
      </c>
      <c r="BD28" s="47"/>
      <c r="BE28" s="47"/>
      <c r="BF28" s="47">
        <f t="shared" si="30"/>
        <v>0</v>
      </c>
      <c r="BG28" s="46">
        <f t="shared" si="31"/>
        <v>0</v>
      </c>
      <c r="BH28" s="47">
        <f t="shared" si="32"/>
        <v>0</v>
      </c>
      <c r="BI28" s="47">
        <f t="shared" si="33"/>
        <v>0</v>
      </c>
      <c r="BJ28" s="47"/>
      <c r="BK28" s="47"/>
      <c r="BL28" s="47">
        <f t="shared" si="34"/>
        <v>0</v>
      </c>
      <c r="BM28" s="46">
        <f t="shared" si="35"/>
        <v>0</v>
      </c>
      <c r="BN28" s="47">
        <f t="shared" si="36"/>
        <v>0</v>
      </c>
      <c r="BO28" s="47">
        <f t="shared" si="37"/>
        <v>0</v>
      </c>
      <c r="BP28" s="47"/>
      <c r="BQ28" s="47"/>
      <c r="BR28" s="47">
        <f t="shared" si="38"/>
        <v>0</v>
      </c>
      <c r="BS28" s="46">
        <f t="shared" si="39"/>
        <v>0</v>
      </c>
      <c r="BT28" s="47">
        <f t="shared" si="40"/>
        <v>0</v>
      </c>
      <c r="BU28" s="47">
        <f t="shared" si="41"/>
        <v>0</v>
      </c>
      <c r="BV28" s="47"/>
      <c r="BW28" s="47"/>
      <c r="BX28" s="47">
        <f t="shared" si="42"/>
        <v>0</v>
      </c>
      <c r="BY28" s="46">
        <f t="shared" si="43"/>
        <v>0</v>
      </c>
      <c r="BZ28" s="47">
        <f t="shared" si="44"/>
        <v>0</v>
      </c>
      <c r="CA28" s="47">
        <f t="shared" si="45"/>
        <v>0</v>
      </c>
      <c r="CB28" s="47"/>
      <c r="CC28" s="47"/>
      <c r="CD28" s="47">
        <f t="shared" si="46"/>
        <v>0</v>
      </c>
      <c r="CE28" s="46">
        <f t="shared" si="47"/>
        <v>0</v>
      </c>
      <c r="CF28" s="47">
        <f t="shared" si="48"/>
        <v>0</v>
      </c>
      <c r="CG28" s="47">
        <f t="shared" si="49"/>
        <v>0</v>
      </c>
      <c r="CH28" s="47"/>
      <c r="CI28" s="47"/>
      <c r="CJ28" s="47">
        <f t="shared" si="50"/>
        <v>0</v>
      </c>
      <c r="CK28" s="46">
        <f t="shared" si="51"/>
        <v>0</v>
      </c>
      <c r="CL28" s="47">
        <f t="shared" si="52"/>
        <v>0</v>
      </c>
      <c r="CM28" s="47">
        <f t="shared" si="53"/>
        <v>0</v>
      </c>
      <c r="CN28" s="47"/>
      <c r="CO28" s="47"/>
      <c r="CP28" s="47">
        <f t="shared" si="54"/>
        <v>0</v>
      </c>
      <c r="CQ28" s="46">
        <f t="shared" si="55"/>
        <v>0</v>
      </c>
      <c r="CR28" s="47">
        <f t="shared" si="56"/>
        <v>0</v>
      </c>
      <c r="CS28" s="47">
        <f t="shared" si="57"/>
        <v>0</v>
      </c>
      <c r="CT28" s="47"/>
      <c r="CU28" s="47"/>
      <c r="CV28" s="47">
        <f t="shared" si="58"/>
        <v>0</v>
      </c>
      <c r="CW28" s="46">
        <f t="shared" si="59"/>
        <v>0</v>
      </c>
      <c r="CX28" s="47">
        <f t="shared" si="60"/>
        <v>0</v>
      </c>
      <c r="CY28" s="47">
        <f t="shared" si="61"/>
        <v>0</v>
      </c>
      <c r="CZ28" s="47"/>
      <c r="DA28" s="47"/>
      <c r="DB28" s="47">
        <f t="shared" si="62"/>
        <v>0</v>
      </c>
      <c r="DC28" s="46">
        <f t="shared" si="63"/>
        <v>0</v>
      </c>
      <c r="DD28" s="47">
        <f t="shared" si="64"/>
        <v>0</v>
      </c>
      <c r="DE28" s="47">
        <f t="shared" si="65"/>
        <v>0</v>
      </c>
      <c r="DF28" s="47"/>
      <c r="DG28" s="47"/>
      <c r="DH28" s="47">
        <f t="shared" si="66"/>
        <v>0</v>
      </c>
      <c r="DI28" s="46">
        <f t="shared" si="67"/>
        <v>0</v>
      </c>
      <c r="DJ28" s="47">
        <f t="shared" si="68"/>
        <v>0</v>
      </c>
      <c r="DK28" s="47">
        <f t="shared" si="69"/>
        <v>0</v>
      </c>
      <c r="DL28" s="46"/>
      <c r="DM28" s="46"/>
      <c r="DN28" s="46">
        <f t="shared" si="70"/>
        <v>0</v>
      </c>
      <c r="DO28" s="46">
        <f t="shared" si="71"/>
        <v>0</v>
      </c>
      <c r="DP28" s="47">
        <f t="shared" si="72"/>
        <v>0</v>
      </c>
      <c r="DQ28" s="47">
        <f t="shared" si="73"/>
        <v>0</v>
      </c>
      <c r="DR28" s="47"/>
      <c r="DS28" s="47"/>
      <c r="DT28" s="47">
        <f t="shared" si="74"/>
        <v>0</v>
      </c>
      <c r="DU28" s="46">
        <f t="shared" si="75"/>
        <v>0</v>
      </c>
      <c r="DV28" s="47">
        <f t="shared" si="76"/>
        <v>0</v>
      </c>
      <c r="DW28" s="47">
        <f t="shared" si="77"/>
        <v>0</v>
      </c>
      <c r="DX28" s="47"/>
      <c r="DY28" s="47"/>
      <c r="DZ28" s="47">
        <f t="shared" si="78"/>
        <v>0</v>
      </c>
      <c r="EA28" s="46">
        <f t="shared" si="79"/>
        <v>0</v>
      </c>
      <c r="EB28" s="47">
        <f t="shared" si="80"/>
        <v>0</v>
      </c>
      <c r="EC28" s="47">
        <f t="shared" si="81"/>
        <v>0</v>
      </c>
      <c r="ED28" s="47"/>
      <c r="EE28" s="46"/>
      <c r="EF28" s="46"/>
      <c r="EG28" s="46">
        <f t="shared" si="82"/>
        <v>0</v>
      </c>
      <c r="EH28" s="46"/>
      <c r="EI28" s="47"/>
    </row>
    <row r="29" spans="1:139" s="34" customFormat="1" ht="12">
      <c r="A29" s="33">
        <v>44652</v>
      </c>
      <c r="C29" s="22"/>
      <c r="D29" s="22"/>
      <c r="E29" s="45">
        <f t="shared" si="0"/>
        <v>0</v>
      </c>
      <c r="F29" s="45"/>
      <c r="G29" s="45"/>
      <c r="H29" s="47"/>
      <c r="I29" s="47">
        <f>'2010C Academic'!I29+'2010C Academic'!O29+'2010C Academic'!U29+'2010C Academic'!AA29+'2010C Academic'!AG29+'2010C Academic'!AM29+'2010C Academic'!AS29+'2010C Academic'!AY29+'2010C Academic'!BE29+'2010C Academic'!BK29+'2010C Academic'!BQ29+'2010C Academic'!BW29+'2010C Academic'!CC29+'2010C Academic'!CI29+'2010C Academic'!CO29+'2010C Academic'!CU29+'2010C Academic'!DA29+'2010C Academic'!DG29+'2010C Academic'!DM29+'2010C Academic'!DS29</f>
        <v>0</v>
      </c>
      <c r="J29" s="47">
        <f>'2010C Academic'!J29+'2010C Academic'!P29+'2010C Academic'!V29+'2010C Academic'!AB29+'2010C Academic'!AH29+'2010C Academic'!AN29+'2010C Academic'!AT29+'2010C Academic'!AZ29+'2010C Academic'!BF29+'2010C Academic'!BL29+'2010C Academic'!BR29+'2010C Academic'!BX29+'2010C Academic'!CD29+'2010C Academic'!CJ29+'2010C Academic'!CP29+'2010C Academic'!CV29+'2010C Academic'!DB29+'2010C Academic'!DH29+'2010C Academic'!DN29+'2010C Academic'!DT29</f>
        <v>0</v>
      </c>
      <c r="K29" s="47">
        <f t="shared" si="1"/>
        <v>0</v>
      </c>
      <c r="L29" s="47">
        <f>'2010C Academic'!L29+'2010C Academic'!R29+'2010C Academic'!X29+'2010C Academic'!AD29+'2010C Academic'!AJ29+'2010C Academic'!AP29+'2010C Academic'!AV29+'2010C Academic'!BB29+'2010C Academic'!BH29+'2010C Academic'!BN29+'2010C Academic'!BT29+'2010C Academic'!BZ29+'2010C Academic'!CF29+'2010C Academic'!CL29+'2010C Academic'!CR29+'2010C Academic'!CX29+'2010C Academic'!DD29+'2010C Academic'!DJ29+'2010C Academic'!DP29+'2010C Academic'!DV29</f>
        <v>0</v>
      </c>
      <c r="M29" s="47">
        <f>'2010C Academic'!M29+'2010C Academic'!S29+'2010C Academic'!Y29+'2010C Academic'!AE29+'2010C Academic'!AK29+'2010C Academic'!AQ29+'2010C Academic'!AW29+'2010C Academic'!BC29+'2010C Academic'!BI29+'2010C Academic'!BO29+'2010C Academic'!BU29+'2010C Academic'!CA29+'2010C Academic'!CG29+'2010C Academic'!CM29+'2010C Academic'!CS29+'2010C Academic'!CY29+'2010C Academic'!DE29+'2010C Academic'!DK29+'2010C Academic'!DQ29+'2010C Academic'!DW29</f>
        <v>0</v>
      </c>
      <c r="N29" s="47"/>
      <c r="O29" s="46">
        <f t="shared" si="83"/>
        <v>0</v>
      </c>
      <c r="P29" s="48">
        <f t="shared" si="2"/>
        <v>0</v>
      </c>
      <c r="Q29" s="46">
        <f t="shared" si="3"/>
        <v>0</v>
      </c>
      <c r="R29" s="46">
        <f t="shared" si="4"/>
        <v>0</v>
      </c>
      <c r="S29" s="48">
        <f t="shared" si="5"/>
        <v>0</v>
      </c>
      <c r="T29" s="47"/>
      <c r="U29" s="47">
        <f t="shared" si="84"/>
        <v>0</v>
      </c>
      <c r="V29" s="48">
        <f t="shared" si="6"/>
        <v>0</v>
      </c>
      <c r="W29" s="47">
        <f t="shared" si="7"/>
        <v>0</v>
      </c>
      <c r="X29" s="47">
        <f t="shared" si="8"/>
        <v>0</v>
      </c>
      <c r="Y29" s="47">
        <f t="shared" si="9"/>
        <v>0</v>
      </c>
      <c r="Z29" s="47"/>
      <c r="AA29" s="47">
        <f t="shared" si="85"/>
        <v>0</v>
      </c>
      <c r="AB29" s="47">
        <f t="shared" si="10"/>
        <v>0</v>
      </c>
      <c r="AC29" s="46">
        <f t="shared" si="11"/>
        <v>0</v>
      </c>
      <c r="AD29" s="47">
        <f t="shared" si="12"/>
        <v>0</v>
      </c>
      <c r="AE29" s="47">
        <f t="shared" si="13"/>
        <v>0</v>
      </c>
      <c r="AF29" s="47"/>
      <c r="AG29" s="47">
        <f t="shared" si="86"/>
        <v>0</v>
      </c>
      <c r="AH29" s="47">
        <f t="shared" si="14"/>
        <v>0</v>
      </c>
      <c r="AI29" s="46">
        <f t="shared" si="15"/>
        <v>0</v>
      </c>
      <c r="AJ29" s="47">
        <f t="shared" si="16"/>
        <v>0</v>
      </c>
      <c r="AK29" s="47">
        <f t="shared" si="17"/>
        <v>0</v>
      </c>
      <c r="AL29" s="47"/>
      <c r="AM29" s="47">
        <f t="shared" si="87"/>
        <v>0</v>
      </c>
      <c r="AN29" s="47">
        <f t="shared" si="18"/>
        <v>0</v>
      </c>
      <c r="AO29" s="46">
        <f t="shared" si="19"/>
        <v>0</v>
      </c>
      <c r="AP29" s="47">
        <f t="shared" si="20"/>
        <v>0</v>
      </c>
      <c r="AQ29" s="47">
        <f t="shared" si="21"/>
        <v>0</v>
      </c>
      <c r="AR29" s="47"/>
      <c r="AS29" s="47">
        <f t="shared" si="88"/>
        <v>0</v>
      </c>
      <c r="AT29" s="47">
        <f t="shared" si="22"/>
        <v>0</v>
      </c>
      <c r="AU29" s="46">
        <f t="shared" si="23"/>
        <v>0</v>
      </c>
      <c r="AV29" s="47">
        <f t="shared" si="24"/>
        <v>0</v>
      </c>
      <c r="AW29" s="47">
        <f t="shared" si="25"/>
        <v>0</v>
      </c>
      <c r="AX29" s="47"/>
      <c r="AY29" s="47">
        <f t="shared" si="89"/>
        <v>0</v>
      </c>
      <c r="AZ29" s="47">
        <f t="shared" si="26"/>
        <v>0</v>
      </c>
      <c r="BA29" s="46">
        <f t="shared" si="27"/>
        <v>0</v>
      </c>
      <c r="BB29" s="47">
        <f t="shared" si="28"/>
        <v>0</v>
      </c>
      <c r="BC29" s="47">
        <f t="shared" si="29"/>
        <v>0</v>
      </c>
      <c r="BD29" s="47"/>
      <c r="BE29" s="47">
        <f t="shared" si="90"/>
        <v>0</v>
      </c>
      <c r="BF29" s="47">
        <f t="shared" si="30"/>
        <v>0</v>
      </c>
      <c r="BG29" s="46">
        <f t="shared" si="31"/>
        <v>0</v>
      </c>
      <c r="BH29" s="47">
        <f t="shared" si="32"/>
        <v>0</v>
      </c>
      <c r="BI29" s="47">
        <f t="shared" si="33"/>
        <v>0</v>
      </c>
      <c r="BJ29" s="47"/>
      <c r="BK29" s="47">
        <f t="shared" si="91"/>
        <v>0</v>
      </c>
      <c r="BL29" s="47">
        <f t="shared" si="34"/>
        <v>0</v>
      </c>
      <c r="BM29" s="46">
        <f t="shared" si="35"/>
        <v>0</v>
      </c>
      <c r="BN29" s="47">
        <f t="shared" si="36"/>
        <v>0</v>
      </c>
      <c r="BO29" s="47">
        <f t="shared" si="37"/>
        <v>0</v>
      </c>
      <c r="BP29" s="47"/>
      <c r="BQ29" s="47">
        <f t="shared" si="92"/>
        <v>0</v>
      </c>
      <c r="BR29" s="47">
        <f t="shared" si="38"/>
        <v>0</v>
      </c>
      <c r="BS29" s="46">
        <f t="shared" si="39"/>
        <v>0</v>
      </c>
      <c r="BT29" s="47">
        <f t="shared" si="40"/>
        <v>0</v>
      </c>
      <c r="BU29" s="47">
        <f t="shared" si="41"/>
        <v>0</v>
      </c>
      <c r="BV29" s="47"/>
      <c r="BW29" s="47">
        <f t="shared" si="93"/>
        <v>0</v>
      </c>
      <c r="BX29" s="47">
        <f t="shared" si="42"/>
        <v>0</v>
      </c>
      <c r="BY29" s="46">
        <f t="shared" si="43"/>
        <v>0</v>
      </c>
      <c r="BZ29" s="47">
        <f t="shared" si="44"/>
        <v>0</v>
      </c>
      <c r="CA29" s="47">
        <f t="shared" si="45"/>
        <v>0</v>
      </c>
      <c r="CB29" s="47"/>
      <c r="CC29" s="47">
        <f t="shared" si="94"/>
        <v>0</v>
      </c>
      <c r="CD29" s="47">
        <f t="shared" si="46"/>
        <v>0</v>
      </c>
      <c r="CE29" s="46">
        <f t="shared" si="47"/>
        <v>0</v>
      </c>
      <c r="CF29" s="47">
        <f t="shared" si="48"/>
        <v>0</v>
      </c>
      <c r="CG29" s="47">
        <f t="shared" si="49"/>
        <v>0</v>
      </c>
      <c r="CH29" s="47"/>
      <c r="CI29" s="47">
        <f t="shared" si="95"/>
        <v>0</v>
      </c>
      <c r="CJ29" s="47">
        <f t="shared" si="50"/>
        <v>0</v>
      </c>
      <c r="CK29" s="46">
        <f t="shared" si="51"/>
        <v>0</v>
      </c>
      <c r="CL29" s="47">
        <f t="shared" si="52"/>
        <v>0</v>
      </c>
      <c r="CM29" s="47">
        <f t="shared" si="53"/>
        <v>0</v>
      </c>
      <c r="CN29" s="47"/>
      <c r="CO29" s="47">
        <f t="shared" si="96"/>
        <v>0</v>
      </c>
      <c r="CP29" s="47">
        <f t="shared" si="54"/>
        <v>0</v>
      </c>
      <c r="CQ29" s="46">
        <f t="shared" si="55"/>
        <v>0</v>
      </c>
      <c r="CR29" s="47">
        <f t="shared" si="56"/>
        <v>0</v>
      </c>
      <c r="CS29" s="47">
        <f t="shared" si="57"/>
        <v>0</v>
      </c>
      <c r="CT29" s="47"/>
      <c r="CU29" s="47">
        <f t="shared" si="97"/>
        <v>0</v>
      </c>
      <c r="CV29" s="47">
        <f t="shared" si="58"/>
        <v>0</v>
      </c>
      <c r="CW29" s="46">
        <f t="shared" si="59"/>
        <v>0</v>
      </c>
      <c r="CX29" s="47">
        <f t="shared" si="60"/>
        <v>0</v>
      </c>
      <c r="CY29" s="47">
        <f t="shared" si="61"/>
        <v>0</v>
      </c>
      <c r="CZ29" s="47"/>
      <c r="DA29" s="47">
        <f t="shared" si="98"/>
        <v>0</v>
      </c>
      <c r="DB29" s="47">
        <f t="shared" si="62"/>
        <v>0</v>
      </c>
      <c r="DC29" s="46">
        <f t="shared" si="63"/>
        <v>0</v>
      </c>
      <c r="DD29" s="47">
        <f t="shared" si="64"/>
        <v>0</v>
      </c>
      <c r="DE29" s="47">
        <f t="shared" si="65"/>
        <v>0</v>
      </c>
      <c r="DF29" s="47"/>
      <c r="DG29" s="47">
        <f t="shared" si="99"/>
        <v>0</v>
      </c>
      <c r="DH29" s="47">
        <f t="shared" si="66"/>
        <v>0</v>
      </c>
      <c r="DI29" s="46">
        <f t="shared" si="67"/>
        <v>0</v>
      </c>
      <c r="DJ29" s="47">
        <f t="shared" si="68"/>
        <v>0</v>
      </c>
      <c r="DK29" s="47">
        <f t="shared" si="69"/>
        <v>0</v>
      </c>
      <c r="DL29" s="46"/>
      <c r="DM29" s="46">
        <f t="shared" si="100"/>
        <v>0</v>
      </c>
      <c r="DN29" s="46">
        <f t="shared" si="70"/>
        <v>0</v>
      </c>
      <c r="DO29" s="46">
        <f t="shared" si="71"/>
        <v>0</v>
      </c>
      <c r="DP29" s="47">
        <f t="shared" si="72"/>
        <v>0</v>
      </c>
      <c r="DQ29" s="47">
        <f t="shared" si="73"/>
        <v>0</v>
      </c>
      <c r="DR29" s="47"/>
      <c r="DS29" s="47">
        <f t="shared" si="101"/>
        <v>0</v>
      </c>
      <c r="DT29" s="47">
        <f t="shared" si="74"/>
        <v>0</v>
      </c>
      <c r="DU29" s="46">
        <f t="shared" si="75"/>
        <v>0</v>
      </c>
      <c r="DV29" s="47">
        <f t="shared" si="76"/>
        <v>0</v>
      </c>
      <c r="DW29" s="47">
        <f t="shared" si="77"/>
        <v>0</v>
      </c>
      <c r="DX29" s="47"/>
      <c r="DY29" s="47">
        <f t="shared" si="102"/>
        <v>0</v>
      </c>
      <c r="DZ29" s="47">
        <f t="shared" si="78"/>
        <v>0</v>
      </c>
      <c r="EA29" s="46">
        <f t="shared" si="79"/>
        <v>0</v>
      </c>
      <c r="EB29" s="47">
        <f t="shared" si="80"/>
        <v>0</v>
      </c>
      <c r="EC29" s="47">
        <f t="shared" si="81"/>
        <v>0</v>
      </c>
      <c r="ED29" s="47"/>
      <c r="EE29" s="46"/>
      <c r="EF29" s="46"/>
      <c r="EG29" s="46">
        <f t="shared" si="82"/>
        <v>0</v>
      </c>
      <c r="EH29" s="46"/>
      <c r="EI29" s="47"/>
    </row>
    <row r="30" spans="1:139" s="34" customFormat="1" ht="12">
      <c r="A30" s="33">
        <v>44835</v>
      </c>
      <c r="C30" s="22"/>
      <c r="D30" s="22"/>
      <c r="E30" s="45">
        <f t="shared" si="0"/>
        <v>0</v>
      </c>
      <c r="F30" s="45"/>
      <c r="G30" s="45"/>
      <c r="H30" s="47"/>
      <c r="I30" s="47">
        <f>'2010C Academic'!I30+'2010C Academic'!O30+'2010C Academic'!U30+'2010C Academic'!AA30+'2010C Academic'!AG30+'2010C Academic'!AM30+'2010C Academic'!AS30+'2010C Academic'!AY30+'2010C Academic'!BE30+'2010C Academic'!BK30+'2010C Academic'!BQ30+'2010C Academic'!BW30+'2010C Academic'!CC30+'2010C Academic'!CI30+'2010C Academic'!CO30+'2010C Academic'!CU30+'2010C Academic'!DA30+'2010C Academic'!DG30+'2010C Academic'!DM30+'2010C Academic'!DS30</f>
        <v>0</v>
      </c>
      <c r="J30" s="47">
        <f>'2010C Academic'!J30+'2010C Academic'!P30+'2010C Academic'!V30+'2010C Academic'!AB30+'2010C Academic'!AH30+'2010C Academic'!AN30+'2010C Academic'!AT30+'2010C Academic'!AZ30+'2010C Academic'!BF30+'2010C Academic'!BL30+'2010C Academic'!BR30+'2010C Academic'!BX30+'2010C Academic'!CD30+'2010C Academic'!CJ30+'2010C Academic'!CP30+'2010C Academic'!CV30+'2010C Academic'!DB30+'2010C Academic'!DH30+'2010C Academic'!DN30+'2010C Academic'!DT30</f>
        <v>0</v>
      </c>
      <c r="K30" s="47">
        <f t="shared" si="1"/>
        <v>0</v>
      </c>
      <c r="L30" s="47">
        <f>'2010C Academic'!L30+'2010C Academic'!R30+'2010C Academic'!X30+'2010C Academic'!AD30+'2010C Academic'!AJ30+'2010C Academic'!AP30+'2010C Academic'!AV30+'2010C Academic'!BB30+'2010C Academic'!BH30+'2010C Academic'!BN30+'2010C Academic'!BT30+'2010C Academic'!BZ30+'2010C Academic'!CF30+'2010C Academic'!CL30+'2010C Academic'!CR30+'2010C Academic'!CX30+'2010C Academic'!DD30+'2010C Academic'!DJ30+'2010C Academic'!DP30+'2010C Academic'!DV30</f>
        <v>0</v>
      </c>
      <c r="M30" s="47">
        <f>'2010C Academic'!M30+'2010C Academic'!S30+'2010C Academic'!Y30+'2010C Academic'!AE30+'2010C Academic'!AK30+'2010C Academic'!AQ30+'2010C Academic'!AW30+'2010C Academic'!BC30+'2010C Academic'!BI30+'2010C Academic'!BO30+'2010C Academic'!BU30+'2010C Academic'!CA30+'2010C Academic'!CG30+'2010C Academic'!CM30+'2010C Academic'!CS30+'2010C Academic'!CY30+'2010C Academic'!DE30+'2010C Academic'!DK30+'2010C Academic'!DQ30+'2010C Academic'!DW30</f>
        <v>0</v>
      </c>
      <c r="N30" s="47"/>
      <c r="O30" s="46"/>
      <c r="P30" s="48">
        <f t="shared" si="2"/>
        <v>0</v>
      </c>
      <c r="Q30" s="46">
        <f t="shared" si="3"/>
        <v>0</v>
      </c>
      <c r="R30" s="46">
        <f t="shared" si="4"/>
        <v>0</v>
      </c>
      <c r="S30" s="48">
        <f t="shared" si="5"/>
        <v>0</v>
      </c>
      <c r="T30" s="47"/>
      <c r="U30" s="47"/>
      <c r="V30" s="48">
        <f t="shared" si="6"/>
        <v>0</v>
      </c>
      <c r="W30" s="47">
        <f t="shared" si="7"/>
        <v>0</v>
      </c>
      <c r="X30" s="47">
        <f t="shared" si="8"/>
        <v>0</v>
      </c>
      <c r="Y30" s="47">
        <f t="shared" si="9"/>
        <v>0</v>
      </c>
      <c r="Z30" s="47"/>
      <c r="AA30" s="47"/>
      <c r="AB30" s="47">
        <f t="shared" si="10"/>
        <v>0</v>
      </c>
      <c r="AC30" s="46">
        <f t="shared" si="11"/>
        <v>0</v>
      </c>
      <c r="AD30" s="47">
        <f t="shared" si="12"/>
        <v>0</v>
      </c>
      <c r="AE30" s="47">
        <f t="shared" si="13"/>
        <v>0</v>
      </c>
      <c r="AF30" s="47"/>
      <c r="AG30" s="47"/>
      <c r="AH30" s="47">
        <f t="shared" si="14"/>
        <v>0</v>
      </c>
      <c r="AI30" s="46">
        <f t="shared" si="15"/>
        <v>0</v>
      </c>
      <c r="AJ30" s="47">
        <f t="shared" si="16"/>
        <v>0</v>
      </c>
      <c r="AK30" s="47">
        <f t="shared" si="17"/>
        <v>0</v>
      </c>
      <c r="AL30" s="47"/>
      <c r="AM30" s="47"/>
      <c r="AN30" s="47">
        <f t="shared" si="18"/>
        <v>0</v>
      </c>
      <c r="AO30" s="46">
        <f t="shared" si="19"/>
        <v>0</v>
      </c>
      <c r="AP30" s="47">
        <f t="shared" si="20"/>
        <v>0</v>
      </c>
      <c r="AQ30" s="47">
        <f t="shared" si="21"/>
        <v>0</v>
      </c>
      <c r="AR30" s="47"/>
      <c r="AS30" s="47"/>
      <c r="AT30" s="47">
        <f t="shared" si="22"/>
        <v>0</v>
      </c>
      <c r="AU30" s="46">
        <f t="shared" si="23"/>
        <v>0</v>
      </c>
      <c r="AV30" s="47">
        <f t="shared" si="24"/>
        <v>0</v>
      </c>
      <c r="AW30" s="47">
        <f t="shared" si="25"/>
        <v>0</v>
      </c>
      <c r="AX30" s="47"/>
      <c r="AY30" s="47"/>
      <c r="AZ30" s="47">
        <f t="shared" si="26"/>
        <v>0</v>
      </c>
      <c r="BA30" s="46">
        <f t="shared" si="27"/>
        <v>0</v>
      </c>
      <c r="BB30" s="47">
        <f t="shared" si="28"/>
        <v>0</v>
      </c>
      <c r="BC30" s="47">
        <f t="shared" si="29"/>
        <v>0</v>
      </c>
      <c r="BD30" s="47"/>
      <c r="BE30" s="47"/>
      <c r="BF30" s="47">
        <f t="shared" si="30"/>
        <v>0</v>
      </c>
      <c r="BG30" s="46">
        <f t="shared" si="31"/>
        <v>0</v>
      </c>
      <c r="BH30" s="47">
        <f t="shared" si="32"/>
        <v>0</v>
      </c>
      <c r="BI30" s="47">
        <f t="shared" si="33"/>
        <v>0</v>
      </c>
      <c r="BJ30" s="47"/>
      <c r="BK30" s="47"/>
      <c r="BL30" s="47">
        <f t="shared" si="34"/>
        <v>0</v>
      </c>
      <c r="BM30" s="46">
        <f t="shared" si="35"/>
        <v>0</v>
      </c>
      <c r="BN30" s="47">
        <f t="shared" si="36"/>
        <v>0</v>
      </c>
      <c r="BO30" s="47">
        <f t="shared" si="37"/>
        <v>0</v>
      </c>
      <c r="BP30" s="47"/>
      <c r="BQ30" s="47"/>
      <c r="BR30" s="47">
        <f t="shared" si="38"/>
        <v>0</v>
      </c>
      <c r="BS30" s="46">
        <f t="shared" si="39"/>
        <v>0</v>
      </c>
      <c r="BT30" s="47">
        <f t="shared" si="40"/>
        <v>0</v>
      </c>
      <c r="BU30" s="47">
        <f t="shared" si="41"/>
        <v>0</v>
      </c>
      <c r="BV30" s="47"/>
      <c r="BW30" s="47"/>
      <c r="BX30" s="47">
        <f t="shared" si="42"/>
        <v>0</v>
      </c>
      <c r="BY30" s="46">
        <f t="shared" si="43"/>
        <v>0</v>
      </c>
      <c r="BZ30" s="47">
        <f t="shared" si="44"/>
        <v>0</v>
      </c>
      <c r="CA30" s="47">
        <f t="shared" si="45"/>
        <v>0</v>
      </c>
      <c r="CB30" s="47"/>
      <c r="CC30" s="47"/>
      <c r="CD30" s="47">
        <f t="shared" si="46"/>
        <v>0</v>
      </c>
      <c r="CE30" s="46">
        <f t="shared" si="47"/>
        <v>0</v>
      </c>
      <c r="CF30" s="47">
        <f t="shared" si="48"/>
        <v>0</v>
      </c>
      <c r="CG30" s="47">
        <f t="shared" si="49"/>
        <v>0</v>
      </c>
      <c r="CH30" s="47"/>
      <c r="CI30" s="47"/>
      <c r="CJ30" s="47">
        <f t="shared" si="50"/>
        <v>0</v>
      </c>
      <c r="CK30" s="46">
        <f t="shared" si="51"/>
        <v>0</v>
      </c>
      <c r="CL30" s="47">
        <f t="shared" si="52"/>
        <v>0</v>
      </c>
      <c r="CM30" s="47">
        <f t="shared" si="53"/>
        <v>0</v>
      </c>
      <c r="CN30" s="47"/>
      <c r="CO30" s="47"/>
      <c r="CP30" s="47">
        <f t="shared" si="54"/>
        <v>0</v>
      </c>
      <c r="CQ30" s="46">
        <f t="shared" si="55"/>
        <v>0</v>
      </c>
      <c r="CR30" s="47">
        <f t="shared" si="56"/>
        <v>0</v>
      </c>
      <c r="CS30" s="47">
        <f t="shared" si="57"/>
        <v>0</v>
      </c>
      <c r="CT30" s="47"/>
      <c r="CU30" s="47"/>
      <c r="CV30" s="47">
        <f t="shared" si="58"/>
        <v>0</v>
      </c>
      <c r="CW30" s="46">
        <f t="shared" si="59"/>
        <v>0</v>
      </c>
      <c r="CX30" s="47">
        <f t="shared" si="60"/>
        <v>0</v>
      </c>
      <c r="CY30" s="47">
        <f t="shared" si="61"/>
        <v>0</v>
      </c>
      <c r="CZ30" s="47"/>
      <c r="DA30" s="47"/>
      <c r="DB30" s="47">
        <f t="shared" si="62"/>
        <v>0</v>
      </c>
      <c r="DC30" s="46">
        <f t="shared" si="63"/>
        <v>0</v>
      </c>
      <c r="DD30" s="47">
        <f t="shared" si="64"/>
        <v>0</v>
      </c>
      <c r="DE30" s="47">
        <f t="shared" si="65"/>
        <v>0</v>
      </c>
      <c r="DF30" s="47"/>
      <c r="DG30" s="47"/>
      <c r="DH30" s="47">
        <f t="shared" si="66"/>
        <v>0</v>
      </c>
      <c r="DI30" s="46">
        <f t="shared" si="67"/>
        <v>0</v>
      </c>
      <c r="DJ30" s="47">
        <f t="shared" si="68"/>
        <v>0</v>
      </c>
      <c r="DK30" s="47">
        <f t="shared" si="69"/>
        <v>0</v>
      </c>
      <c r="DL30" s="46"/>
      <c r="DM30" s="46"/>
      <c r="DN30" s="46">
        <f t="shared" si="70"/>
        <v>0</v>
      </c>
      <c r="DO30" s="46">
        <f t="shared" si="71"/>
        <v>0</v>
      </c>
      <c r="DP30" s="47">
        <f t="shared" si="72"/>
        <v>0</v>
      </c>
      <c r="DQ30" s="47">
        <f t="shared" si="73"/>
        <v>0</v>
      </c>
      <c r="DR30" s="47"/>
      <c r="DS30" s="47"/>
      <c r="DT30" s="47">
        <f t="shared" si="74"/>
        <v>0</v>
      </c>
      <c r="DU30" s="46">
        <f t="shared" si="75"/>
        <v>0</v>
      </c>
      <c r="DV30" s="47">
        <f t="shared" si="76"/>
        <v>0</v>
      </c>
      <c r="DW30" s="47">
        <f t="shared" si="77"/>
        <v>0</v>
      </c>
      <c r="DX30" s="47"/>
      <c r="DY30" s="47"/>
      <c r="DZ30" s="47">
        <f t="shared" si="78"/>
        <v>0</v>
      </c>
      <c r="EA30" s="46">
        <f t="shared" si="79"/>
        <v>0</v>
      </c>
      <c r="EB30" s="47">
        <f t="shared" si="80"/>
        <v>0</v>
      </c>
      <c r="EC30" s="47">
        <f t="shared" si="81"/>
        <v>0</v>
      </c>
      <c r="ED30" s="47"/>
      <c r="EE30" s="46"/>
      <c r="EF30" s="46"/>
      <c r="EG30" s="46">
        <f t="shared" si="82"/>
        <v>0</v>
      </c>
      <c r="EH30" s="46"/>
      <c r="EI30" s="47"/>
    </row>
    <row r="31" spans="1:139" s="34" customFormat="1" ht="12">
      <c r="A31" s="33">
        <v>45017</v>
      </c>
      <c r="C31" s="22"/>
      <c r="D31" s="22"/>
      <c r="E31" s="45">
        <f t="shared" si="0"/>
        <v>0</v>
      </c>
      <c r="F31" s="45"/>
      <c r="G31" s="45"/>
      <c r="H31" s="47"/>
      <c r="I31" s="47">
        <f>'2010C Academic'!I31+'2010C Academic'!O31+'2010C Academic'!U31+'2010C Academic'!AA31+'2010C Academic'!AG31+'2010C Academic'!AM31+'2010C Academic'!AS31+'2010C Academic'!AY31+'2010C Academic'!BE31+'2010C Academic'!BK31+'2010C Academic'!BQ31+'2010C Academic'!BW31+'2010C Academic'!CC31+'2010C Academic'!CI31+'2010C Academic'!CO31+'2010C Academic'!CU31+'2010C Academic'!DA31+'2010C Academic'!DG31+'2010C Academic'!DM31+'2010C Academic'!DS31</f>
        <v>0</v>
      </c>
      <c r="J31" s="47">
        <f>'2010C Academic'!J31+'2010C Academic'!P31+'2010C Academic'!V31+'2010C Academic'!AB31+'2010C Academic'!AH31+'2010C Academic'!AN31+'2010C Academic'!AT31+'2010C Academic'!AZ31+'2010C Academic'!BF31+'2010C Academic'!BL31+'2010C Academic'!BR31+'2010C Academic'!BX31+'2010C Academic'!CD31+'2010C Academic'!CJ31+'2010C Academic'!CP31+'2010C Academic'!CV31+'2010C Academic'!DB31+'2010C Academic'!DH31+'2010C Academic'!DN31+'2010C Academic'!DT31</f>
        <v>0</v>
      </c>
      <c r="K31" s="47">
        <f t="shared" si="1"/>
        <v>0</v>
      </c>
      <c r="L31" s="47">
        <f>'2010C Academic'!L31+'2010C Academic'!R31+'2010C Academic'!X31+'2010C Academic'!AD31+'2010C Academic'!AJ31+'2010C Academic'!AP31+'2010C Academic'!AV31+'2010C Academic'!BB31+'2010C Academic'!BH31+'2010C Academic'!BN31+'2010C Academic'!BT31+'2010C Academic'!BZ31+'2010C Academic'!CF31+'2010C Academic'!CL31+'2010C Academic'!CR31+'2010C Academic'!CX31+'2010C Academic'!DD31+'2010C Academic'!DJ31+'2010C Academic'!DP31+'2010C Academic'!DV31</f>
        <v>0</v>
      </c>
      <c r="M31" s="47">
        <f>'2010C Academic'!M31+'2010C Academic'!S31+'2010C Academic'!Y31+'2010C Academic'!AE31+'2010C Academic'!AK31+'2010C Academic'!AQ31+'2010C Academic'!AW31+'2010C Academic'!BC31+'2010C Academic'!BI31+'2010C Academic'!BO31+'2010C Academic'!BU31+'2010C Academic'!CA31+'2010C Academic'!CG31+'2010C Academic'!CM31+'2010C Academic'!CS31+'2010C Academic'!CY31+'2010C Academic'!DE31+'2010C Academic'!DK31+'2010C Academic'!DQ31+'2010C Academic'!DW31</f>
        <v>0</v>
      </c>
      <c r="N31" s="47"/>
      <c r="O31" s="46">
        <f t="shared" si="83"/>
        <v>0</v>
      </c>
      <c r="P31" s="48">
        <f t="shared" si="2"/>
        <v>0</v>
      </c>
      <c r="Q31" s="46">
        <f t="shared" si="3"/>
        <v>0</v>
      </c>
      <c r="R31" s="46">
        <f t="shared" si="4"/>
        <v>0</v>
      </c>
      <c r="S31" s="48">
        <f t="shared" si="5"/>
        <v>0</v>
      </c>
      <c r="T31" s="47"/>
      <c r="U31" s="47">
        <f t="shared" si="84"/>
        <v>0</v>
      </c>
      <c r="V31" s="48">
        <f t="shared" si="6"/>
        <v>0</v>
      </c>
      <c r="W31" s="47">
        <f t="shared" si="7"/>
        <v>0</v>
      </c>
      <c r="X31" s="47">
        <f t="shared" si="8"/>
        <v>0</v>
      </c>
      <c r="Y31" s="47">
        <f t="shared" si="9"/>
        <v>0</v>
      </c>
      <c r="Z31" s="47"/>
      <c r="AA31" s="47">
        <f t="shared" si="85"/>
        <v>0</v>
      </c>
      <c r="AB31" s="47">
        <f t="shared" si="10"/>
        <v>0</v>
      </c>
      <c r="AC31" s="46">
        <f t="shared" si="11"/>
        <v>0</v>
      </c>
      <c r="AD31" s="47">
        <f t="shared" si="12"/>
        <v>0</v>
      </c>
      <c r="AE31" s="47">
        <f t="shared" si="13"/>
        <v>0</v>
      </c>
      <c r="AF31" s="47"/>
      <c r="AG31" s="47">
        <f t="shared" si="86"/>
        <v>0</v>
      </c>
      <c r="AH31" s="47">
        <f t="shared" si="14"/>
        <v>0</v>
      </c>
      <c r="AI31" s="46">
        <f t="shared" si="15"/>
        <v>0</v>
      </c>
      <c r="AJ31" s="47">
        <f t="shared" si="16"/>
        <v>0</v>
      </c>
      <c r="AK31" s="47">
        <f t="shared" si="17"/>
        <v>0</v>
      </c>
      <c r="AL31" s="47"/>
      <c r="AM31" s="47">
        <f t="shared" si="87"/>
        <v>0</v>
      </c>
      <c r="AN31" s="47">
        <f t="shared" si="18"/>
        <v>0</v>
      </c>
      <c r="AO31" s="46">
        <f t="shared" si="19"/>
        <v>0</v>
      </c>
      <c r="AP31" s="47">
        <f t="shared" si="20"/>
        <v>0</v>
      </c>
      <c r="AQ31" s="47">
        <f t="shared" si="21"/>
        <v>0</v>
      </c>
      <c r="AR31" s="47"/>
      <c r="AS31" s="47">
        <f t="shared" si="88"/>
        <v>0</v>
      </c>
      <c r="AT31" s="47">
        <f t="shared" si="22"/>
        <v>0</v>
      </c>
      <c r="AU31" s="46">
        <f t="shared" si="23"/>
        <v>0</v>
      </c>
      <c r="AV31" s="47">
        <f t="shared" si="24"/>
        <v>0</v>
      </c>
      <c r="AW31" s="47">
        <f t="shared" si="25"/>
        <v>0</v>
      </c>
      <c r="AX31" s="47"/>
      <c r="AY31" s="47">
        <f t="shared" si="89"/>
        <v>0</v>
      </c>
      <c r="AZ31" s="47">
        <f t="shared" si="26"/>
        <v>0</v>
      </c>
      <c r="BA31" s="46">
        <f t="shared" si="27"/>
        <v>0</v>
      </c>
      <c r="BB31" s="47">
        <f t="shared" si="28"/>
        <v>0</v>
      </c>
      <c r="BC31" s="47">
        <f t="shared" si="29"/>
        <v>0</v>
      </c>
      <c r="BD31" s="47"/>
      <c r="BE31" s="47">
        <f t="shared" si="90"/>
        <v>0</v>
      </c>
      <c r="BF31" s="47">
        <f t="shared" si="30"/>
        <v>0</v>
      </c>
      <c r="BG31" s="46">
        <f t="shared" si="31"/>
        <v>0</v>
      </c>
      <c r="BH31" s="47">
        <f t="shared" si="32"/>
        <v>0</v>
      </c>
      <c r="BI31" s="47">
        <f t="shared" si="33"/>
        <v>0</v>
      </c>
      <c r="BJ31" s="47"/>
      <c r="BK31" s="47">
        <f t="shared" si="91"/>
        <v>0</v>
      </c>
      <c r="BL31" s="47">
        <f t="shared" si="34"/>
        <v>0</v>
      </c>
      <c r="BM31" s="46">
        <f t="shared" si="35"/>
        <v>0</v>
      </c>
      <c r="BN31" s="47">
        <f t="shared" si="36"/>
        <v>0</v>
      </c>
      <c r="BO31" s="47">
        <f t="shared" si="37"/>
        <v>0</v>
      </c>
      <c r="BP31" s="47"/>
      <c r="BQ31" s="47">
        <f t="shared" si="92"/>
        <v>0</v>
      </c>
      <c r="BR31" s="47">
        <f t="shared" si="38"/>
        <v>0</v>
      </c>
      <c r="BS31" s="46">
        <f t="shared" si="39"/>
        <v>0</v>
      </c>
      <c r="BT31" s="47">
        <f t="shared" si="40"/>
        <v>0</v>
      </c>
      <c r="BU31" s="47">
        <f t="shared" si="41"/>
        <v>0</v>
      </c>
      <c r="BV31" s="47"/>
      <c r="BW31" s="47">
        <f t="shared" si="93"/>
        <v>0</v>
      </c>
      <c r="BX31" s="47">
        <f t="shared" si="42"/>
        <v>0</v>
      </c>
      <c r="BY31" s="46">
        <f t="shared" si="43"/>
        <v>0</v>
      </c>
      <c r="BZ31" s="47">
        <f t="shared" si="44"/>
        <v>0</v>
      </c>
      <c r="CA31" s="47">
        <f t="shared" si="45"/>
        <v>0</v>
      </c>
      <c r="CB31" s="47"/>
      <c r="CC31" s="47">
        <f t="shared" si="94"/>
        <v>0</v>
      </c>
      <c r="CD31" s="47">
        <f t="shared" si="46"/>
        <v>0</v>
      </c>
      <c r="CE31" s="46">
        <f t="shared" si="47"/>
        <v>0</v>
      </c>
      <c r="CF31" s="47">
        <f t="shared" si="48"/>
        <v>0</v>
      </c>
      <c r="CG31" s="47">
        <f t="shared" si="49"/>
        <v>0</v>
      </c>
      <c r="CH31" s="47"/>
      <c r="CI31" s="47">
        <f t="shared" si="95"/>
        <v>0</v>
      </c>
      <c r="CJ31" s="47">
        <f t="shared" si="50"/>
        <v>0</v>
      </c>
      <c r="CK31" s="46">
        <f t="shared" si="51"/>
        <v>0</v>
      </c>
      <c r="CL31" s="47">
        <f t="shared" si="52"/>
        <v>0</v>
      </c>
      <c r="CM31" s="47">
        <f t="shared" si="53"/>
        <v>0</v>
      </c>
      <c r="CN31" s="47"/>
      <c r="CO31" s="47">
        <f t="shared" si="96"/>
        <v>0</v>
      </c>
      <c r="CP31" s="47">
        <f t="shared" si="54"/>
        <v>0</v>
      </c>
      <c r="CQ31" s="46">
        <f t="shared" si="55"/>
        <v>0</v>
      </c>
      <c r="CR31" s="47">
        <f t="shared" si="56"/>
        <v>0</v>
      </c>
      <c r="CS31" s="47">
        <f t="shared" si="57"/>
        <v>0</v>
      </c>
      <c r="CT31" s="47"/>
      <c r="CU31" s="47">
        <f t="shared" si="97"/>
        <v>0</v>
      </c>
      <c r="CV31" s="47">
        <f t="shared" si="58"/>
        <v>0</v>
      </c>
      <c r="CW31" s="46">
        <f t="shared" si="59"/>
        <v>0</v>
      </c>
      <c r="CX31" s="47">
        <f t="shared" si="60"/>
        <v>0</v>
      </c>
      <c r="CY31" s="47">
        <f t="shared" si="61"/>
        <v>0</v>
      </c>
      <c r="CZ31" s="47"/>
      <c r="DA31" s="47">
        <f t="shared" si="98"/>
        <v>0</v>
      </c>
      <c r="DB31" s="47">
        <f t="shared" si="62"/>
        <v>0</v>
      </c>
      <c r="DC31" s="46">
        <f t="shared" si="63"/>
        <v>0</v>
      </c>
      <c r="DD31" s="47">
        <f t="shared" si="64"/>
        <v>0</v>
      </c>
      <c r="DE31" s="47">
        <f t="shared" si="65"/>
        <v>0</v>
      </c>
      <c r="DF31" s="47"/>
      <c r="DG31" s="47">
        <f t="shared" si="99"/>
        <v>0</v>
      </c>
      <c r="DH31" s="47">
        <f t="shared" si="66"/>
        <v>0</v>
      </c>
      <c r="DI31" s="46">
        <f t="shared" si="67"/>
        <v>0</v>
      </c>
      <c r="DJ31" s="47">
        <f t="shared" si="68"/>
        <v>0</v>
      </c>
      <c r="DK31" s="47">
        <f t="shared" si="69"/>
        <v>0</v>
      </c>
      <c r="DL31" s="46"/>
      <c r="DM31" s="46">
        <f t="shared" si="100"/>
        <v>0</v>
      </c>
      <c r="DN31" s="46">
        <f t="shared" si="70"/>
        <v>0</v>
      </c>
      <c r="DO31" s="46">
        <f t="shared" si="71"/>
        <v>0</v>
      </c>
      <c r="DP31" s="47">
        <f t="shared" si="72"/>
        <v>0</v>
      </c>
      <c r="DQ31" s="47">
        <f t="shared" si="73"/>
        <v>0</v>
      </c>
      <c r="DR31" s="47"/>
      <c r="DS31" s="47">
        <f t="shared" si="101"/>
        <v>0</v>
      </c>
      <c r="DT31" s="47">
        <f t="shared" si="74"/>
        <v>0</v>
      </c>
      <c r="DU31" s="46">
        <f t="shared" si="75"/>
        <v>0</v>
      </c>
      <c r="DV31" s="47">
        <f t="shared" si="76"/>
        <v>0</v>
      </c>
      <c r="DW31" s="47">
        <f t="shared" si="77"/>
        <v>0</v>
      </c>
      <c r="DX31" s="47"/>
      <c r="DY31" s="47">
        <f t="shared" si="102"/>
        <v>0</v>
      </c>
      <c r="DZ31" s="47">
        <f t="shared" si="78"/>
        <v>0</v>
      </c>
      <c r="EA31" s="46">
        <f t="shared" si="79"/>
        <v>0</v>
      </c>
      <c r="EB31" s="47">
        <f t="shared" si="80"/>
        <v>0</v>
      </c>
      <c r="EC31" s="47">
        <f t="shared" si="81"/>
        <v>0</v>
      </c>
      <c r="ED31" s="47"/>
      <c r="EE31" s="46"/>
      <c r="EF31" s="46"/>
      <c r="EG31" s="46">
        <f t="shared" si="82"/>
        <v>0</v>
      </c>
      <c r="EH31" s="46"/>
      <c r="EI31" s="47"/>
    </row>
    <row r="32" spans="1:139" s="34" customFormat="1" ht="12">
      <c r="A32" s="33">
        <v>45200</v>
      </c>
      <c r="C32" s="22"/>
      <c r="D32" s="22"/>
      <c r="E32" s="45">
        <f t="shared" si="0"/>
        <v>0</v>
      </c>
      <c r="F32" s="45"/>
      <c r="G32" s="45"/>
      <c r="H32" s="47"/>
      <c r="I32" s="47">
        <f>'2010C Academic'!I32+'2010C Academic'!O32+'2010C Academic'!U32+'2010C Academic'!AA32+'2010C Academic'!AG32+'2010C Academic'!AM32+'2010C Academic'!AS32+'2010C Academic'!AY32+'2010C Academic'!BE32+'2010C Academic'!BK32+'2010C Academic'!BQ32+'2010C Academic'!BW32+'2010C Academic'!CC32+'2010C Academic'!CI32+'2010C Academic'!CO32+'2010C Academic'!CU32+'2010C Academic'!DA32+'2010C Academic'!DG32+'2010C Academic'!DM32+'2010C Academic'!DS32</f>
        <v>0</v>
      </c>
      <c r="J32" s="47">
        <f>'2010C Academic'!J32+'2010C Academic'!P32+'2010C Academic'!V32+'2010C Academic'!AB32+'2010C Academic'!AH32+'2010C Academic'!AN32+'2010C Academic'!AT32+'2010C Academic'!AZ32+'2010C Academic'!BF32+'2010C Academic'!BL32+'2010C Academic'!BR32+'2010C Academic'!BX32+'2010C Academic'!CD32+'2010C Academic'!CJ32+'2010C Academic'!CP32+'2010C Academic'!CV32+'2010C Academic'!DB32+'2010C Academic'!DH32+'2010C Academic'!DN32+'2010C Academic'!DT32</f>
        <v>0</v>
      </c>
      <c r="K32" s="47">
        <f t="shared" si="1"/>
        <v>0</v>
      </c>
      <c r="L32" s="47">
        <f>'2010C Academic'!L32+'2010C Academic'!R32+'2010C Academic'!X32+'2010C Academic'!AD32+'2010C Academic'!AJ32+'2010C Academic'!AP32+'2010C Academic'!AV32+'2010C Academic'!BB32+'2010C Academic'!BH32+'2010C Academic'!BN32+'2010C Academic'!BT32+'2010C Academic'!BZ32+'2010C Academic'!CF32+'2010C Academic'!CL32+'2010C Academic'!CR32+'2010C Academic'!CX32+'2010C Academic'!DD32+'2010C Academic'!DJ32+'2010C Academic'!DP32+'2010C Academic'!DV32</f>
        <v>0</v>
      </c>
      <c r="M32" s="47">
        <f>'2010C Academic'!M32+'2010C Academic'!S32+'2010C Academic'!Y32+'2010C Academic'!AE32+'2010C Academic'!AK32+'2010C Academic'!AQ32+'2010C Academic'!AW32+'2010C Academic'!BC32+'2010C Academic'!BI32+'2010C Academic'!BO32+'2010C Academic'!BU32+'2010C Academic'!CA32+'2010C Academic'!CG32+'2010C Academic'!CM32+'2010C Academic'!CS32+'2010C Academic'!CY32+'2010C Academic'!DE32+'2010C Academic'!DK32+'2010C Academic'!DQ32+'2010C Academic'!DW32</f>
        <v>0</v>
      </c>
      <c r="N32" s="47"/>
      <c r="O32" s="46"/>
      <c r="P32" s="48">
        <f t="shared" si="2"/>
        <v>0</v>
      </c>
      <c r="Q32" s="46">
        <f t="shared" si="3"/>
        <v>0</v>
      </c>
      <c r="R32" s="46">
        <f t="shared" si="4"/>
        <v>0</v>
      </c>
      <c r="S32" s="48">
        <f t="shared" si="5"/>
        <v>0</v>
      </c>
      <c r="T32" s="47"/>
      <c r="U32" s="47"/>
      <c r="V32" s="48">
        <f t="shared" si="6"/>
        <v>0</v>
      </c>
      <c r="W32" s="47">
        <f t="shared" si="7"/>
        <v>0</v>
      </c>
      <c r="X32" s="47">
        <f t="shared" si="8"/>
        <v>0</v>
      </c>
      <c r="Y32" s="47">
        <f t="shared" si="9"/>
        <v>0</v>
      </c>
      <c r="Z32" s="47"/>
      <c r="AA32" s="47"/>
      <c r="AB32" s="47">
        <f t="shared" si="10"/>
        <v>0</v>
      </c>
      <c r="AC32" s="46">
        <f t="shared" si="11"/>
        <v>0</v>
      </c>
      <c r="AD32" s="47">
        <f t="shared" si="12"/>
        <v>0</v>
      </c>
      <c r="AE32" s="47">
        <f t="shared" si="13"/>
        <v>0</v>
      </c>
      <c r="AF32" s="47"/>
      <c r="AG32" s="47"/>
      <c r="AH32" s="47">
        <f t="shared" si="14"/>
        <v>0</v>
      </c>
      <c r="AI32" s="46">
        <f t="shared" si="15"/>
        <v>0</v>
      </c>
      <c r="AJ32" s="47">
        <f t="shared" si="16"/>
        <v>0</v>
      </c>
      <c r="AK32" s="47">
        <f t="shared" si="17"/>
        <v>0</v>
      </c>
      <c r="AL32" s="47"/>
      <c r="AM32" s="47"/>
      <c r="AN32" s="47">
        <f t="shared" si="18"/>
        <v>0</v>
      </c>
      <c r="AO32" s="46">
        <f t="shared" si="19"/>
        <v>0</v>
      </c>
      <c r="AP32" s="47">
        <f t="shared" si="20"/>
        <v>0</v>
      </c>
      <c r="AQ32" s="47">
        <f t="shared" si="21"/>
        <v>0</v>
      </c>
      <c r="AR32" s="47"/>
      <c r="AS32" s="47"/>
      <c r="AT32" s="47">
        <f t="shared" si="22"/>
        <v>0</v>
      </c>
      <c r="AU32" s="46">
        <f t="shared" si="23"/>
        <v>0</v>
      </c>
      <c r="AV32" s="47">
        <f t="shared" si="24"/>
        <v>0</v>
      </c>
      <c r="AW32" s="47">
        <f t="shared" si="25"/>
        <v>0</v>
      </c>
      <c r="AX32" s="47"/>
      <c r="AY32" s="47"/>
      <c r="AZ32" s="47">
        <f t="shared" si="26"/>
        <v>0</v>
      </c>
      <c r="BA32" s="46">
        <f t="shared" si="27"/>
        <v>0</v>
      </c>
      <c r="BB32" s="47">
        <f t="shared" si="28"/>
        <v>0</v>
      </c>
      <c r="BC32" s="47">
        <f t="shared" si="29"/>
        <v>0</v>
      </c>
      <c r="BD32" s="47"/>
      <c r="BE32" s="47"/>
      <c r="BF32" s="47">
        <f t="shared" si="30"/>
        <v>0</v>
      </c>
      <c r="BG32" s="46">
        <f t="shared" si="31"/>
        <v>0</v>
      </c>
      <c r="BH32" s="47">
        <f t="shared" si="32"/>
        <v>0</v>
      </c>
      <c r="BI32" s="47">
        <f t="shared" si="33"/>
        <v>0</v>
      </c>
      <c r="BJ32" s="47"/>
      <c r="BK32" s="47"/>
      <c r="BL32" s="47">
        <f t="shared" si="34"/>
        <v>0</v>
      </c>
      <c r="BM32" s="46">
        <f t="shared" si="35"/>
        <v>0</v>
      </c>
      <c r="BN32" s="47">
        <f t="shared" si="36"/>
        <v>0</v>
      </c>
      <c r="BO32" s="47">
        <f t="shared" si="37"/>
        <v>0</v>
      </c>
      <c r="BP32" s="47"/>
      <c r="BQ32" s="47"/>
      <c r="BR32" s="47">
        <f t="shared" si="38"/>
        <v>0</v>
      </c>
      <c r="BS32" s="46">
        <f t="shared" si="39"/>
        <v>0</v>
      </c>
      <c r="BT32" s="47">
        <f t="shared" si="40"/>
        <v>0</v>
      </c>
      <c r="BU32" s="47">
        <f t="shared" si="41"/>
        <v>0</v>
      </c>
      <c r="BV32" s="47"/>
      <c r="BW32" s="47"/>
      <c r="BX32" s="47">
        <f t="shared" si="42"/>
        <v>0</v>
      </c>
      <c r="BY32" s="46">
        <f t="shared" si="43"/>
        <v>0</v>
      </c>
      <c r="BZ32" s="47">
        <f t="shared" si="44"/>
        <v>0</v>
      </c>
      <c r="CA32" s="47">
        <f t="shared" si="45"/>
        <v>0</v>
      </c>
      <c r="CB32" s="47"/>
      <c r="CC32" s="47"/>
      <c r="CD32" s="47">
        <f t="shared" si="46"/>
        <v>0</v>
      </c>
      <c r="CE32" s="46">
        <f t="shared" si="47"/>
        <v>0</v>
      </c>
      <c r="CF32" s="47">
        <f t="shared" si="48"/>
        <v>0</v>
      </c>
      <c r="CG32" s="47">
        <f t="shared" si="49"/>
        <v>0</v>
      </c>
      <c r="CH32" s="47"/>
      <c r="CI32" s="47"/>
      <c r="CJ32" s="47">
        <f t="shared" si="50"/>
        <v>0</v>
      </c>
      <c r="CK32" s="46">
        <f t="shared" si="51"/>
        <v>0</v>
      </c>
      <c r="CL32" s="47">
        <f t="shared" si="52"/>
        <v>0</v>
      </c>
      <c r="CM32" s="47">
        <f t="shared" si="53"/>
        <v>0</v>
      </c>
      <c r="CN32" s="47"/>
      <c r="CO32" s="47"/>
      <c r="CP32" s="47">
        <f t="shared" si="54"/>
        <v>0</v>
      </c>
      <c r="CQ32" s="46">
        <f t="shared" si="55"/>
        <v>0</v>
      </c>
      <c r="CR32" s="47">
        <f t="shared" si="56"/>
        <v>0</v>
      </c>
      <c r="CS32" s="47">
        <f t="shared" si="57"/>
        <v>0</v>
      </c>
      <c r="CT32" s="47"/>
      <c r="CU32" s="47"/>
      <c r="CV32" s="47">
        <f t="shared" si="58"/>
        <v>0</v>
      </c>
      <c r="CW32" s="46">
        <f t="shared" si="59"/>
        <v>0</v>
      </c>
      <c r="CX32" s="47">
        <f t="shared" si="60"/>
        <v>0</v>
      </c>
      <c r="CY32" s="47">
        <f t="shared" si="61"/>
        <v>0</v>
      </c>
      <c r="CZ32" s="47"/>
      <c r="DA32" s="47"/>
      <c r="DB32" s="47">
        <f t="shared" si="62"/>
        <v>0</v>
      </c>
      <c r="DC32" s="46">
        <f t="shared" si="63"/>
        <v>0</v>
      </c>
      <c r="DD32" s="47">
        <f t="shared" si="64"/>
        <v>0</v>
      </c>
      <c r="DE32" s="47">
        <f t="shared" si="65"/>
        <v>0</v>
      </c>
      <c r="DF32" s="47"/>
      <c r="DG32" s="47"/>
      <c r="DH32" s="47">
        <f t="shared" si="66"/>
        <v>0</v>
      </c>
      <c r="DI32" s="46">
        <f t="shared" si="67"/>
        <v>0</v>
      </c>
      <c r="DJ32" s="47">
        <f t="shared" si="68"/>
        <v>0</v>
      </c>
      <c r="DK32" s="47">
        <f t="shared" si="69"/>
        <v>0</v>
      </c>
      <c r="DL32" s="46"/>
      <c r="DM32" s="46"/>
      <c r="DN32" s="46">
        <f t="shared" si="70"/>
        <v>0</v>
      </c>
      <c r="DO32" s="46">
        <f t="shared" si="71"/>
        <v>0</v>
      </c>
      <c r="DP32" s="47">
        <f t="shared" si="72"/>
        <v>0</v>
      </c>
      <c r="DQ32" s="47">
        <f t="shared" si="73"/>
        <v>0</v>
      </c>
      <c r="DR32" s="47"/>
      <c r="DS32" s="47"/>
      <c r="DT32" s="47">
        <f t="shared" si="74"/>
        <v>0</v>
      </c>
      <c r="DU32" s="46">
        <f t="shared" si="75"/>
        <v>0</v>
      </c>
      <c r="DV32" s="47">
        <f t="shared" si="76"/>
        <v>0</v>
      </c>
      <c r="DW32" s="47">
        <f t="shared" si="77"/>
        <v>0</v>
      </c>
      <c r="DX32" s="47"/>
      <c r="DY32" s="47"/>
      <c r="DZ32" s="47">
        <f t="shared" si="78"/>
        <v>0</v>
      </c>
      <c r="EA32" s="46">
        <f t="shared" si="79"/>
        <v>0</v>
      </c>
      <c r="EB32" s="47">
        <f t="shared" si="80"/>
        <v>0</v>
      </c>
      <c r="EC32" s="47">
        <f t="shared" si="81"/>
        <v>0</v>
      </c>
      <c r="ED32" s="47"/>
      <c r="EE32" s="46"/>
      <c r="EF32" s="46"/>
      <c r="EG32" s="46">
        <f t="shared" si="82"/>
        <v>0</v>
      </c>
      <c r="EH32" s="46"/>
      <c r="EI32" s="47"/>
    </row>
    <row r="33" spans="1:139" s="34" customFormat="1" ht="12">
      <c r="A33" s="33">
        <v>45383</v>
      </c>
      <c r="C33" s="22"/>
      <c r="D33" s="22"/>
      <c r="E33" s="45">
        <f t="shared" si="0"/>
        <v>0</v>
      </c>
      <c r="F33" s="45"/>
      <c r="G33" s="45"/>
      <c r="H33" s="47"/>
      <c r="I33" s="47">
        <f>'2010C Academic'!I33+'2010C Academic'!O33+'2010C Academic'!U33+'2010C Academic'!AA33+'2010C Academic'!AG33+'2010C Academic'!AM33+'2010C Academic'!AS33+'2010C Academic'!AY33+'2010C Academic'!BE33+'2010C Academic'!BK33+'2010C Academic'!BQ33+'2010C Academic'!BW33+'2010C Academic'!CC33+'2010C Academic'!CI33+'2010C Academic'!CO33+'2010C Academic'!CU33+'2010C Academic'!DA33+'2010C Academic'!DG33+'2010C Academic'!DM33+'2010C Academic'!DS33</f>
        <v>0</v>
      </c>
      <c r="J33" s="47">
        <f>'2010C Academic'!J33+'2010C Academic'!P33+'2010C Academic'!V33+'2010C Academic'!AB33+'2010C Academic'!AH33+'2010C Academic'!AN33+'2010C Academic'!AT33+'2010C Academic'!AZ33+'2010C Academic'!BF33+'2010C Academic'!BL33+'2010C Academic'!BR33+'2010C Academic'!BX33+'2010C Academic'!CD33+'2010C Academic'!CJ33+'2010C Academic'!CP33+'2010C Academic'!CV33+'2010C Academic'!DB33+'2010C Academic'!DH33+'2010C Academic'!DN33+'2010C Academic'!DT33</f>
        <v>0</v>
      </c>
      <c r="K33" s="47">
        <f t="shared" si="1"/>
        <v>0</v>
      </c>
      <c r="L33" s="47">
        <f>'2010C Academic'!L33+'2010C Academic'!R33+'2010C Academic'!X33+'2010C Academic'!AD33+'2010C Academic'!AJ33+'2010C Academic'!AP33+'2010C Academic'!AV33+'2010C Academic'!BB33+'2010C Academic'!BH33+'2010C Academic'!BN33+'2010C Academic'!BT33+'2010C Academic'!BZ33+'2010C Academic'!CF33+'2010C Academic'!CL33+'2010C Academic'!CR33+'2010C Academic'!CX33+'2010C Academic'!DD33+'2010C Academic'!DJ33+'2010C Academic'!DP33+'2010C Academic'!DV33</f>
        <v>0</v>
      </c>
      <c r="M33" s="47">
        <f>'2010C Academic'!M33+'2010C Academic'!S33+'2010C Academic'!Y33+'2010C Academic'!AE33+'2010C Academic'!AK33+'2010C Academic'!AQ33+'2010C Academic'!AW33+'2010C Academic'!BC33+'2010C Academic'!BI33+'2010C Academic'!BO33+'2010C Academic'!BU33+'2010C Academic'!CA33+'2010C Academic'!CG33+'2010C Academic'!CM33+'2010C Academic'!CS33+'2010C Academic'!CY33+'2010C Academic'!DE33+'2010C Academic'!DK33+'2010C Academic'!DQ33+'2010C Academic'!DW33</f>
        <v>0</v>
      </c>
      <c r="N33" s="47"/>
      <c r="O33" s="46">
        <f t="shared" si="83"/>
        <v>0</v>
      </c>
      <c r="P33" s="48">
        <f t="shared" si="2"/>
        <v>0</v>
      </c>
      <c r="Q33" s="46">
        <f t="shared" si="3"/>
        <v>0</v>
      </c>
      <c r="R33" s="46">
        <f t="shared" si="4"/>
        <v>0</v>
      </c>
      <c r="S33" s="48">
        <f t="shared" si="5"/>
        <v>0</v>
      </c>
      <c r="T33" s="47"/>
      <c r="U33" s="47">
        <f t="shared" si="84"/>
        <v>0</v>
      </c>
      <c r="V33" s="48">
        <f t="shared" si="6"/>
        <v>0</v>
      </c>
      <c r="W33" s="47">
        <f t="shared" si="7"/>
        <v>0</v>
      </c>
      <c r="X33" s="47">
        <f t="shared" si="8"/>
        <v>0</v>
      </c>
      <c r="Y33" s="47">
        <f t="shared" si="9"/>
        <v>0</v>
      </c>
      <c r="Z33" s="47"/>
      <c r="AA33" s="47">
        <f t="shared" si="85"/>
        <v>0</v>
      </c>
      <c r="AB33" s="47">
        <f t="shared" si="10"/>
        <v>0</v>
      </c>
      <c r="AC33" s="46">
        <f t="shared" si="11"/>
        <v>0</v>
      </c>
      <c r="AD33" s="47">
        <f t="shared" si="12"/>
        <v>0</v>
      </c>
      <c r="AE33" s="47">
        <f t="shared" si="13"/>
        <v>0</v>
      </c>
      <c r="AF33" s="47"/>
      <c r="AG33" s="47">
        <f t="shared" si="86"/>
        <v>0</v>
      </c>
      <c r="AH33" s="47">
        <f t="shared" si="14"/>
        <v>0</v>
      </c>
      <c r="AI33" s="46">
        <f t="shared" si="15"/>
        <v>0</v>
      </c>
      <c r="AJ33" s="47">
        <f t="shared" si="16"/>
        <v>0</v>
      </c>
      <c r="AK33" s="47">
        <f t="shared" si="17"/>
        <v>0</v>
      </c>
      <c r="AL33" s="47"/>
      <c r="AM33" s="47">
        <f t="shared" si="87"/>
        <v>0</v>
      </c>
      <c r="AN33" s="47">
        <f t="shared" si="18"/>
        <v>0</v>
      </c>
      <c r="AO33" s="46">
        <f t="shared" si="19"/>
        <v>0</v>
      </c>
      <c r="AP33" s="47">
        <f t="shared" si="20"/>
        <v>0</v>
      </c>
      <c r="AQ33" s="47">
        <f t="shared" si="21"/>
        <v>0</v>
      </c>
      <c r="AR33" s="47"/>
      <c r="AS33" s="47">
        <f t="shared" si="88"/>
        <v>0</v>
      </c>
      <c r="AT33" s="47">
        <f t="shared" si="22"/>
        <v>0</v>
      </c>
      <c r="AU33" s="46">
        <f t="shared" si="23"/>
        <v>0</v>
      </c>
      <c r="AV33" s="47">
        <f t="shared" si="24"/>
        <v>0</v>
      </c>
      <c r="AW33" s="47">
        <f t="shared" si="25"/>
        <v>0</v>
      </c>
      <c r="AX33" s="47"/>
      <c r="AY33" s="47">
        <f t="shared" si="89"/>
        <v>0</v>
      </c>
      <c r="AZ33" s="47">
        <f t="shared" si="26"/>
        <v>0</v>
      </c>
      <c r="BA33" s="46">
        <f t="shared" si="27"/>
        <v>0</v>
      </c>
      <c r="BB33" s="47">
        <f t="shared" si="28"/>
        <v>0</v>
      </c>
      <c r="BC33" s="47">
        <f t="shared" si="29"/>
        <v>0</v>
      </c>
      <c r="BD33" s="47"/>
      <c r="BE33" s="47">
        <f t="shared" si="90"/>
        <v>0</v>
      </c>
      <c r="BF33" s="47">
        <f t="shared" si="30"/>
        <v>0</v>
      </c>
      <c r="BG33" s="46">
        <f t="shared" si="31"/>
        <v>0</v>
      </c>
      <c r="BH33" s="47">
        <f t="shared" si="32"/>
        <v>0</v>
      </c>
      <c r="BI33" s="47">
        <f t="shared" si="33"/>
        <v>0</v>
      </c>
      <c r="BJ33" s="47"/>
      <c r="BK33" s="47">
        <f t="shared" si="91"/>
        <v>0</v>
      </c>
      <c r="BL33" s="47">
        <f t="shared" si="34"/>
        <v>0</v>
      </c>
      <c r="BM33" s="46">
        <f t="shared" si="35"/>
        <v>0</v>
      </c>
      <c r="BN33" s="47">
        <f t="shared" si="36"/>
        <v>0</v>
      </c>
      <c r="BO33" s="47">
        <f t="shared" si="37"/>
        <v>0</v>
      </c>
      <c r="BP33" s="47"/>
      <c r="BQ33" s="47">
        <f t="shared" si="92"/>
        <v>0</v>
      </c>
      <c r="BR33" s="47">
        <f t="shared" si="38"/>
        <v>0</v>
      </c>
      <c r="BS33" s="46">
        <f t="shared" si="39"/>
        <v>0</v>
      </c>
      <c r="BT33" s="47">
        <f t="shared" si="40"/>
        <v>0</v>
      </c>
      <c r="BU33" s="47">
        <f t="shared" si="41"/>
        <v>0</v>
      </c>
      <c r="BV33" s="47"/>
      <c r="BW33" s="47">
        <f t="shared" si="93"/>
        <v>0</v>
      </c>
      <c r="BX33" s="47">
        <f t="shared" si="42"/>
        <v>0</v>
      </c>
      <c r="BY33" s="46">
        <f t="shared" si="43"/>
        <v>0</v>
      </c>
      <c r="BZ33" s="47">
        <f t="shared" si="44"/>
        <v>0</v>
      </c>
      <c r="CA33" s="47">
        <f t="shared" si="45"/>
        <v>0</v>
      </c>
      <c r="CB33" s="47"/>
      <c r="CC33" s="47">
        <f t="shared" si="94"/>
        <v>0</v>
      </c>
      <c r="CD33" s="47">
        <f t="shared" si="46"/>
        <v>0</v>
      </c>
      <c r="CE33" s="46">
        <f t="shared" si="47"/>
        <v>0</v>
      </c>
      <c r="CF33" s="47">
        <f t="shared" si="48"/>
        <v>0</v>
      </c>
      <c r="CG33" s="47">
        <f t="shared" si="49"/>
        <v>0</v>
      </c>
      <c r="CH33" s="47"/>
      <c r="CI33" s="47">
        <f t="shared" si="95"/>
        <v>0</v>
      </c>
      <c r="CJ33" s="47">
        <f t="shared" si="50"/>
        <v>0</v>
      </c>
      <c r="CK33" s="46">
        <f t="shared" si="51"/>
        <v>0</v>
      </c>
      <c r="CL33" s="47">
        <f t="shared" si="52"/>
        <v>0</v>
      </c>
      <c r="CM33" s="47">
        <f t="shared" si="53"/>
        <v>0</v>
      </c>
      <c r="CN33" s="47"/>
      <c r="CO33" s="47">
        <f t="shared" si="96"/>
        <v>0</v>
      </c>
      <c r="CP33" s="47">
        <f t="shared" si="54"/>
        <v>0</v>
      </c>
      <c r="CQ33" s="46">
        <f t="shared" si="55"/>
        <v>0</v>
      </c>
      <c r="CR33" s="47">
        <f t="shared" si="56"/>
        <v>0</v>
      </c>
      <c r="CS33" s="47">
        <f t="shared" si="57"/>
        <v>0</v>
      </c>
      <c r="CT33" s="47"/>
      <c r="CU33" s="47">
        <f t="shared" si="97"/>
        <v>0</v>
      </c>
      <c r="CV33" s="47">
        <f t="shared" si="58"/>
        <v>0</v>
      </c>
      <c r="CW33" s="46">
        <f t="shared" si="59"/>
        <v>0</v>
      </c>
      <c r="CX33" s="47">
        <f t="shared" si="60"/>
        <v>0</v>
      </c>
      <c r="CY33" s="47">
        <f t="shared" si="61"/>
        <v>0</v>
      </c>
      <c r="CZ33" s="47"/>
      <c r="DA33" s="47">
        <f t="shared" si="98"/>
        <v>0</v>
      </c>
      <c r="DB33" s="47">
        <f t="shared" si="62"/>
        <v>0</v>
      </c>
      <c r="DC33" s="46">
        <f t="shared" si="63"/>
        <v>0</v>
      </c>
      <c r="DD33" s="47">
        <f t="shared" si="64"/>
        <v>0</v>
      </c>
      <c r="DE33" s="47">
        <f t="shared" si="65"/>
        <v>0</v>
      </c>
      <c r="DF33" s="47"/>
      <c r="DG33" s="47">
        <f t="shared" si="99"/>
        <v>0</v>
      </c>
      <c r="DH33" s="47">
        <f t="shared" si="66"/>
        <v>0</v>
      </c>
      <c r="DI33" s="46">
        <f t="shared" si="67"/>
        <v>0</v>
      </c>
      <c r="DJ33" s="47">
        <f t="shared" si="68"/>
        <v>0</v>
      </c>
      <c r="DK33" s="47">
        <f t="shared" si="69"/>
        <v>0</v>
      </c>
      <c r="DL33" s="46"/>
      <c r="DM33" s="46">
        <f t="shared" si="100"/>
        <v>0</v>
      </c>
      <c r="DN33" s="46">
        <f t="shared" si="70"/>
        <v>0</v>
      </c>
      <c r="DO33" s="46">
        <f t="shared" si="71"/>
        <v>0</v>
      </c>
      <c r="DP33" s="47">
        <f t="shared" si="72"/>
        <v>0</v>
      </c>
      <c r="DQ33" s="47">
        <f t="shared" si="73"/>
        <v>0</v>
      </c>
      <c r="DR33" s="47"/>
      <c r="DS33" s="47">
        <f t="shared" si="101"/>
        <v>0</v>
      </c>
      <c r="DT33" s="47">
        <f t="shared" si="74"/>
        <v>0</v>
      </c>
      <c r="DU33" s="46">
        <f t="shared" si="75"/>
        <v>0</v>
      </c>
      <c r="DV33" s="47">
        <f t="shared" si="76"/>
        <v>0</v>
      </c>
      <c r="DW33" s="47">
        <f t="shared" si="77"/>
        <v>0</v>
      </c>
      <c r="DX33" s="47"/>
      <c r="DY33" s="47">
        <f t="shared" si="102"/>
        <v>0</v>
      </c>
      <c r="DZ33" s="47">
        <f t="shared" si="78"/>
        <v>0</v>
      </c>
      <c r="EA33" s="46">
        <f t="shared" si="79"/>
        <v>0</v>
      </c>
      <c r="EB33" s="47">
        <f t="shared" si="80"/>
        <v>0</v>
      </c>
      <c r="EC33" s="47">
        <f t="shared" si="81"/>
        <v>0</v>
      </c>
      <c r="ED33" s="47"/>
      <c r="EE33" s="46"/>
      <c r="EF33" s="46"/>
      <c r="EG33" s="46">
        <f t="shared" si="82"/>
        <v>0</v>
      </c>
      <c r="EH33" s="46"/>
      <c r="EI33" s="47"/>
    </row>
    <row r="34" spans="1:139" ht="12">
      <c r="A34" s="2">
        <v>45566</v>
      </c>
      <c r="C34" s="22"/>
      <c r="D34" s="22"/>
      <c r="E34" s="45">
        <f t="shared" si="0"/>
        <v>0</v>
      </c>
      <c r="F34" s="45"/>
      <c r="G34" s="45"/>
      <c r="H34" s="46"/>
      <c r="I34" s="47">
        <f>'2010C Academic'!I34+'2010C Academic'!O34+'2010C Academic'!U34+'2010C Academic'!AA34+'2010C Academic'!AG34+'2010C Academic'!AM34+'2010C Academic'!AS34+'2010C Academic'!AY34+'2010C Academic'!BE34+'2010C Academic'!BK34+'2010C Academic'!BQ34+'2010C Academic'!BW34+'2010C Academic'!CC34+'2010C Academic'!CI34+'2010C Academic'!CO34+'2010C Academic'!CU34+'2010C Academic'!DA34+'2010C Academic'!DG34+'2010C Academic'!DM34+'2010C Academic'!DS34</f>
        <v>0</v>
      </c>
      <c r="J34" s="47">
        <f>'2010C Academic'!J34+'2010C Academic'!P34+'2010C Academic'!V34+'2010C Academic'!AB34+'2010C Academic'!AH34+'2010C Academic'!AN34+'2010C Academic'!AT34+'2010C Academic'!AZ34+'2010C Academic'!BF34+'2010C Academic'!BL34+'2010C Academic'!BR34+'2010C Academic'!BX34+'2010C Academic'!CD34+'2010C Academic'!CJ34+'2010C Academic'!CP34+'2010C Academic'!CV34+'2010C Academic'!DB34+'2010C Academic'!DH34+'2010C Academic'!DN34+'2010C Academic'!DT34</f>
        <v>0</v>
      </c>
      <c r="K34" s="47">
        <f t="shared" si="1"/>
        <v>0</v>
      </c>
      <c r="L34" s="47">
        <f>'2010C Academic'!L34+'2010C Academic'!R34+'2010C Academic'!X34+'2010C Academic'!AD34+'2010C Academic'!AJ34+'2010C Academic'!AP34+'2010C Academic'!AV34+'2010C Academic'!BB34+'2010C Academic'!BH34+'2010C Academic'!BN34+'2010C Academic'!BT34+'2010C Academic'!BZ34+'2010C Academic'!CF34+'2010C Academic'!CL34+'2010C Academic'!CR34+'2010C Academic'!CX34+'2010C Academic'!DD34+'2010C Academic'!DJ34+'2010C Academic'!DP34+'2010C Academic'!DV34</f>
        <v>0</v>
      </c>
      <c r="M34" s="47">
        <f>'2010C Academic'!M34+'2010C Academic'!S34+'2010C Academic'!Y34+'2010C Academic'!AE34+'2010C Academic'!AK34+'2010C Academic'!AQ34+'2010C Academic'!AW34+'2010C Academic'!BC34+'2010C Academic'!BI34+'2010C Academic'!BO34+'2010C Academic'!BU34+'2010C Academic'!CA34+'2010C Academic'!CG34+'2010C Academic'!CM34+'2010C Academic'!CS34+'2010C Academic'!CY34+'2010C Academic'!DE34+'2010C Academic'!DK34+'2010C Academic'!DQ34+'2010C Academic'!DW34</f>
        <v>0</v>
      </c>
      <c r="N34" s="46"/>
      <c r="O34" s="46"/>
      <c r="P34" s="48">
        <f t="shared" si="2"/>
        <v>0</v>
      </c>
      <c r="Q34" s="46">
        <f t="shared" si="3"/>
        <v>0</v>
      </c>
      <c r="R34" s="46">
        <f t="shared" si="4"/>
        <v>0</v>
      </c>
      <c r="S34" s="48">
        <f t="shared" si="5"/>
        <v>0</v>
      </c>
      <c r="T34" s="46"/>
      <c r="U34" s="47"/>
      <c r="V34" s="48">
        <f t="shared" si="6"/>
        <v>0</v>
      </c>
      <c r="W34" s="47">
        <f t="shared" si="7"/>
        <v>0</v>
      </c>
      <c r="X34" s="47">
        <f t="shared" si="8"/>
        <v>0</v>
      </c>
      <c r="Y34" s="47">
        <f t="shared" si="9"/>
        <v>0</v>
      </c>
      <c r="Z34" s="46"/>
      <c r="AA34" s="47"/>
      <c r="AB34" s="47">
        <f t="shared" si="10"/>
        <v>0</v>
      </c>
      <c r="AC34" s="46">
        <f t="shared" si="11"/>
        <v>0</v>
      </c>
      <c r="AD34" s="47">
        <f t="shared" si="12"/>
        <v>0</v>
      </c>
      <c r="AE34" s="47">
        <f t="shared" si="13"/>
        <v>0</v>
      </c>
      <c r="AF34" s="46"/>
      <c r="AG34" s="47"/>
      <c r="AH34" s="47">
        <f t="shared" si="14"/>
        <v>0</v>
      </c>
      <c r="AI34" s="46">
        <f t="shared" si="15"/>
        <v>0</v>
      </c>
      <c r="AJ34" s="47">
        <f t="shared" si="16"/>
        <v>0</v>
      </c>
      <c r="AK34" s="47">
        <f t="shared" si="17"/>
        <v>0</v>
      </c>
      <c r="AL34" s="46"/>
      <c r="AM34" s="47"/>
      <c r="AN34" s="47">
        <f t="shared" si="18"/>
        <v>0</v>
      </c>
      <c r="AO34" s="46">
        <f t="shared" si="19"/>
        <v>0</v>
      </c>
      <c r="AP34" s="47">
        <f t="shared" si="20"/>
        <v>0</v>
      </c>
      <c r="AQ34" s="47">
        <f t="shared" si="21"/>
        <v>0</v>
      </c>
      <c r="AR34" s="46"/>
      <c r="AS34" s="47"/>
      <c r="AT34" s="47">
        <f t="shared" si="22"/>
        <v>0</v>
      </c>
      <c r="AU34" s="46">
        <f t="shared" si="23"/>
        <v>0</v>
      </c>
      <c r="AV34" s="47">
        <f t="shared" si="24"/>
        <v>0</v>
      </c>
      <c r="AW34" s="47">
        <f t="shared" si="25"/>
        <v>0</v>
      </c>
      <c r="AX34" s="46"/>
      <c r="AY34" s="47"/>
      <c r="AZ34" s="47">
        <f t="shared" si="26"/>
        <v>0</v>
      </c>
      <c r="BA34" s="46">
        <f t="shared" si="27"/>
        <v>0</v>
      </c>
      <c r="BB34" s="47">
        <f t="shared" si="28"/>
        <v>0</v>
      </c>
      <c r="BC34" s="47">
        <f t="shared" si="29"/>
        <v>0</v>
      </c>
      <c r="BD34" s="46"/>
      <c r="BE34" s="47"/>
      <c r="BF34" s="47">
        <f t="shared" si="30"/>
        <v>0</v>
      </c>
      <c r="BG34" s="46">
        <f t="shared" si="31"/>
        <v>0</v>
      </c>
      <c r="BH34" s="47">
        <f t="shared" si="32"/>
        <v>0</v>
      </c>
      <c r="BI34" s="47">
        <f t="shared" si="33"/>
        <v>0</v>
      </c>
      <c r="BJ34" s="46"/>
      <c r="BK34" s="47"/>
      <c r="BL34" s="47">
        <f t="shared" si="34"/>
        <v>0</v>
      </c>
      <c r="BM34" s="46">
        <f t="shared" si="35"/>
        <v>0</v>
      </c>
      <c r="BN34" s="47">
        <f t="shared" si="36"/>
        <v>0</v>
      </c>
      <c r="BO34" s="47">
        <f t="shared" si="37"/>
        <v>0</v>
      </c>
      <c r="BP34" s="46"/>
      <c r="BQ34" s="47"/>
      <c r="BR34" s="47">
        <f t="shared" si="38"/>
        <v>0</v>
      </c>
      <c r="BS34" s="46">
        <f t="shared" si="39"/>
        <v>0</v>
      </c>
      <c r="BT34" s="47">
        <f t="shared" si="40"/>
        <v>0</v>
      </c>
      <c r="BU34" s="47">
        <f t="shared" si="41"/>
        <v>0</v>
      </c>
      <c r="BV34" s="46"/>
      <c r="BW34" s="47"/>
      <c r="BX34" s="47">
        <f t="shared" si="42"/>
        <v>0</v>
      </c>
      <c r="BY34" s="46">
        <f t="shared" si="43"/>
        <v>0</v>
      </c>
      <c r="BZ34" s="47">
        <f t="shared" si="44"/>
        <v>0</v>
      </c>
      <c r="CA34" s="47">
        <f t="shared" si="45"/>
        <v>0</v>
      </c>
      <c r="CB34" s="46"/>
      <c r="CC34" s="47"/>
      <c r="CD34" s="47">
        <f t="shared" si="46"/>
        <v>0</v>
      </c>
      <c r="CE34" s="46">
        <f t="shared" si="47"/>
        <v>0</v>
      </c>
      <c r="CF34" s="47">
        <f t="shared" si="48"/>
        <v>0</v>
      </c>
      <c r="CG34" s="47">
        <f t="shared" si="49"/>
        <v>0</v>
      </c>
      <c r="CH34" s="46"/>
      <c r="CI34" s="47"/>
      <c r="CJ34" s="47">
        <f t="shared" si="50"/>
        <v>0</v>
      </c>
      <c r="CK34" s="46">
        <f t="shared" si="51"/>
        <v>0</v>
      </c>
      <c r="CL34" s="47">
        <f t="shared" si="52"/>
        <v>0</v>
      </c>
      <c r="CM34" s="47">
        <f t="shared" si="53"/>
        <v>0</v>
      </c>
      <c r="CN34" s="46"/>
      <c r="CO34" s="47"/>
      <c r="CP34" s="47">
        <f t="shared" si="54"/>
        <v>0</v>
      </c>
      <c r="CQ34" s="46">
        <f t="shared" si="55"/>
        <v>0</v>
      </c>
      <c r="CR34" s="47">
        <f t="shared" si="56"/>
        <v>0</v>
      </c>
      <c r="CS34" s="47">
        <f t="shared" si="57"/>
        <v>0</v>
      </c>
      <c r="CT34" s="46"/>
      <c r="CU34" s="47"/>
      <c r="CV34" s="47">
        <f t="shared" si="58"/>
        <v>0</v>
      </c>
      <c r="CW34" s="46">
        <f t="shared" si="59"/>
        <v>0</v>
      </c>
      <c r="CX34" s="47">
        <f t="shared" si="60"/>
        <v>0</v>
      </c>
      <c r="CY34" s="47">
        <f t="shared" si="61"/>
        <v>0</v>
      </c>
      <c r="CZ34" s="46"/>
      <c r="DA34" s="47"/>
      <c r="DB34" s="47">
        <f t="shared" si="62"/>
        <v>0</v>
      </c>
      <c r="DC34" s="46">
        <f t="shared" si="63"/>
        <v>0</v>
      </c>
      <c r="DD34" s="47">
        <f t="shared" si="64"/>
        <v>0</v>
      </c>
      <c r="DE34" s="47">
        <f t="shared" si="65"/>
        <v>0</v>
      </c>
      <c r="DF34" s="46"/>
      <c r="DG34" s="47"/>
      <c r="DH34" s="47">
        <f t="shared" si="66"/>
        <v>0</v>
      </c>
      <c r="DI34" s="46">
        <f t="shared" si="67"/>
        <v>0</v>
      </c>
      <c r="DJ34" s="47">
        <f t="shared" si="68"/>
        <v>0</v>
      </c>
      <c r="DK34" s="47">
        <f t="shared" si="69"/>
        <v>0</v>
      </c>
      <c r="DL34" s="46"/>
      <c r="DM34" s="46"/>
      <c r="DN34" s="46">
        <f t="shared" si="70"/>
        <v>0</v>
      </c>
      <c r="DO34" s="46">
        <f t="shared" si="71"/>
        <v>0</v>
      </c>
      <c r="DP34" s="47">
        <f t="shared" si="72"/>
        <v>0</v>
      </c>
      <c r="DQ34" s="47">
        <f t="shared" si="73"/>
        <v>0</v>
      </c>
      <c r="DR34" s="46"/>
      <c r="DS34" s="47"/>
      <c r="DT34" s="47">
        <f t="shared" si="74"/>
        <v>0</v>
      </c>
      <c r="DU34" s="46">
        <f t="shared" si="75"/>
        <v>0</v>
      </c>
      <c r="DV34" s="47">
        <f t="shared" si="76"/>
        <v>0</v>
      </c>
      <c r="DW34" s="47">
        <f t="shared" si="77"/>
        <v>0</v>
      </c>
      <c r="DX34" s="46"/>
      <c r="DY34" s="47"/>
      <c r="DZ34" s="47">
        <f t="shared" si="78"/>
        <v>0</v>
      </c>
      <c r="EA34" s="46">
        <f t="shared" si="79"/>
        <v>0</v>
      </c>
      <c r="EB34" s="47">
        <f t="shared" si="80"/>
        <v>0</v>
      </c>
      <c r="EC34" s="47">
        <f t="shared" si="81"/>
        <v>0</v>
      </c>
      <c r="ED34" s="46"/>
      <c r="EE34" s="46"/>
      <c r="EF34" s="46"/>
      <c r="EG34" s="46">
        <f t="shared" si="82"/>
        <v>0</v>
      </c>
      <c r="EH34" s="46"/>
      <c r="EI34" s="46"/>
    </row>
    <row r="35" spans="1:139" ht="12">
      <c r="A35" s="2">
        <v>45748</v>
      </c>
      <c r="C35" s="48"/>
      <c r="D35" s="48"/>
      <c r="E35" s="45">
        <f t="shared" si="0"/>
        <v>0</v>
      </c>
      <c r="F35" s="45"/>
      <c r="G35" s="45"/>
      <c r="H35" s="46"/>
      <c r="I35" s="47">
        <f>'2010C Academic'!I35+'2010C Academic'!O35+'2010C Academic'!U35+'2010C Academic'!AA35+'2010C Academic'!AG35+'2010C Academic'!AM35+'2010C Academic'!AS35+'2010C Academic'!AY35+'2010C Academic'!BE35+'2010C Academic'!BK35+'2010C Academic'!BQ35+'2010C Academic'!BW35+'2010C Academic'!CC35+'2010C Academic'!CI35+'2010C Academic'!CO35+'2010C Academic'!CU35+'2010C Academic'!DA35+'2010C Academic'!DG35+'2010C Academic'!DM35+'2010C Academic'!DS35</f>
        <v>0</v>
      </c>
      <c r="J35" s="47">
        <f>'2010C Academic'!J35+'2010C Academic'!P35+'2010C Academic'!V35+'2010C Academic'!AB35+'2010C Academic'!AH35+'2010C Academic'!AN35+'2010C Academic'!AT35+'2010C Academic'!AZ35+'2010C Academic'!BF35+'2010C Academic'!BL35+'2010C Academic'!BR35+'2010C Academic'!BX35+'2010C Academic'!CD35+'2010C Academic'!CJ35+'2010C Academic'!CP35+'2010C Academic'!CV35+'2010C Academic'!DB35+'2010C Academic'!DH35+'2010C Academic'!DN35+'2010C Academic'!DT35</f>
        <v>0</v>
      </c>
      <c r="K35" s="47">
        <f t="shared" si="1"/>
        <v>0</v>
      </c>
      <c r="L35" s="47">
        <f>'2010C Academic'!L35+'2010C Academic'!R35+'2010C Academic'!X35+'2010C Academic'!AD35+'2010C Academic'!AJ35+'2010C Academic'!AP35+'2010C Academic'!AV35+'2010C Academic'!BB35+'2010C Academic'!BH35+'2010C Academic'!BN35+'2010C Academic'!BT35+'2010C Academic'!BZ35+'2010C Academic'!CF35+'2010C Academic'!CL35+'2010C Academic'!CR35+'2010C Academic'!CX35+'2010C Academic'!DD35+'2010C Academic'!DJ35+'2010C Academic'!DP35+'2010C Academic'!DV35</f>
        <v>0</v>
      </c>
      <c r="M35" s="47">
        <f>'2010C Academic'!M35+'2010C Academic'!S35+'2010C Academic'!Y35+'2010C Academic'!AE35+'2010C Academic'!AK35+'2010C Academic'!AQ35+'2010C Academic'!AW35+'2010C Academic'!BC35+'2010C Academic'!BI35+'2010C Academic'!BO35+'2010C Academic'!BU35+'2010C Academic'!CA35+'2010C Academic'!CG35+'2010C Academic'!CM35+'2010C Academic'!CS35+'2010C Academic'!CY35+'2010C Academic'!DE35+'2010C Academic'!DK35+'2010C Academic'!DQ35+'2010C Academic'!DW35</f>
        <v>0</v>
      </c>
      <c r="N35" s="46"/>
      <c r="O35" s="46">
        <f t="shared" si="83"/>
        <v>0</v>
      </c>
      <c r="P35" s="48">
        <f t="shared" si="2"/>
        <v>0</v>
      </c>
      <c r="Q35" s="46">
        <f t="shared" si="3"/>
        <v>0</v>
      </c>
      <c r="R35" s="46">
        <f t="shared" si="4"/>
        <v>0</v>
      </c>
      <c r="S35" s="48">
        <f t="shared" si="5"/>
        <v>0</v>
      </c>
      <c r="T35" s="46"/>
      <c r="U35" s="47">
        <f t="shared" si="84"/>
        <v>0</v>
      </c>
      <c r="V35" s="48">
        <f t="shared" si="6"/>
        <v>0</v>
      </c>
      <c r="W35" s="47">
        <f t="shared" si="7"/>
        <v>0</v>
      </c>
      <c r="X35" s="47">
        <f t="shared" si="8"/>
        <v>0</v>
      </c>
      <c r="Y35" s="47">
        <f t="shared" si="9"/>
        <v>0</v>
      </c>
      <c r="Z35" s="46"/>
      <c r="AA35" s="47">
        <f t="shared" si="85"/>
        <v>0</v>
      </c>
      <c r="AB35" s="47">
        <f t="shared" si="10"/>
        <v>0</v>
      </c>
      <c r="AC35" s="46">
        <f t="shared" si="11"/>
        <v>0</v>
      </c>
      <c r="AD35" s="47">
        <f t="shared" si="12"/>
        <v>0</v>
      </c>
      <c r="AE35" s="47">
        <f t="shared" si="13"/>
        <v>0</v>
      </c>
      <c r="AF35" s="46"/>
      <c r="AG35" s="47">
        <f t="shared" si="86"/>
        <v>0</v>
      </c>
      <c r="AH35" s="47">
        <f t="shared" si="14"/>
        <v>0</v>
      </c>
      <c r="AI35" s="46">
        <f t="shared" si="15"/>
        <v>0</v>
      </c>
      <c r="AJ35" s="47">
        <f t="shared" si="16"/>
        <v>0</v>
      </c>
      <c r="AK35" s="47">
        <f t="shared" si="17"/>
        <v>0</v>
      </c>
      <c r="AL35" s="46"/>
      <c r="AM35" s="47">
        <f t="shared" si="87"/>
        <v>0</v>
      </c>
      <c r="AN35" s="47">
        <f t="shared" si="18"/>
        <v>0</v>
      </c>
      <c r="AO35" s="46">
        <f t="shared" si="19"/>
        <v>0</v>
      </c>
      <c r="AP35" s="47">
        <f t="shared" si="20"/>
        <v>0</v>
      </c>
      <c r="AQ35" s="47">
        <f t="shared" si="21"/>
        <v>0</v>
      </c>
      <c r="AR35" s="46"/>
      <c r="AS35" s="47">
        <f t="shared" si="88"/>
        <v>0</v>
      </c>
      <c r="AT35" s="47">
        <f t="shared" si="22"/>
        <v>0</v>
      </c>
      <c r="AU35" s="46">
        <f t="shared" si="23"/>
        <v>0</v>
      </c>
      <c r="AV35" s="47">
        <f t="shared" si="24"/>
        <v>0</v>
      </c>
      <c r="AW35" s="47">
        <f t="shared" si="25"/>
        <v>0</v>
      </c>
      <c r="AX35" s="46"/>
      <c r="AY35" s="47">
        <f t="shared" si="89"/>
        <v>0</v>
      </c>
      <c r="AZ35" s="47">
        <f t="shared" si="26"/>
        <v>0</v>
      </c>
      <c r="BA35" s="46">
        <f t="shared" si="27"/>
        <v>0</v>
      </c>
      <c r="BB35" s="47">
        <f t="shared" si="28"/>
        <v>0</v>
      </c>
      <c r="BC35" s="47">
        <f t="shared" si="29"/>
        <v>0</v>
      </c>
      <c r="BD35" s="46"/>
      <c r="BE35" s="47">
        <f t="shared" si="90"/>
        <v>0</v>
      </c>
      <c r="BF35" s="47">
        <f t="shared" si="30"/>
        <v>0</v>
      </c>
      <c r="BG35" s="46">
        <f t="shared" si="31"/>
        <v>0</v>
      </c>
      <c r="BH35" s="47">
        <f t="shared" si="32"/>
        <v>0</v>
      </c>
      <c r="BI35" s="47">
        <f t="shared" si="33"/>
        <v>0</v>
      </c>
      <c r="BJ35" s="46"/>
      <c r="BK35" s="47">
        <f t="shared" si="91"/>
        <v>0</v>
      </c>
      <c r="BL35" s="47">
        <f t="shared" si="34"/>
        <v>0</v>
      </c>
      <c r="BM35" s="46">
        <f t="shared" si="35"/>
        <v>0</v>
      </c>
      <c r="BN35" s="47">
        <f t="shared" si="36"/>
        <v>0</v>
      </c>
      <c r="BO35" s="47">
        <f t="shared" si="37"/>
        <v>0</v>
      </c>
      <c r="BP35" s="46"/>
      <c r="BQ35" s="47">
        <f t="shared" si="92"/>
        <v>0</v>
      </c>
      <c r="BR35" s="47">
        <f t="shared" si="38"/>
        <v>0</v>
      </c>
      <c r="BS35" s="46">
        <f t="shared" si="39"/>
        <v>0</v>
      </c>
      <c r="BT35" s="47">
        <f t="shared" si="40"/>
        <v>0</v>
      </c>
      <c r="BU35" s="47">
        <f t="shared" si="41"/>
        <v>0</v>
      </c>
      <c r="BV35" s="46"/>
      <c r="BW35" s="47">
        <f t="shared" si="93"/>
        <v>0</v>
      </c>
      <c r="BX35" s="47">
        <f t="shared" si="42"/>
        <v>0</v>
      </c>
      <c r="BY35" s="46">
        <f t="shared" si="43"/>
        <v>0</v>
      </c>
      <c r="BZ35" s="47">
        <f t="shared" si="44"/>
        <v>0</v>
      </c>
      <c r="CA35" s="47">
        <f t="shared" si="45"/>
        <v>0</v>
      </c>
      <c r="CB35" s="46"/>
      <c r="CC35" s="47">
        <f t="shared" si="94"/>
        <v>0</v>
      </c>
      <c r="CD35" s="47">
        <f t="shared" si="46"/>
        <v>0</v>
      </c>
      <c r="CE35" s="46">
        <f t="shared" si="47"/>
        <v>0</v>
      </c>
      <c r="CF35" s="47">
        <f t="shared" si="48"/>
        <v>0</v>
      </c>
      <c r="CG35" s="47">
        <f t="shared" si="49"/>
        <v>0</v>
      </c>
      <c r="CH35" s="46"/>
      <c r="CI35" s="47">
        <f t="shared" si="95"/>
        <v>0</v>
      </c>
      <c r="CJ35" s="47">
        <f t="shared" si="50"/>
        <v>0</v>
      </c>
      <c r="CK35" s="46">
        <f t="shared" si="51"/>
        <v>0</v>
      </c>
      <c r="CL35" s="47">
        <f t="shared" si="52"/>
        <v>0</v>
      </c>
      <c r="CM35" s="47">
        <f t="shared" si="53"/>
        <v>0</v>
      </c>
      <c r="CN35" s="46"/>
      <c r="CO35" s="47">
        <f t="shared" si="96"/>
        <v>0</v>
      </c>
      <c r="CP35" s="47">
        <f t="shared" si="54"/>
        <v>0</v>
      </c>
      <c r="CQ35" s="46">
        <f t="shared" si="55"/>
        <v>0</v>
      </c>
      <c r="CR35" s="47">
        <f t="shared" si="56"/>
        <v>0</v>
      </c>
      <c r="CS35" s="47">
        <f t="shared" si="57"/>
        <v>0</v>
      </c>
      <c r="CT35" s="46"/>
      <c r="CU35" s="47">
        <f t="shared" si="97"/>
        <v>0</v>
      </c>
      <c r="CV35" s="47">
        <f t="shared" si="58"/>
        <v>0</v>
      </c>
      <c r="CW35" s="46">
        <f t="shared" si="59"/>
        <v>0</v>
      </c>
      <c r="CX35" s="47">
        <f t="shared" si="60"/>
        <v>0</v>
      </c>
      <c r="CY35" s="47">
        <f t="shared" si="61"/>
        <v>0</v>
      </c>
      <c r="CZ35" s="46"/>
      <c r="DA35" s="47">
        <f t="shared" si="98"/>
        <v>0</v>
      </c>
      <c r="DB35" s="47">
        <f t="shared" si="62"/>
        <v>0</v>
      </c>
      <c r="DC35" s="46">
        <f t="shared" si="63"/>
        <v>0</v>
      </c>
      <c r="DD35" s="47">
        <f t="shared" si="64"/>
        <v>0</v>
      </c>
      <c r="DE35" s="47">
        <f t="shared" si="65"/>
        <v>0</v>
      </c>
      <c r="DF35" s="46"/>
      <c r="DG35" s="47">
        <f t="shared" si="99"/>
        <v>0</v>
      </c>
      <c r="DH35" s="47">
        <f t="shared" si="66"/>
        <v>0</v>
      </c>
      <c r="DI35" s="46">
        <f t="shared" si="67"/>
        <v>0</v>
      </c>
      <c r="DJ35" s="47">
        <f t="shared" si="68"/>
        <v>0</v>
      </c>
      <c r="DK35" s="47">
        <f t="shared" si="69"/>
        <v>0</v>
      </c>
      <c r="DL35" s="46"/>
      <c r="DM35" s="46">
        <f t="shared" si="100"/>
        <v>0</v>
      </c>
      <c r="DN35" s="46">
        <f t="shared" si="70"/>
        <v>0</v>
      </c>
      <c r="DO35" s="46">
        <f t="shared" si="71"/>
        <v>0</v>
      </c>
      <c r="DP35" s="47">
        <f t="shared" si="72"/>
        <v>0</v>
      </c>
      <c r="DQ35" s="47">
        <f t="shared" si="73"/>
        <v>0</v>
      </c>
      <c r="DR35" s="46"/>
      <c r="DS35" s="47">
        <f t="shared" si="101"/>
        <v>0</v>
      </c>
      <c r="DT35" s="47">
        <f t="shared" si="74"/>
        <v>0</v>
      </c>
      <c r="DU35" s="46">
        <f t="shared" si="75"/>
        <v>0</v>
      </c>
      <c r="DV35" s="47">
        <f t="shared" si="76"/>
        <v>0</v>
      </c>
      <c r="DW35" s="47">
        <f t="shared" si="77"/>
        <v>0</v>
      </c>
      <c r="DX35" s="46"/>
      <c r="DY35" s="47">
        <f t="shared" si="102"/>
        <v>0</v>
      </c>
      <c r="DZ35" s="47">
        <f t="shared" si="78"/>
        <v>0</v>
      </c>
      <c r="EA35" s="46">
        <f t="shared" si="79"/>
        <v>0</v>
      </c>
      <c r="EB35" s="47">
        <f t="shared" si="80"/>
        <v>0</v>
      </c>
      <c r="EC35" s="47">
        <f t="shared" si="81"/>
        <v>0</v>
      </c>
      <c r="ED35" s="46"/>
      <c r="EE35" s="46"/>
      <c r="EF35" s="46"/>
      <c r="EG35" s="46">
        <f t="shared" si="82"/>
        <v>0</v>
      </c>
      <c r="EH35" s="46"/>
      <c r="EI35" s="46"/>
    </row>
    <row r="36" spans="3:139" ht="12">
      <c r="C36" s="48"/>
      <c r="D36" s="48"/>
      <c r="E36" s="48"/>
      <c r="F36" s="48"/>
      <c r="G36" s="48"/>
      <c r="H36" s="46"/>
      <c r="I36" s="46"/>
      <c r="J36" s="4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</row>
    <row r="37" spans="1:139" ht="12.75" thickBot="1">
      <c r="A37" s="13" t="s">
        <v>0</v>
      </c>
      <c r="C37" s="49">
        <f>SUM(C8:C36)</f>
        <v>6180000</v>
      </c>
      <c r="D37" s="49">
        <f>SUM(D8:D36)</f>
        <v>2185400</v>
      </c>
      <c r="E37" s="49">
        <f>SUM(E8:E36)</f>
        <v>8365400</v>
      </c>
      <c r="F37" s="49">
        <f>SUM(F8:F36)</f>
        <v>628872</v>
      </c>
      <c r="G37" s="49">
        <f>SUM(G8:G36)</f>
        <v>664615</v>
      </c>
      <c r="H37" s="46"/>
      <c r="I37" s="49">
        <f>SUM(I8:I36)</f>
        <v>3464462.268</v>
      </c>
      <c r="J37" s="49">
        <f>SUM(J8:J36)</f>
        <v>1225119.0680400003</v>
      </c>
      <c r="K37" s="49">
        <f>SUM(K8:K36)</f>
        <v>4689581.33604</v>
      </c>
      <c r="L37" s="49">
        <f>SUM(L8:L36)</f>
        <v>352541.18533919996</v>
      </c>
      <c r="M37" s="49">
        <f>SUM(M8:M36)</f>
        <v>372578.94623900007</v>
      </c>
      <c r="N37" s="46"/>
      <c r="O37" s="49">
        <f>SUM(O8:O36)</f>
        <v>2715537.732</v>
      </c>
      <c r="P37" s="49">
        <f>SUM(P8:P36)</f>
        <v>960280.9319600001</v>
      </c>
      <c r="Q37" s="49">
        <f>SUM(Q8:Q36)</f>
        <v>3675818.6639599996</v>
      </c>
      <c r="R37" s="49">
        <f>SUM(R8:R36)</f>
        <v>276331.0104527999</v>
      </c>
      <c r="S37" s="49">
        <f>SUM(S8:S36)</f>
        <v>292036.7491510001</v>
      </c>
      <c r="T37" s="46"/>
      <c r="U37" s="49">
        <f>SUM(U8:U36)</f>
        <v>46194.264</v>
      </c>
      <c r="V37" s="49">
        <f>SUM(V8:V36)</f>
        <v>16335.427919999998</v>
      </c>
      <c r="W37" s="49">
        <f>SUM(W8:W36)</f>
        <v>62529.691920000005</v>
      </c>
      <c r="X37" s="49">
        <f>SUM(X8:X36)</f>
        <v>4700.692425599999</v>
      </c>
      <c r="Y37" s="49">
        <f>SUM(Y8:Y36)</f>
        <v>4967.864202000002</v>
      </c>
      <c r="Z37" s="46"/>
      <c r="AA37" s="49">
        <f>SUM(AA8:AA36)</f>
        <v>21186.275999999998</v>
      </c>
      <c r="AB37" s="49">
        <f>SUM(AB8:AB36)</f>
        <v>7491.98828</v>
      </c>
      <c r="AC37" s="49">
        <f>SUM(AC8:AC36)</f>
        <v>28678.264279999996</v>
      </c>
      <c r="AD37" s="49">
        <f>SUM(AD8:AD36)</f>
        <v>2155.898990400001</v>
      </c>
      <c r="AE37" s="49">
        <f>SUM(AE8:AE36)</f>
        <v>2278.433143</v>
      </c>
      <c r="AF37" s="46"/>
      <c r="AG37" s="49">
        <f>SUM(AG8:AG36)</f>
        <v>4387.182000000001</v>
      </c>
      <c r="AH37" s="49">
        <f>SUM(AH8:AH36)</f>
        <v>1551.4154600000002</v>
      </c>
      <c r="AI37" s="49">
        <f>SUM(AI8:AI36)</f>
        <v>5938.597460000001</v>
      </c>
      <c r="AJ37" s="49">
        <f>SUM(AJ8:AJ36)</f>
        <v>446.4362328000001</v>
      </c>
      <c r="AK37" s="49">
        <f>SUM(AK8:AK36)</f>
        <v>471.81018849999987</v>
      </c>
      <c r="AL37" s="46"/>
      <c r="AM37" s="49">
        <f>SUM(AM8:AM36)</f>
        <v>469028.628</v>
      </c>
      <c r="AN37" s="49">
        <f>SUM(AN8:AN36)</f>
        <v>165860.05884000004</v>
      </c>
      <c r="AO37" s="49">
        <f>SUM(AO8:AO36)</f>
        <v>634888.68684</v>
      </c>
      <c r="AP37" s="49">
        <f>SUM(AP8:AP36)</f>
        <v>47727.98889120002</v>
      </c>
      <c r="AQ37" s="49">
        <f>SUM(AQ8:AQ36)</f>
        <v>50440.689579</v>
      </c>
      <c r="AR37" s="46"/>
      <c r="AS37" s="49">
        <f>SUM(AS8:AS36)</f>
        <v>2579.532</v>
      </c>
      <c r="AT37" s="49">
        <f>SUM(AT8:AT36)</f>
        <v>912.1859599999998</v>
      </c>
      <c r="AU37" s="49">
        <f>SUM(AU8:AU36)</f>
        <v>3491.71796</v>
      </c>
      <c r="AV37" s="49">
        <f>SUM(AV8:AV36)</f>
        <v>262.4911728000001</v>
      </c>
      <c r="AW37" s="49">
        <f>SUM(AW8:AW36)</f>
        <v>277.41030100000006</v>
      </c>
      <c r="AX37" s="46"/>
      <c r="AY37" s="49">
        <f>SUM(AY8:AY36)</f>
        <v>2723.526</v>
      </c>
      <c r="AZ37" s="49">
        <f>SUM(AZ8:AZ36)</f>
        <v>963.10578</v>
      </c>
      <c r="BA37" s="49">
        <f>SUM(BA8:BA36)</f>
        <v>3686.6317800000006</v>
      </c>
      <c r="BB37" s="49">
        <f>SUM(BB8:BB36)</f>
        <v>277.14389040000015</v>
      </c>
      <c r="BC37" s="49">
        <f>SUM(BC8:BC36)</f>
        <v>292.89583049999993</v>
      </c>
      <c r="BD37" s="46"/>
      <c r="BE37" s="49">
        <f>SUM(BE8:BE36)</f>
        <v>763.848</v>
      </c>
      <c r="BF37" s="49">
        <f>SUM(BF8:BF36)</f>
        <v>270.11544</v>
      </c>
      <c r="BG37" s="49">
        <f>SUM(BG8:BG36)</f>
        <v>1033.96344</v>
      </c>
      <c r="BH37" s="49">
        <f>SUM(BH8:BH36)</f>
        <v>77.72857920000001</v>
      </c>
      <c r="BI37" s="49">
        <f>SUM(BI8:BI36)</f>
        <v>82.14641400000001</v>
      </c>
      <c r="BJ37" s="46"/>
      <c r="BK37" s="49">
        <f>SUM(BK8:BK36)</f>
        <v>14075.568</v>
      </c>
      <c r="BL37" s="49">
        <f>SUM(BL8:BL36)</f>
        <v>4977.4670399999995</v>
      </c>
      <c r="BM37" s="49">
        <f>SUM(BM8:BM36)</f>
        <v>19053.03504</v>
      </c>
      <c r="BN37" s="49">
        <f>SUM(BN8:BN36)</f>
        <v>1432.3188671999997</v>
      </c>
      <c r="BO37" s="49">
        <f>SUM(BO8:BO36)</f>
        <v>1513.727124</v>
      </c>
      <c r="BP37" s="46"/>
      <c r="BQ37" s="49">
        <f>SUM(BQ8:BQ36)</f>
        <v>20981.100000000002</v>
      </c>
      <c r="BR37" s="49">
        <f>SUM(BR8:BR36)</f>
        <v>7419.433</v>
      </c>
      <c r="BS37" s="49">
        <f>SUM(BS8:BS36)</f>
        <v>28400.533000000003</v>
      </c>
      <c r="BT37" s="49">
        <f>SUM(BT8:BT36)</f>
        <v>2135.020439999999</v>
      </c>
      <c r="BU37" s="49">
        <f>SUM(BU8:BU36)</f>
        <v>2256.3679249999996</v>
      </c>
      <c r="BV37" s="46"/>
      <c r="BW37" s="49">
        <f>SUM(BW8:BW36)</f>
        <v>247200</v>
      </c>
      <c r="BX37" s="49">
        <f>SUM(BX8:BX36)</f>
        <v>87416</v>
      </c>
      <c r="BY37" s="49">
        <f>SUM(BY8:BY36)</f>
        <v>334616</v>
      </c>
      <c r="BZ37" s="49">
        <f>SUM(BZ8:BZ36)</f>
        <v>25154.87999999999</v>
      </c>
      <c r="CA37" s="49">
        <f>SUM(CA8:CA36)</f>
        <v>26584.60000000001</v>
      </c>
      <c r="CB37" s="46"/>
      <c r="CC37" s="49">
        <f>SUM(CC8:CC36)</f>
        <v>12262.356</v>
      </c>
      <c r="CD37" s="49">
        <f>SUM(CD8:CD36)</f>
        <v>4336.270680000001</v>
      </c>
      <c r="CE37" s="49">
        <f>SUM(CE8:CE36)</f>
        <v>16598.62668</v>
      </c>
      <c r="CF37" s="49">
        <f>SUM(CF8:CF36)</f>
        <v>1247.8078224</v>
      </c>
      <c r="CG37" s="49">
        <f>SUM(CG8:CG36)</f>
        <v>1318.7290829999997</v>
      </c>
      <c r="CH37" s="46"/>
      <c r="CI37" s="49">
        <f>SUM(CI8:CI36)</f>
        <v>98032.72200000001</v>
      </c>
      <c r="CJ37" s="49">
        <f>SUM(CJ8:CJ36)</f>
        <v>34666.78166</v>
      </c>
      <c r="CK37" s="49">
        <f>SUM(CK8:CK36)</f>
        <v>132699.50366</v>
      </c>
      <c r="CL37" s="49">
        <f>SUM(CL8:CL36)</f>
        <v>9975.733648799998</v>
      </c>
      <c r="CM37" s="49">
        <f>SUM(CM8:CM36)</f>
        <v>10542.721283499995</v>
      </c>
      <c r="CN37" s="46"/>
      <c r="CO37" s="49">
        <f>SUM(CO8:CO36)</f>
        <v>53665.884000000005</v>
      </c>
      <c r="CP37" s="49">
        <f>SUM(CP8:CP36)</f>
        <v>18977.57652</v>
      </c>
      <c r="CQ37" s="49">
        <f>SUM(CQ8:CQ36)</f>
        <v>72643.46052000001</v>
      </c>
      <c r="CR37" s="49">
        <f>SUM(CR8:CR36)</f>
        <v>5460.9986736</v>
      </c>
      <c r="CS37" s="49">
        <f>SUM(CS8:CS36)</f>
        <v>5771.383736999998</v>
      </c>
      <c r="CT37" s="46"/>
      <c r="CU37" s="49">
        <f>SUM(CU8:CU36)</f>
        <v>5324.07</v>
      </c>
      <c r="CV37" s="49">
        <f>SUM(CV8:CV36)</f>
        <v>1882.7221</v>
      </c>
      <c r="CW37" s="49">
        <f>SUM(CW8:CW36)</f>
        <v>7206.792100000001</v>
      </c>
      <c r="CX37" s="49">
        <f>SUM(CX8:CX36)</f>
        <v>541.7732279999998</v>
      </c>
      <c r="CY37" s="49">
        <f>SUM(CY8:CY36)</f>
        <v>572.5658225000001</v>
      </c>
      <c r="CZ37" s="46"/>
      <c r="DA37" s="49">
        <f>SUM(DA8:DA36)</f>
        <v>378234.54</v>
      </c>
      <c r="DB37" s="49">
        <f>SUM(DB8:DB36)</f>
        <v>133753.0362</v>
      </c>
      <c r="DC37" s="49">
        <f>SUM(DC8:DC36)</f>
        <v>511987.5762</v>
      </c>
      <c r="DD37" s="49">
        <f>SUM(DD8:DD36)</f>
        <v>38488.85301600001</v>
      </c>
      <c r="DE37" s="49">
        <f>SUM(DE8:DE36)</f>
        <v>40676.431845</v>
      </c>
      <c r="DF37" s="46"/>
      <c r="DG37" s="49">
        <f>SUM(DG8:DG36)</f>
        <v>89181.10800000001</v>
      </c>
      <c r="DH37" s="49">
        <f>SUM(DH8:DH36)</f>
        <v>31536.633240000003</v>
      </c>
      <c r="DI37" s="49">
        <f>SUM(DI8:DI36)</f>
        <v>120717.74124</v>
      </c>
      <c r="DJ37" s="49">
        <f>SUM(DJ8:DJ36)</f>
        <v>9075.0002832</v>
      </c>
      <c r="DK37" s="49">
        <f>SUM(DK8:DK36)</f>
        <v>9590.793219000003</v>
      </c>
      <c r="DL37" s="48"/>
      <c r="DM37" s="49">
        <f>SUM(DM8:DM36)</f>
        <v>14848.686000000002</v>
      </c>
      <c r="DN37" s="49">
        <f>SUM(DN8:DN36)</f>
        <v>5250.860580000001</v>
      </c>
      <c r="DO37" s="49">
        <f>SUM(DO8:DO36)</f>
        <v>20099.546580000002</v>
      </c>
      <c r="DP37" s="49">
        <f>SUM(DP8:DP36)</f>
        <v>1510.9907544</v>
      </c>
      <c r="DQ37" s="49">
        <f>SUM(DQ8:DQ36)</f>
        <v>1596.8704604999996</v>
      </c>
      <c r="DR37" s="46"/>
      <c r="DS37" s="49">
        <f>SUM(DS8:DS36)</f>
        <v>15982.716</v>
      </c>
      <c r="DT37" s="49">
        <f>SUM(DT8:DT36)</f>
        <v>5651.881479999999</v>
      </c>
      <c r="DU37" s="49">
        <f>SUM(DU8:DU36)</f>
        <v>21634.59748</v>
      </c>
      <c r="DV37" s="49">
        <f>SUM(DV8:DV36)</f>
        <v>1626.3887664000001</v>
      </c>
      <c r="DW37" s="49">
        <f>SUM(DW8:DW36)</f>
        <v>1718.8273129999993</v>
      </c>
      <c r="DX37" s="46"/>
      <c r="DY37" s="49">
        <f>SUM(DY8:DY36)</f>
        <v>1218885.7260000003</v>
      </c>
      <c r="DZ37" s="49">
        <f>SUM(DZ8:DZ36)</f>
        <v>431027.97178</v>
      </c>
      <c r="EA37" s="49">
        <f>SUM(EA8:EA36)</f>
        <v>1649913.69778</v>
      </c>
      <c r="EB37" s="49">
        <f>SUM(EB8:EB36)</f>
        <v>124032.8647704</v>
      </c>
      <c r="EC37" s="49">
        <f>SUM(EC8:EC36)</f>
        <v>131082.48168049997</v>
      </c>
      <c r="ED37" s="46"/>
      <c r="EE37" s="49">
        <f>SUM(EE8:EE36)</f>
        <v>0</v>
      </c>
      <c r="EF37" s="49">
        <f>SUM(EF8:EF36)</f>
        <v>0</v>
      </c>
      <c r="EG37" s="49">
        <f>SUM(EG8:EG36)</f>
        <v>0</v>
      </c>
      <c r="EH37" s="48"/>
      <c r="EI37" s="46"/>
    </row>
    <row r="38" spans="33:43" ht="12.75" thickTop="1">
      <c r="AG38" s="15"/>
      <c r="AH38" s="15"/>
      <c r="AI38" s="15"/>
      <c r="AJ38" s="15"/>
      <c r="AK38" s="15"/>
      <c r="AM38" s="3"/>
      <c r="AN38" s="3"/>
      <c r="AO38" s="3"/>
      <c r="AP38" s="3"/>
      <c r="AQ38" s="3"/>
    </row>
    <row r="39" spans="16:43" ht="12">
      <c r="P39" s="15"/>
      <c r="AG39" s="15"/>
      <c r="AH39" s="15"/>
      <c r="AI39" s="15"/>
      <c r="AJ39" s="15"/>
      <c r="AK39" s="15"/>
      <c r="AM39" s="3"/>
      <c r="AN39" s="3"/>
      <c r="AO39" s="3"/>
      <c r="AP39" s="3"/>
      <c r="AQ39" s="3"/>
    </row>
    <row r="40" spans="33:43" ht="12">
      <c r="AG40" s="15"/>
      <c r="AH40" s="15"/>
      <c r="AI40" s="15"/>
      <c r="AJ40" s="15"/>
      <c r="AK40" s="15"/>
      <c r="AM40" s="3"/>
      <c r="AN40" s="3"/>
      <c r="AO40" s="3"/>
      <c r="AP40" s="3"/>
      <c r="AQ40" s="3"/>
    </row>
    <row r="41" spans="33:43" ht="12">
      <c r="AG41" s="15"/>
      <c r="AH41" s="15"/>
      <c r="AI41" s="15"/>
      <c r="AJ41" s="15"/>
      <c r="AK41" s="15"/>
      <c r="AM41" s="3"/>
      <c r="AN41" s="3"/>
      <c r="AO41" s="3"/>
      <c r="AP41" s="3"/>
      <c r="AQ41" s="3"/>
    </row>
    <row r="42" spans="33:43" ht="12">
      <c r="AG42" s="15"/>
      <c r="AH42" s="15"/>
      <c r="AI42" s="15"/>
      <c r="AJ42" s="15"/>
      <c r="AK42" s="15"/>
      <c r="AM42" s="3"/>
      <c r="AN42" s="3"/>
      <c r="AO42" s="3"/>
      <c r="AP42" s="3"/>
      <c r="AQ42" s="3"/>
    </row>
    <row r="43" spans="33:43" ht="12">
      <c r="AG43" s="15"/>
      <c r="AH43" s="15"/>
      <c r="AI43" s="15"/>
      <c r="AJ43" s="15"/>
      <c r="AK43" s="15"/>
      <c r="AM43" s="3"/>
      <c r="AN43" s="3"/>
      <c r="AO43" s="3"/>
      <c r="AP43" s="3"/>
      <c r="AQ43" s="3"/>
    </row>
    <row r="44" spans="33:43" ht="12">
      <c r="AG44" s="15"/>
      <c r="AH44" s="15"/>
      <c r="AI44" s="15"/>
      <c r="AJ44" s="15"/>
      <c r="AK44" s="15"/>
      <c r="AM44" s="3"/>
      <c r="AN44" s="3"/>
      <c r="AO44" s="3"/>
      <c r="AP44" s="3"/>
      <c r="AQ44" s="3"/>
    </row>
    <row r="45" spans="33:43" ht="12">
      <c r="AG45" s="15"/>
      <c r="AH45" s="15"/>
      <c r="AI45" s="15"/>
      <c r="AJ45" s="15"/>
      <c r="AK45" s="15"/>
      <c r="AM45" s="3"/>
      <c r="AN45" s="3"/>
      <c r="AO45" s="3"/>
      <c r="AP45" s="3"/>
      <c r="AQ45" s="3"/>
    </row>
    <row r="46" spans="33:43" ht="12">
      <c r="AG46" s="15"/>
      <c r="AH46" s="15"/>
      <c r="AI46" s="15"/>
      <c r="AJ46" s="15"/>
      <c r="AK46" s="15"/>
      <c r="AM46" s="3"/>
      <c r="AN46" s="3"/>
      <c r="AO46" s="3"/>
      <c r="AP46" s="3"/>
      <c r="AQ46" s="3"/>
    </row>
    <row r="47" spans="33:138" ht="12">
      <c r="AG47" s="15"/>
      <c r="AH47" s="15"/>
      <c r="AI47" s="15"/>
      <c r="AJ47" s="15"/>
      <c r="AK47" s="15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33:138" ht="12">
      <c r="AG48" s="15"/>
      <c r="AH48" s="15"/>
      <c r="AI48" s="15"/>
      <c r="AJ48" s="15"/>
      <c r="AK48" s="15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33:138" ht="12">
      <c r="AG49" s="15"/>
      <c r="AH49" s="15"/>
      <c r="AI49" s="15"/>
      <c r="AJ49" s="15"/>
      <c r="AK49" s="15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33:138" ht="12">
      <c r="AG50" s="15"/>
      <c r="AH50" s="15"/>
      <c r="AI50" s="15"/>
      <c r="AJ50" s="15"/>
      <c r="AK50" s="15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5"/>
      <c r="AH51" s="15"/>
      <c r="AI51" s="15"/>
      <c r="AJ51" s="15"/>
      <c r="AK51" s="15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5"/>
      <c r="AH52" s="15"/>
      <c r="AI52" s="15"/>
      <c r="AJ52" s="15"/>
      <c r="AK52" s="15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5"/>
      <c r="AH53" s="15"/>
      <c r="AI53" s="15"/>
      <c r="AJ53" s="15"/>
      <c r="AK53" s="15"/>
      <c r="AM53" s="3"/>
      <c r="AN53" s="3"/>
      <c r="AO53" s="3"/>
      <c r="AP53" s="3"/>
      <c r="AQ53" s="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5"/>
      <c r="AH54" s="15"/>
      <c r="AI54" s="15"/>
      <c r="AJ54" s="15"/>
      <c r="AK54" s="15"/>
      <c r="AM54" s="3"/>
      <c r="AN54" s="3"/>
      <c r="AO54" s="3"/>
      <c r="AP54" s="3"/>
      <c r="AQ54" s="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5"/>
      <c r="AH55" s="15"/>
      <c r="AI55" s="15"/>
      <c r="AJ55" s="15"/>
      <c r="AK55" s="15"/>
      <c r="AM55" s="3"/>
      <c r="AN55" s="3"/>
      <c r="AO55" s="3"/>
      <c r="AP55" s="3"/>
      <c r="AQ55" s="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5"/>
      <c r="AH56" s="15"/>
      <c r="AI56" s="15"/>
      <c r="AJ56" s="15"/>
      <c r="AK56" s="15"/>
      <c r="AM56" s="3"/>
      <c r="AN56" s="3"/>
      <c r="AO56" s="3"/>
      <c r="AP56" s="3"/>
      <c r="AQ56" s="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5"/>
      <c r="AH57" s="15"/>
      <c r="AI57" s="15"/>
      <c r="AJ57" s="15"/>
      <c r="AK57" s="15"/>
      <c r="AM57" s="3"/>
      <c r="AN57" s="3"/>
      <c r="AO57" s="3"/>
      <c r="AP57" s="3"/>
      <c r="AQ57" s="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5"/>
      <c r="AH58" s="15"/>
      <c r="AI58" s="15"/>
      <c r="AJ58" s="15"/>
      <c r="AK58" s="15"/>
      <c r="AM58" s="3"/>
      <c r="AN58" s="3"/>
      <c r="AO58" s="3"/>
      <c r="AP58" s="3"/>
      <c r="AQ58" s="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5"/>
      <c r="AH59" s="15"/>
      <c r="AI59" s="15"/>
      <c r="AJ59" s="15"/>
      <c r="AK59" s="15"/>
      <c r="AM59" s="3"/>
      <c r="AN59" s="3"/>
      <c r="AO59" s="3"/>
      <c r="AP59" s="3"/>
      <c r="AQ59" s="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5"/>
      <c r="AH60" s="15"/>
      <c r="AI60" s="15"/>
      <c r="AJ60" s="15"/>
      <c r="AK60" s="15"/>
      <c r="AM60" s="3"/>
      <c r="AN60" s="3"/>
      <c r="AO60" s="3"/>
      <c r="AP60" s="3"/>
      <c r="AQ60" s="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5"/>
      <c r="AH61" s="15"/>
      <c r="AI61" s="15"/>
      <c r="AJ61" s="15"/>
      <c r="AK61" s="15"/>
      <c r="AM61" s="3"/>
      <c r="AN61" s="3"/>
      <c r="AO61" s="3"/>
      <c r="AP61" s="3"/>
      <c r="AQ61" s="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5"/>
      <c r="AH62" s="15"/>
      <c r="AI62" s="15"/>
      <c r="AJ62" s="15"/>
      <c r="AK62" s="15"/>
      <c r="AM62" s="3"/>
      <c r="AN62" s="3"/>
      <c r="AO62" s="3"/>
      <c r="AP62" s="3"/>
      <c r="AQ62" s="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5"/>
      <c r="AH63" s="15"/>
      <c r="AI63" s="15"/>
      <c r="AJ63" s="15"/>
      <c r="AK63" s="15"/>
      <c r="AM63" s="3"/>
      <c r="AN63" s="3"/>
      <c r="AO63" s="3"/>
      <c r="AP63" s="3"/>
      <c r="AQ63" s="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5"/>
      <c r="AH64" s="15"/>
      <c r="AI64" s="15"/>
      <c r="AJ64" s="15"/>
      <c r="AK64" s="15"/>
      <c r="AM64" s="3"/>
      <c r="AN64" s="3"/>
      <c r="AO64" s="3"/>
      <c r="AP64" s="3"/>
      <c r="AQ64" s="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5"/>
      <c r="AH65" s="15"/>
      <c r="AI65" s="15"/>
      <c r="AJ65" s="15"/>
      <c r="AK65" s="1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  <row r="66" spans="1:138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AG66" s="15"/>
      <c r="AH66" s="15"/>
      <c r="AI66" s="15"/>
      <c r="AJ66" s="15"/>
      <c r="AK66" s="15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</row>
    <row r="67" spans="1:138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AG67" s="15"/>
      <c r="AH67" s="15"/>
      <c r="AI67" s="15"/>
      <c r="AJ67" s="15"/>
      <c r="AK67" s="15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</row>
    <row r="68" spans="1:138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AG68" s="15"/>
      <c r="AH68" s="15"/>
      <c r="AI68" s="15"/>
      <c r="AJ68" s="15"/>
      <c r="AK68" s="15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</row>
    <row r="69" spans="1:138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AG69" s="15"/>
      <c r="AH69" s="15"/>
      <c r="AI69" s="15"/>
      <c r="AJ69" s="15"/>
      <c r="AK69" s="15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</row>
    <row r="70" spans="1:138" ht="12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AG70" s="15"/>
      <c r="AH70" s="15"/>
      <c r="AI70" s="15"/>
      <c r="AJ70" s="15"/>
      <c r="AK70" s="15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</row>
    <row r="71" spans="1:138" ht="12">
      <c r="A71"/>
      <c r="C71"/>
      <c r="D71"/>
      <c r="E71"/>
      <c r="F71"/>
      <c r="G71"/>
      <c r="H71"/>
      <c r="I71"/>
      <c r="J71"/>
      <c r="K71"/>
      <c r="L71"/>
      <c r="M71"/>
      <c r="N71"/>
      <c r="T71"/>
      <c r="AG71" s="15"/>
      <c r="AH71" s="15"/>
      <c r="AI71" s="15"/>
      <c r="AJ71" s="15"/>
      <c r="AK71" s="15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</row>
    <row r="72" spans="1:138" ht="12">
      <c r="A72"/>
      <c r="C72"/>
      <c r="D72"/>
      <c r="E72"/>
      <c r="F72"/>
      <c r="G72"/>
      <c r="H72"/>
      <c r="I72"/>
      <c r="J72"/>
      <c r="K72"/>
      <c r="L72"/>
      <c r="M72"/>
      <c r="N72"/>
      <c r="T72"/>
      <c r="AG72" s="15"/>
      <c r="AH72" s="15"/>
      <c r="AI72" s="15"/>
      <c r="AJ72" s="15"/>
      <c r="AK72" s="15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</row>
    <row r="73" spans="1:138" ht="12">
      <c r="A73"/>
      <c r="C73"/>
      <c r="D73"/>
      <c r="E73"/>
      <c r="F73"/>
      <c r="G73"/>
      <c r="H73"/>
      <c r="I73"/>
      <c r="J73"/>
      <c r="K73"/>
      <c r="L73"/>
      <c r="M73"/>
      <c r="N73"/>
      <c r="T73"/>
      <c r="AG73" s="15"/>
      <c r="AH73" s="15"/>
      <c r="AI73" s="15"/>
      <c r="AJ73" s="15"/>
      <c r="AK73" s="15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</row>
    <row r="74" spans="1:138" ht="12">
      <c r="A74"/>
      <c r="C74"/>
      <c r="D74"/>
      <c r="E74"/>
      <c r="F74"/>
      <c r="G74"/>
      <c r="H74"/>
      <c r="I74"/>
      <c r="J74"/>
      <c r="K74"/>
      <c r="L74"/>
      <c r="M74"/>
      <c r="N74"/>
      <c r="T74"/>
      <c r="AG74" s="15"/>
      <c r="AH74" s="15"/>
      <c r="AI74" s="15"/>
      <c r="AJ74" s="15"/>
      <c r="AK74" s="15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</row>
    <row r="75" spans="1:138" ht="12">
      <c r="A75"/>
      <c r="C75"/>
      <c r="D75"/>
      <c r="E75"/>
      <c r="F75"/>
      <c r="G75"/>
      <c r="H75"/>
      <c r="I75"/>
      <c r="J75"/>
      <c r="K75"/>
      <c r="L75"/>
      <c r="M75"/>
      <c r="N75"/>
      <c r="T75"/>
      <c r="AG75" s="15"/>
      <c r="AH75" s="15"/>
      <c r="AI75" s="15"/>
      <c r="AJ75" s="15"/>
      <c r="AK75" s="1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</row>
    <row r="76" spans="1:138" ht="12">
      <c r="A76"/>
      <c r="C76"/>
      <c r="D76"/>
      <c r="E76"/>
      <c r="F76"/>
      <c r="G76"/>
      <c r="H76"/>
      <c r="I76"/>
      <c r="J76"/>
      <c r="K76"/>
      <c r="L76"/>
      <c r="M76"/>
      <c r="N76"/>
      <c r="T76"/>
      <c r="AG76" s="15"/>
      <c r="AH76" s="15"/>
      <c r="AI76" s="15"/>
      <c r="AJ76" s="15"/>
      <c r="AK76" s="15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</row>
    <row r="77" spans="1:138" ht="12">
      <c r="A77"/>
      <c r="C77"/>
      <c r="D77"/>
      <c r="E77"/>
      <c r="F77"/>
      <c r="G77"/>
      <c r="H77"/>
      <c r="I77"/>
      <c r="J77"/>
      <c r="K77"/>
      <c r="L77"/>
      <c r="M77"/>
      <c r="N77"/>
      <c r="T77"/>
      <c r="AG77" s="15"/>
      <c r="AH77" s="15"/>
      <c r="AI77" s="15"/>
      <c r="AJ77" s="15"/>
      <c r="AK77" s="15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</row>
  </sheetData>
  <sheetProtection/>
  <printOptions/>
  <pageMargins left="0.7" right="0.7" top="0.75" bottom="0.75" header="0.3" footer="0.3"/>
  <pageSetup orientation="landscape" scale="69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Z77"/>
  <sheetViews>
    <sheetView workbookViewId="0" topLeftCell="A1">
      <selection activeCell="J17" sqref="J17"/>
    </sheetView>
  </sheetViews>
  <sheetFormatPr defaultColWidth="8.8515625" defaultRowHeight="12.75"/>
  <cols>
    <col min="1" max="1" width="9.7109375" style="2" customWidth="1"/>
    <col min="2" max="2" width="3.7109375" style="0" hidden="1" customWidth="1"/>
    <col min="3" max="6" width="13.7109375" style="15" hidden="1" customWidth="1"/>
    <col min="7" max="7" width="17.7109375" style="15" hidden="1" customWidth="1"/>
    <col min="8" max="8" width="3.7109375" style="15" customWidth="1"/>
    <col min="9" max="12" width="13.7109375" style="15" customWidth="1"/>
    <col min="13" max="13" width="18.421875" style="15" customWidth="1"/>
    <col min="14" max="14" width="3.7109375" style="15" customWidth="1"/>
    <col min="15" max="19" width="13.7109375" style="15" customWidth="1"/>
    <col min="20" max="20" width="3.7109375" style="15" customWidth="1"/>
    <col min="21" max="25" width="13.7109375" style="15" customWidth="1"/>
    <col min="26" max="26" width="3.7109375" style="15" customWidth="1"/>
    <col min="27" max="31" width="13.7109375" style="15" customWidth="1"/>
    <col min="32" max="32" width="3.7109375" style="15" customWidth="1"/>
    <col min="33" max="37" width="13.7109375" style="15" customWidth="1"/>
    <col min="38" max="38" width="3.7109375" style="15" customWidth="1"/>
    <col min="39" max="43" width="13.7109375" style="15" customWidth="1"/>
    <col min="44" max="44" width="3.7109375" style="15" customWidth="1"/>
    <col min="45" max="49" width="13.7109375" style="15" customWidth="1"/>
    <col min="50" max="50" width="3.7109375" style="15" customWidth="1"/>
    <col min="51" max="55" width="13.7109375" style="15" customWidth="1"/>
    <col min="56" max="56" width="3.7109375" style="15" customWidth="1"/>
    <col min="57" max="61" width="13.7109375" style="15" customWidth="1"/>
    <col min="62" max="62" width="3.7109375" style="15" customWidth="1"/>
    <col min="63" max="67" width="13.7109375" style="15" customWidth="1"/>
    <col min="68" max="68" width="3.7109375" style="15" customWidth="1"/>
    <col min="69" max="73" width="13.7109375" style="15" customWidth="1"/>
    <col min="74" max="74" width="3.7109375" style="15" customWidth="1"/>
    <col min="75" max="79" width="13.7109375" style="15" customWidth="1"/>
    <col min="80" max="80" width="3.7109375" style="15" customWidth="1"/>
    <col min="81" max="85" width="13.7109375" style="15" customWidth="1"/>
    <col min="86" max="86" width="3.7109375" style="15" customWidth="1"/>
    <col min="87" max="91" width="13.7109375" style="15" customWidth="1"/>
    <col min="92" max="92" width="3.7109375" style="15" customWidth="1"/>
    <col min="93" max="97" width="13.7109375" style="15" customWidth="1"/>
    <col min="98" max="98" width="3.7109375" style="15" customWidth="1"/>
    <col min="99" max="103" width="13.7109375" style="15" customWidth="1"/>
    <col min="104" max="104" width="3.7109375" style="15" customWidth="1"/>
    <col min="105" max="109" width="13.7109375" style="15" customWidth="1"/>
    <col min="110" max="110" width="3.7109375" style="15" customWidth="1"/>
    <col min="111" max="115" width="13.7109375" style="15" customWidth="1"/>
    <col min="116" max="116" width="3.7109375" style="15" customWidth="1"/>
    <col min="117" max="121" width="13.7109375" style="15" customWidth="1"/>
    <col min="122" max="122" width="3.7109375" style="15" customWidth="1"/>
    <col min="123" max="127" width="13.7109375" style="15" customWidth="1"/>
    <col min="128" max="128" width="3.7109375" style="15" customWidth="1"/>
  </cols>
  <sheetData>
    <row r="1" spans="1:182" ht="12">
      <c r="A1" s="24"/>
      <c r="B1" s="12"/>
      <c r="C1" s="23"/>
      <c r="D1" s="25"/>
      <c r="E1" s="16"/>
      <c r="F1" s="16"/>
      <c r="G1" s="16"/>
      <c r="H1" s="16"/>
      <c r="I1" s="16"/>
      <c r="K1" s="25" t="s">
        <v>6</v>
      </c>
      <c r="AG1" s="25" t="s">
        <v>6</v>
      </c>
      <c r="BB1" s="25" t="s">
        <v>6</v>
      </c>
      <c r="BC1" s="25"/>
      <c r="BN1" s="25"/>
      <c r="BO1" s="25"/>
      <c r="BP1"/>
      <c r="BQ1"/>
      <c r="BR1"/>
      <c r="BT1" s="25" t="s">
        <v>6</v>
      </c>
      <c r="BU1" s="25"/>
      <c r="BV1"/>
      <c r="BW1"/>
      <c r="BX1"/>
      <c r="BY1"/>
      <c r="BZ1"/>
      <c r="CA1"/>
      <c r="CB1"/>
      <c r="CC1"/>
      <c r="CD1"/>
      <c r="CE1"/>
      <c r="CF1" s="25"/>
      <c r="CG1" s="25"/>
      <c r="CH1"/>
      <c r="CI1"/>
      <c r="CJ1"/>
      <c r="CK1"/>
      <c r="CL1" s="25" t="s">
        <v>6</v>
      </c>
      <c r="CM1" s="25"/>
      <c r="CN1"/>
      <c r="CO1"/>
      <c r="CP1"/>
      <c r="CQ1" s="3"/>
      <c r="CR1" s="3"/>
      <c r="CS1" s="3"/>
      <c r="CT1" s="3"/>
      <c r="CU1" s="3"/>
      <c r="CV1" s="3"/>
      <c r="CW1" s="3"/>
      <c r="CX1" s="25"/>
      <c r="CY1" s="25"/>
      <c r="CZ1" s="3"/>
      <c r="DA1" s="3"/>
      <c r="DB1" s="3"/>
      <c r="DC1" s="3"/>
      <c r="DD1" s="25" t="s">
        <v>6</v>
      </c>
      <c r="DE1" s="25"/>
      <c r="DF1" s="3"/>
      <c r="DG1" s="3"/>
      <c r="DH1" s="3"/>
      <c r="DI1" s="3"/>
      <c r="DJ1" s="3"/>
      <c r="DK1" s="3"/>
      <c r="DL1" s="3"/>
      <c r="DM1" s="3"/>
      <c r="DN1" s="3"/>
      <c r="DO1" s="3"/>
      <c r="DP1" s="25"/>
      <c r="DQ1" s="25"/>
      <c r="DR1" s="3"/>
      <c r="DS1" s="3"/>
      <c r="DT1" s="3"/>
      <c r="DU1" s="3"/>
      <c r="DV1" s="25" t="s">
        <v>6</v>
      </c>
      <c r="DW1" s="25"/>
      <c r="DX1" s="3"/>
      <c r="DY1" s="3"/>
      <c r="DZ1" s="3"/>
      <c r="EA1" s="3"/>
      <c r="EB1" s="3"/>
      <c r="EC1" s="3"/>
      <c r="ED1" s="3"/>
      <c r="EE1" s="3"/>
      <c r="EF1" s="3"/>
      <c r="EG1" s="25"/>
      <c r="EH1" s="3"/>
      <c r="EI1" s="3"/>
      <c r="EJ1" s="3"/>
      <c r="EK1" s="3"/>
      <c r="EL1" s="25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5"/>
      <c r="EW1" s="3"/>
      <c r="EX1" s="3"/>
      <c r="EY1" s="3"/>
      <c r="EZ1" s="3"/>
      <c r="FA1" s="25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5"/>
      <c r="FL1" s="3"/>
      <c r="FM1" s="3"/>
      <c r="FN1" s="3"/>
      <c r="FO1" s="3"/>
      <c r="FP1" s="25" t="s">
        <v>6</v>
      </c>
      <c r="FQ1" s="3"/>
      <c r="FR1" s="3"/>
      <c r="FS1" s="3"/>
      <c r="FT1" s="3"/>
      <c r="FU1" s="3"/>
      <c r="FV1" s="3"/>
      <c r="FW1" s="3"/>
      <c r="FX1" s="3"/>
      <c r="FZ1" s="25"/>
    </row>
    <row r="2" spans="1:182" ht="12">
      <c r="A2" s="24"/>
      <c r="B2" s="12"/>
      <c r="C2" s="23"/>
      <c r="D2" s="25"/>
      <c r="E2" s="16"/>
      <c r="F2" s="16"/>
      <c r="G2" s="16"/>
      <c r="H2" s="16"/>
      <c r="I2" s="16"/>
      <c r="K2" s="25" t="s">
        <v>5</v>
      </c>
      <c r="AG2" s="25" t="s">
        <v>5</v>
      </c>
      <c r="BB2" s="25" t="s">
        <v>5</v>
      </c>
      <c r="BC2" s="25"/>
      <c r="BN2" s="25"/>
      <c r="BO2" s="25"/>
      <c r="BP2"/>
      <c r="BQ2"/>
      <c r="BR2"/>
      <c r="BT2" s="25" t="s">
        <v>5</v>
      </c>
      <c r="BU2" s="25"/>
      <c r="BV2"/>
      <c r="BW2"/>
      <c r="BX2"/>
      <c r="BY2"/>
      <c r="BZ2"/>
      <c r="CA2"/>
      <c r="CB2"/>
      <c r="CC2"/>
      <c r="CD2"/>
      <c r="CE2"/>
      <c r="CF2" s="25"/>
      <c r="CG2" s="25"/>
      <c r="CH2"/>
      <c r="CI2"/>
      <c r="CJ2"/>
      <c r="CK2"/>
      <c r="CL2" s="25" t="s">
        <v>5</v>
      </c>
      <c r="CM2" s="25"/>
      <c r="CN2"/>
      <c r="CO2"/>
      <c r="CP2"/>
      <c r="CQ2" s="3"/>
      <c r="CR2" s="3"/>
      <c r="CS2" s="3"/>
      <c r="CT2" s="3"/>
      <c r="CU2" s="3"/>
      <c r="CV2" s="3"/>
      <c r="CW2" s="3"/>
      <c r="CX2" s="25"/>
      <c r="CY2" s="25"/>
      <c r="CZ2" s="3"/>
      <c r="DA2" s="3"/>
      <c r="DB2" s="3"/>
      <c r="DC2" s="3"/>
      <c r="DD2" s="25" t="s">
        <v>5</v>
      </c>
      <c r="DE2" s="25"/>
      <c r="DF2" s="3"/>
      <c r="DG2" s="3"/>
      <c r="DH2" s="3"/>
      <c r="DI2" s="3"/>
      <c r="DJ2" s="3"/>
      <c r="DK2" s="3"/>
      <c r="DL2" s="3"/>
      <c r="DM2" s="3"/>
      <c r="DN2" s="3"/>
      <c r="DO2" s="3"/>
      <c r="DP2" s="25"/>
      <c r="DQ2" s="25"/>
      <c r="DR2" s="3"/>
      <c r="DS2" s="3"/>
      <c r="DT2" s="3"/>
      <c r="DU2" s="3"/>
      <c r="DV2" s="25" t="s">
        <v>5</v>
      </c>
      <c r="DW2" s="25"/>
      <c r="DX2" s="3"/>
      <c r="DY2" s="3"/>
      <c r="DZ2" s="3"/>
      <c r="EA2" s="3"/>
      <c r="EB2" s="3"/>
      <c r="EC2" s="3"/>
      <c r="ED2" s="3"/>
      <c r="EE2" s="3"/>
      <c r="EF2" s="3"/>
      <c r="EG2" s="25"/>
      <c r="EH2" s="3"/>
      <c r="EI2" s="3"/>
      <c r="EJ2" s="3"/>
      <c r="EK2" s="3"/>
      <c r="EL2" s="25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5"/>
      <c r="EW2" s="3"/>
      <c r="EX2" s="3"/>
      <c r="EY2" s="3"/>
      <c r="EZ2" s="3"/>
      <c r="FA2" s="25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5"/>
      <c r="FL2" s="3"/>
      <c r="FM2" s="3"/>
      <c r="FN2" s="3"/>
      <c r="FO2" s="3"/>
      <c r="FP2" s="25" t="s">
        <v>5</v>
      </c>
      <c r="FQ2" s="3"/>
      <c r="FR2" s="3"/>
      <c r="FS2" s="3"/>
      <c r="FT2" s="3"/>
      <c r="FU2" s="3"/>
      <c r="FV2" s="3"/>
      <c r="FW2" s="3"/>
      <c r="FX2" s="3"/>
      <c r="FZ2" s="25"/>
    </row>
    <row r="3" spans="1:182" ht="12">
      <c r="A3" s="24"/>
      <c r="B3" s="12"/>
      <c r="C3" s="23"/>
      <c r="D3" s="23"/>
      <c r="E3" s="16"/>
      <c r="F3" s="16"/>
      <c r="G3" s="16"/>
      <c r="H3" s="16"/>
      <c r="I3" s="16"/>
      <c r="K3" s="25" t="s">
        <v>60</v>
      </c>
      <c r="AG3" s="25" t="s">
        <v>60</v>
      </c>
      <c r="BB3" s="25" t="str">
        <f>AG3</f>
        <v>2005 Series A Bond Funded Projects after 2010C</v>
      </c>
      <c r="BC3" s="25"/>
      <c r="BN3" s="25"/>
      <c r="BO3" s="25"/>
      <c r="BP3" s="1"/>
      <c r="BQ3"/>
      <c r="BR3"/>
      <c r="BT3" s="25" t="str">
        <f>BB3</f>
        <v>2005 Series A Bond Funded Projects after 2010C</v>
      </c>
      <c r="BU3" s="25"/>
      <c r="BV3"/>
      <c r="BW3"/>
      <c r="BX3"/>
      <c r="BY3"/>
      <c r="BZ3"/>
      <c r="CA3"/>
      <c r="CB3"/>
      <c r="CC3"/>
      <c r="CD3"/>
      <c r="CE3"/>
      <c r="CF3" s="25"/>
      <c r="CG3" s="25"/>
      <c r="CH3"/>
      <c r="CI3"/>
      <c r="CJ3"/>
      <c r="CK3"/>
      <c r="CL3" s="25" t="str">
        <f>BT3</f>
        <v>2005 Series A Bond Funded Projects after 2010C</v>
      </c>
      <c r="CM3" s="25"/>
      <c r="CN3"/>
      <c r="CO3"/>
      <c r="CP3"/>
      <c r="CQ3" s="3"/>
      <c r="CR3" s="3"/>
      <c r="CS3" s="3"/>
      <c r="CT3" s="3"/>
      <c r="CU3" s="3"/>
      <c r="CV3" s="3"/>
      <c r="CW3" s="3"/>
      <c r="CX3" s="25"/>
      <c r="CY3" s="25"/>
      <c r="CZ3" s="3"/>
      <c r="DA3" s="3"/>
      <c r="DB3" s="3"/>
      <c r="DC3" s="3"/>
      <c r="DD3" s="25" t="str">
        <f>CL3</f>
        <v>2005 Series A Bond Funded Projects after 2010C</v>
      </c>
      <c r="DE3" s="25"/>
      <c r="DF3" s="3"/>
      <c r="DG3" s="3"/>
      <c r="DH3" s="3"/>
      <c r="DI3" s="3"/>
      <c r="DJ3" s="3"/>
      <c r="DK3" s="3"/>
      <c r="DL3" s="3"/>
      <c r="DM3" s="3"/>
      <c r="DN3" s="3"/>
      <c r="DO3" s="3"/>
      <c r="DP3" s="25"/>
      <c r="DQ3" s="25"/>
      <c r="DR3" s="3"/>
      <c r="DS3" s="3"/>
      <c r="DT3" s="3"/>
      <c r="DU3" s="3"/>
      <c r="DV3" s="25" t="str">
        <f>DD3</f>
        <v>2005 Series A Bond Funded Projects after 2010C</v>
      </c>
      <c r="DW3" s="25"/>
      <c r="DX3" s="3"/>
      <c r="DY3" s="3"/>
      <c r="DZ3" s="3"/>
      <c r="EA3" s="3"/>
      <c r="EB3" s="3"/>
      <c r="EC3" s="3"/>
      <c r="ED3" s="3"/>
      <c r="EE3" s="3"/>
      <c r="EF3" s="3"/>
      <c r="EG3" s="25"/>
      <c r="EH3" s="3"/>
      <c r="EI3" s="44"/>
      <c r="EJ3" s="3"/>
      <c r="EK3" s="3"/>
      <c r="EL3" s="25" t="str">
        <f>DV3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5"/>
      <c r="EW3" s="3"/>
      <c r="EX3" s="3"/>
      <c r="EY3" s="3"/>
      <c r="EZ3" s="3"/>
      <c r="FA3" s="25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5"/>
      <c r="FL3" s="3"/>
      <c r="FM3" s="3"/>
      <c r="FN3" s="3"/>
      <c r="FO3" s="3"/>
      <c r="FP3" s="25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5"/>
    </row>
    <row r="4" spans="1:2" ht="12">
      <c r="A4" s="24"/>
      <c r="B4" s="12"/>
    </row>
    <row r="5" spans="1:127" ht="12">
      <c r="A5" s="4" t="s">
        <v>1</v>
      </c>
      <c r="C5" s="50" t="s">
        <v>61</v>
      </c>
      <c r="D5" s="18"/>
      <c r="E5" s="19"/>
      <c r="F5" s="21"/>
      <c r="G5" s="21"/>
      <c r="I5" s="17" t="s">
        <v>8</v>
      </c>
      <c r="J5" s="18"/>
      <c r="K5" s="19"/>
      <c r="L5" s="21"/>
      <c r="M5" s="21"/>
      <c r="O5" s="17" t="s">
        <v>32</v>
      </c>
      <c r="P5" s="18"/>
      <c r="Q5" s="19"/>
      <c r="R5" s="21"/>
      <c r="S5" s="21"/>
      <c r="U5" s="38" t="s">
        <v>33</v>
      </c>
      <c r="V5" s="18"/>
      <c r="W5" s="19"/>
      <c r="X5" s="21"/>
      <c r="Y5" s="21"/>
      <c r="AA5" s="38" t="s">
        <v>34</v>
      </c>
      <c r="AB5" s="18"/>
      <c r="AC5" s="19"/>
      <c r="AD5" s="21"/>
      <c r="AE5" s="21"/>
      <c r="AG5" s="17" t="s">
        <v>14</v>
      </c>
      <c r="AH5" s="18"/>
      <c r="AI5" s="19"/>
      <c r="AJ5" s="21"/>
      <c r="AK5" s="21"/>
      <c r="AL5" s="39"/>
      <c r="AM5" s="17" t="s">
        <v>9</v>
      </c>
      <c r="AN5" s="18"/>
      <c r="AO5" s="19"/>
      <c r="AP5" s="21"/>
      <c r="AQ5" s="21"/>
      <c r="AS5" s="17" t="s">
        <v>35</v>
      </c>
      <c r="AT5" s="18"/>
      <c r="AU5" s="19"/>
      <c r="AV5" s="21"/>
      <c r="AW5" s="21"/>
      <c r="AY5" s="17" t="s">
        <v>36</v>
      </c>
      <c r="AZ5" s="18"/>
      <c r="BA5" s="19"/>
      <c r="BB5" s="21"/>
      <c r="BC5" s="21"/>
      <c r="BE5" s="17" t="s">
        <v>10</v>
      </c>
      <c r="BF5" s="18"/>
      <c r="BG5" s="19"/>
      <c r="BH5" s="21"/>
      <c r="BI5" s="21"/>
      <c r="BK5" s="17" t="s">
        <v>37</v>
      </c>
      <c r="BL5" s="18"/>
      <c r="BM5" s="19"/>
      <c r="BN5" s="21"/>
      <c r="BO5" s="21"/>
      <c r="BQ5" s="17" t="s">
        <v>38</v>
      </c>
      <c r="BR5" s="18"/>
      <c r="BS5" s="19"/>
      <c r="BT5" s="21"/>
      <c r="BU5" s="21"/>
      <c r="BV5" s="39"/>
      <c r="BW5" s="17" t="s">
        <v>56</v>
      </c>
      <c r="BX5" s="18"/>
      <c r="BY5" s="19"/>
      <c r="BZ5" s="21"/>
      <c r="CA5" s="21"/>
      <c r="CC5" s="17" t="s">
        <v>39</v>
      </c>
      <c r="CD5" s="18"/>
      <c r="CE5" s="19"/>
      <c r="CF5" s="21"/>
      <c r="CG5" s="21"/>
      <c r="CI5" s="17" t="s">
        <v>15</v>
      </c>
      <c r="CJ5" s="18"/>
      <c r="CK5" s="19"/>
      <c r="CL5" s="21"/>
      <c r="CM5" s="21"/>
      <c r="CO5" s="17" t="s">
        <v>16</v>
      </c>
      <c r="CP5" s="18"/>
      <c r="CQ5" s="19"/>
      <c r="CR5" s="21"/>
      <c r="CS5" s="21"/>
      <c r="CU5" s="17" t="s">
        <v>17</v>
      </c>
      <c r="CV5" s="18"/>
      <c r="CW5" s="19"/>
      <c r="CX5" s="21"/>
      <c r="CY5" s="21"/>
      <c r="DA5" s="17" t="s">
        <v>18</v>
      </c>
      <c r="DB5" s="18"/>
      <c r="DC5" s="19"/>
      <c r="DD5" s="21"/>
      <c r="DE5" s="21"/>
      <c r="DG5" s="17" t="s">
        <v>40</v>
      </c>
      <c r="DH5" s="18"/>
      <c r="DI5" s="19"/>
      <c r="DJ5" s="21"/>
      <c r="DK5" s="21"/>
      <c r="DM5" s="17" t="s">
        <v>19</v>
      </c>
      <c r="DN5" s="18"/>
      <c r="DO5" s="19"/>
      <c r="DP5" s="21"/>
      <c r="DQ5" s="21"/>
      <c r="DS5" s="17" t="s">
        <v>41</v>
      </c>
      <c r="DT5" s="18"/>
      <c r="DU5" s="19"/>
      <c r="DV5" s="21"/>
      <c r="DW5" s="21"/>
    </row>
    <row r="6" spans="1:128" s="1" customFormat="1" ht="12">
      <c r="A6" s="26" t="s">
        <v>2</v>
      </c>
      <c r="C6" s="38" t="s">
        <v>64</v>
      </c>
      <c r="D6" s="37"/>
      <c r="E6" s="19"/>
      <c r="F6" s="21" t="s">
        <v>57</v>
      </c>
      <c r="G6" s="21" t="s">
        <v>57</v>
      </c>
      <c r="H6" s="15"/>
      <c r="I6" s="20"/>
      <c r="J6" s="35">
        <v>0.0902238</v>
      </c>
      <c r="K6" s="19"/>
      <c r="L6" s="21" t="s">
        <v>57</v>
      </c>
      <c r="M6" s="21" t="s">
        <v>57</v>
      </c>
      <c r="N6" s="15"/>
      <c r="O6" s="20"/>
      <c r="P6" s="35">
        <v>0.0008478</v>
      </c>
      <c r="Q6" s="19"/>
      <c r="R6" s="21" t="s">
        <v>57</v>
      </c>
      <c r="S6" s="21" t="s">
        <v>57</v>
      </c>
      <c r="T6" s="15"/>
      <c r="U6" s="20"/>
      <c r="V6" s="35">
        <v>0.0271514</v>
      </c>
      <c r="W6" s="19"/>
      <c r="X6" s="21" t="s">
        <v>57</v>
      </c>
      <c r="Y6" s="21" t="s">
        <v>57</v>
      </c>
      <c r="Z6" s="15"/>
      <c r="AA6" s="20"/>
      <c r="AB6" s="35">
        <v>0.2273895</v>
      </c>
      <c r="AC6" s="19"/>
      <c r="AD6" s="21" t="s">
        <v>57</v>
      </c>
      <c r="AE6" s="21" t="s">
        <v>57</v>
      </c>
      <c r="AF6" s="15"/>
      <c r="AG6" s="20"/>
      <c r="AH6" s="35">
        <v>0.0588551</v>
      </c>
      <c r="AI6" s="19"/>
      <c r="AJ6" s="21" t="s">
        <v>57</v>
      </c>
      <c r="AK6" s="21" t="s">
        <v>57</v>
      </c>
      <c r="AL6" s="39"/>
      <c r="AM6" s="20"/>
      <c r="AN6" s="35">
        <v>0.0398496</v>
      </c>
      <c r="AO6" s="19"/>
      <c r="AP6" s="21" t="s">
        <v>57</v>
      </c>
      <c r="AQ6" s="21" t="s">
        <v>57</v>
      </c>
      <c r="AR6" s="15"/>
      <c r="AS6" s="20"/>
      <c r="AT6" s="35">
        <v>0.0061294</v>
      </c>
      <c r="AU6" s="19"/>
      <c r="AV6" s="21" t="s">
        <v>57</v>
      </c>
      <c r="AW6" s="21" t="s">
        <v>57</v>
      </c>
      <c r="AX6" s="15"/>
      <c r="AY6" s="20"/>
      <c r="AZ6" s="35">
        <v>0.014032</v>
      </c>
      <c r="BA6" s="19"/>
      <c r="BB6" s="21" t="s">
        <v>57</v>
      </c>
      <c r="BC6" s="21" t="s">
        <v>57</v>
      </c>
      <c r="BD6" s="15"/>
      <c r="BE6" s="20"/>
      <c r="BF6" s="35">
        <v>0.0023527</v>
      </c>
      <c r="BG6" s="19"/>
      <c r="BH6" s="21" t="s">
        <v>57</v>
      </c>
      <c r="BI6" s="21" t="s">
        <v>57</v>
      </c>
      <c r="BJ6" s="15"/>
      <c r="BK6" s="20"/>
      <c r="BL6" s="35">
        <v>0.0025449</v>
      </c>
      <c r="BM6" s="19"/>
      <c r="BN6" s="21" t="s">
        <v>57</v>
      </c>
      <c r="BO6" s="21" t="s">
        <v>57</v>
      </c>
      <c r="BP6" s="15"/>
      <c r="BQ6" s="20"/>
      <c r="BR6" s="35">
        <v>0.0048599</v>
      </c>
      <c r="BS6" s="19"/>
      <c r="BT6" s="21" t="s">
        <v>57</v>
      </c>
      <c r="BU6" s="21" t="s">
        <v>57</v>
      </c>
      <c r="BV6" s="39"/>
      <c r="BW6" s="20"/>
      <c r="BX6" s="35">
        <v>0.0008071</v>
      </c>
      <c r="BY6" s="19"/>
      <c r="BZ6" s="21" t="s">
        <v>57</v>
      </c>
      <c r="CA6" s="21" t="s">
        <v>57</v>
      </c>
      <c r="CB6" s="15"/>
      <c r="CC6" s="20"/>
      <c r="CD6" s="35">
        <v>1.4E-05</v>
      </c>
      <c r="CE6" s="19"/>
      <c r="CF6" s="21" t="s">
        <v>57</v>
      </c>
      <c r="CG6" s="21" t="s">
        <v>57</v>
      </c>
      <c r="CH6" s="15"/>
      <c r="CI6" s="20"/>
      <c r="CJ6" s="35">
        <v>0.0051373</v>
      </c>
      <c r="CK6" s="19"/>
      <c r="CL6" s="21" t="s">
        <v>57</v>
      </c>
      <c r="CM6" s="21" t="s">
        <v>57</v>
      </c>
      <c r="CN6" s="15"/>
      <c r="CO6" s="20"/>
      <c r="CP6" s="35">
        <v>0.0074436</v>
      </c>
      <c r="CQ6" s="19"/>
      <c r="CR6" s="21" t="s">
        <v>57</v>
      </c>
      <c r="CS6" s="21" t="s">
        <v>57</v>
      </c>
      <c r="CT6" s="15"/>
      <c r="CU6" s="20"/>
      <c r="CV6" s="35">
        <v>0.0094183</v>
      </c>
      <c r="CW6" s="19"/>
      <c r="CX6" s="21" t="s">
        <v>57</v>
      </c>
      <c r="CY6" s="21" t="s">
        <v>57</v>
      </c>
      <c r="CZ6" s="15"/>
      <c r="DA6" s="20"/>
      <c r="DB6" s="35">
        <v>0.000876</v>
      </c>
      <c r="DC6" s="19"/>
      <c r="DD6" s="21" t="s">
        <v>57</v>
      </c>
      <c r="DE6" s="21" t="s">
        <v>57</v>
      </c>
      <c r="DF6" s="15"/>
      <c r="DG6" s="20"/>
      <c r="DH6" s="35">
        <v>0.0165525</v>
      </c>
      <c r="DI6" s="19"/>
      <c r="DJ6" s="21" t="s">
        <v>57</v>
      </c>
      <c r="DK6" s="21" t="s">
        <v>57</v>
      </c>
      <c r="DL6" s="15"/>
      <c r="DM6" s="20"/>
      <c r="DN6" s="35">
        <v>0.0429442</v>
      </c>
      <c r="DO6" s="19"/>
      <c r="DP6" s="21" t="s">
        <v>57</v>
      </c>
      <c r="DQ6" s="21" t="s">
        <v>57</v>
      </c>
      <c r="DR6" s="15"/>
      <c r="DS6" s="20"/>
      <c r="DT6" s="35">
        <v>0.0031635</v>
      </c>
      <c r="DU6" s="19"/>
      <c r="DV6" s="21" t="s">
        <v>57</v>
      </c>
      <c r="DW6" s="21" t="s">
        <v>57</v>
      </c>
      <c r="DX6" s="15"/>
    </row>
    <row r="7" spans="1:127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21" t="s">
        <v>63</v>
      </c>
      <c r="I7" s="21" t="s">
        <v>3</v>
      </c>
      <c r="J7" s="21" t="s">
        <v>4</v>
      </c>
      <c r="K7" s="21" t="s">
        <v>0</v>
      </c>
      <c r="L7" s="21" t="s">
        <v>58</v>
      </c>
      <c r="M7" s="21" t="s">
        <v>63</v>
      </c>
      <c r="O7" s="21" t="s">
        <v>3</v>
      </c>
      <c r="P7" s="21" t="s">
        <v>4</v>
      </c>
      <c r="Q7" s="21" t="s">
        <v>0</v>
      </c>
      <c r="R7" s="21" t="s">
        <v>58</v>
      </c>
      <c r="S7" s="21" t="s">
        <v>63</v>
      </c>
      <c r="U7" s="21" t="s">
        <v>3</v>
      </c>
      <c r="V7" s="21" t="s">
        <v>4</v>
      </c>
      <c r="W7" s="21" t="s">
        <v>0</v>
      </c>
      <c r="X7" s="21" t="s">
        <v>58</v>
      </c>
      <c r="Y7" s="21" t="s">
        <v>63</v>
      </c>
      <c r="AA7" s="21" t="s">
        <v>3</v>
      </c>
      <c r="AB7" s="21" t="s">
        <v>4</v>
      </c>
      <c r="AC7" s="21" t="s">
        <v>0</v>
      </c>
      <c r="AD7" s="21" t="s">
        <v>58</v>
      </c>
      <c r="AE7" s="21" t="s">
        <v>63</v>
      </c>
      <c r="AG7" s="21" t="s">
        <v>3</v>
      </c>
      <c r="AH7" s="21" t="s">
        <v>4</v>
      </c>
      <c r="AI7" s="21" t="s">
        <v>0</v>
      </c>
      <c r="AJ7" s="21" t="s">
        <v>58</v>
      </c>
      <c r="AK7" s="21" t="s">
        <v>63</v>
      </c>
      <c r="AL7" s="40"/>
      <c r="AM7" s="21" t="s">
        <v>3</v>
      </c>
      <c r="AN7" s="21" t="s">
        <v>4</v>
      </c>
      <c r="AO7" s="21" t="s">
        <v>0</v>
      </c>
      <c r="AP7" s="21" t="s">
        <v>58</v>
      </c>
      <c r="AQ7" s="21" t="s">
        <v>63</v>
      </c>
      <c r="AS7" s="21" t="s">
        <v>3</v>
      </c>
      <c r="AT7" s="21" t="s">
        <v>4</v>
      </c>
      <c r="AU7" s="21" t="s">
        <v>0</v>
      </c>
      <c r="AV7" s="21" t="s">
        <v>58</v>
      </c>
      <c r="AW7" s="21" t="s">
        <v>63</v>
      </c>
      <c r="AY7" s="21" t="s">
        <v>3</v>
      </c>
      <c r="AZ7" s="21" t="s">
        <v>4</v>
      </c>
      <c r="BA7" s="21" t="s">
        <v>0</v>
      </c>
      <c r="BB7" s="21" t="s">
        <v>58</v>
      </c>
      <c r="BC7" s="21" t="s">
        <v>63</v>
      </c>
      <c r="BE7" s="21" t="s">
        <v>3</v>
      </c>
      <c r="BF7" s="21" t="s">
        <v>4</v>
      </c>
      <c r="BG7" s="21" t="s">
        <v>0</v>
      </c>
      <c r="BH7" s="21" t="s">
        <v>58</v>
      </c>
      <c r="BI7" s="21" t="s">
        <v>63</v>
      </c>
      <c r="BK7" s="21" t="s">
        <v>3</v>
      </c>
      <c r="BL7" s="21" t="s">
        <v>4</v>
      </c>
      <c r="BM7" s="21" t="s">
        <v>0</v>
      </c>
      <c r="BN7" s="21" t="s">
        <v>58</v>
      </c>
      <c r="BO7" s="21" t="s">
        <v>63</v>
      </c>
      <c r="BQ7" s="21" t="s">
        <v>3</v>
      </c>
      <c r="BR7" s="21" t="s">
        <v>4</v>
      </c>
      <c r="BS7" s="21" t="s">
        <v>0</v>
      </c>
      <c r="BT7" s="21" t="s">
        <v>58</v>
      </c>
      <c r="BU7" s="21" t="s">
        <v>63</v>
      </c>
      <c r="BV7" s="40"/>
      <c r="BW7" s="21" t="s">
        <v>3</v>
      </c>
      <c r="BX7" s="21" t="s">
        <v>4</v>
      </c>
      <c r="BY7" s="21" t="s">
        <v>0</v>
      </c>
      <c r="BZ7" s="21" t="s">
        <v>58</v>
      </c>
      <c r="CA7" s="21" t="s">
        <v>63</v>
      </c>
      <c r="CC7" s="21" t="s">
        <v>3</v>
      </c>
      <c r="CD7" s="21" t="s">
        <v>4</v>
      </c>
      <c r="CE7" s="21" t="s">
        <v>0</v>
      </c>
      <c r="CF7" s="21" t="s">
        <v>58</v>
      </c>
      <c r="CG7" s="21" t="s">
        <v>63</v>
      </c>
      <c r="CI7" s="21" t="s">
        <v>3</v>
      </c>
      <c r="CJ7" s="21" t="s">
        <v>4</v>
      </c>
      <c r="CK7" s="21" t="s">
        <v>0</v>
      </c>
      <c r="CL7" s="21" t="s">
        <v>58</v>
      </c>
      <c r="CM7" s="21" t="s">
        <v>63</v>
      </c>
      <c r="CO7" s="21" t="s">
        <v>3</v>
      </c>
      <c r="CP7" s="21" t="s">
        <v>4</v>
      </c>
      <c r="CQ7" s="21" t="s">
        <v>0</v>
      </c>
      <c r="CR7" s="21" t="s">
        <v>58</v>
      </c>
      <c r="CS7" s="21" t="s">
        <v>63</v>
      </c>
      <c r="CU7" s="21" t="s">
        <v>3</v>
      </c>
      <c r="CV7" s="21" t="s">
        <v>4</v>
      </c>
      <c r="CW7" s="21" t="s">
        <v>0</v>
      </c>
      <c r="CX7" s="21" t="s">
        <v>58</v>
      </c>
      <c r="CY7" s="21" t="s">
        <v>63</v>
      </c>
      <c r="DA7" s="21" t="s">
        <v>3</v>
      </c>
      <c r="DB7" s="21" t="s">
        <v>4</v>
      </c>
      <c r="DC7" s="21" t="s">
        <v>0</v>
      </c>
      <c r="DD7" s="21" t="s">
        <v>58</v>
      </c>
      <c r="DE7" s="21" t="s">
        <v>63</v>
      </c>
      <c r="DG7" s="21" t="s">
        <v>3</v>
      </c>
      <c r="DH7" s="21" t="s">
        <v>4</v>
      </c>
      <c r="DI7" s="21" t="s">
        <v>0</v>
      </c>
      <c r="DJ7" s="21" t="s">
        <v>58</v>
      </c>
      <c r="DK7" s="21" t="s">
        <v>63</v>
      </c>
      <c r="DM7" s="21" t="s">
        <v>3</v>
      </c>
      <c r="DN7" s="21" t="s">
        <v>4</v>
      </c>
      <c r="DO7" s="21" t="s">
        <v>0</v>
      </c>
      <c r="DP7" s="21" t="s">
        <v>58</v>
      </c>
      <c r="DQ7" s="21" t="s">
        <v>63</v>
      </c>
      <c r="DS7" s="21" t="s">
        <v>3</v>
      </c>
      <c r="DT7" s="21" t="s">
        <v>4</v>
      </c>
      <c r="DU7" s="21" t="s">
        <v>0</v>
      </c>
      <c r="DV7" s="21" t="s">
        <v>58</v>
      </c>
      <c r="DW7" s="21" t="s">
        <v>63</v>
      </c>
    </row>
    <row r="8" spans="1:127" ht="12">
      <c r="A8" s="2">
        <v>40817</v>
      </c>
      <c r="C8" s="16"/>
      <c r="D8" s="16">
        <v>122500</v>
      </c>
      <c r="E8" s="16">
        <f aca="true" t="shared" si="0" ref="E8:E35">C8+D8</f>
        <v>122500</v>
      </c>
      <c r="F8" s="45">
        <v>31444</v>
      </c>
      <c r="G8" s="45">
        <v>33231</v>
      </c>
      <c r="J8" s="32">
        <f aca="true" t="shared" si="1" ref="J8:J35">D8*9.02238/100</f>
        <v>11052.415500000001</v>
      </c>
      <c r="K8" s="32">
        <f aca="true" t="shared" si="2" ref="K8:K35">I8+J8</f>
        <v>11052.415500000001</v>
      </c>
      <c r="L8" s="32">
        <f aca="true" t="shared" si="3" ref="L8:L35">J$6*$F8</f>
        <v>2836.9971672</v>
      </c>
      <c r="M8" s="32">
        <f aca="true" t="shared" si="4" ref="M8:M35">J$6*$G8</f>
        <v>2998.2270978</v>
      </c>
      <c r="P8" s="15">
        <f aca="true" t="shared" si="5" ref="P8:P35">D8*0.08478/100</f>
        <v>103.85549999999999</v>
      </c>
      <c r="Q8" s="15">
        <f aca="true" t="shared" si="6" ref="Q8:Q35">O8+P8</f>
        <v>103.85549999999999</v>
      </c>
      <c r="R8" s="32">
        <f aca="true" t="shared" si="7" ref="R8:R35">P$6*$F8</f>
        <v>26.658223200000002</v>
      </c>
      <c r="S8" s="32">
        <f aca="true" t="shared" si="8" ref="S8:S35">P$6*$G8</f>
        <v>28.1732418</v>
      </c>
      <c r="U8" s="32"/>
      <c r="V8" s="15">
        <f aca="true" t="shared" si="9" ref="V8:V35">D8*2.71514/100</f>
        <v>3326.0464999999995</v>
      </c>
      <c r="W8" s="15">
        <f aca="true" t="shared" si="10" ref="W8:W35">U8+V8</f>
        <v>3326.0464999999995</v>
      </c>
      <c r="X8" s="32">
        <f aca="true" t="shared" si="11" ref="X8:X35">V$6*$F8</f>
        <v>853.7486216</v>
      </c>
      <c r="Y8" s="32">
        <f aca="true" t="shared" si="12" ref="Y8:Y35">V$6*$G8</f>
        <v>902.2681734</v>
      </c>
      <c r="AB8" s="15">
        <f aca="true" t="shared" si="13" ref="AB8:AB35">D8*22.73895/100</f>
        <v>27855.21375</v>
      </c>
      <c r="AC8" s="15">
        <f aca="true" t="shared" si="14" ref="AC8:AC35">AA8+AB8</f>
        <v>27855.21375</v>
      </c>
      <c r="AD8" s="32">
        <f aca="true" t="shared" si="15" ref="AD8:AD35">AB$6*$F8</f>
        <v>7150.035438</v>
      </c>
      <c r="AE8" s="32">
        <f aca="true" t="shared" si="16" ref="AE8:AE35">AB$6*$G8</f>
        <v>7556.3804745</v>
      </c>
      <c r="AH8" s="15">
        <f aca="true" t="shared" si="17" ref="AH8:AH35">D8*5.88551/100</f>
        <v>7209.74975</v>
      </c>
      <c r="AI8" s="15">
        <f aca="true" t="shared" si="18" ref="AI8:AI35">AG8+AH8</f>
        <v>7209.74975</v>
      </c>
      <c r="AJ8" s="32">
        <f aca="true" t="shared" si="19" ref="AJ8:AJ35">AH$6*$F8</f>
        <v>1850.6397644</v>
      </c>
      <c r="AK8" s="32">
        <f aca="true" t="shared" si="20" ref="AK8:AK35">AH$6*$G8</f>
        <v>1955.8138281</v>
      </c>
      <c r="AN8" s="15">
        <f aca="true" t="shared" si="21" ref="AN8:AN35">D8*3.98496/100</f>
        <v>4881.576</v>
      </c>
      <c r="AO8" s="15">
        <f aca="true" t="shared" si="22" ref="AO8:AO35">AM8+AN8</f>
        <v>4881.576</v>
      </c>
      <c r="AP8" s="32">
        <f aca="true" t="shared" si="23" ref="AP8:AP35">AN$6*$F8</f>
        <v>1253.0308224</v>
      </c>
      <c r="AQ8" s="32">
        <f aca="true" t="shared" si="24" ref="AQ8:AQ35">AN$6*$G8</f>
        <v>1324.2420576</v>
      </c>
      <c r="AT8" s="15">
        <f aca="true" t="shared" si="25" ref="AT8:AT35">D8*0.61294/100</f>
        <v>750.8515000000001</v>
      </c>
      <c r="AU8" s="15">
        <f aca="true" t="shared" si="26" ref="AU8:AU35">AS8+AT8</f>
        <v>750.8515000000001</v>
      </c>
      <c r="AV8" s="32">
        <f aca="true" t="shared" si="27" ref="AV8:AV35">AT$6*$F8</f>
        <v>192.7328536</v>
      </c>
      <c r="AW8" s="32">
        <f aca="true" t="shared" si="28" ref="AW8:AW35">AT$6*$G8</f>
        <v>203.6860914</v>
      </c>
      <c r="AZ8" s="15">
        <f aca="true" t="shared" si="29" ref="AZ8:AZ35">D8*1.4032/100</f>
        <v>1718.92</v>
      </c>
      <c r="BA8" s="15">
        <f aca="true" t="shared" si="30" ref="BA8:BA35">AY8+AZ8</f>
        <v>1718.92</v>
      </c>
      <c r="BB8" s="32">
        <f aca="true" t="shared" si="31" ref="BB8:BB35">AZ$6*$F8</f>
        <v>441.22220799999997</v>
      </c>
      <c r="BC8" s="32">
        <f aca="true" t="shared" si="32" ref="BC8:BC35">AZ$6*$G8</f>
        <v>466.297392</v>
      </c>
      <c r="BF8" s="15">
        <f aca="true" t="shared" si="33" ref="BF8:BF35">D8*0.23527/100</f>
        <v>288.20575</v>
      </c>
      <c r="BG8" s="15">
        <f aca="true" t="shared" si="34" ref="BG8:BG35">BE8+BF8</f>
        <v>288.20575</v>
      </c>
      <c r="BH8" s="32">
        <f aca="true" t="shared" si="35" ref="BH8:BH35">BF$6*$F8</f>
        <v>73.9782988</v>
      </c>
      <c r="BI8" s="32">
        <f aca="true" t="shared" si="36" ref="BI8:BI35">BF$6*$G8</f>
        <v>78.1825737</v>
      </c>
      <c r="BL8" s="15">
        <f aca="true" t="shared" si="37" ref="BL8:BL35">D8*0.25449/100</f>
        <v>311.75025</v>
      </c>
      <c r="BM8" s="15">
        <f aca="true" t="shared" si="38" ref="BM8:BM35">BK8+BL8</f>
        <v>311.75025</v>
      </c>
      <c r="BN8" s="32">
        <f aca="true" t="shared" si="39" ref="BN8:BN35">BL$6*$F8</f>
        <v>80.0218356</v>
      </c>
      <c r="BO8" s="32">
        <f aca="true" t="shared" si="40" ref="BO8:BO35">BL$6*$G8</f>
        <v>84.5695719</v>
      </c>
      <c r="BR8" s="15">
        <f aca="true" t="shared" si="41" ref="BR8:BR35">D8*0.48599/100</f>
        <v>595.3377499999999</v>
      </c>
      <c r="BS8" s="15">
        <f aca="true" t="shared" si="42" ref="BS8:BS35">BQ8+BR8</f>
        <v>595.3377499999999</v>
      </c>
      <c r="BT8" s="32">
        <f aca="true" t="shared" si="43" ref="BT8:BT35">BR$6*$F8</f>
        <v>152.81469560000002</v>
      </c>
      <c r="BU8" s="32">
        <f aca="true" t="shared" si="44" ref="BU8:BU35">BR$6*$G8</f>
        <v>161.4993369</v>
      </c>
      <c r="BX8" s="15">
        <f aca="true" t="shared" si="45" ref="BX8:BX35">D8*0.08071/100</f>
        <v>98.86975000000001</v>
      </c>
      <c r="BY8" s="15">
        <f aca="true" t="shared" si="46" ref="BY8:BY35">BW8+BX8</f>
        <v>98.86975000000001</v>
      </c>
      <c r="BZ8" s="32">
        <f aca="true" t="shared" si="47" ref="BZ8:BZ35">BX$6*$F8</f>
        <v>25.3784524</v>
      </c>
      <c r="CA8" s="32">
        <f aca="true" t="shared" si="48" ref="CA8:CA35">BX$6*$G8</f>
        <v>26.820740100000002</v>
      </c>
      <c r="CD8" s="15">
        <f aca="true" t="shared" si="49" ref="CD8:CD35">D8*0.0014/100</f>
        <v>1.715</v>
      </c>
      <c r="CE8" s="15">
        <f aca="true" t="shared" si="50" ref="CE8:CE35">CC8+CD8</f>
        <v>1.715</v>
      </c>
      <c r="CF8" s="32"/>
      <c r="CG8" s="32"/>
      <c r="CJ8" s="15">
        <f aca="true" t="shared" si="51" ref="CJ8:CJ35">D8*0.51373/100</f>
        <v>629.31925</v>
      </c>
      <c r="CK8" s="15">
        <f aca="true" t="shared" si="52" ref="CK8:CK35">CI8+CJ8</f>
        <v>629.31925</v>
      </c>
      <c r="CL8" s="32">
        <f aca="true" t="shared" si="53" ref="CL8:CL35">CJ$6*$F8</f>
        <v>161.5372612</v>
      </c>
      <c r="CM8" s="32">
        <f aca="true" t="shared" si="54" ref="CM8:CM35">CJ$6*$G8</f>
        <v>170.7176163</v>
      </c>
      <c r="CP8" s="15">
        <f aca="true" t="shared" si="55" ref="CP8:CP35">D8*0.74436/100</f>
        <v>911.841</v>
      </c>
      <c r="CQ8" s="15">
        <f aca="true" t="shared" si="56" ref="CQ8:CQ35">CO8+CP8</f>
        <v>911.841</v>
      </c>
      <c r="CR8" s="32">
        <f aca="true" t="shared" si="57" ref="CR8:CR35">CP$6*$F8</f>
        <v>234.0565584</v>
      </c>
      <c r="CS8" s="32">
        <f aca="true" t="shared" si="58" ref="CS8:CS35">CP$6*$G8</f>
        <v>247.3582716</v>
      </c>
      <c r="CV8" s="15">
        <f aca="true" t="shared" si="59" ref="CV8:CV35">D8*0.94183/100</f>
        <v>1153.74175</v>
      </c>
      <c r="CW8" s="15">
        <f aca="true" t="shared" si="60" ref="CW8:CW35">CU8+CV8</f>
        <v>1153.74175</v>
      </c>
      <c r="CX8" s="32">
        <f aca="true" t="shared" si="61" ref="CX8:CX35">CV$6*$F8</f>
        <v>296.1490252</v>
      </c>
      <c r="CY8" s="32">
        <f aca="true" t="shared" si="62" ref="CY8:CY35">CV$6*$G8</f>
        <v>312.9795273</v>
      </c>
      <c r="DB8" s="15">
        <f aca="true" t="shared" si="63" ref="DB8:DB35">D8*0.0876/100</f>
        <v>107.31</v>
      </c>
      <c r="DC8" s="15">
        <f aca="true" t="shared" si="64" ref="DC8:DC35">DA8+DB8</f>
        <v>107.31</v>
      </c>
      <c r="DD8" s="32">
        <f aca="true" t="shared" si="65" ref="DD8:DD35">DB$6*$F8</f>
        <v>27.544944</v>
      </c>
      <c r="DE8" s="32">
        <f aca="true" t="shared" si="66" ref="DE8:DE35">DB$6*$G8</f>
        <v>29.110356000000003</v>
      </c>
      <c r="DH8" s="32">
        <f aca="true" t="shared" si="67" ref="DH8:DH35">D8*1.65525/100</f>
        <v>2027.68125</v>
      </c>
      <c r="DI8" s="15">
        <f aca="true" t="shared" si="68" ref="DI8:DI35">DG8+DH8</f>
        <v>2027.68125</v>
      </c>
      <c r="DJ8" s="32">
        <f aca="true" t="shared" si="69" ref="DJ8:DJ35">DH$6*$F8</f>
        <v>520.47681</v>
      </c>
      <c r="DK8" s="32">
        <f aca="true" t="shared" si="70" ref="DK8:DK35">DH$6*$G8</f>
        <v>550.0561275</v>
      </c>
      <c r="DN8" s="15">
        <f aca="true" t="shared" si="71" ref="DN8:DN35">D8*4.29442/100</f>
        <v>5260.6645</v>
      </c>
      <c r="DO8" s="15">
        <f aca="true" t="shared" si="72" ref="DO8:DO35">DM8+DN8</f>
        <v>5260.6645</v>
      </c>
      <c r="DP8" s="32">
        <f aca="true" t="shared" si="73" ref="DP8:DP35">DN$6*$F8</f>
        <v>1350.3374248</v>
      </c>
      <c r="DQ8" s="32">
        <f aca="true" t="shared" si="74" ref="DQ8:DQ35">DN$6*$G8</f>
        <v>1427.0787102000002</v>
      </c>
      <c r="DT8" s="15">
        <f aca="true" t="shared" si="75" ref="DT8:DT35">D8*0.31635/100</f>
        <v>387.52875</v>
      </c>
      <c r="DU8" s="15">
        <f aca="true" t="shared" si="76" ref="DU8:DU35">DS8+DT8</f>
        <v>387.52875</v>
      </c>
      <c r="DV8" s="32">
        <f aca="true" t="shared" si="77" ref="DV8:DV35">DT$6*$F8</f>
        <v>99.473094</v>
      </c>
      <c r="DW8" s="32">
        <f aca="true" t="shared" si="78" ref="DW8:DW35">DT$6*$G8</f>
        <v>105.12626850000001</v>
      </c>
    </row>
    <row r="9" spans="1:127" ht="12">
      <c r="A9" s="2">
        <v>41000</v>
      </c>
      <c r="C9" s="16">
        <v>30000</v>
      </c>
      <c r="D9" s="16">
        <v>122500</v>
      </c>
      <c r="E9" s="16">
        <f t="shared" si="0"/>
        <v>152500</v>
      </c>
      <c r="F9" s="45">
        <v>31444</v>
      </c>
      <c r="G9" s="45">
        <v>33231</v>
      </c>
      <c r="I9" s="15">
        <f aca="true" t="shared" si="79" ref="I9:I35">C9*9.02238/100</f>
        <v>2706.7140000000004</v>
      </c>
      <c r="J9" s="32">
        <f t="shared" si="1"/>
        <v>11052.415500000001</v>
      </c>
      <c r="K9" s="32">
        <f t="shared" si="2"/>
        <v>13759.129500000001</v>
      </c>
      <c r="L9" s="32">
        <f t="shared" si="3"/>
        <v>2836.9971672</v>
      </c>
      <c r="M9" s="32">
        <f t="shared" si="4"/>
        <v>2998.2270978</v>
      </c>
      <c r="O9" s="15">
        <f aca="true" t="shared" si="80" ref="O9:O35">C9*0.08478/100</f>
        <v>25.433999999999997</v>
      </c>
      <c r="P9" s="15">
        <f t="shared" si="5"/>
        <v>103.85549999999999</v>
      </c>
      <c r="Q9" s="15">
        <f t="shared" si="6"/>
        <v>129.28949999999998</v>
      </c>
      <c r="R9" s="32">
        <f t="shared" si="7"/>
        <v>26.658223200000002</v>
      </c>
      <c r="S9" s="32">
        <f t="shared" si="8"/>
        <v>28.1732418</v>
      </c>
      <c r="U9" s="32">
        <f aca="true" t="shared" si="81" ref="U9:U35">C9*2.71514/100</f>
        <v>814.5419999999999</v>
      </c>
      <c r="V9" s="15">
        <f t="shared" si="9"/>
        <v>3326.0464999999995</v>
      </c>
      <c r="W9" s="15">
        <f t="shared" si="10"/>
        <v>4140.5885</v>
      </c>
      <c r="X9" s="32">
        <f t="shared" si="11"/>
        <v>853.7486216</v>
      </c>
      <c r="Y9" s="32">
        <f t="shared" si="12"/>
        <v>902.2681734</v>
      </c>
      <c r="AA9" s="15">
        <f aca="true" t="shared" si="82" ref="AA9:AA35">C9*22.73895/100</f>
        <v>6821.685</v>
      </c>
      <c r="AB9" s="15">
        <f t="shared" si="13"/>
        <v>27855.21375</v>
      </c>
      <c r="AC9" s="15">
        <f t="shared" si="14"/>
        <v>34676.89875</v>
      </c>
      <c r="AD9" s="32">
        <f t="shared" si="15"/>
        <v>7150.035438</v>
      </c>
      <c r="AE9" s="32">
        <f t="shared" si="16"/>
        <v>7556.3804745</v>
      </c>
      <c r="AG9" s="15">
        <f aca="true" t="shared" si="83" ref="AG9:AG35">C9*5.88551/100</f>
        <v>1765.6529999999998</v>
      </c>
      <c r="AH9" s="15">
        <f t="shared" si="17"/>
        <v>7209.74975</v>
      </c>
      <c r="AI9" s="15">
        <f t="shared" si="18"/>
        <v>8975.40275</v>
      </c>
      <c r="AJ9" s="32">
        <f t="shared" si="19"/>
        <v>1850.6397644</v>
      </c>
      <c r="AK9" s="32">
        <f t="shared" si="20"/>
        <v>1955.8138281</v>
      </c>
      <c r="AM9" s="15">
        <f aca="true" t="shared" si="84" ref="AM9:AM35">C9*3.98496/100</f>
        <v>1195.488</v>
      </c>
      <c r="AN9" s="15">
        <f t="shared" si="21"/>
        <v>4881.576</v>
      </c>
      <c r="AO9" s="15">
        <f t="shared" si="22"/>
        <v>6077.064</v>
      </c>
      <c r="AP9" s="32">
        <f t="shared" si="23"/>
        <v>1253.0308224</v>
      </c>
      <c r="AQ9" s="32">
        <f t="shared" si="24"/>
        <v>1324.2420576</v>
      </c>
      <c r="AS9" s="15">
        <f aca="true" t="shared" si="85" ref="AS9:AS35">C9*0.61294/100</f>
        <v>183.882</v>
      </c>
      <c r="AT9" s="15">
        <f t="shared" si="25"/>
        <v>750.8515000000001</v>
      </c>
      <c r="AU9" s="15">
        <f t="shared" si="26"/>
        <v>934.7335</v>
      </c>
      <c r="AV9" s="32">
        <f t="shared" si="27"/>
        <v>192.7328536</v>
      </c>
      <c r="AW9" s="32">
        <f t="shared" si="28"/>
        <v>203.6860914</v>
      </c>
      <c r="AY9" s="15">
        <f aca="true" t="shared" si="86" ref="AY9:AY35">C9*1.4032/100</f>
        <v>420.96</v>
      </c>
      <c r="AZ9" s="15">
        <f t="shared" si="29"/>
        <v>1718.92</v>
      </c>
      <c r="BA9" s="15">
        <f t="shared" si="30"/>
        <v>2139.88</v>
      </c>
      <c r="BB9" s="32">
        <f t="shared" si="31"/>
        <v>441.22220799999997</v>
      </c>
      <c r="BC9" s="32">
        <f t="shared" si="32"/>
        <v>466.297392</v>
      </c>
      <c r="BE9" s="15">
        <f aca="true" t="shared" si="87" ref="BE9:BE35">C9*0.23527/100</f>
        <v>70.581</v>
      </c>
      <c r="BF9" s="15">
        <f t="shared" si="33"/>
        <v>288.20575</v>
      </c>
      <c r="BG9" s="15">
        <f t="shared" si="34"/>
        <v>358.78675000000004</v>
      </c>
      <c r="BH9" s="32">
        <f t="shared" si="35"/>
        <v>73.9782988</v>
      </c>
      <c r="BI9" s="32">
        <f t="shared" si="36"/>
        <v>78.1825737</v>
      </c>
      <c r="BK9" s="15">
        <f aca="true" t="shared" si="88" ref="BK9:BK35">C9*0.25449/100</f>
        <v>76.347</v>
      </c>
      <c r="BL9" s="15">
        <f t="shared" si="37"/>
        <v>311.75025</v>
      </c>
      <c r="BM9" s="15">
        <f t="shared" si="38"/>
        <v>388.09725</v>
      </c>
      <c r="BN9" s="32">
        <f t="shared" si="39"/>
        <v>80.0218356</v>
      </c>
      <c r="BO9" s="32">
        <f t="shared" si="40"/>
        <v>84.5695719</v>
      </c>
      <c r="BQ9" s="15">
        <f aca="true" t="shared" si="89" ref="BQ9:BQ35">C9*0.48599/100</f>
        <v>145.797</v>
      </c>
      <c r="BR9" s="15">
        <f t="shared" si="41"/>
        <v>595.3377499999999</v>
      </c>
      <c r="BS9" s="15">
        <f t="shared" si="42"/>
        <v>741.1347499999999</v>
      </c>
      <c r="BT9" s="32">
        <f t="shared" si="43"/>
        <v>152.81469560000002</v>
      </c>
      <c r="BU9" s="32">
        <f t="shared" si="44"/>
        <v>161.4993369</v>
      </c>
      <c r="BW9" s="15">
        <f>C9*0.08071/100</f>
        <v>24.213</v>
      </c>
      <c r="BX9" s="15">
        <f t="shared" si="45"/>
        <v>98.86975000000001</v>
      </c>
      <c r="BY9" s="15">
        <f t="shared" si="46"/>
        <v>123.08275</v>
      </c>
      <c r="BZ9" s="32">
        <f t="shared" si="47"/>
        <v>25.3784524</v>
      </c>
      <c r="CA9" s="32">
        <f t="shared" si="48"/>
        <v>26.820740100000002</v>
      </c>
      <c r="CC9" s="15">
        <f aca="true" t="shared" si="90" ref="CC9:CC35">C9*0.0014/100</f>
        <v>0.42</v>
      </c>
      <c r="CD9" s="15">
        <f t="shared" si="49"/>
        <v>1.715</v>
      </c>
      <c r="CE9" s="15">
        <f t="shared" si="50"/>
        <v>2.1350000000000002</v>
      </c>
      <c r="CF9" s="32"/>
      <c r="CG9" s="32"/>
      <c r="CI9" s="15">
        <f aca="true" t="shared" si="91" ref="CI9:CI35">C9*0.51373/100</f>
        <v>154.11900000000003</v>
      </c>
      <c r="CJ9" s="15">
        <f t="shared" si="51"/>
        <v>629.31925</v>
      </c>
      <c r="CK9" s="15">
        <f t="shared" si="52"/>
        <v>783.43825</v>
      </c>
      <c r="CL9" s="32">
        <f t="shared" si="53"/>
        <v>161.5372612</v>
      </c>
      <c r="CM9" s="32">
        <f t="shared" si="54"/>
        <v>170.7176163</v>
      </c>
      <c r="CO9" s="15">
        <f aca="true" t="shared" si="92" ref="CO9:CO35">C9*0.74436/100</f>
        <v>223.308</v>
      </c>
      <c r="CP9" s="15">
        <f t="shared" si="55"/>
        <v>911.841</v>
      </c>
      <c r="CQ9" s="15">
        <f t="shared" si="56"/>
        <v>1135.149</v>
      </c>
      <c r="CR9" s="32">
        <f t="shared" si="57"/>
        <v>234.0565584</v>
      </c>
      <c r="CS9" s="32">
        <f t="shared" si="58"/>
        <v>247.3582716</v>
      </c>
      <c r="CU9" s="15">
        <f aca="true" t="shared" si="93" ref="CU9:CU35">C9*0.94183/100</f>
        <v>282.549</v>
      </c>
      <c r="CV9" s="15">
        <f t="shared" si="59"/>
        <v>1153.74175</v>
      </c>
      <c r="CW9" s="15">
        <f t="shared" si="60"/>
        <v>1436.29075</v>
      </c>
      <c r="CX9" s="32">
        <f t="shared" si="61"/>
        <v>296.1490252</v>
      </c>
      <c r="CY9" s="32">
        <f t="shared" si="62"/>
        <v>312.9795273</v>
      </c>
      <c r="DA9" s="15">
        <f aca="true" t="shared" si="94" ref="DA9:DA35">C9*0.0876/100</f>
        <v>26.28</v>
      </c>
      <c r="DB9" s="15">
        <f t="shared" si="63"/>
        <v>107.31</v>
      </c>
      <c r="DC9" s="15">
        <f t="shared" si="64"/>
        <v>133.59</v>
      </c>
      <c r="DD9" s="32">
        <f t="shared" si="65"/>
        <v>27.544944</v>
      </c>
      <c r="DE9" s="32">
        <f t="shared" si="66"/>
        <v>29.110356000000003</v>
      </c>
      <c r="DG9" s="15">
        <f aca="true" t="shared" si="95" ref="DG9:DG35">C9*1.65525/100</f>
        <v>496.575</v>
      </c>
      <c r="DH9" s="32">
        <f t="shared" si="67"/>
        <v>2027.68125</v>
      </c>
      <c r="DI9" s="15">
        <f t="shared" si="68"/>
        <v>2524.25625</v>
      </c>
      <c r="DJ9" s="32">
        <f t="shared" si="69"/>
        <v>520.47681</v>
      </c>
      <c r="DK9" s="32">
        <f t="shared" si="70"/>
        <v>550.0561275</v>
      </c>
      <c r="DM9" s="15">
        <f aca="true" t="shared" si="96" ref="DM9:DM35">C9*4.29442/100</f>
        <v>1288.326</v>
      </c>
      <c r="DN9" s="15">
        <f t="shared" si="71"/>
        <v>5260.6645</v>
      </c>
      <c r="DO9" s="15">
        <f t="shared" si="72"/>
        <v>6548.9905</v>
      </c>
      <c r="DP9" s="32">
        <f t="shared" si="73"/>
        <v>1350.3374248</v>
      </c>
      <c r="DQ9" s="32">
        <f t="shared" si="74"/>
        <v>1427.0787102000002</v>
      </c>
      <c r="DS9" s="15">
        <f aca="true" t="shared" si="97" ref="DS9:DS35">C9*0.31635/100</f>
        <v>94.905</v>
      </c>
      <c r="DT9" s="15">
        <f t="shared" si="75"/>
        <v>387.52875</v>
      </c>
      <c r="DU9" s="15">
        <f t="shared" si="76"/>
        <v>482.43375000000003</v>
      </c>
      <c r="DV9" s="32">
        <f t="shared" si="77"/>
        <v>99.473094</v>
      </c>
      <c r="DW9" s="32">
        <f t="shared" si="78"/>
        <v>105.12626850000001</v>
      </c>
    </row>
    <row r="10" spans="1:127" ht="12">
      <c r="A10" s="2">
        <v>41183</v>
      </c>
      <c r="C10" s="16"/>
      <c r="D10" s="16">
        <v>122050</v>
      </c>
      <c r="E10" s="16">
        <f t="shared" si="0"/>
        <v>122050</v>
      </c>
      <c r="F10" s="45">
        <v>31444</v>
      </c>
      <c r="G10" s="45">
        <v>33231</v>
      </c>
      <c r="J10" s="32">
        <f t="shared" si="1"/>
        <v>11011.81479</v>
      </c>
      <c r="K10" s="32">
        <f t="shared" si="2"/>
        <v>11011.81479</v>
      </c>
      <c r="L10" s="32">
        <f t="shared" si="3"/>
        <v>2836.9971672</v>
      </c>
      <c r="M10" s="32">
        <f t="shared" si="4"/>
        <v>2998.2270978</v>
      </c>
      <c r="P10" s="15">
        <f t="shared" si="5"/>
        <v>103.47399</v>
      </c>
      <c r="Q10" s="15">
        <f t="shared" si="6"/>
        <v>103.47399</v>
      </c>
      <c r="R10" s="32">
        <f t="shared" si="7"/>
        <v>26.658223200000002</v>
      </c>
      <c r="S10" s="32">
        <f t="shared" si="8"/>
        <v>28.1732418</v>
      </c>
      <c r="U10" s="32"/>
      <c r="V10" s="15">
        <f t="shared" si="9"/>
        <v>3313.82837</v>
      </c>
      <c r="W10" s="15">
        <f t="shared" si="10"/>
        <v>3313.82837</v>
      </c>
      <c r="X10" s="32">
        <f t="shared" si="11"/>
        <v>853.7486216</v>
      </c>
      <c r="Y10" s="32">
        <f t="shared" si="12"/>
        <v>902.2681734</v>
      </c>
      <c r="AB10" s="15">
        <f t="shared" si="13"/>
        <v>27752.888474999996</v>
      </c>
      <c r="AC10" s="15">
        <f t="shared" si="14"/>
        <v>27752.888474999996</v>
      </c>
      <c r="AD10" s="32">
        <f t="shared" si="15"/>
        <v>7150.035438</v>
      </c>
      <c r="AE10" s="32">
        <f t="shared" si="16"/>
        <v>7556.3804745</v>
      </c>
      <c r="AH10" s="15">
        <f t="shared" si="17"/>
        <v>7183.264955</v>
      </c>
      <c r="AI10" s="15">
        <f t="shared" si="18"/>
        <v>7183.264955</v>
      </c>
      <c r="AJ10" s="32">
        <f t="shared" si="19"/>
        <v>1850.6397644</v>
      </c>
      <c r="AK10" s="32">
        <f t="shared" si="20"/>
        <v>1955.8138281</v>
      </c>
      <c r="AN10" s="15">
        <f t="shared" si="21"/>
        <v>4863.64368</v>
      </c>
      <c r="AO10" s="15">
        <f t="shared" si="22"/>
        <v>4863.64368</v>
      </c>
      <c r="AP10" s="32">
        <f t="shared" si="23"/>
        <v>1253.0308224</v>
      </c>
      <c r="AQ10" s="32">
        <f t="shared" si="24"/>
        <v>1324.2420576</v>
      </c>
      <c r="AT10" s="15">
        <f t="shared" si="25"/>
        <v>748.0932700000001</v>
      </c>
      <c r="AU10" s="15">
        <f t="shared" si="26"/>
        <v>748.0932700000001</v>
      </c>
      <c r="AV10" s="32">
        <f t="shared" si="27"/>
        <v>192.7328536</v>
      </c>
      <c r="AW10" s="32">
        <f t="shared" si="28"/>
        <v>203.6860914</v>
      </c>
      <c r="AZ10" s="15">
        <f t="shared" si="29"/>
        <v>1712.6055999999999</v>
      </c>
      <c r="BA10" s="15">
        <f t="shared" si="30"/>
        <v>1712.6055999999999</v>
      </c>
      <c r="BB10" s="32">
        <f t="shared" si="31"/>
        <v>441.22220799999997</v>
      </c>
      <c r="BC10" s="32">
        <f t="shared" si="32"/>
        <v>466.297392</v>
      </c>
      <c r="BF10" s="15">
        <f t="shared" si="33"/>
        <v>287.147035</v>
      </c>
      <c r="BG10" s="15">
        <f t="shared" si="34"/>
        <v>287.147035</v>
      </c>
      <c r="BH10" s="32">
        <f t="shared" si="35"/>
        <v>73.9782988</v>
      </c>
      <c r="BI10" s="32">
        <f t="shared" si="36"/>
        <v>78.1825737</v>
      </c>
      <c r="BL10" s="15">
        <f t="shared" si="37"/>
        <v>310.605045</v>
      </c>
      <c r="BM10" s="15">
        <f t="shared" si="38"/>
        <v>310.605045</v>
      </c>
      <c r="BN10" s="32">
        <f t="shared" si="39"/>
        <v>80.0218356</v>
      </c>
      <c r="BO10" s="32">
        <f t="shared" si="40"/>
        <v>84.5695719</v>
      </c>
      <c r="BR10" s="15">
        <f t="shared" si="41"/>
        <v>593.150795</v>
      </c>
      <c r="BS10" s="15">
        <f t="shared" si="42"/>
        <v>593.150795</v>
      </c>
      <c r="BT10" s="32">
        <f t="shared" si="43"/>
        <v>152.81469560000002</v>
      </c>
      <c r="BU10" s="32">
        <f t="shared" si="44"/>
        <v>161.4993369</v>
      </c>
      <c r="BX10" s="15">
        <f t="shared" si="45"/>
        <v>98.506555</v>
      </c>
      <c r="BY10" s="15">
        <f t="shared" si="46"/>
        <v>98.506555</v>
      </c>
      <c r="BZ10" s="32">
        <f t="shared" si="47"/>
        <v>25.3784524</v>
      </c>
      <c r="CA10" s="32">
        <f t="shared" si="48"/>
        <v>26.820740100000002</v>
      </c>
      <c r="CD10" s="15">
        <f t="shared" si="49"/>
        <v>1.7087</v>
      </c>
      <c r="CE10" s="15">
        <f t="shared" si="50"/>
        <v>1.7087</v>
      </c>
      <c r="CF10" s="32"/>
      <c r="CG10" s="32"/>
      <c r="CJ10" s="15">
        <f t="shared" si="51"/>
        <v>627.007465</v>
      </c>
      <c r="CK10" s="15">
        <f t="shared" si="52"/>
        <v>627.007465</v>
      </c>
      <c r="CL10" s="32">
        <f t="shared" si="53"/>
        <v>161.5372612</v>
      </c>
      <c r="CM10" s="32">
        <f t="shared" si="54"/>
        <v>170.7176163</v>
      </c>
      <c r="CP10" s="15">
        <f t="shared" si="55"/>
        <v>908.49138</v>
      </c>
      <c r="CQ10" s="15">
        <f t="shared" si="56"/>
        <v>908.49138</v>
      </c>
      <c r="CR10" s="32">
        <f t="shared" si="57"/>
        <v>234.0565584</v>
      </c>
      <c r="CS10" s="32">
        <f t="shared" si="58"/>
        <v>247.3582716</v>
      </c>
      <c r="CV10" s="15">
        <f t="shared" si="59"/>
        <v>1149.5035149999999</v>
      </c>
      <c r="CW10" s="15">
        <f t="shared" si="60"/>
        <v>1149.5035149999999</v>
      </c>
      <c r="CX10" s="32">
        <f t="shared" si="61"/>
        <v>296.1490252</v>
      </c>
      <c r="CY10" s="32">
        <f t="shared" si="62"/>
        <v>312.9795273</v>
      </c>
      <c r="DB10" s="15">
        <f t="shared" si="63"/>
        <v>106.9158</v>
      </c>
      <c r="DC10" s="15">
        <f t="shared" si="64"/>
        <v>106.9158</v>
      </c>
      <c r="DD10" s="32">
        <f t="shared" si="65"/>
        <v>27.544944</v>
      </c>
      <c r="DE10" s="32">
        <f t="shared" si="66"/>
        <v>29.110356000000003</v>
      </c>
      <c r="DH10" s="32">
        <f t="shared" si="67"/>
        <v>2020.232625</v>
      </c>
      <c r="DI10" s="15">
        <f t="shared" si="68"/>
        <v>2020.232625</v>
      </c>
      <c r="DJ10" s="32">
        <f t="shared" si="69"/>
        <v>520.47681</v>
      </c>
      <c r="DK10" s="32">
        <f t="shared" si="70"/>
        <v>550.0561275</v>
      </c>
      <c r="DN10" s="15">
        <f t="shared" si="71"/>
        <v>5241.339609999999</v>
      </c>
      <c r="DO10" s="15">
        <f t="shared" si="72"/>
        <v>5241.339609999999</v>
      </c>
      <c r="DP10" s="32">
        <f t="shared" si="73"/>
        <v>1350.3374248</v>
      </c>
      <c r="DQ10" s="32">
        <f t="shared" si="74"/>
        <v>1427.0787102000002</v>
      </c>
      <c r="DT10" s="15">
        <f t="shared" si="75"/>
        <v>386.10517500000003</v>
      </c>
      <c r="DU10" s="15">
        <f t="shared" si="76"/>
        <v>386.10517500000003</v>
      </c>
      <c r="DV10" s="32">
        <f t="shared" si="77"/>
        <v>99.473094</v>
      </c>
      <c r="DW10" s="32">
        <f t="shared" si="78"/>
        <v>105.12626850000001</v>
      </c>
    </row>
    <row r="11" spans="1:127" ht="12">
      <c r="A11" s="2">
        <v>41365</v>
      </c>
      <c r="C11" s="16">
        <v>30000</v>
      </c>
      <c r="D11" s="16">
        <v>122050</v>
      </c>
      <c r="E11" s="16">
        <f t="shared" si="0"/>
        <v>152050</v>
      </c>
      <c r="F11" s="45">
        <v>31444</v>
      </c>
      <c r="G11" s="45">
        <v>33231</v>
      </c>
      <c r="I11" s="15">
        <f t="shared" si="79"/>
        <v>2706.7140000000004</v>
      </c>
      <c r="J11" s="32">
        <f t="shared" si="1"/>
        <v>11011.81479</v>
      </c>
      <c r="K11" s="32">
        <f t="shared" si="2"/>
        <v>13718.52879</v>
      </c>
      <c r="L11" s="32">
        <f t="shared" si="3"/>
        <v>2836.9971672</v>
      </c>
      <c r="M11" s="32">
        <f t="shared" si="4"/>
        <v>2998.2270978</v>
      </c>
      <c r="O11" s="15">
        <f t="shared" si="80"/>
        <v>25.433999999999997</v>
      </c>
      <c r="P11" s="15">
        <f t="shared" si="5"/>
        <v>103.47399</v>
      </c>
      <c r="Q11" s="15">
        <f t="shared" si="6"/>
        <v>128.90798999999998</v>
      </c>
      <c r="R11" s="32">
        <f t="shared" si="7"/>
        <v>26.658223200000002</v>
      </c>
      <c r="S11" s="32">
        <f t="shared" si="8"/>
        <v>28.1732418</v>
      </c>
      <c r="U11" s="32">
        <f t="shared" si="81"/>
        <v>814.5419999999999</v>
      </c>
      <c r="V11" s="15">
        <f t="shared" si="9"/>
        <v>3313.82837</v>
      </c>
      <c r="W11" s="15">
        <f t="shared" si="10"/>
        <v>4128.370370000001</v>
      </c>
      <c r="X11" s="32">
        <f t="shared" si="11"/>
        <v>853.7486216</v>
      </c>
      <c r="Y11" s="32">
        <f t="shared" si="12"/>
        <v>902.2681734</v>
      </c>
      <c r="AA11" s="15">
        <f t="shared" si="82"/>
        <v>6821.685</v>
      </c>
      <c r="AB11" s="15">
        <f t="shared" si="13"/>
        <v>27752.888474999996</v>
      </c>
      <c r="AC11" s="15">
        <f t="shared" si="14"/>
        <v>34574.573475</v>
      </c>
      <c r="AD11" s="32">
        <f t="shared" si="15"/>
        <v>7150.035438</v>
      </c>
      <c r="AE11" s="32">
        <f t="shared" si="16"/>
        <v>7556.3804745</v>
      </c>
      <c r="AG11" s="15">
        <f t="shared" si="83"/>
        <v>1765.6529999999998</v>
      </c>
      <c r="AH11" s="15">
        <f t="shared" si="17"/>
        <v>7183.264955</v>
      </c>
      <c r="AI11" s="15">
        <f t="shared" si="18"/>
        <v>8948.917954999999</v>
      </c>
      <c r="AJ11" s="32">
        <f t="shared" si="19"/>
        <v>1850.6397644</v>
      </c>
      <c r="AK11" s="32">
        <f t="shared" si="20"/>
        <v>1955.8138281</v>
      </c>
      <c r="AM11" s="15">
        <f t="shared" si="84"/>
        <v>1195.488</v>
      </c>
      <c r="AN11" s="15">
        <f t="shared" si="21"/>
        <v>4863.64368</v>
      </c>
      <c r="AO11" s="15">
        <f t="shared" si="22"/>
        <v>6059.13168</v>
      </c>
      <c r="AP11" s="32">
        <f t="shared" si="23"/>
        <v>1253.0308224</v>
      </c>
      <c r="AQ11" s="32">
        <f t="shared" si="24"/>
        <v>1324.2420576</v>
      </c>
      <c r="AS11" s="15">
        <f t="shared" si="85"/>
        <v>183.882</v>
      </c>
      <c r="AT11" s="15">
        <f t="shared" si="25"/>
        <v>748.0932700000001</v>
      </c>
      <c r="AU11" s="15">
        <f t="shared" si="26"/>
        <v>931.9752700000001</v>
      </c>
      <c r="AV11" s="32">
        <f t="shared" si="27"/>
        <v>192.7328536</v>
      </c>
      <c r="AW11" s="32">
        <f t="shared" si="28"/>
        <v>203.6860914</v>
      </c>
      <c r="AY11" s="15">
        <f t="shared" si="86"/>
        <v>420.96</v>
      </c>
      <c r="AZ11" s="15">
        <f t="shared" si="29"/>
        <v>1712.6055999999999</v>
      </c>
      <c r="BA11" s="15">
        <f t="shared" si="30"/>
        <v>2133.5656</v>
      </c>
      <c r="BB11" s="32">
        <f t="shared" si="31"/>
        <v>441.22220799999997</v>
      </c>
      <c r="BC11" s="32">
        <f t="shared" si="32"/>
        <v>466.297392</v>
      </c>
      <c r="BE11" s="15">
        <f t="shared" si="87"/>
        <v>70.581</v>
      </c>
      <c r="BF11" s="15">
        <f t="shared" si="33"/>
        <v>287.147035</v>
      </c>
      <c r="BG11" s="15">
        <f t="shared" si="34"/>
        <v>357.72803500000003</v>
      </c>
      <c r="BH11" s="32">
        <f t="shared" si="35"/>
        <v>73.9782988</v>
      </c>
      <c r="BI11" s="32">
        <f t="shared" si="36"/>
        <v>78.1825737</v>
      </c>
      <c r="BK11" s="15">
        <f t="shared" si="88"/>
        <v>76.347</v>
      </c>
      <c r="BL11" s="15">
        <f t="shared" si="37"/>
        <v>310.605045</v>
      </c>
      <c r="BM11" s="15">
        <f t="shared" si="38"/>
        <v>386.952045</v>
      </c>
      <c r="BN11" s="32">
        <f t="shared" si="39"/>
        <v>80.0218356</v>
      </c>
      <c r="BO11" s="32">
        <f t="shared" si="40"/>
        <v>84.5695719</v>
      </c>
      <c r="BQ11" s="15">
        <f t="shared" si="89"/>
        <v>145.797</v>
      </c>
      <c r="BR11" s="15">
        <f t="shared" si="41"/>
        <v>593.150795</v>
      </c>
      <c r="BS11" s="15">
        <f t="shared" si="42"/>
        <v>738.947795</v>
      </c>
      <c r="BT11" s="32">
        <f t="shared" si="43"/>
        <v>152.81469560000002</v>
      </c>
      <c r="BU11" s="32">
        <f t="shared" si="44"/>
        <v>161.4993369</v>
      </c>
      <c r="BW11" s="15">
        <f>C11*0.08071/100</f>
        <v>24.213</v>
      </c>
      <c r="BX11" s="15">
        <f t="shared" si="45"/>
        <v>98.506555</v>
      </c>
      <c r="BY11" s="15">
        <f t="shared" si="46"/>
        <v>122.71955500000001</v>
      </c>
      <c r="BZ11" s="32">
        <f t="shared" si="47"/>
        <v>25.3784524</v>
      </c>
      <c r="CA11" s="32">
        <f t="shared" si="48"/>
        <v>26.820740100000002</v>
      </c>
      <c r="CC11" s="15">
        <f t="shared" si="90"/>
        <v>0.42</v>
      </c>
      <c r="CD11" s="15">
        <f t="shared" si="49"/>
        <v>1.7087</v>
      </c>
      <c r="CE11" s="15">
        <f t="shared" si="50"/>
        <v>2.1287000000000003</v>
      </c>
      <c r="CF11" s="32"/>
      <c r="CG11" s="32"/>
      <c r="CI11" s="15">
        <f t="shared" si="91"/>
        <v>154.11900000000003</v>
      </c>
      <c r="CJ11" s="15">
        <f t="shared" si="51"/>
        <v>627.007465</v>
      </c>
      <c r="CK11" s="15">
        <f t="shared" si="52"/>
        <v>781.126465</v>
      </c>
      <c r="CL11" s="32">
        <f t="shared" si="53"/>
        <v>161.5372612</v>
      </c>
      <c r="CM11" s="32">
        <f t="shared" si="54"/>
        <v>170.7176163</v>
      </c>
      <c r="CO11" s="15">
        <f t="shared" si="92"/>
        <v>223.308</v>
      </c>
      <c r="CP11" s="15">
        <f t="shared" si="55"/>
        <v>908.49138</v>
      </c>
      <c r="CQ11" s="15">
        <f t="shared" si="56"/>
        <v>1131.79938</v>
      </c>
      <c r="CR11" s="32">
        <f t="shared" si="57"/>
        <v>234.0565584</v>
      </c>
      <c r="CS11" s="32">
        <f t="shared" si="58"/>
        <v>247.3582716</v>
      </c>
      <c r="CU11" s="15">
        <f t="shared" si="93"/>
        <v>282.549</v>
      </c>
      <c r="CV11" s="15">
        <f t="shared" si="59"/>
        <v>1149.5035149999999</v>
      </c>
      <c r="CW11" s="15">
        <f t="shared" si="60"/>
        <v>1432.0525149999999</v>
      </c>
      <c r="CX11" s="32">
        <f t="shared" si="61"/>
        <v>296.1490252</v>
      </c>
      <c r="CY11" s="32">
        <f t="shared" si="62"/>
        <v>312.9795273</v>
      </c>
      <c r="DA11" s="15">
        <f t="shared" si="94"/>
        <v>26.28</v>
      </c>
      <c r="DB11" s="15">
        <f t="shared" si="63"/>
        <v>106.9158</v>
      </c>
      <c r="DC11" s="15">
        <f t="shared" si="64"/>
        <v>133.19580000000002</v>
      </c>
      <c r="DD11" s="32">
        <f t="shared" si="65"/>
        <v>27.544944</v>
      </c>
      <c r="DE11" s="32">
        <f t="shared" si="66"/>
        <v>29.110356000000003</v>
      </c>
      <c r="DG11" s="15">
        <f t="shared" si="95"/>
        <v>496.575</v>
      </c>
      <c r="DH11" s="32">
        <f t="shared" si="67"/>
        <v>2020.232625</v>
      </c>
      <c r="DI11" s="15">
        <f t="shared" si="68"/>
        <v>2516.807625</v>
      </c>
      <c r="DJ11" s="32">
        <f t="shared" si="69"/>
        <v>520.47681</v>
      </c>
      <c r="DK11" s="32">
        <f t="shared" si="70"/>
        <v>550.0561275</v>
      </c>
      <c r="DM11" s="15">
        <f t="shared" si="96"/>
        <v>1288.326</v>
      </c>
      <c r="DN11" s="15">
        <f t="shared" si="71"/>
        <v>5241.339609999999</v>
      </c>
      <c r="DO11" s="15">
        <f t="shared" si="72"/>
        <v>6529.665609999999</v>
      </c>
      <c r="DP11" s="32">
        <f t="shared" si="73"/>
        <v>1350.3374248</v>
      </c>
      <c r="DQ11" s="32">
        <f t="shared" si="74"/>
        <v>1427.0787102000002</v>
      </c>
      <c r="DS11" s="15">
        <f t="shared" si="97"/>
        <v>94.905</v>
      </c>
      <c r="DT11" s="15">
        <f t="shared" si="75"/>
        <v>386.10517500000003</v>
      </c>
      <c r="DU11" s="15">
        <f t="shared" si="76"/>
        <v>481.010175</v>
      </c>
      <c r="DV11" s="32">
        <f t="shared" si="77"/>
        <v>99.473094</v>
      </c>
      <c r="DW11" s="32">
        <f t="shared" si="78"/>
        <v>105.12626850000001</v>
      </c>
    </row>
    <row r="12" spans="1:127" ht="12">
      <c r="A12" s="2">
        <v>41548</v>
      </c>
      <c r="C12" s="16"/>
      <c r="D12" s="16">
        <v>121750</v>
      </c>
      <c r="E12" s="16">
        <f t="shared" si="0"/>
        <v>121750</v>
      </c>
      <c r="F12" s="45">
        <v>31444</v>
      </c>
      <c r="G12" s="45">
        <v>33231</v>
      </c>
      <c r="J12" s="32">
        <f t="shared" si="1"/>
        <v>10984.74765</v>
      </c>
      <c r="K12" s="32">
        <f t="shared" si="2"/>
        <v>10984.74765</v>
      </c>
      <c r="L12" s="32">
        <f t="shared" si="3"/>
        <v>2836.9971672</v>
      </c>
      <c r="M12" s="32">
        <f t="shared" si="4"/>
        <v>2998.2270978</v>
      </c>
      <c r="P12" s="15">
        <f t="shared" si="5"/>
        <v>103.21965</v>
      </c>
      <c r="Q12" s="15">
        <f t="shared" si="6"/>
        <v>103.21965</v>
      </c>
      <c r="R12" s="32">
        <f t="shared" si="7"/>
        <v>26.658223200000002</v>
      </c>
      <c r="S12" s="32">
        <f t="shared" si="8"/>
        <v>28.1732418</v>
      </c>
      <c r="U12" s="32"/>
      <c r="V12" s="15">
        <f t="shared" si="9"/>
        <v>3305.68295</v>
      </c>
      <c r="W12" s="15">
        <f t="shared" si="10"/>
        <v>3305.68295</v>
      </c>
      <c r="X12" s="32">
        <f t="shared" si="11"/>
        <v>853.7486216</v>
      </c>
      <c r="Y12" s="32">
        <f t="shared" si="12"/>
        <v>902.2681734</v>
      </c>
      <c r="AB12" s="15">
        <f t="shared" si="13"/>
        <v>27684.671625000003</v>
      </c>
      <c r="AC12" s="15">
        <f t="shared" si="14"/>
        <v>27684.671625000003</v>
      </c>
      <c r="AD12" s="32">
        <f t="shared" si="15"/>
        <v>7150.035438</v>
      </c>
      <c r="AE12" s="32">
        <f t="shared" si="16"/>
        <v>7556.3804745</v>
      </c>
      <c r="AH12" s="15">
        <f t="shared" si="17"/>
        <v>7165.608425</v>
      </c>
      <c r="AI12" s="15">
        <f t="shared" si="18"/>
        <v>7165.608425</v>
      </c>
      <c r="AJ12" s="32">
        <f t="shared" si="19"/>
        <v>1850.6397644</v>
      </c>
      <c r="AK12" s="32">
        <f t="shared" si="20"/>
        <v>1955.8138281</v>
      </c>
      <c r="AN12" s="15">
        <f t="shared" si="21"/>
        <v>4851.6888</v>
      </c>
      <c r="AO12" s="15">
        <f t="shared" si="22"/>
        <v>4851.6888</v>
      </c>
      <c r="AP12" s="32">
        <f t="shared" si="23"/>
        <v>1253.0308224</v>
      </c>
      <c r="AQ12" s="32">
        <f t="shared" si="24"/>
        <v>1324.2420576</v>
      </c>
      <c r="AT12" s="15">
        <f t="shared" si="25"/>
        <v>746.25445</v>
      </c>
      <c r="AU12" s="15">
        <f t="shared" si="26"/>
        <v>746.25445</v>
      </c>
      <c r="AV12" s="32">
        <f t="shared" si="27"/>
        <v>192.7328536</v>
      </c>
      <c r="AW12" s="32">
        <f t="shared" si="28"/>
        <v>203.6860914</v>
      </c>
      <c r="AZ12" s="15">
        <f t="shared" si="29"/>
        <v>1708.396</v>
      </c>
      <c r="BA12" s="15">
        <f t="shared" si="30"/>
        <v>1708.396</v>
      </c>
      <c r="BB12" s="32">
        <f t="shared" si="31"/>
        <v>441.22220799999997</v>
      </c>
      <c r="BC12" s="32">
        <f t="shared" si="32"/>
        <v>466.297392</v>
      </c>
      <c r="BF12" s="15">
        <f t="shared" si="33"/>
        <v>286.44122500000003</v>
      </c>
      <c r="BG12" s="15">
        <f t="shared" si="34"/>
        <v>286.44122500000003</v>
      </c>
      <c r="BH12" s="32">
        <f t="shared" si="35"/>
        <v>73.9782988</v>
      </c>
      <c r="BI12" s="32">
        <f t="shared" si="36"/>
        <v>78.1825737</v>
      </c>
      <c r="BL12" s="15">
        <f t="shared" si="37"/>
        <v>309.841575</v>
      </c>
      <c r="BM12" s="15">
        <f t="shared" si="38"/>
        <v>309.841575</v>
      </c>
      <c r="BN12" s="32">
        <f t="shared" si="39"/>
        <v>80.0218356</v>
      </c>
      <c r="BO12" s="32">
        <f t="shared" si="40"/>
        <v>84.5695719</v>
      </c>
      <c r="BR12" s="15">
        <f t="shared" si="41"/>
        <v>591.692825</v>
      </c>
      <c r="BS12" s="15">
        <f t="shared" si="42"/>
        <v>591.692825</v>
      </c>
      <c r="BT12" s="32">
        <f t="shared" si="43"/>
        <v>152.81469560000002</v>
      </c>
      <c r="BU12" s="32">
        <f t="shared" si="44"/>
        <v>161.4993369</v>
      </c>
      <c r="BX12" s="15">
        <f t="shared" si="45"/>
        <v>98.26442500000002</v>
      </c>
      <c r="BY12" s="15">
        <f t="shared" si="46"/>
        <v>98.26442500000002</v>
      </c>
      <c r="BZ12" s="32">
        <f t="shared" si="47"/>
        <v>25.3784524</v>
      </c>
      <c r="CA12" s="32">
        <f t="shared" si="48"/>
        <v>26.820740100000002</v>
      </c>
      <c r="CD12" s="15">
        <f t="shared" si="49"/>
        <v>1.7045</v>
      </c>
      <c r="CE12" s="15">
        <f t="shared" si="50"/>
        <v>1.7045</v>
      </c>
      <c r="CF12" s="32"/>
      <c r="CG12" s="32"/>
      <c r="CJ12" s="15">
        <f t="shared" si="51"/>
        <v>625.466275</v>
      </c>
      <c r="CK12" s="15">
        <f t="shared" si="52"/>
        <v>625.466275</v>
      </c>
      <c r="CL12" s="32">
        <f t="shared" si="53"/>
        <v>161.5372612</v>
      </c>
      <c r="CM12" s="32">
        <f t="shared" si="54"/>
        <v>170.7176163</v>
      </c>
      <c r="CP12" s="15">
        <f t="shared" si="55"/>
        <v>906.2583</v>
      </c>
      <c r="CQ12" s="15">
        <f t="shared" si="56"/>
        <v>906.2583</v>
      </c>
      <c r="CR12" s="32">
        <f t="shared" si="57"/>
        <v>234.0565584</v>
      </c>
      <c r="CS12" s="32">
        <f t="shared" si="58"/>
        <v>247.3582716</v>
      </c>
      <c r="CV12" s="15">
        <f t="shared" si="59"/>
        <v>1146.678025</v>
      </c>
      <c r="CW12" s="15">
        <f t="shared" si="60"/>
        <v>1146.678025</v>
      </c>
      <c r="CX12" s="32">
        <f t="shared" si="61"/>
        <v>296.1490252</v>
      </c>
      <c r="CY12" s="32">
        <f t="shared" si="62"/>
        <v>312.9795273</v>
      </c>
      <c r="DB12" s="15">
        <f t="shared" si="63"/>
        <v>106.65299999999999</v>
      </c>
      <c r="DC12" s="15">
        <f t="shared" si="64"/>
        <v>106.65299999999999</v>
      </c>
      <c r="DD12" s="32">
        <f t="shared" si="65"/>
        <v>27.544944</v>
      </c>
      <c r="DE12" s="32">
        <f t="shared" si="66"/>
        <v>29.110356000000003</v>
      </c>
      <c r="DH12" s="32">
        <f t="shared" si="67"/>
        <v>2015.266875</v>
      </c>
      <c r="DI12" s="15">
        <f t="shared" si="68"/>
        <v>2015.266875</v>
      </c>
      <c r="DJ12" s="32">
        <f t="shared" si="69"/>
        <v>520.47681</v>
      </c>
      <c r="DK12" s="32">
        <f t="shared" si="70"/>
        <v>550.0561275</v>
      </c>
      <c r="DN12" s="15">
        <f t="shared" si="71"/>
        <v>5228.4563499999995</v>
      </c>
      <c r="DO12" s="15">
        <f t="shared" si="72"/>
        <v>5228.4563499999995</v>
      </c>
      <c r="DP12" s="32">
        <f t="shared" si="73"/>
        <v>1350.3374248</v>
      </c>
      <c r="DQ12" s="32">
        <f t="shared" si="74"/>
        <v>1427.0787102000002</v>
      </c>
      <c r="DT12" s="15">
        <f t="shared" si="75"/>
        <v>385.15612500000003</v>
      </c>
      <c r="DU12" s="15">
        <f t="shared" si="76"/>
        <v>385.15612500000003</v>
      </c>
      <c r="DV12" s="32">
        <f t="shared" si="77"/>
        <v>99.473094</v>
      </c>
      <c r="DW12" s="32">
        <f t="shared" si="78"/>
        <v>105.12626850000001</v>
      </c>
    </row>
    <row r="13" spans="1:127" ht="12">
      <c r="A13" s="2">
        <v>41730</v>
      </c>
      <c r="C13" s="16">
        <v>25000</v>
      </c>
      <c r="D13" s="16">
        <v>121750</v>
      </c>
      <c r="E13" s="16">
        <f t="shared" si="0"/>
        <v>146750</v>
      </c>
      <c r="F13" s="45">
        <v>31444</v>
      </c>
      <c r="G13" s="45">
        <v>33231</v>
      </c>
      <c r="I13" s="15">
        <f t="shared" si="79"/>
        <v>2255.595</v>
      </c>
      <c r="J13" s="32">
        <f t="shared" si="1"/>
        <v>10984.74765</v>
      </c>
      <c r="K13" s="32">
        <f t="shared" si="2"/>
        <v>13240.342649999999</v>
      </c>
      <c r="L13" s="32">
        <f t="shared" si="3"/>
        <v>2836.9971672</v>
      </c>
      <c r="M13" s="32">
        <f t="shared" si="4"/>
        <v>2998.2270978</v>
      </c>
      <c r="O13" s="15">
        <f t="shared" si="80"/>
        <v>21.195</v>
      </c>
      <c r="P13" s="15">
        <f t="shared" si="5"/>
        <v>103.21965</v>
      </c>
      <c r="Q13" s="15">
        <f t="shared" si="6"/>
        <v>124.41465</v>
      </c>
      <c r="R13" s="32">
        <f t="shared" si="7"/>
        <v>26.658223200000002</v>
      </c>
      <c r="S13" s="32">
        <f t="shared" si="8"/>
        <v>28.1732418</v>
      </c>
      <c r="U13" s="32">
        <f t="shared" si="81"/>
        <v>678.785</v>
      </c>
      <c r="V13" s="15">
        <f t="shared" si="9"/>
        <v>3305.68295</v>
      </c>
      <c r="W13" s="15">
        <f t="shared" si="10"/>
        <v>3984.4679499999997</v>
      </c>
      <c r="X13" s="32">
        <f t="shared" si="11"/>
        <v>853.7486216</v>
      </c>
      <c r="Y13" s="32">
        <f t="shared" si="12"/>
        <v>902.2681734</v>
      </c>
      <c r="AA13" s="15">
        <f t="shared" si="82"/>
        <v>5684.7375</v>
      </c>
      <c r="AB13" s="15">
        <f t="shared" si="13"/>
        <v>27684.671625000003</v>
      </c>
      <c r="AC13" s="15">
        <f t="shared" si="14"/>
        <v>33369.409125000006</v>
      </c>
      <c r="AD13" s="32">
        <f t="shared" si="15"/>
        <v>7150.035438</v>
      </c>
      <c r="AE13" s="32">
        <f t="shared" si="16"/>
        <v>7556.3804745</v>
      </c>
      <c r="AG13" s="15">
        <f t="shared" si="83"/>
        <v>1471.3775</v>
      </c>
      <c r="AH13" s="15">
        <f t="shared" si="17"/>
        <v>7165.608425</v>
      </c>
      <c r="AI13" s="15">
        <f t="shared" si="18"/>
        <v>8636.985925</v>
      </c>
      <c r="AJ13" s="32">
        <f t="shared" si="19"/>
        <v>1850.6397644</v>
      </c>
      <c r="AK13" s="32">
        <f t="shared" si="20"/>
        <v>1955.8138281</v>
      </c>
      <c r="AM13" s="15">
        <f t="shared" si="84"/>
        <v>996.24</v>
      </c>
      <c r="AN13" s="15">
        <f t="shared" si="21"/>
        <v>4851.6888</v>
      </c>
      <c r="AO13" s="15">
        <f t="shared" si="22"/>
        <v>5847.9288</v>
      </c>
      <c r="AP13" s="32">
        <f t="shared" si="23"/>
        <v>1253.0308224</v>
      </c>
      <c r="AQ13" s="32">
        <f t="shared" si="24"/>
        <v>1324.2420576</v>
      </c>
      <c r="AS13" s="15">
        <f t="shared" si="85"/>
        <v>153.235</v>
      </c>
      <c r="AT13" s="15">
        <f t="shared" si="25"/>
        <v>746.25445</v>
      </c>
      <c r="AU13" s="15">
        <f t="shared" si="26"/>
        <v>899.48945</v>
      </c>
      <c r="AV13" s="32">
        <f t="shared" si="27"/>
        <v>192.7328536</v>
      </c>
      <c r="AW13" s="32">
        <f t="shared" si="28"/>
        <v>203.6860914</v>
      </c>
      <c r="AY13" s="15">
        <f t="shared" si="86"/>
        <v>350.8</v>
      </c>
      <c r="AZ13" s="15">
        <f t="shared" si="29"/>
        <v>1708.396</v>
      </c>
      <c r="BA13" s="15">
        <f t="shared" si="30"/>
        <v>2059.196</v>
      </c>
      <c r="BB13" s="32">
        <f t="shared" si="31"/>
        <v>441.22220799999997</v>
      </c>
      <c r="BC13" s="32">
        <f t="shared" si="32"/>
        <v>466.297392</v>
      </c>
      <c r="BE13" s="15">
        <f t="shared" si="87"/>
        <v>58.8175</v>
      </c>
      <c r="BF13" s="15">
        <f t="shared" si="33"/>
        <v>286.44122500000003</v>
      </c>
      <c r="BG13" s="15">
        <f t="shared" si="34"/>
        <v>345.258725</v>
      </c>
      <c r="BH13" s="32">
        <f t="shared" si="35"/>
        <v>73.9782988</v>
      </c>
      <c r="BI13" s="32">
        <f t="shared" si="36"/>
        <v>78.1825737</v>
      </c>
      <c r="BK13" s="15">
        <f t="shared" si="88"/>
        <v>63.6225</v>
      </c>
      <c r="BL13" s="15">
        <f t="shared" si="37"/>
        <v>309.841575</v>
      </c>
      <c r="BM13" s="15">
        <f t="shared" si="38"/>
        <v>373.464075</v>
      </c>
      <c r="BN13" s="32">
        <f t="shared" si="39"/>
        <v>80.0218356</v>
      </c>
      <c r="BO13" s="32">
        <f t="shared" si="40"/>
        <v>84.5695719</v>
      </c>
      <c r="BQ13" s="15">
        <f t="shared" si="89"/>
        <v>121.4975</v>
      </c>
      <c r="BR13" s="15">
        <f t="shared" si="41"/>
        <v>591.692825</v>
      </c>
      <c r="BS13" s="15">
        <f t="shared" si="42"/>
        <v>713.190325</v>
      </c>
      <c r="BT13" s="32">
        <f t="shared" si="43"/>
        <v>152.81469560000002</v>
      </c>
      <c r="BU13" s="32">
        <f t="shared" si="44"/>
        <v>161.4993369</v>
      </c>
      <c r="BW13" s="15">
        <f>C13*0.08071/100</f>
        <v>20.1775</v>
      </c>
      <c r="BX13" s="15">
        <f t="shared" si="45"/>
        <v>98.26442500000002</v>
      </c>
      <c r="BY13" s="15">
        <f t="shared" si="46"/>
        <v>118.44192500000001</v>
      </c>
      <c r="BZ13" s="32">
        <f t="shared" si="47"/>
        <v>25.3784524</v>
      </c>
      <c r="CA13" s="32">
        <f t="shared" si="48"/>
        <v>26.820740100000002</v>
      </c>
      <c r="CC13" s="15">
        <f t="shared" si="90"/>
        <v>0.35</v>
      </c>
      <c r="CD13" s="15">
        <f t="shared" si="49"/>
        <v>1.7045</v>
      </c>
      <c r="CE13" s="15">
        <f t="shared" si="50"/>
        <v>2.0545</v>
      </c>
      <c r="CF13" s="32"/>
      <c r="CG13" s="32"/>
      <c r="CI13" s="15">
        <f t="shared" si="91"/>
        <v>128.4325</v>
      </c>
      <c r="CJ13" s="15">
        <f t="shared" si="51"/>
        <v>625.466275</v>
      </c>
      <c r="CK13" s="15">
        <f t="shared" si="52"/>
        <v>753.898775</v>
      </c>
      <c r="CL13" s="32">
        <f t="shared" si="53"/>
        <v>161.5372612</v>
      </c>
      <c r="CM13" s="32">
        <f t="shared" si="54"/>
        <v>170.7176163</v>
      </c>
      <c r="CO13" s="15">
        <f t="shared" si="92"/>
        <v>186.09</v>
      </c>
      <c r="CP13" s="15">
        <f t="shared" si="55"/>
        <v>906.2583</v>
      </c>
      <c r="CQ13" s="15">
        <f t="shared" si="56"/>
        <v>1092.3482999999999</v>
      </c>
      <c r="CR13" s="32">
        <f t="shared" si="57"/>
        <v>234.0565584</v>
      </c>
      <c r="CS13" s="32">
        <f t="shared" si="58"/>
        <v>247.3582716</v>
      </c>
      <c r="CU13" s="15">
        <f t="shared" si="93"/>
        <v>235.4575</v>
      </c>
      <c r="CV13" s="15">
        <f t="shared" si="59"/>
        <v>1146.678025</v>
      </c>
      <c r="CW13" s="15">
        <f t="shared" si="60"/>
        <v>1382.135525</v>
      </c>
      <c r="CX13" s="32">
        <f t="shared" si="61"/>
        <v>296.1490252</v>
      </c>
      <c r="CY13" s="32">
        <f t="shared" si="62"/>
        <v>312.9795273</v>
      </c>
      <c r="DA13" s="15">
        <f t="shared" si="94"/>
        <v>21.9</v>
      </c>
      <c r="DB13" s="15">
        <f t="shared" si="63"/>
        <v>106.65299999999999</v>
      </c>
      <c r="DC13" s="15">
        <f t="shared" si="64"/>
        <v>128.553</v>
      </c>
      <c r="DD13" s="32">
        <f t="shared" si="65"/>
        <v>27.544944</v>
      </c>
      <c r="DE13" s="32">
        <f t="shared" si="66"/>
        <v>29.110356000000003</v>
      </c>
      <c r="DG13" s="15">
        <f t="shared" si="95"/>
        <v>413.8125</v>
      </c>
      <c r="DH13" s="32">
        <f t="shared" si="67"/>
        <v>2015.266875</v>
      </c>
      <c r="DI13" s="15">
        <f t="shared" si="68"/>
        <v>2429.0793750000003</v>
      </c>
      <c r="DJ13" s="32">
        <f t="shared" si="69"/>
        <v>520.47681</v>
      </c>
      <c r="DK13" s="32">
        <f t="shared" si="70"/>
        <v>550.0561275</v>
      </c>
      <c r="DM13" s="15">
        <f t="shared" si="96"/>
        <v>1073.6049999999998</v>
      </c>
      <c r="DN13" s="15">
        <f t="shared" si="71"/>
        <v>5228.4563499999995</v>
      </c>
      <c r="DO13" s="15">
        <f t="shared" si="72"/>
        <v>6302.061349999999</v>
      </c>
      <c r="DP13" s="32">
        <f t="shared" si="73"/>
        <v>1350.3374248</v>
      </c>
      <c r="DQ13" s="32">
        <f t="shared" si="74"/>
        <v>1427.0787102000002</v>
      </c>
      <c r="DS13" s="15">
        <f t="shared" si="97"/>
        <v>79.0875</v>
      </c>
      <c r="DT13" s="15">
        <f t="shared" si="75"/>
        <v>385.15612500000003</v>
      </c>
      <c r="DU13" s="15">
        <f t="shared" si="76"/>
        <v>464.24362500000007</v>
      </c>
      <c r="DV13" s="32">
        <f t="shared" si="77"/>
        <v>99.473094</v>
      </c>
      <c r="DW13" s="32">
        <f t="shared" si="78"/>
        <v>105.12626850000001</v>
      </c>
    </row>
    <row r="14" spans="1:127" ht="12">
      <c r="A14" s="2">
        <v>41913</v>
      </c>
      <c r="B14" s="10"/>
      <c r="C14" s="16"/>
      <c r="D14" s="16">
        <v>121375</v>
      </c>
      <c r="E14" s="16">
        <f t="shared" si="0"/>
        <v>121375</v>
      </c>
      <c r="F14" s="45">
        <v>31444</v>
      </c>
      <c r="G14" s="45">
        <v>33231</v>
      </c>
      <c r="J14" s="32">
        <f t="shared" si="1"/>
        <v>10950.913725</v>
      </c>
      <c r="K14" s="32">
        <f t="shared" si="2"/>
        <v>10950.913725</v>
      </c>
      <c r="L14" s="32">
        <f t="shared" si="3"/>
        <v>2836.9971672</v>
      </c>
      <c r="M14" s="32">
        <f t="shared" si="4"/>
        <v>2998.2270978</v>
      </c>
      <c r="P14" s="15">
        <f t="shared" si="5"/>
        <v>102.90172499999998</v>
      </c>
      <c r="Q14" s="15">
        <f t="shared" si="6"/>
        <v>102.90172499999998</v>
      </c>
      <c r="R14" s="32">
        <f t="shared" si="7"/>
        <v>26.658223200000002</v>
      </c>
      <c r="S14" s="32">
        <f t="shared" si="8"/>
        <v>28.1732418</v>
      </c>
      <c r="U14" s="32"/>
      <c r="V14" s="15">
        <f t="shared" si="9"/>
        <v>3295.501175</v>
      </c>
      <c r="W14" s="15">
        <f t="shared" si="10"/>
        <v>3295.501175</v>
      </c>
      <c r="X14" s="32">
        <f t="shared" si="11"/>
        <v>853.7486216</v>
      </c>
      <c r="Y14" s="32">
        <f t="shared" si="12"/>
        <v>902.2681734</v>
      </c>
      <c r="AB14" s="15">
        <f t="shared" si="13"/>
        <v>27599.4005625</v>
      </c>
      <c r="AC14" s="15">
        <f t="shared" si="14"/>
        <v>27599.4005625</v>
      </c>
      <c r="AD14" s="32">
        <f t="shared" si="15"/>
        <v>7150.035438</v>
      </c>
      <c r="AE14" s="32">
        <f t="shared" si="16"/>
        <v>7556.3804745</v>
      </c>
      <c r="AH14" s="15">
        <f t="shared" si="17"/>
        <v>7143.5377625</v>
      </c>
      <c r="AI14" s="15">
        <f t="shared" si="18"/>
        <v>7143.5377625</v>
      </c>
      <c r="AJ14" s="32">
        <f t="shared" si="19"/>
        <v>1850.6397644</v>
      </c>
      <c r="AK14" s="32">
        <f t="shared" si="20"/>
        <v>1955.8138281</v>
      </c>
      <c r="AN14" s="15">
        <f t="shared" si="21"/>
        <v>4836.7452</v>
      </c>
      <c r="AO14" s="15">
        <f t="shared" si="22"/>
        <v>4836.7452</v>
      </c>
      <c r="AP14" s="32">
        <f t="shared" si="23"/>
        <v>1253.0308224</v>
      </c>
      <c r="AQ14" s="32">
        <f t="shared" si="24"/>
        <v>1324.2420576</v>
      </c>
      <c r="AT14" s="15">
        <f t="shared" si="25"/>
        <v>743.955925</v>
      </c>
      <c r="AU14" s="15">
        <f t="shared" si="26"/>
        <v>743.955925</v>
      </c>
      <c r="AV14" s="32">
        <f t="shared" si="27"/>
        <v>192.7328536</v>
      </c>
      <c r="AW14" s="32">
        <f t="shared" si="28"/>
        <v>203.6860914</v>
      </c>
      <c r="AZ14" s="15">
        <f t="shared" si="29"/>
        <v>1703.134</v>
      </c>
      <c r="BA14" s="15">
        <f t="shared" si="30"/>
        <v>1703.134</v>
      </c>
      <c r="BB14" s="32">
        <f t="shared" si="31"/>
        <v>441.22220799999997</v>
      </c>
      <c r="BC14" s="32">
        <f t="shared" si="32"/>
        <v>466.297392</v>
      </c>
      <c r="BF14" s="15">
        <f t="shared" si="33"/>
        <v>285.5589625</v>
      </c>
      <c r="BG14" s="15">
        <f t="shared" si="34"/>
        <v>285.5589625</v>
      </c>
      <c r="BH14" s="32">
        <f t="shared" si="35"/>
        <v>73.9782988</v>
      </c>
      <c r="BI14" s="32">
        <f t="shared" si="36"/>
        <v>78.1825737</v>
      </c>
      <c r="BL14" s="15">
        <f t="shared" si="37"/>
        <v>308.8872375</v>
      </c>
      <c r="BM14" s="15">
        <f t="shared" si="38"/>
        <v>308.8872375</v>
      </c>
      <c r="BN14" s="32">
        <f t="shared" si="39"/>
        <v>80.0218356</v>
      </c>
      <c r="BO14" s="32">
        <f t="shared" si="40"/>
        <v>84.5695719</v>
      </c>
      <c r="BR14" s="15">
        <f t="shared" si="41"/>
        <v>589.8703624999999</v>
      </c>
      <c r="BS14" s="15">
        <f t="shared" si="42"/>
        <v>589.8703624999999</v>
      </c>
      <c r="BT14" s="32">
        <f t="shared" si="43"/>
        <v>152.81469560000002</v>
      </c>
      <c r="BU14" s="32">
        <f t="shared" si="44"/>
        <v>161.4993369</v>
      </c>
      <c r="BX14" s="15">
        <f t="shared" si="45"/>
        <v>97.9617625</v>
      </c>
      <c r="BY14" s="15">
        <f t="shared" si="46"/>
        <v>97.9617625</v>
      </c>
      <c r="BZ14" s="32">
        <f t="shared" si="47"/>
        <v>25.3784524</v>
      </c>
      <c r="CA14" s="32">
        <f t="shared" si="48"/>
        <v>26.820740100000002</v>
      </c>
      <c r="CD14" s="15">
        <f t="shared" si="49"/>
        <v>1.6992500000000001</v>
      </c>
      <c r="CE14" s="15">
        <f t="shared" si="50"/>
        <v>1.6992500000000001</v>
      </c>
      <c r="CF14" s="32"/>
      <c r="CG14" s="32"/>
      <c r="CJ14" s="15">
        <f t="shared" si="51"/>
        <v>623.5397875</v>
      </c>
      <c r="CK14" s="15">
        <f t="shared" si="52"/>
        <v>623.5397875</v>
      </c>
      <c r="CL14" s="32">
        <f t="shared" si="53"/>
        <v>161.5372612</v>
      </c>
      <c r="CM14" s="32">
        <f t="shared" si="54"/>
        <v>170.7176163</v>
      </c>
      <c r="CP14" s="15">
        <f t="shared" si="55"/>
        <v>903.4669500000001</v>
      </c>
      <c r="CQ14" s="15">
        <f t="shared" si="56"/>
        <v>903.4669500000001</v>
      </c>
      <c r="CR14" s="32">
        <f t="shared" si="57"/>
        <v>234.0565584</v>
      </c>
      <c r="CS14" s="32">
        <f t="shared" si="58"/>
        <v>247.3582716</v>
      </c>
      <c r="CV14" s="15">
        <f t="shared" si="59"/>
        <v>1143.1461625</v>
      </c>
      <c r="CW14" s="15">
        <f t="shared" si="60"/>
        <v>1143.1461625</v>
      </c>
      <c r="CX14" s="32">
        <f t="shared" si="61"/>
        <v>296.1490252</v>
      </c>
      <c r="CY14" s="32">
        <f t="shared" si="62"/>
        <v>312.9795273</v>
      </c>
      <c r="DB14" s="15">
        <f t="shared" si="63"/>
        <v>106.32449999999999</v>
      </c>
      <c r="DC14" s="15">
        <f t="shared" si="64"/>
        <v>106.32449999999999</v>
      </c>
      <c r="DD14" s="32">
        <f t="shared" si="65"/>
        <v>27.544944</v>
      </c>
      <c r="DE14" s="32">
        <f t="shared" si="66"/>
        <v>29.110356000000003</v>
      </c>
      <c r="DH14" s="32">
        <f t="shared" si="67"/>
        <v>2009.0596875</v>
      </c>
      <c r="DI14" s="15">
        <f t="shared" si="68"/>
        <v>2009.0596875</v>
      </c>
      <c r="DJ14" s="32">
        <f t="shared" si="69"/>
        <v>520.47681</v>
      </c>
      <c r="DK14" s="32">
        <f t="shared" si="70"/>
        <v>550.0561275</v>
      </c>
      <c r="DN14" s="15">
        <f t="shared" si="71"/>
        <v>5212.352275</v>
      </c>
      <c r="DO14" s="15">
        <f t="shared" si="72"/>
        <v>5212.352275</v>
      </c>
      <c r="DP14" s="32">
        <f t="shared" si="73"/>
        <v>1350.3374248</v>
      </c>
      <c r="DQ14" s="32">
        <f t="shared" si="74"/>
        <v>1427.0787102000002</v>
      </c>
      <c r="DT14" s="15">
        <f t="shared" si="75"/>
        <v>383.96981250000005</v>
      </c>
      <c r="DU14" s="15">
        <f t="shared" si="76"/>
        <v>383.96981250000005</v>
      </c>
      <c r="DV14" s="32">
        <f t="shared" si="77"/>
        <v>99.473094</v>
      </c>
      <c r="DW14" s="32">
        <f t="shared" si="78"/>
        <v>105.12626850000001</v>
      </c>
    </row>
    <row r="15" spans="1:127" ht="12">
      <c r="A15" s="2">
        <v>42095</v>
      </c>
      <c r="C15" s="16">
        <v>35000</v>
      </c>
      <c r="D15" s="16">
        <v>121375</v>
      </c>
      <c r="E15" s="16">
        <f t="shared" si="0"/>
        <v>156375</v>
      </c>
      <c r="F15" s="45">
        <v>31444</v>
      </c>
      <c r="G15" s="45">
        <v>33231</v>
      </c>
      <c r="I15" s="15">
        <f t="shared" si="79"/>
        <v>3157.833</v>
      </c>
      <c r="J15" s="32">
        <f t="shared" si="1"/>
        <v>10950.913725</v>
      </c>
      <c r="K15" s="32">
        <f t="shared" si="2"/>
        <v>14108.746725</v>
      </c>
      <c r="L15" s="32">
        <f t="shared" si="3"/>
        <v>2836.9971672</v>
      </c>
      <c r="M15" s="32">
        <f t="shared" si="4"/>
        <v>2998.2270978</v>
      </c>
      <c r="O15" s="15">
        <f t="shared" si="80"/>
        <v>29.673</v>
      </c>
      <c r="P15" s="15">
        <f t="shared" si="5"/>
        <v>102.90172499999998</v>
      </c>
      <c r="Q15" s="15">
        <f t="shared" si="6"/>
        <v>132.57472499999997</v>
      </c>
      <c r="R15" s="32">
        <f t="shared" si="7"/>
        <v>26.658223200000002</v>
      </c>
      <c r="S15" s="32">
        <f t="shared" si="8"/>
        <v>28.1732418</v>
      </c>
      <c r="U15" s="32">
        <f t="shared" si="81"/>
        <v>950.299</v>
      </c>
      <c r="V15" s="15">
        <f t="shared" si="9"/>
        <v>3295.501175</v>
      </c>
      <c r="W15" s="15">
        <f t="shared" si="10"/>
        <v>4245.800175</v>
      </c>
      <c r="X15" s="32">
        <f t="shared" si="11"/>
        <v>853.7486216</v>
      </c>
      <c r="Y15" s="32">
        <f t="shared" si="12"/>
        <v>902.2681734</v>
      </c>
      <c r="AA15" s="15">
        <f t="shared" si="82"/>
        <v>7958.6325</v>
      </c>
      <c r="AB15" s="15">
        <f t="shared" si="13"/>
        <v>27599.4005625</v>
      </c>
      <c r="AC15" s="15">
        <f t="shared" si="14"/>
        <v>35558.0330625</v>
      </c>
      <c r="AD15" s="32">
        <f t="shared" si="15"/>
        <v>7150.035438</v>
      </c>
      <c r="AE15" s="32">
        <f t="shared" si="16"/>
        <v>7556.3804745</v>
      </c>
      <c r="AG15" s="15">
        <f t="shared" si="83"/>
        <v>2059.9285</v>
      </c>
      <c r="AH15" s="15">
        <f t="shared" si="17"/>
        <v>7143.5377625</v>
      </c>
      <c r="AI15" s="15">
        <f t="shared" si="18"/>
        <v>9203.4662625</v>
      </c>
      <c r="AJ15" s="32">
        <f t="shared" si="19"/>
        <v>1850.6397644</v>
      </c>
      <c r="AK15" s="32">
        <f t="shared" si="20"/>
        <v>1955.8138281</v>
      </c>
      <c r="AM15" s="15">
        <f t="shared" si="84"/>
        <v>1394.736</v>
      </c>
      <c r="AN15" s="15">
        <f t="shared" si="21"/>
        <v>4836.7452</v>
      </c>
      <c r="AO15" s="15">
        <f t="shared" si="22"/>
        <v>6231.4812</v>
      </c>
      <c r="AP15" s="32">
        <f t="shared" si="23"/>
        <v>1253.0308224</v>
      </c>
      <c r="AQ15" s="32">
        <f t="shared" si="24"/>
        <v>1324.2420576</v>
      </c>
      <c r="AS15" s="15">
        <f t="shared" si="85"/>
        <v>214.52900000000002</v>
      </c>
      <c r="AT15" s="15">
        <f t="shared" si="25"/>
        <v>743.955925</v>
      </c>
      <c r="AU15" s="15">
        <f t="shared" si="26"/>
        <v>958.484925</v>
      </c>
      <c r="AV15" s="32">
        <f t="shared" si="27"/>
        <v>192.7328536</v>
      </c>
      <c r="AW15" s="32">
        <f t="shared" si="28"/>
        <v>203.6860914</v>
      </c>
      <c r="AY15" s="15">
        <f t="shared" si="86"/>
        <v>491.12</v>
      </c>
      <c r="AZ15" s="15">
        <f t="shared" si="29"/>
        <v>1703.134</v>
      </c>
      <c r="BA15" s="15">
        <f t="shared" si="30"/>
        <v>2194.254</v>
      </c>
      <c r="BB15" s="32">
        <f t="shared" si="31"/>
        <v>441.22220799999997</v>
      </c>
      <c r="BC15" s="32">
        <f t="shared" si="32"/>
        <v>466.297392</v>
      </c>
      <c r="BE15" s="15">
        <f t="shared" si="87"/>
        <v>82.34450000000001</v>
      </c>
      <c r="BF15" s="15">
        <f t="shared" si="33"/>
        <v>285.5589625</v>
      </c>
      <c r="BG15" s="15">
        <f t="shared" si="34"/>
        <v>367.90346250000005</v>
      </c>
      <c r="BH15" s="32">
        <f t="shared" si="35"/>
        <v>73.9782988</v>
      </c>
      <c r="BI15" s="32">
        <f t="shared" si="36"/>
        <v>78.1825737</v>
      </c>
      <c r="BK15" s="15">
        <f t="shared" si="88"/>
        <v>89.0715</v>
      </c>
      <c r="BL15" s="15">
        <f t="shared" si="37"/>
        <v>308.8872375</v>
      </c>
      <c r="BM15" s="15">
        <f t="shared" si="38"/>
        <v>397.95873750000004</v>
      </c>
      <c r="BN15" s="32">
        <f t="shared" si="39"/>
        <v>80.0218356</v>
      </c>
      <c r="BO15" s="32">
        <f t="shared" si="40"/>
        <v>84.5695719</v>
      </c>
      <c r="BQ15" s="15">
        <f t="shared" si="89"/>
        <v>170.0965</v>
      </c>
      <c r="BR15" s="15">
        <f t="shared" si="41"/>
        <v>589.8703624999999</v>
      </c>
      <c r="BS15" s="15">
        <f t="shared" si="42"/>
        <v>759.9668624999999</v>
      </c>
      <c r="BT15" s="32">
        <f t="shared" si="43"/>
        <v>152.81469560000002</v>
      </c>
      <c r="BU15" s="32">
        <f t="shared" si="44"/>
        <v>161.4993369</v>
      </c>
      <c r="BW15" s="15">
        <f>C15*0.08071/100</f>
        <v>28.248500000000003</v>
      </c>
      <c r="BX15" s="15">
        <f t="shared" si="45"/>
        <v>97.9617625</v>
      </c>
      <c r="BY15" s="15">
        <f t="shared" si="46"/>
        <v>126.21026250000001</v>
      </c>
      <c r="BZ15" s="32">
        <f t="shared" si="47"/>
        <v>25.3784524</v>
      </c>
      <c r="CA15" s="32">
        <f t="shared" si="48"/>
        <v>26.820740100000002</v>
      </c>
      <c r="CC15" s="15">
        <f t="shared" si="90"/>
        <v>0.49</v>
      </c>
      <c r="CD15" s="15">
        <f t="shared" si="49"/>
        <v>1.6992500000000001</v>
      </c>
      <c r="CE15" s="15">
        <f t="shared" si="50"/>
        <v>2.1892500000000004</v>
      </c>
      <c r="CF15" s="32"/>
      <c r="CG15" s="32"/>
      <c r="CI15" s="15">
        <f t="shared" si="91"/>
        <v>179.8055</v>
      </c>
      <c r="CJ15" s="15">
        <f t="shared" si="51"/>
        <v>623.5397875</v>
      </c>
      <c r="CK15" s="15">
        <f t="shared" si="52"/>
        <v>803.3452875</v>
      </c>
      <c r="CL15" s="32">
        <f t="shared" si="53"/>
        <v>161.5372612</v>
      </c>
      <c r="CM15" s="32">
        <f t="shared" si="54"/>
        <v>170.7176163</v>
      </c>
      <c r="CO15" s="15">
        <f t="shared" si="92"/>
        <v>260.526</v>
      </c>
      <c r="CP15" s="15">
        <f t="shared" si="55"/>
        <v>903.4669500000001</v>
      </c>
      <c r="CQ15" s="15">
        <f t="shared" si="56"/>
        <v>1163.99295</v>
      </c>
      <c r="CR15" s="32">
        <f t="shared" si="57"/>
        <v>234.0565584</v>
      </c>
      <c r="CS15" s="32">
        <f t="shared" si="58"/>
        <v>247.3582716</v>
      </c>
      <c r="CU15" s="15">
        <f t="shared" si="93"/>
        <v>329.6405</v>
      </c>
      <c r="CV15" s="15">
        <f t="shared" si="59"/>
        <v>1143.1461625</v>
      </c>
      <c r="CW15" s="15">
        <f t="shared" si="60"/>
        <v>1472.7866625</v>
      </c>
      <c r="CX15" s="32">
        <f t="shared" si="61"/>
        <v>296.1490252</v>
      </c>
      <c r="CY15" s="32">
        <f t="shared" si="62"/>
        <v>312.9795273</v>
      </c>
      <c r="DA15" s="15">
        <f t="shared" si="94"/>
        <v>30.66</v>
      </c>
      <c r="DB15" s="15">
        <f t="shared" si="63"/>
        <v>106.32449999999999</v>
      </c>
      <c r="DC15" s="15">
        <f t="shared" si="64"/>
        <v>136.9845</v>
      </c>
      <c r="DD15" s="32">
        <f t="shared" si="65"/>
        <v>27.544944</v>
      </c>
      <c r="DE15" s="32">
        <f t="shared" si="66"/>
        <v>29.110356000000003</v>
      </c>
      <c r="DG15" s="15">
        <f t="shared" si="95"/>
        <v>579.3375000000001</v>
      </c>
      <c r="DH15" s="32">
        <f t="shared" si="67"/>
        <v>2009.0596875</v>
      </c>
      <c r="DI15" s="15">
        <f t="shared" si="68"/>
        <v>2588.3971875</v>
      </c>
      <c r="DJ15" s="32">
        <f t="shared" si="69"/>
        <v>520.47681</v>
      </c>
      <c r="DK15" s="32">
        <f t="shared" si="70"/>
        <v>550.0561275</v>
      </c>
      <c r="DM15" s="15">
        <f t="shared" si="96"/>
        <v>1503.0469999999998</v>
      </c>
      <c r="DN15" s="15">
        <f t="shared" si="71"/>
        <v>5212.352275</v>
      </c>
      <c r="DO15" s="15">
        <f t="shared" si="72"/>
        <v>6715.399275</v>
      </c>
      <c r="DP15" s="32">
        <f t="shared" si="73"/>
        <v>1350.3374248</v>
      </c>
      <c r="DQ15" s="32">
        <f t="shared" si="74"/>
        <v>1427.0787102000002</v>
      </c>
      <c r="DS15" s="15">
        <f t="shared" si="97"/>
        <v>110.7225</v>
      </c>
      <c r="DT15" s="15">
        <f t="shared" si="75"/>
        <v>383.96981250000005</v>
      </c>
      <c r="DU15" s="15">
        <f t="shared" si="76"/>
        <v>494.69231250000007</v>
      </c>
      <c r="DV15" s="32">
        <f t="shared" si="77"/>
        <v>99.473094</v>
      </c>
      <c r="DW15" s="32">
        <f t="shared" si="78"/>
        <v>105.12626850000001</v>
      </c>
    </row>
    <row r="16" spans="1:127" ht="12">
      <c r="A16" s="2">
        <v>42278</v>
      </c>
      <c r="C16" s="16"/>
      <c r="D16" s="16">
        <v>120850</v>
      </c>
      <c r="E16" s="16">
        <f t="shared" si="0"/>
        <v>120850</v>
      </c>
      <c r="F16" s="45">
        <v>31444</v>
      </c>
      <c r="G16" s="45">
        <v>33231</v>
      </c>
      <c r="J16" s="32">
        <f t="shared" si="1"/>
        <v>10903.54623</v>
      </c>
      <c r="K16" s="32">
        <f t="shared" si="2"/>
        <v>10903.54623</v>
      </c>
      <c r="L16" s="32">
        <f t="shared" si="3"/>
        <v>2836.9971672</v>
      </c>
      <c r="M16" s="32">
        <f t="shared" si="4"/>
        <v>2998.2270978</v>
      </c>
      <c r="P16" s="15">
        <f t="shared" si="5"/>
        <v>102.45662999999999</v>
      </c>
      <c r="Q16" s="15">
        <f t="shared" si="6"/>
        <v>102.45662999999999</v>
      </c>
      <c r="R16" s="32">
        <f t="shared" si="7"/>
        <v>26.658223200000002</v>
      </c>
      <c r="S16" s="32">
        <f t="shared" si="8"/>
        <v>28.1732418</v>
      </c>
      <c r="U16" s="32"/>
      <c r="V16" s="15">
        <f t="shared" si="9"/>
        <v>3281.24669</v>
      </c>
      <c r="W16" s="15">
        <f t="shared" si="10"/>
        <v>3281.24669</v>
      </c>
      <c r="X16" s="32">
        <f t="shared" si="11"/>
        <v>853.7486216</v>
      </c>
      <c r="Y16" s="32">
        <f t="shared" si="12"/>
        <v>902.2681734</v>
      </c>
      <c r="AB16" s="15">
        <f t="shared" si="13"/>
        <v>27480.021075</v>
      </c>
      <c r="AC16" s="15">
        <f t="shared" si="14"/>
        <v>27480.021075</v>
      </c>
      <c r="AD16" s="32">
        <f t="shared" si="15"/>
        <v>7150.035438</v>
      </c>
      <c r="AE16" s="32">
        <f t="shared" si="16"/>
        <v>7556.3804745</v>
      </c>
      <c r="AH16" s="15">
        <f t="shared" si="17"/>
        <v>7112.638835</v>
      </c>
      <c r="AI16" s="15">
        <f t="shared" si="18"/>
        <v>7112.638835</v>
      </c>
      <c r="AJ16" s="32">
        <f t="shared" si="19"/>
        <v>1850.6397644</v>
      </c>
      <c r="AK16" s="32">
        <f t="shared" si="20"/>
        <v>1955.8138281</v>
      </c>
      <c r="AN16" s="15">
        <f t="shared" si="21"/>
        <v>4815.82416</v>
      </c>
      <c r="AO16" s="15">
        <f t="shared" si="22"/>
        <v>4815.82416</v>
      </c>
      <c r="AP16" s="32">
        <f t="shared" si="23"/>
        <v>1253.0308224</v>
      </c>
      <c r="AQ16" s="32">
        <f t="shared" si="24"/>
        <v>1324.2420576</v>
      </c>
      <c r="AT16" s="15">
        <f t="shared" si="25"/>
        <v>740.73799</v>
      </c>
      <c r="AU16" s="15">
        <f t="shared" si="26"/>
        <v>740.73799</v>
      </c>
      <c r="AV16" s="32">
        <f t="shared" si="27"/>
        <v>192.7328536</v>
      </c>
      <c r="AW16" s="32">
        <f t="shared" si="28"/>
        <v>203.6860914</v>
      </c>
      <c r="AZ16" s="15">
        <f t="shared" si="29"/>
        <v>1695.7672</v>
      </c>
      <c r="BA16" s="15">
        <f t="shared" si="30"/>
        <v>1695.7672</v>
      </c>
      <c r="BB16" s="32">
        <f t="shared" si="31"/>
        <v>441.22220799999997</v>
      </c>
      <c r="BC16" s="32">
        <f t="shared" si="32"/>
        <v>466.297392</v>
      </c>
      <c r="BF16" s="15">
        <f t="shared" si="33"/>
        <v>284.323795</v>
      </c>
      <c r="BG16" s="15">
        <f t="shared" si="34"/>
        <v>284.323795</v>
      </c>
      <c r="BH16" s="32">
        <f t="shared" si="35"/>
        <v>73.9782988</v>
      </c>
      <c r="BI16" s="32">
        <f t="shared" si="36"/>
        <v>78.1825737</v>
      </c>
      <c r="BL16" s="15">
        <f t="shared" si="37"/>
        <v>307.551165</v>
      </c>
      <c r="BM16" s="15">
        <f t="shared" si="38"/>
        <v>307.551165</v>
      </c>
      <c r="BN16" s="32">
        <f t="shared" si="39"/>
        <v>80.0218356</v>
      </c>
      <c r="BO16" s="32">
        <f t="shared" si="40"/>
        <v>84.5695719</v>
      </c>
      <c r="BR16" s="15">
        <f t="shared" si="41"/>
        <v>587.318915</v>
      </c>
      <c r="BS16" s="15">
        <f t="shared" si="42"/>
        <v>587.318915</v>
      </c>
      <c r="BT16" s="32">
        <f t="shared" si="43"/>
        <v>152.81469560000002</v>
      </c>
      <c r="BU16" s="32">
        <f t="shared" si="44"/>
        <v>161.4993369</v>
      </c>
      <c r="BX16" s="15">
        <f t="shared" si="45"/>
        <v>97.538035</v>
      </c>
      <c r="BY16" s="15">
        <f t="shared" si="46"/>
        <v>97.538035</v>
      </c>
      <c r="BZ16" s="32">
        <f t="shared" si="47"/>
        <v>25.3784524</v>
      </c>
      <c r="CA16" s="32">
        <f t="shared" si="48"/>
        <v>26.820740100000002</v>
      </c>
      <c r="CD16" s="15">
        <f t="shared" si="49"/>
        <v>1.6919</v>
      </c>
      <c r="CE16" s="15">
        <f t="shared" si="50"/>
        <v>1.6919</v>
      </c>
      <c r="CF16" s="32"/>
      <c r="CG16" s="32"/>
      <c r="CJ16" s="15">
        <f t="shared" si="51"/>
        <v>620.842705</v>
      </c>
      <c r="CK16" s="15">
        <f t="shared" si="52"/>
        <v>620.842705</v>
      </c>
      <c r="CL16" s="32">
        <f t="shared" si="53"/>
        <v>161.5372612</v>
      </c>
      <c r="CM16" s="32">
        <f t="shared" si="54"/>
        <v>170.7176163</v>
      </c>
      <c r="CP16" s="15">
        <f t="shared" si="55"/>
        <v>899.55906</v>
      </c>
      <c r="CQ16" s="15">
        <f t="shared" si="56"/>
        <v>899.55906</v>
      </c>
      <c r="CR16" s="32">
        <f t="shared" si="57"/>
        <v>234.0565584</v>
      </c>
      <c r="CS16" s="32">
        <f t="shared" si="58"/>
        <v>247.3582716</v>
      </c>
      <c r="CV16" s="15">
        <f t="shared" si="59"/>
        <v>1138.2015549999999</v>
      </c>
      <c r="CW16" s="15">
        <f t="shared" si="60"/>
        <v>1138.2015549999999</v>
      </c>
      <c r="CX16" s="32">
        <f t="shared" si="61"/>
        <v>296.1490252</v>
      </c>
      <c r="CY16" s="32">
        <f t="shared" si="62"/>
        <v>312.9795273</v>
      </c>
      <c r="DB16" s="15">
        <f t="shared" si="63"/>
        <v>105.8646</v>
      </c>
      <c r="DC16" s="15">
        <f t="shared" si="64"/>
        <v>105.8646</v>
      </c>
      <c r="DD16" s="32">
        <f t="shared" si="65"/>
        <v>27.544944</v>
      </c>
      <c r="DE16" s="32">
        <f t="shared" si="66"/>
        <v>29.110356000000003</v>
      </c>
      <c r="DH16" s="32">
        <f t="shared" si="67"/>
        <v>2000.3696250000003</v>
      </c>
      <c r="DI16" s="15">
        <f t="shared" si="68"/>
        <v>2000.3696250000003</v>
      </c>
      <c r="DJ16" s="32">
        <f t="shared" si="69"/>
        <v>520.47681</v>
      </c>
      <c r="DK16" s="32">
        <f t="shared" si="70"/>
        <v>550.0561275</v>
      </c>
      <c r="DN16" s="15">
        <f t="shared" si="71"/>
        <v>5189.80657</v>
      </c>
      <c r="DO16" s="15">
        <f t="shared" si="72"/>
        <v>5189.80657</v>
      </c>
      <c r="DP16" s="32">
        <f t="shared" si="73"/>
        <v>1350.3374248</v>
      </c>
      <c r="DQ16" s="32">
        <f t="shared" si="74"/>
        <v>1427.0787102000002</v>
      </c>
      <c r="DT16" s="15">
        <f t="shared" si="75"/>
        <v>382.308975</v>
      </c>
      <c r="DU16" s="15">
        <f t="shared" si="76"/>
        <v>382.308975</v>
      </c>
      <c r="DV16" s="32">
        <f t="shared" si="77"/>
        <v>99.473094</v>
      </c>
      <c r="DW16" s="32">
        <f t="shared" si="78"/>
        <v>105.12626850000001</v>
      </c>
    </row>
    <row r="17" spans="1:127" ht="12">
      <c r="A17" s="2">
        <v>42461</v>
      </c>
      <c r="C17" s="16">
        <v>25000</v>
      </c>
      <c r="D17" s="16">
        <v>120850</v>
      </c>
      <c r="E17" s="16">
        <f t="shared" si="0"/>
        <v>145850</v>
      </c>
      <c r="F17" s="45">
        <v>31444</v>
      </c>
      <c r="G17" s="45">
        <v>33231</v>
      </c>
      <c r="I17" s="15">
        <f t="shared" si="79"/>
        <v>2255.595</v>
      </c>
      <c r="J17" s="32">
        <f t="shared" si="1"/>
        <v>10903.54623</v>
      </c>
      <c r="K17" s="32">
        <f t="shared" si="2"/>
        <v>13159.14123</v>
      </c>
      <c r="L17" s="32">
        <f t="shared" si="3"/>
        <v>2836.9971672</v>
      </c>
      <c r="M17" s="32">
        <f t="shared" si="4"/>
        <v>2998.2270978</v>
      </c>
      <c r="O17" s="15">
        <f t="shared" si="80"/>
        <v>21.195</v>
      </c>
      <c r="P17" s="15">
        <f t="shared" si="5"/>
        <v>102.45662999999999</v>
      </c>
      <c r="Q17" s="15">
        <f t="shared" si="6"/>
        <v>123.65162999999998</v>
      </c>
      <c r="R17" s="32">
        <f t="shared" si="7"/>
        <v>26.658223200000002</v>
      </c>
      <c r="S17" s="32">
        <f t="shared" si="8"/>
        <v>28.1732418</v>
      </c>
      <c r="U17" s="32">
        <f t="shared" si="81"/>
        <v>678.785</v>
      </c>
      <c r="V17" s="15">
        <f t="shared" si="9"/>
        <v>3281.24669</v>
      </c>
      <c r="W17" s="15">
        <f t="shared" si="10"/>
        <v>3960.03169</v>
      </c>
      <c r="X17" s="32">
        <f t="shared" si="11"/>
        <v>853.7486216</v>
      </c>
      <c r="Y17" s="32">
        <f t="shared" si="12"/>
        <v>902.2681734</v>
      </c>
      <c r="AA17" s="15">
        <f t="shared" si="82"/>
        <v>5684.7375</v>
      </c>
      <c r="AB17" s="15">
        <f t="shared" si="13"/>
        <v>27480.021075</v>
      </c>
      <c r="AC17" s="15">
        <f t="shared" si="14"/>
        <v>33164.758575</v>
      </c>
      <c r="AD17" s="32">
        <f t="shared" si="15"/>
        <v>7150.035438</v>
      </c>
      <c r="AE17" s="32">
        <f t="shared" si="16"/>
        <v>7556.3804745</v>
      </c>
      <c r="AG17" s="15">
        <f t="shared" si="83"/>
        <v>1471.3775</v>
      </c>
      <c r="AH17" s="15">
        <f t="shared" si="17"/>
        <v>7112.638835</v>
      </c>
      <c r="AI17" s="15">
        <f t="shared" si="18"/>
        <v>8584.016335</v>
      </c>
      <c r="AJ17" s="32">
        <f t="shared" si="19"/>
        <v>1850.6397644</v>
      </c>
      <c r="AK17" s="32">
        <f t="shared" si="20"/>
        <v>1955.8138281</v>
      </c>
      <c r="AM17" s="15">
        <f t="shared" si="84"/>
        <v>996.24</v>
      </c>
      <c r="AN17" s="15">
        <f t="shared" si="21"/>
        <v>4815.82416</v>
      </c>
      <c r="AO17" s="15">
        <f t="shared" si="22"/>
        <v>5812.06416</v>
      </c>
      <c r="AP17" s="32">
        <f t="shared" si="23"/>
        <v>1253.0308224</v>
      </c>
      <c r="AQ17" s="32">
        <f t="shared" si="24"/>
        <v>1324.2420576</v>
      </c>
      <c r="AS17" s="15">
        <f t="shared" si="85"/>
        <v>153.235</v>
      </c>
      <c r="AT17" s="15">
        <f t="shared" si="25"/>
        <v>740.73799</v>
      </c>
      <c r="AU17" s="15">
        <f t="shared" si="26"/>
        <v>893.97299</v>
      </c>
      <c r="AV17" s="32">
        <f t="shared" si="27"/>
        <v>192.7328536</v>
      </c>
      <c r="AW17" s="32">
        <f t="shared" si="28"/>
        <v>203.6860914</v>
      </c>
      <c r="AY17" s="15">
        <f t="shared" si="86"/>
        <v>350.8</v>
      </c>
      <c r="AZ17" s="15">
        <f t="shared" si="29"/>
        <v>1695.7672</v>
      </c>
      <c r="BA17" s="15">
        <f t="shared" si="30"/>
        <v>2046.5672</v>
      </c>
      <c r="BB17" s="32">
        <f t="shared" si="31"/>
        <v>441.22220799999997</v>
      </c>
      <c r="BC17" s="32">
        <f t="shared" si="32"/>
        <v>466.297392</v>
      </c>
      <c r="BE17" s="15">
        <f t="shared" si="87"/>
        <v>58.8175</v>
      </c>
      <c r="BF17" s="15">
        <f t="shared" si="33"/>
        <v>284.323795</v>
      </c>
      <c r="BG17" s="15">
        <f t="shared" si="34"/>
        <v>343.141295</v>
      </c>
      <c r="BH17" s="32">
        <f t="shared" si="35"/>
        <v>73.9782988</v>
      </c>
      <c r="BI17" s="32">
        <f t="shared" si="36"/>
        <v>78.1825737</v>
      </c>
      <c r="BK17" s="15">
        <f t="shared" si="88"/>
        <v>63.6225</v>
      </c>
      <c r="BL17" s="15">
        <f t="shared" si="37"/>
        <v>307.551165</v>
      </c>
      <c r="BM17" s="15">
        <f t="shared" si="38"/>
        <v>371.173665</v>
      </c>
      <c r="BN17" s="32">
        <f t="shared" si="39"/>
        <v>80.0218356</v>
      </c>
      <c r="BO17" s="32">
        <f t="shared" si="40"/>
        <v>84.5695719</v>
      </c>
      <c r="BQ17" s="15">
        <f t="shared" si="89"/>
        <v>121.4975</v>
      </c>
      <c r="BR17" s="15">
        <f t="shared" si="41"/>
        <v>587.318915</v>
      </c>
      <c r="BS17" s="15">
        <f t="shared" si="42"/>
        <v>708.816415</v>
      </c>
      <c r="BT17" s="32">
        <f t="shared" si="43"/>
        <v>152.81469560000002</v>
      </c>
      <c r="BU17" s="32">
        <f t="shared" si="44"/>
        <v>161.4993369</v>
      </c>
      <c r="BW17" s="15">
        <f>C17*0.08071/100</f>
        <v>20.1775</v>
      </c>
      <c r="BX17" s="15">
        <f t="shared" si="45"/>
        <v>97.538035</v>
      </c>
      <c r="BY17" s="15">
        <f t="shared" si="46"/>
        <v>117.71553499999999</v>
      </c>
      <c r="BZ17" s="32">
        <f t="shared" si="47"/>
        <v>25.3784524</v>
      </c>
      <c r="CA17" s="32">
        <f t="shared" si="48"/>
        <v>26.820740100000002</v>
      </c>
      <c r="CC17" s="15">
        <f t="shared" si="90"/>
        <v>0.35</v>
      </c>
      <c r="CD17" s="15">
        <f t="shared" si="49"/>
        <v>1.6919</v>
      </c>
      <c r="CE17" s="15">
        <f t="shared" si="50"/>
        <v>2.0419</v>
      </c>
      <c r="CF17" s="32"/>
      <c r="CG17" s="32"/>
      <c r="CI17" s="15">
        <f t="shared" si="91"/>
        <v>128.4325</v>
      </c>
      <c r="CJ17" s="15">
        <f t="shared" si="51"/>
        <v>620.842705</v>
      </c>
      <c r="CK17" s="15">
        <f t="shared" si="52"/>
        <v>749.275205</v>
      </c>
      <c r="CL17" s="32">
        <f t="shared" si="53"/>
        <v>161.5372612</v>
      </c>
      <c r="CM17" s="32">
        <f t="shared" si="54"/>
        <v>170.7176163</v>
      </c>
      <c r="CO17" s="15">
        <f t="shared" si="92"/>
        <v>186.09</v>
      </c>
      <c r="CP17" s="15">
        <f t="shared" si="55"/>
        <v>899.55906</v>
      </c>
      <c r="CQ17" s="15">
        <f t="shared" si="56"/>
        <v>1085.64906</v>
      </c>
      <c r="CR17" s="32">
        <f t="shared" si="57"/>
        <v>234.0565584</v>
      </c>
      <c r="CS17" s="32">
        <f t="shared" si="58"/>
        <v>247.3582716</v>
      </c>
      <c r="CU17" s="15">
        <f t="shared" si="93"/>
        <v>235.4575</v>
      </c>
      <c r="CV17" s="15">
        <f t="shared" si="59"/>
        <v>1138.2015549999999</v>
      </c>
      <c r="CW17" s="15">
        <f t="shared" si="60"/>
        <v>1373.6590549999999</v>
      </c>
      <c r="CX17" s="32">
        <f t="shared" si="61"/>
        <v>296.1490252</v>
      </c>
      <c r="CY17" s="32">
        <f t="shared" si="62"/>
        <v>312.9795273</v>
      </c>
      <c r="DA17" s="15">
        <f t="shared" si="94"/>
        <v>21.9</v>
      </c>
      <c r="DB17" s="15">
        <f t="shared" si="63"/>
        <v>105.8646</v>
      </c>
      <c r="DC17" s="15">
        <f t="shared" si="64"/>
        <v>127.7646</v>
      </c>
      <c r="DD17" s="32">
        <f t="shared" si="65"/>
        <v>27.544944</v>
      </c>
      <c r="DE17" s="32">
        <f t="shared" si="66"/>
        <v>29.110356000000003</v>
      </c>
      <c r="DG17" s="15">
        <f t="shared" si="95"/>
        <v>413.8125</v>
      </c>
      <c r="DH17" s="32">
        <f t="shared" si="67"/>
        <v>2000.3696250000003</v>
      </c>
      <c r="DI17" s="15">
        <f t="shared" si="68"/>
        <v>2414.1821250000003</v>
      </c>
      <c r="DJ17" s="32">
        <f t="shared" si="69"/>
        <v>520.47681</v>
      </c>
      <c r="DK17" s="32">
        <f t="shared" si="70"/>
        <v>550.0561275</v>
      </c>
      <c r="DM17" s="15">
        <f t="shared" si="96"/>
        <v>1073.6049999999998</v>
      </c>
      <c r="DN17" s="15">
        <f t="shared" si="71"/>
        <v>5189.80657</v>
      </c>
      <c r="DO17" s="15">
        <f t="shared" si="72"/>
        <v>6263.411569999999</v>
      </c>
      <c r="DP17" s="32">
        <f t="shared" si="73"/>
        <v>1350.3374248</v>
      </c>
      <c r="DQ17" s="32">
        <f t="shared" si="74"/>
        <v>1427.0787102000002</v>
      </c>
      <c r="DS17" s="15">
        <f t="shared" si="97"/>
        <v>79.0875</v>
      </c>
      <c r="DT17" s="15">
        <f t="shared" si="75"/>
        <v>382.308975</v>
      </c>
      <c r="DU17" s="15">
        <f t="shared" si="76"/>
        <v>461.396475</v>
      </c>
      <c r="DV17" s="32">
        <f t="shared" si="77"/>
        <v>99.473094</v>
      </c>
      <c r="DW17" s="32">
        <f t="shared" si="78"/>
        <v>105.12626850000001</v>
      </c>
    </row>
    <row r="18" spans="1:127" ht="12">
      <c r="A18" s="2">
        <v>42644</v>
      </c>
      <c r="C18" s="16"/>
      <c r="D18" s="16">
        <v>120475</v>
      </c>
      <c r="E18" s="16">
        <f t="shared" si="0"/>
        <v>120475</v>
      </c>
      <c r="F18" s="45">
        <v>31444</v>
      </c>
      <c r="G18" s="45">
        <v>33231</v>
      </c>
      <c r="J18" s="32">
        <f t="shared" si="1"/>
        <v>10869.712305000001</v>
      </c>
      <c r="K18" s="32">
        <f t="shared" si="2"/>
        <v>10869.712305000001</v>
      </c>
      <c r="L18" s="32">
        <f t="shared" si="3"/>
        <v>2836.9971672</v>
      </c>
      <c r="M18" s="32">
        <f t="shared" si="4"/>
        <v>2998.2270978</v>
      </c>
      <c r="P18" s="15">
        <f t="shared" si="5"/>
        <v>102.13870499999999</v>
      </c>
      <c r="Q18" s="15">
        <f t="shared" si="6"/>
        <v>102.13870499999999</v>
      </c>
      <c r="R18" s="32">
        <f t="shared" si="7"/>
        <v>26.658223200000002</v>
      </c>
      <c r="S18" s="32">
        <f t="shared" si="8"/>
        <v>28.1732418</v>
      </c>
      <c r="U18" s="32"/>
      <c r="V18" s="15">
        <f t="shared" si="9"/>
        <v>3271.064915</v>
      </c>
      <c r="W18" s="15">
        <f t="shared" si="10"/>
        <v>3271.064915</v>
      </c>
      <c r="X18" s="32">
        <f t="shared" si="11"/>
        <v>853.7486216</v>
      </c>
      <c r="Y18" s="32">
        <f t="shared" si="12"/>
        <v>902.2681734</v>
      </c>
      <c r="AB18" s="15">
        <f t="shared" si="13"/>
        <v>27394.750012499997</v>
      </c>
      <c r="AC18" s="15">
        <f t="shared" si="14"/>
        <v>27394.750012499997</v>
      </c>
      <c r="AD18" s="32">
        <f t="shared" si="15"/>
        <v>7150.035438</v>
      </c>
      <c r="AE18" s="32">
        <f t="shared" si="16"/>
        <v>7556.3804745</v>
      </c>
      <c r="AH18" s="15">
        <f t="shared" si="17"/>
        <v>7090.5681724999995</v>
      </c>
      <c r="AI18" s="15">
        <f t="shared" si="18"/>
        <v>7090.5681724999995</v>
      </c>
      <c r="AJ18" s="32">
        <f t="shared" si="19"/>
        <v>1850.6397644</v>
      </c>
      <c r="AK18" s="32">
        <f t="shared" si="20"/>
        <v>1955.8138281</v>
      </c>
      <c r="AN18" s="15">
        <f t="shared" si="21"/>
        <v>4800.88056</v>
      </c>
      <c r="AO18" s="15">
        <f t="shared" si="22"/>
        <v>4800.88056</v>
      </c>
      <c r="AP18" s="32">
        <f t="shared" si="23"/>
        <v>1253.0308224</v>
      </c>
      <c r="AQ18" s="32">
        <f t="shared" si="24"/>
        <v>1324.2420576</v>
      </c>
      <c r="AT18" s="15">
        <f t="shared" si="25"/>
        <v>738.439465</v>
      </c>
      <c r="AU18" s="15">
        <f t="shared" si="26"/>
        <v>738.439465</v>
      </c>
      <c r="AV18" s="32">
        <f t="shared" si="27"/>
        <v>192.7328536</v>
      </c>
      <c r="AW18" s="32">
        <f t="shared" si="28"/>
        <v>203.6860914</v>
      </c>
      <c r="AZ18" s="15">
        <f t="shared" si="29"/>
        <v>1690.5051999999998</v>
      </c>
      <c r="BA18" s="15">
        <f t="shared" si="30"/>
        <v>1690.5051999999998</v>
      </c>
      <c r="BB18" s="32">
        <f t="shared" si="31"/>
        <v>441.22220799999997</v>
      </c>
      <c r="BC18" s="32">
        <f t="shared" si="32"/>
        <v>466.297392</v>
      </c>
      <c r="BF18" s="15">
        <f t="shared" si="33"/>
        <v>283.4415325</v>
      </c>
      <c r="BG18" s="15">
        <f t="shared" si="34"/>
        <v>283.4415325</v>
      </c>
      <c r="BH18" s="32">
        <f t="shared" si="35"/>
        <v>73.9782988</v>
      </c>
      <c r="BI18" s="32">
        <f t="shared" si="36"/>
        <v>78.1825737</v>
      </c>
      <c r="BL18" s="15">
        <f t="shared" si="37"/>
        <v>306.5968275</v>
      </c>
      <c r="BM18" s="15">
        <f t="shared" si="38"/>
        <v>306.5968275</v>
      </c>
      <c r="BN18" s="32">
        <f t="shared" si="39"/>
        <v>80.0218356</v>
      </c>
      <c r="BO18" s="32">
        <f t="shared" si="40"/>
        <v>84.5695719</v>
      </c>
      <c r="BR18" s="15">
        <f t="shared" si="41"/>
        <v>585.4964524999999</v>
      </c>
      <c r="BS18" s="15">
        <f t="shared" si="42"/>
        <v>585.4964524999999</v>
      </c>
      <c r="BT18" s="32">
        <f t="shared" si="43"/>
        <v>152.81469560000002</v>
      </c>
      <c r="BU18" s="32">
        <f t="shared" si="44"/>
        <v>161.4993369</v>
      </c>
      <c r="BX18" s="15">
        <f t="shared" si="45"/>
        <v>97.23537250000001</v>
      </c>
      <c r="BY18" s="15">
        <f t="shared" si="46"/>
        <v>97.23537250000001</v>
      </c>
      <c r="BZ18" s="32">
        <f t="shared" si="47"/>
        <v>25.3784524</v>
      </c>
      <c r="CA18" s="32">
        <f t="shared" si="48"/>
        <v>26.820740100000002</v>
      </c>
      <c r="CD18" s="15">
        <f t="shared" si="49"/>
        <v>1.68665</v>
      </c>
      <c r="CE18" s="15">
        <f t="shared" si="50"/>
        <v>1.68665</v>
      </c>
      <c r="CF18" s="32"/>
      <c r="CG18" s="32"/>
      <c r="CJ18" s="15">
        <f t="shared" si="51"/>
        <v>618.9162175</v>
      </c>
      <c r="CK18" s="15">
        <f t="shared" si="52"/>
        <v>618.9162175</v>
      </c>
      <c r="CL18" s="32">
        <f t="shared" si="53"/>
        <v>161.5372612</v>
      </c>
      <c r="CM18" s="32">
        <f t="shared" si="54"/>
        <v>170.7176163</v>
      </c>
      <c r="CP18" s="15">
        <f t="shared" si="55"/>
        <v>896.7677100000001</v>
      </c>
      <c r="CQ18" s="15">
        <f t="shared" si="56"/>
        <v>896.7677100000001</v>
      </c>
      <c r="CR18" s="32">
        <f t="shared" si="57"/>
        <v>234.0565584</v>
      </c>
      <c r="CS18" s="32">
        <f t="shared" si="58"/>
        <v>247.3582716</v>
      </c>
      <c r="CV18" s="15">
        <f t="shared" si="59"/>
        <v>1134.6696924999999</v>
      </c>
      <c r="CW18" s="15">
        <f t="shared" si="60"/>
        <v>1134.6696924999999</v>
      </c>
      <c r="CX18" s="32">
        <f t="shared" si="61"/>
        <v>296.1490252</v>
      </c>
      <c r="CY18" s="32">
        <f t="shared" si="62"/>
        <v>312.9795273</v>
      </c>
      <c r="DB18" s="15">
        <f t="shared" si="63"/>
        <v>105.5361</v>
      </c>
      <c r="DC18" s="15">
        <f t="shared" si="64"/>
        <v>105.5361</v>
      </c>
      <c r="DD18" s="32">
        <f t="shared" si="65"/>
        <v>27.544944</v>
      </c>
      <c r="DE18" s="32">
        <f t="shared" si="66"/>
        <v>29.110356000000003</v>
      </c>
      <c r="DH18" s="32">
        <f t="shared" si="67"/>
        <v>1994.1624375000001</v>
      </c>
      <c r="DI18" s="15">
        <f t="shared" si="68"/>
        <v>1994.1624375000001</v>
      </c>
      <c r="DJ18" s="32">
        <f t="shared" si="69"/>
        <v>520.47681</v>
      </c>
      <c r="DK18" s="32">
        <f t="shared" si="70"/>
        <v>550.0561275</v>
      </c>
      <c r="DN18" s="15">
        <f t="shared" si="71"/>
        <v>5173.7024949999995</v>
      </c>
      <c r="DO18" s="15">
        <f t="shared" si="72"/>
        <v>5173.7024949999995</v>
      </c>
      <c r="DP18" s="32">
        <f t="shared" si="73"/>
        <v>1350.3374248</v>
      </c>
      <c r="DQ18" s="32">
        <f t="shared" si="74"/>
        <v>1427.0787102000002</v>
      </c>
      <c r="DT18" s="15">
        <f t="shared" si="75"/>
        <v>381.1226625</v>
      </c>
      <c r="DU18" s="15">
        <f t="shared" si="76"/>
        <v>381.1226625</v>
      </c>
      <c r="DV18" s="32">
        <f t="shared" si="77"/>
        <v>99.473094</v>
      </c>
      <c r="DW18" s="32">
        <f t="shared" si="78"/>
        <v>105.12626850000001</v>
      </c>
    </row>
    <row r="19" spans="1:127" ht="12">
      <c r="A19" s="2">
        <v>42826</v>
      </c>
      <c r="C19" s="16">
        <v>30000</v>
      </c>
      <c r="D19" s="16">
        <v>120475</v>
      </c>
      <c r="E19" s="16">
        <f t="shared" si="0"/>
        <v>150475</v>
      </c>
      <c r="F19" s="45">
        <v>31444</v>
      </c>
      <c r="G19" s="45">
        <v>33231</v>
      </c>
      <c r="I19" s="15">
        <f t="shared" si="79"/>
        <v>2706.7140000000004</v>
      </c>
      <c r="J19" s="32">
        <f t="shared" si="1"/>
        <v>10869.712305000001</v>
      </c>
      <c r="K19" s="32">
        <f t="shared" si="2"/>
        <v>13576.426305</v>
      </c>
      <c r="L19" s="32">
        <f t="shared" si="3"/>
        <v>2836.9971672</v>
      </c>
      <c r="M19" s="32">
        <f t="shared" si="4"/>
        <v>2998.2270978</v>
      </c>
      <c r="O19" s="15">
        <f t="shared" si="80"/>
        <v>25.433999999999997</v>
      </c>
      <c r="P19" s="15">
        <f t="shared" si="5"/>
        <v>102.13870499999999</v>
      </c>
      <c r="Q19" s="15">
        <f t="shared" si="6"/>
        <v>127.57270499999998</v>
      </c>
      <c r="R19" s="32">
        <f t="shared" si="7"/>
        <v>26.658223200000002</v>
      </c>
      <c r="S19" s="32">
        <f t="shared" si="8"/>
        <v>28.1732418</v>
      </c>
      <c r="U19" s="32">
        <f t="shared" si="81"/>
        <v>814.5419999999999</v>
      </c>
      <c r="V19" s="15">
        <f t="shared" si="9"/>
        <v>3271.064915</v>
      </c>
      <c r="W19" s="15">
        <f t="shared" si="10"/>
        <v>4085.606915</v>
      </c>
      <c r="X19" s="32">
        <f t="shared" si="11"/>
        <v>853.7486216</v>
      </c>
      <c r="Y19" s="32">
        <f t="shared" si="12"/>
        <v>902.2681734</v>
      </c>
      <c r="AA19" s="15">
        <f t="shared" si="82"/>
        <v>6821.685</v>
      </c>
      <c r="AB19" s="15">
        <f t="shared" si="13"/>
        <v>27394.750012499997</v>
      </c>
      <c r="AC19" s="15">
        <f t="shared" si="14"/>
        <v>34216.4350125</v>
      </c>
      <c r="AD19" s="32">
        <f t="shared" si="15"/>
        <v>7150.035438</v>
      </c>
      <c r="AE19" s="32">
        <f t="shared" si="16"/>
        <v>7556.3804745</v>
      </c>
      <c r="AG19" s="15">
        <f t="shared" si="83"/>
        <v>1765.6529999999998</v>
      </c>
      <c r="AH19" s="15">
        <f t="shared" si="17"/>
        <v>7090.5681724999995</v>
      </c>
      <c r="AI19" s="15">
        <f t="shared" si="18"/>
        <v>8856.2211725</v>
      </c>
      <c r="AJ19" s="32">
        <f t="shared" si="19"/>
        <v>1850.6397644</v>
      </c>
      <c r="AK19" s="32">
        <f t="shared" si="20"/>
        <v>1955.8138281</v>
      </c>
      <c r="AM19" s="15">
        <f t="shared" si="84"/>
        <v>1195.488</v>
      </c>
      <c r="AN19" s="15">
        <f t="shared" si="21"/>
        <v>4800.88056</v>
      </c>
      <c r="AO19" s="15">
        <f t="shared" si="22"/>
        <v>5996.36856</v>
      </c>
      <c r="AP19" s="32">
        <f t="shared" si="23"/>
        <v>1253.0308224</v>
      </c>
      <c r="AQ19" s="32">
        <f t="shared" si="24"/>
        <v>1324.2420576</v>
      </c>
      <c r="AS19" s="15">
        <f t="shared" si="85"/>
        <v>183.882</v>
      </c>
      <c r="AT19" s="15">
        <f t="shared" si="25"/>
        <v>738.439465</v>
      </c>
      <c r="AU19" s="15">
        <f t="shared" si="26"/>
        <v>922.321465</v>
      </c>
      <c r="AV19" s="32">
        <f t="shared" si="27"/>
        <v>192.7328536</v>
      </c>
      <c r="AW19" s="32">
        <f t="shared" si="28"/>
        <v>203.6860914</v>
      </c>
      <c r="AY19" s="15">
        <f t="shared" si="86"/>
        <v>420.96</v>
      </c>
      <c r="AZ19" s="15">
        <f t="shared" si="29"/>
        <v>1690.5051999999998</v>
      </c>
      <c r="BA19" s="15">
        <f t="shared" si="30"/>
        <v>2111.4651999999996</v>
      </c>
      <c r="BB19" s="32">
        <f t="shared" si="31"/>
        <v>441.22220799999997</v>
      </c>
      <c r="BC19" s="32">
        <f t="shared" si="32"/>
        <v>466.297392</v>
      </c>
      <c r="BE19" s="15">
        <f t="shared" si="87"/>
        <v>70.581</v>
      </c>
      <c r="BF19" s="15">
        <f t="shared" si="33"/>
        <v>283.4415325</v>
      </c>
      <c r="BG19" s="15">
        <f t="shared" si="34"/>
        <v>354.0225325</v>
      </c>
      <c r="BH19" s="32">
        <f t="shared" si="35"/>
        <v>73.9782988</v>
      </c>
      <c r="BI19" s="32">
        <f t="shared" si="36"/>
        <v>78.1825737</v>
      </c>
      <c r="BK19" s="15">
        <f t="shared" si="88"/>
        <v>76.347</v>
      </c>
      <c r="BL19" s="15">
        <f t="shared" si="37"/>
        <v>306.5968275</v>
      </c>
      <c r="BM19" s="15">
        <f t="shared" si="38"/>
        <v>382.9438275</v>
      </c>
      <c r="BN19" s="32">
        <f t="shared" si="39"/>
        <v>80.0218356</v>
      </c>
      <c r="BO19" s="32">
        <f t="shared" si="40"/>
        <v>84.5695719</v>
      </c>
      <c r="BQ19" s="15">
        <f t="shared" si="89"/>
        <v>145.797</v>
      </c>
      <c r="BR19" s="15">
        <f t="shared" si="41"/>
        <v>585.4964524999999</v>
      </c>
      <c r="BS19" s="15">
        <f t="shared" si="42"/>
        <v>731.2934525</v>
      </c>
      <c r="BT19" s="32">
        <f t="shared" si="43"/>
        <v>152.81469560000002</v>
      </c>
      <c r="BU19" s="32">
        <f t="shared" si="44"/>
        <v>161.4993369</v>
      </c>
      <c r="BW19" s="15">
        <f>C19*0.08071/100</f>
        <v>24.213</v>
      </c>
      <c r="BX19" s="15">
        <f t="shared" si="45"/>
        <v>97.23537250000001</v>
      </c>
      <c r="BY19" s="15">
        <f t="shared" si="46"/>
        <v>121.4483725</v>
      </c>
      <c r="BZ19" s="32">
        <f t="shared" si="47"/>
        <v>25.3784524</v>
      </c>
      <c r="CA19" s="32">
        <f t="shared" si="48"/>
        <v>26.820740100000002</v>
      </c>
      <c r="CC19" s="15">
        <f t="shared" si="90"/>
        <v>0.42</v>
      </c>
      <c r="CD19" s="15">
        <f t="shared" si="49"/>
        <v>1.68665</v>
      </c>
      <c r="CE19" s="15">
        <f t="shared" si="50"/>
        <v>2.10665</v>
      </c>
      <c r="CF19" s="32"/>
      <c r="CG19" s="32"/>
      <c r="CI19" s="15">
        <f t="shared" si="91"/>
        <v>154.11900000000003</v>
      </c>
      <c r="CJ19" s="15">
        <f t="shared" si="51"/>
        <v>618.9162175</v>
      </c>
      <c r="CK19" s="15">
        <f t="shared" si="52"/>
        <v>773.0352175</v>
      </c>
      <c r="CL19" s="32">
        <f t="shared" si="53"/>
        <v>161.5372612</v>
      </c>
      <c r="CM19" s="32">
        <f t="shared" si="54"/>
        <v>170.7176163</v>
      </c>
      <c r="CO19" s="15">
        <f t="shared" si="92"/>
        <v>223.308</v>
      </c>
      <c r="CP19" s="15">
        <f t="shared" si="55"/>
        <v>896.7677100000001</v>
      </c>
      <c r="CQ19" s="15">
        <f t="shared" si="56"/>
        <v>1120.07571</v>
      </c>
      <c r="CR19" s="32">
        <f t="shared" si="57"/>
        <v>234.0565584</v>
      </c>
      <c r="CS19" s="32">
        <f t="shared" si="58"/>
        <v>247.3582716</v>
      </c>
      <c r="CU19" s="15">
        <f t="shared" si="93"/>
        <v>282.549</v>
      </c>
      <c r="CV19" s="15">
        <f t="shared" si="59"/>
        <v>1134.6696924999999</v>
      </c>
      <c r="CW19" s="15">
        <f t="shared" si="60"/>
        <v>1417.2186924999999</v>
      </c>
      <c r="CX19" s="32">
        <f t="shared" si="61"/>
        <v>296.1490252</v>
      </c>
      <c r="CY19" s="32">
        <f t="shared" si="62"/>
        <v>312.9795273</v>
      </c>
      <c r="DA19" s="15">
        <f t="shared" si="94"/>
        <v>26.28</v>
      </c>
      <c r="DB19" s="15">
        <f t="shared" si="63"/>
        <v>105.5361</v>
      </c>
      <c r="DC19" s="15">
        <f t="shared" si="64"/>
        <v>131.8161</v>
      </c>
      <c r="DD19" s="32">
        <f t="shared" si="65"/>
        <v>27.544944</v>
      </c>
      <c r="DE19" s="32">
        <f t="shared" si="66"/>
        <v>29.110356000000003</v>
      </c>
      <c r="DG19" s="15">
        <f t="shared" si="95"/>
        <v>496.575</v>
      </c>
      <c r="DH19" s="32">
        <f t="shared" si="67"/>
        <v>1994.1624375000001</v>
      </c>
      <c r="DI19" s="15">
        <f t="shared" si="68"/>
        <v>2490.7374375</v>
      </c>
      <c r="DJ19" s="32">
        <f t="shared" si="69"/>
        <v>520.47681</v>
      </c>
      <c r="DK19" s="32">
        <f t="shared" si="70"/>
        <v>550.0561275</v>
      </c>
      <c r="DM19" s="15">
        <f t="shared" si="96"/>
        <v>1288.326</v>
      </c>
      <c r="DN19" s="15">
        <f t="shared" si="71"/>
        <v>5173.7024949999995</v>
      </c>
      <c r="DO19" s="15">
        <f t="shared" si="72"/>
        <v>6462.028495</v>
      </c>
      <c r="DP19" s="32">
        <f t="shared" si="73"/>
        <v>1350.3374248</v>
      </c>
      <c r="DQ19" s="32">
        <f t="shared" si="74"/>
        <v>1427.0787102000002</v>
      </c>
      <c r="DS19" s="15">
        <f t="shared" si="97"/>
        <v>94.905</v>
      </c>
      <c r="DT19" s="15">
        <f t="shared" si="75"/>
        <v>381.1226625</v>
      </c>
      <c r="DU19" s="15">
        <f t="shared" si="76"/>
        <v>476.0276625</v>
      </c>
      <c r="DV19" s="32">
        <f t="shared" si="77"/>
        <v>99.473094</v>
      </c>
      <c r="DW19" s="32">
        <f t="shared" si="78"/>
        <v>105.12626850000001</v>
      </c>
    </row>
    <row r="20" spans="1:127" ht="12">
      <c r="A20" s="2">
        <v>43009</v>
      </c>
      <c r="C20" s="16"/>
      <c r="D20" s="16">
        <v>120100</v>
      </c>
      <c r="E20" s="16">
        <f t="shared" si="0"/>
        <v>120100</v>
      </c>
      <c r="F20" s="45">
        <v>31444</v>
      </c>
      <c r="G20" s="45">
        <v>33231</v>
      </c>
      <c r="J20" s="32">
        <f t="shared" si="1"/>
        <v>10835.87838</v>
      </c>
      <c r="K20" s="32">
        <f t="shared" si="2"/>
        <v>10835.87838</v>
      </c>
      <c r="L20" s="32">
        <f t="shared" si="3"/>
        <v>2836.9971672</v>
      </c>
      <c r="M20" s="32">
        <f t="shared" si="4"/>
        <v>2998.2270978</v>
      </c>
      <c r="P20" s="15">
        <f t="shared" si="5"/>
        <v>101.82078</v>
      </c>
      <c r="Q20" s="15">
        <f t="shared" si="6"/>
        <v>101.82078</v>
      </c>
      <c r="R20" s="32">
        <f t="shared" si="7"/>
        <v>26.658223200000002</v>
      </c>
      <c r="S20" s="32">
        <f t="shared" si="8"/>
        <v>28.1732418</v>
      </c>
      <c r="U20" s="32"/>
      <c r="V20" s="15">
        <f t="shared" si="9"/>
        <v>3260.88314</v>
      </c>
      <c r="W20" s="15">
        <f t="shared" si="10"/>
        <v>3260.88314</v>
      </c>
      <c r="X20" s="32">
        <f t="shared" si="11"/>
        <v>853.7486216</v>
      </c>
      <c r="Y20" s="32">
        <f t="shared" si="12"/>
        <v>902.2681734</v>
      </c>
      <c r="AB20" s="15">
        <f t="shared" si="13"/>
        <v>27309.47895</v>
      </c>
      <c r="AC20" s="15">
        <f t="shared" si="14"/>
        <v>27309.47895</v>
      </c>
      <c r="AD20" s="32">
        <f t="shared" si="15"/>
        <v>7150.035438</v>
      </c>
      <c r="AE20" s="32">
        <f t="shared" si="16"/>
        <v>7556.3804745</v>
      </c>
      <c r="AH20" s="15">
        <f t="shared" si="17"/>
        <v>7068.49751</v>
      </c>
      <c r="AI20" s="15">
        <f t="shared" si="18"/>
        <v>7068.49751</v>
      </c>
      <c r="AJ20" s="32">
        <f t="shared" si="19"/>
        <v>1850.6397644</v>
      </c>
      <c r="AK20" s="32">
        <f t="shared" si="20"/>
        <v>1955.8138281</v>
      </c>
      <c r="AN20" s="15">
        <f t="shared" si="21"/>
        <v>4785.93696</v>
      </c>
      <c r="AO20" s="15">
        <f t="shared" si="22"/>
        <v>4785.93696</v>
      </c>
      <c r="AP20" s="32">
        <f t="shared" si="23"/>
        <v>1253.0308224</v>
      </c>
      <c r="AQ20" s="32">
        <f t="shared" si="24"/>
        <v>1324.2420576</v>
      </c>
      <c r="AT20" s="15">
        <f t="shared" si="25"/>
        <v>736.1409400000001</v>
      </c>
      <c r="AU20" s="15">
        <f t="shared" si="26"/>
        <v>736.1409400000001</v>
      </c>
      <c r="AV20" s="32">
        <f t="shared" si="27"/>
        <v>192.7328536</v>
      </c>
      <c r="AW20" s="32">
        <f t="shared" si="28"/>
        <v>203.6860914</v>
      </c>
      <c r="AZ20" s="15">
        <f t="shared" si="29"/>
        <v>1685.2432000000001</v>
      </c>
      <c r="BA20" s="15">
        <f t="shared" si="30"/>
        <v>1685.2432000000001</v>
      </c>
      <c r="BB20" s="32">
        <f t="shared" si="31"/>
        <v>441.22220799999997</v>
      </c>
      <c r="BC20" s="32">
        <f t="shared" si="32"/>
        <v>466.297392</v>
      </c>
      <c r="BF20" s="15">
        <f t="shared" si="33"/>
        <v>282.55926999999997</v>
      </c>
      <c r="BG20" s="15">
        <f t="shared" si="34"/>
        <v>282.55926999999997</v>
      </c>
      <c r="BH20" s="32">
        <f t="shared" si="35"/>
        <v>73.9782988</v>
      </c>
      <c r="BI20" s="32">
        <f t="shared" si="36"/>
        <v>78.1825737</v>
      </c>
      <c r="BL20" s="15">
        <f t="shared" si="37"/>
        <v>305.64249</v>
      </c>
      <c r="BM20" s="15">
        <f t="shared" si="38"/>
        <v>305.64249</v>
      </c>
      <c r="BN20" s="32">
        <f t="shared" si="39"/>
        <v>80.0218356</v>
      </c>
      <c r="BO20" s="32">
        <f t="shared" si="40"/>
        <v>84.5695719</v>
      </c>
      <c r="BR20" s="15">
        <f t="shared" si="41"/>
        <v>583.67399</v>
      </c>
      <c r="BS20" s="15">
        <f t="shared" si="42"/>
        <v>583.67399</v>
      </c>
      <c r="BT20" s="32">
        <f t="shared" si="43"/>
        <v>152.81469560000002</v>
      </c>
      <c r="BU20" s="32">
        <f t="shared" si="44"/>
        <v>161.4993369</v>
      </c>
      <c r="BX20" s="15">
        <f t="shared" si="45"/>
        <v>96.93271</v>
      </c>
      <c r="BY20" s="15">
        <f t="shared" si="46"/>
        <v>96.93271</v>
      </c>
      <c r="BZ20" s="32">
        <f t="shared" si="47"/>
        <v>25.3784524</v>
      </c>
      <c r="CA20" s="32">
        <f t="shared" si="48"/>
        <v>26.820740100000002</v>
      </c>
      <c r="CD20" s="15">
        <f t="shared" si="49"/>
        <v>1.6813999999999998</v>
      </c>
      <c r="CE20" s="15">
        <f t="shared" si="50"/>
        <v>1.6813999999999998</v>
      </c>
      <c r="CF20" s="32"/>
      <c r="CG20" s="32"/>
      <c r="CJ20" s="15">
        <f t="shared" si="51"/>
        <v>616.98973</v>
      </c>
      <c r="CK20" s="15">
        <f t="shared" si="52"/>
        <v>616.98973</v>
      </c>
      <c r="CL20" s="32">
        <f t="shared" si="53"/>
        <v>161.5372612</v>
      </c>
      <c r="CM20" s="32">
        <f t="shared" si="54"/>
        <v>170.7176163</v>
      </c>
      <c r="CP20" s="15">
        <f t="shared" si="55"/>
        <v>893.97636</v>
      </c>
      <c r="CQ20" s="15">
        <f t="shared" si="56"/>
        <v>893.97636</v>
      </c>
      <c r="CR20" s="32">
        <f t="shared" si="57"/>
        <v>234.0565584</v>
      </c>
      <c r="CS20" s="32">
        <f t="shared" si="58"/>
        <v>247.3582716</v>
      </c>
      <c r="CV20" s="15">
        <f t="shared" si="59"/>
        <v>1131.13783</v>
      </c>
      <c r="CW20" s="15">
        <f t="shared" si="60"/>
        <v>1131.13783</v>
      </c>
      <c r="CX20" s="32">
        <f t="shared" si="61"/>
        <v>296.1490252</v>
      </c>
      <c r="CY20" s="32">
        <f t="shared" si="62"/>
        <v>312.9795273</v>
      </c>
      <c r="DB20" s="15">
        <f t="shared" si="63"/>
        <v>105.2076</v>
      </c>
      <c r="DC20" s="15">
        <f t="shared" si="64"/>
        <v>105.2076</v>
      </c>
      <c r="DD20" s="32">
        <f t="shared" si="65"/>
        <v>27.544944</v>
      </c>
      <c r="DE20" s="32">
        <f t="shared" si="66"/>
        <v>29.110356000000003</v>
      </c>
      <c r="DH20" s="32">
        <f t="shared" si="67"/>
        <v>1987.9552500000002</v>
      </c>
      <c r="DI20" s="15">
        <f t="shared" si="68"/>
        <v>1987.9552500000002</v>
      </c>
      <c r="DJ20" s="32">
        <f t="shared" si="69"/>
        <v>520.47681</v>
      </c>
      <c r="DK20" s="32">
        <f t="shared" si="70"/>
        <v>550.0561275</v>
      </c>
      <c r="DN20" s="15">
        <f t="shared" si="71"/>
        <v>5157.598419999999</v>
      </c>
      <c r="DO20" s="15">
        <f t="shared" si="72"/>
        <v>5157.598419999999</v>
      </c>
      <c r="DP20" s="32">
        <f t="shared" si="73"/>
        <v>1350.3374248</v>
      </c>
      <c r="DQ20" s="32">
        <f t="shared" si="74"/>
        <v>1427.0787102000002</v>
      </c>
      <c r="DT20" s="15">
        <f t="shared" si="75"/>
        <v>379.93635</v>
      </c>
      <c r="DU20" s="15">
        <f t="shared" si="76"/>
        <v>379.93635</v>
      </c>
      <c r="DV20" s="32">
        <f t="shared" si="77"/>
        <v>99.473094</v>
      </c>
      <c r="DW20" s="32">
        <f t="shared" si="78"/>
        <v>105.12626850000001</v>
      </c>
    </row>
    <row r="21" spans="1:127" ht="12">
      <c r="A21" s="33">
        <v>43191</v>
      </c>
      <c r="C21" s="16">
        <v>35000</v>
      </c>
      <c r="D21" s="16">
        <v>120100</v>
      </c>
      <c r="E21" s="16">
        <f t="shared" si="0"/>
        <v>155100</v>
      </c>
      <c r="F21" s="45">
        <v>31444</v>
      </c>
      <c r="G21" s="45">
        <v>33231</v>
      </c>
      <c r="I21" s="15">
        <f t="shared" si="79"/>
        <v>3157.833</v>
      </c>
      <c r="J21" s="32">
        <f t="shared" si="1"/>
        <v>10835.87838</v>
      </c>
      <c r="K21" s="32">
        <f t="shared" si="2"/>
        <v>13993.71138</v>
      </c>
      <c r="L21" s="32">
        <f t="shared" si="3"/>
        <v>2836.9971672</v>
      </c>
      <c r="M21" s="32">
        <f t="shared" si="4"/>
        <v>2998.2270978</v>
      </c>
      <c r="O21" s="15">
        <f t="shared" si="80"/>
        <v>29.673</v>
      </c>
      <c r="P21" s="15">
        <f t="shared" si="5"/>
        <v>101.82078</v>
      </c>
      <c r="Q21" s="15">
        <f t="shared" si="6"/>
        <v>131.49378</v>
      </c>
      <c r="R21" s="32">
        <f t="shared" si="7"/>
        <v>26.658223200000002</v>
      </c>
      <c r="S21" s="32">
        <f t="shared" si="8"/>
        <v>28.1732418</v>
      </c>
      <c r="U21" s="32">
        <f t="shared" si="81"/>
        <v>950.299</v>
      </c>
      <c r="V21" s="15">
        <f t="shared" si="9"/>
        <v>3260.88314</v>
      </c>
      <c r="W21" s="15">
        <f t="shared" si="10"/>
        <v>4211.18214</v>
      </c>
      <c r="X21" s="32">
        <f t="shared" si="11"/>
        <v>853.7486216</v>
      </c>
      <c r="Y21" s="32">
        <f t="shared" si="12"/>
        <v>902.2681734</v>
      </c>
      <c r="AA21" s="15">
        <f t="shared" si="82"/>
        <v>7958.6325</v>
      </c>
      <c r="AB21" s="15">
        <f t="shared" si="13"/>
        <v>27309.47895</v>
      </c>
      <c r="AC21" s="15">
        <f t="shared" si="14"/>
        <v>35268.11145</v>
      </c>
      <c r="AD21" s="32">
        <f t="shared" si="15"/>
        <v>7150.035438</v>
      </c>
      <c r="AE21" s="32">
        <f t="shared" si="16"/>
        <v>7556.3804745</v>
      </c>
      <c r="AG21" s="15">
        <f t="shared" si="83"/>
        <v>2059.9285</v>
      </c>
      <c r="AH21" s="15">
        <f t="shared" si="17"/>
        <v>7068.49751</v>
      </c>
      <c r="AI21" s="15">
        <f t="shared" si="18"/>
        <v>9128.42601</v>
      </c>
      <c r="AJ21" s="32">
        <f t="shared" si="19"/>
        <v>1850.6397644</v>
      </c>
      <c r="AK21" s="32">
        <f t="shared" si="20"/>
        <v>1955.8138281</v>
      </c>
      <c r="AM21" s="15">
        <f t="shared" si="84"/>
        <v>1394.736</v>
      </c>
      <c r="AN21" s="15">
        <f t="shared" si="21"/>
        <v>4785.93696</v>
      </c>
      <c r="AO21" s="15">
        <f t="shared" si="22"/>
        <v>6180.67296</v>
      </c>
      <c r="AP21" s="32">
        <f t="shared" si="23"/>
        <v>1253.0308224</v>
      </c>
      <c r="AQ21" s="32">
        <f t="shared" si="24"/>
        <v>1324.2420576</v>
      </c>
      <c r="AS21" s="15">
        <f t="shared" si="85"/>
        <v>214.52900000000002</v>
      </c>
      <c r="AT21" s="15">
        <f t="shared" si="25"/>
        <v>736.1409400000001</v>
      </c>
      <c r="AU21" s="15">
        <f t="shared" si="26"/>
        <v>950.6699400000001</v>
      </c>
      <c r="AV21" s="32">
        <f t="shared" si="27"/>
        <v>192.7328536</v>
      </c>
      <c r="AW21" s="32">
        <f t="shared" si="28"/>
        <v>203.6860914</v>
      </c>
      <c r="AY21" s="15">
        <f t="shared" si="86"/>
        <v>491.12</v>
      </c>
      <c r="AZ21" s="15">
        <f t="shared" si="29"/>
        <v>1685.2432000000001</v>
      </c>
      <c r="BA21" s="15">
        <f t="shared" si="30"/>
        <v>2176.3632000000002</v>
      </c>
      <c r="BB21" s="32">
        <f t="shared" si="31"/>
        <v>441.22220799999997</v>
      </c>
      <c r="BC21" s="32">
        <f t="shared" si="32"/>
        <v>466.297392</v>
      </c>
      <c r="BE21" s="15">
        <f t="shared" si="87"/>
        <v>82.34450000000001</v>
      </c>
      <c r="BF21" s="15">
        <f t="shared" si="33"/>
        <v>282.55926999999997</v>
      </c>
      <c r="BG21" s="15">
        <f t="shared" si="34"/>
        <v>364.90377</v>
      </c>
      <c r="BH21" s="32">
        <f t="shared" si="35"/>
        <v>73.9782988</v>
      </c>
      <c r="BI21" s="32">
        <f t="shared" si="36"/>
        <v>78.1825737</v>
      </c>
      <c r="BK21" s="15">
        <f t="shared" si="88"/>
        <v>89.0715</v>
      </c>
      <c r="BL21" s="15">
        <f t="shared" si="37"/>
        <v>305.64249</v>
      </c>
      <c r="BM21" s="15">
        <f t="shared" si="38"/>
        <v>394.71399</v>
      </c>
      <c r="BN21" s="32">
        <f t="shared" si="39"/>
        <v>80.0218356</v>
      </c>
      <c r="BO21" s="32">
        <f t="shared" si="40"/>
        <v>84.5695719</v>
      </c>
      <c r="BQ21" s="15">
        <f t="shared" si="89"/>
        <v>170.0965</v>
      </c>
      <c r="BR21" s="15">
        <f t="shared" si="41"/>
        <v>583.67399</v>
      </c>
      <c r="BS21" s="15">
        <f t="shared" si="42"/>
        <v>753.77049</v>
      </c>
      <c r="BT21" s="32">
        <f t="shared" si="43"/>
        <v>152.81469560000002</v>
      </c>
      <c r="BU21" s="32">
        <f t="shared" si="44"/>
        <v>161.4993369</v>
      </c>
      <c r="BW21" s="15">
        <f>C21*0.08071/100</f>
        <v>28.248500000000003</v>
      </c>
      <c r="BX21" s="15">
        <f t="shared" si="45"/>
        <v>96.93271</v>
      </c>
      <c r="BY21" s="15">
        <f t="shared" si="46"/>
        <v>125.18121000000001</v>
      </c>
      <c r="BZ21" s="32">
        <f t="shared" si="47"/>
        <v>25.3784524</v>
      </c>
      <c r="CA21" s="32">
        <f t="shared" si="48"/>
        <v>26.820740100000002</v>
      </c>
      <c r="CC21" s="15">
        <f t="shared" si="90"/>
        <v>0.49</v>
      </c>
      <c r="CD21" s="15">
        <f t="shared" si="49"/>
        <v>1.6813999999999998</v>
      </c>
      <c r="CE21" s="15">
        <f t="shared" si="50"/>
        <v>2.1713999999999998</v>
      </c>
      <c r="CF21" s="32"/>
      <c r="CG21" s="32"/>
      <c r="CI21" s="15">
        <f t="shared" si="91"/>
        <v>179.8055</v>
      </c>
      <c r="CJ21" s="15">
        <f t="shared" si="51"/>
        <v>616.98973</v>
      </c>
      <c r="CK21" s="15">
        <f t="shared" si="52"/>
        <v>796.79523</v>
      </c>
      <c r="CL21" s="32">
        <f t="shared" si="53"/>
        <v>161.5372612</v>
      </c>
      <c r="CM21" s="32">
        <f t="shared" si="54"/>
        <v>170.7176163</v>
      </c>
      <c r="CO21" s="15">
        <f t="shared" si="92"/>
        <v>260.526</v>
      </c>
      <c r="CP21" s="15">
        <f t="shared" si="55"/>
        <v>893.97636</v>
      </c>
      <c r="CQ21" s="15">
        <f t="shared" si="56"/>
        <v>1154.50236</v>
      </c>
      <c r="CR21" s="32">
        <f t="shared" si="57"/>
        <v>234.0565584</v>
      </c>
      <c r="CS21" s="32">
        <f t="shared" si="58"/>
        <v>247.3582716</v>
      </c>
      <c r="CU21" s="15">
        <f t="shared" si="93"/>
        <v>329.6405</v>
      </c>
      <c r="CV21" s="15">
        <f t="shared" si="59"/>
        <v>1131.13783</v>
      </c>
      <c r="CW21" s="15">
        <f t="shared" si="60"/>
        <v>1460.7783299999999</v>
      </c>
      <c r="CX21" s="32">
        <f t="shared" si="61"/>
        <v>296.1490252</v>
      </c>
      <c r="CY21" s="32">
        <f t="shared" si="62"/>
        <v>312.9795273</v>
      </c>
      <c r="DA21" s="15">
        <f t="shared" si="94"/>
        <v>30.66</v>
      </c>
      <c r="DB21" s="15">
        <f t="shared" si="63"/>
        <v>105.2076</v>
      </c>
      <c r="DC21" s="15">
        <f t="shared" si="64"/>
        <v>135.8676</v>
      </c>
      <c r="DD21" s="32">
        <f t="shared" si="65"/>
        <v>27.544944</v>
      </c>
      <c r="DE21" s="32">
        <f t="shared" si="66"/>
        <v>29.110356000000003</v>
      </c>
      <c r="DG21" s="15">
        <f t="shared" si="95"/>
        <v>579.3375000000001</v>
      </c>
      <c r="DH21" s="32">
        <f t="shared" si="67"/>
        <v>1987.9552500000002</v>
      </c>
      <c r="DI21" s="15">
        <f t="shared" si="68"/>
        <v>2567.2927500000005</v>
      </c>
      <c r="DJ21" s="32">
        <f t="shared" si="69"/>
        <v>520.47681</v>
      </c>
      <c r="DK21" s="32">
        <f t="shared" si="70"/>
        <v>550.0561275</v>
      </c>
      <c r="DM21" s="15">
        <f t="shared" si="96"/>
        <v>1503.0469999999998</v>
      </c>
      <c r="DN21" s="15">
        <f t="shared" si="71"/>
        <v>5157.598419999999</v>
      </c>
      <c r="DO21" s="15">
        <f t="shared" si="72"/>
        <v>6660.645419999999</v>
      </c>
      <c r="DP21" s="32">
        <f t="shared" si="73"/>
        <v>1350.3374248</v>
      </c>
      <c r="DQ21" s="32">
        <f t="shared" si="74"/>
        <v>1427.0787102000002</v>
      </c>
      <c r="DS21" s="15">
        <f t="shared" si="97"/>
        <v>110.7225</v>
      </c>
      <c r="DT21" s="15">
        <f t="shared" si="75"/>
        <v>379.93635</v>
      </c>
      <c r="DU21" s="15">
        <f t="shared" si="76"/>
        <v>490.65885000000003</v>
      </c>
      <c r="DV21" s="32">
        <f t="shared" si="77"/>
        <v>99.473094</v>
      </c>
      <c r="DW21" s="32">
        <f t="shared" si="78"/>
        <v>105.12626850000001</v>
      </c>
    </row>
    <row r="22" spans="1:127" ht="12">
      <c r="A22" s="33">
        <v>43374</v>
      </c>
      <c r="C22" s="16"/>
      <c r="D22" s="16">
        <v>119400</v>
      </c>
      <c r="E22" s="16">
        <f t="shared" si="0"/>
        <v>119400</v>
      </c>
      <c r="F22" s="45">
        <v>31444</v>
      </c>
      <c r="G22" s="45">
        <v>33231</v>
      </c>
      <c r="J22" s="32">
        <f t="shared" si="1"/>
        <v>10772.72172</v>
      </c>
      <c r="K22" s="32">
        <f t="shared" si="2"/>
        <v>10772.72172</v>
      </c>
      <c r="L22" s="32">
        <f t="shared" si="3"/>
        <v>2836.9971672</v>
      </c>
      <c r="M22" s="32">
        <f t="shared" si="4"/>
        <v>2998.2270978</v>
      </c>
      <c r="P22" s="15">
        <f t="shared" si="5"/>
        <v>101.22732</v>
      </c>
      <c r="Q22" s="15">
        <f t="shared" si="6"/>
        <v>101.22732</v>
      </c>
      <c r="R22" s="32">
        <f t="shared" si="7"/>
        <v>26.658223200000002</v>
      </c>
      <c r="S22" s="32">
        <f t="shared" si="8"/>
        <v>28.1732418</v>
      </c>
      <c r="U22" s="32"/>
      <c r="V22" s="15">
        <f t="shared" si="9"/>
        <v>3241.87716</v>
      </c>
      <c r="W22" s="15">
        <f t="shared" si="10"/>
        <v>3241.87716</v>
      </c>
      <c r="X22" s="32">
        <f t="shared" si="11"/>
        <v>853.7486216</v>
      </c>
      <c r="Y22" s="32">
        <f t="shared" si="12"/>
        <v>902.2681734</v>
      </c>
      <c r="AB22" s="15">
        <f t="shared" si="13"/>
        <v>27150.3063</v>
      </c>
      <c r="AC22" s="15">
        <f t="shared" si="14"/>
        <v>27150.3063</v>
      </c>
      <c r="AD22" s="32">
        <f t="shared" si="15"/>
        <v>7150.035438</v>
      </c>
      <c r="AE22" s="32">
        <f t="shared" si="16"/>
        <v>7556.3804745</v>
      </c>
      <c r="AH22" s="15">
        <f t="shared" si="17"/>
        <v>7027.29894</v>
      </c>
      <c r="AI22" s="15">
        <f t="shared" si="18"/>
        <v>7027.29894</v>
      </c>
      <c r="AJ22" s="32">
        <f t="shared" si="19"/>
        <v>1850.6397644</v>
      </c>
      <c r="AK22" s="32">
        <f t="shared" si="20"/>
        <v>1955.8138281</v>
      </c>
      <c r="AN22" s="15">
        <f t="shared" si="21"/>
        <v>4758.04224</v>
      </c>
      <c r="AO22" s="15">
        <f t="shared" si="22"/>
        <v>4758.04224</v>
      </c>
      <c r="AP22" s="32">
        <f t="shared" si="23"/>
        <v>1253.0308224</v>
      </c>
      <c r="AQ22" s="32">
        <f t="shared" si="24"/>
        <v>1324.2420576</v>
      </c>
      <c r="AT22" s="15">
        <f t="shared" si="25"/>
        <v>731.85036</v>
      </c>
      <c r="AU22" s="15">
        <f t="shared" si="26"/>
        <v>731.85036</v>
      </c>
      <c r="AV22" s="32">
        <f t="shared" si="27"/>
        <v>192.7328536</v>
      </c>
      <c r="AW22" s="32">
        <f t="shared" si="28"/>
        <v>203.6860914</v>
      </c>
      <c r="AZ22" s="15">
        <f t="shared" si="29"/>
        <v>1675.4207999999999</v>
      </c>
      <c r="BA22" s="15">
        <f t="shared" si="30"/>
        <v>1675.4207999999999</v>
      </c>
      <c r="BB22" s="32">
        <f t="shared" si="31"/>
        <v>441.22220799999997</v>
      </c>
      <c r="BC22" s="32">
        <f t="shared" si="32"/>
        <v>466.297392</v>
      </c>
      <c r="BF22" s="15">
        <f t="shared" si="33"/>
        <v>280.91238</v>
      </c>
      <c r="BG22" s="15">
        <f t="shared" si="34"/>
        <v>280.91238</v>
      </c>
      <c r="BH22" s="32">
        <f t="shared" si="35"/>
        <v>73.9782988</v>
      </c>
      <c r="BI22" s="32">
        <f t="shared" si="36"/>
        <v>78.1825737</v>
      </c>
      <c r="BL22" s="15">
        <f t="shared" si="37"/>
        <v>303.86106</v>
      </c>
      <c r="BM22" s="15">
        <f t="shared" si="38"/>
        <v>303.86106</v>
      </c>
      <c r="BN22" s="32">
        <f t="shared" si="39"/>
        <v>80.0218356</v>
      </c>
      <c r="BO22" s="32">
        <f t="shared" si="40"/>
        <v>84.5695719</v>
      </c>
      <c r="BR22" s="15">
        <f t="shared" si="41"/>
        <v>580.27206</v>
      </c>
      <c r="BS22" s="15">
        <f t="shared" si="42"/>
        <v>580.27206</v>
      </c>
      <c r="BT22" s="32">
        <f t="shared" si="43"/>
        <v>152.81469560000002</v>
      </c>
      <c r="BU22" s="32">
        <f t="shared" si="44"/>
        <v>161.4993369</v>
      </c>
      <c r="BX22" s="15">
        <f t="shared" si="45"/>
        <v>96.36774000000001</v>
      </c>
      <c r="BY22" s="15">
        <f t="shared" si="46"/>
        <v>96.36774000000001</v>
      </c>
      <c r="BZ22" s="32">
        <f t="shared" si="47"/>
        <v>25.3784524</v>
      </c>
      <c r="CA22" s="32">
        <f t="shared" si="48"/>
        <v>26.820740100000002</v>
      </c>
      <c r="CD22" s="15">
        <f t="shared" si="49"/>
        <v>1.6716</v>
      </c>
      <c r="CE22" s="15">
        <f t="shared" si="50"/>
        <v>1.6716</v>
      </c>
      <c r="CF22" s="32"/>
      <c r="CG22" s="32"/>
      <c r="CJ22" s="15">
        <f t="shared" si="51"/>
        <v>613.39362</v>
      </c>
      <c r="CK22" s="15">
        <f t="shared" si="52"/>
        <v>613.39362</v>
      </c>
      <c r="CL22" s="32">
        <f t="shared" si="53"/>
        <v>161.5372612</v>
      </c>
      <c r="CM22" s="32">
        <f t="shared" si="54"/>
        <v>170.7176163</v>
      </c>
      <c r="CP22" s="15">
        <f t="shared" si="55"/>
        <v>888.76584</v>
      </c>
      <c r="CQ22" s="15">
        <f t="shared" si="56"/>
        <v>888.76584</v>
      </c>
      <c r="CR22" s="32">
        <f t="shared" si="57"/>
        <v>234.0565584</v>
      </c>
      <c r="CS22" s="32">
        <f t="shared" si="58"/>
        <v>247.3582716</v>
      </c>
      <c r="CV22" s="15">
        <f t="shared" si="59"/>
        <v>1124.54502</v>
      </c>
      <c r="CW22" s="15">
        <f t="shared" si="60"/>
        <v>1124.54502</v>
      </c>
      <c r="CX22" s="32">
        <f t="shared" si="61"/>
        <v>296.1490252</v>
      </c>
      <c r="CY22" s="32">
        <f t="shared" si="62"/>
        <v>312.9795273</v>
      </c>
      <c r="DB22" s="15">
        <f t="shared" si="63"/>
        <v>104.59440000000001</v>
      </c>
      <c r="DC22" s="15">
        <f t="shared" si="64"/>
        <v>104.59440000000001</v>
      </c>
      <c r="DD22" s="32">
        <f t="shared" si="65"/>
        <v>27.544944</v>
      </c>
      <c r="DE22" s="32">
        <f t="shared" si="66"/>
        <v>29.110356000000003</v>
      </c>
      <c r="DH22" s="32">
        <f t="shared" si="67"/>
        <v>1976.3685</v>
      </c>
      <c r="DI22" s="15">
        <f t="shared" si="68"/>
        <v>1976.3685</v>
      </c>
      <c r="DJ22" s="32">
        <f t="shared" si="69"/>
        <v>520.47681</v>
      </c>
      <c r="DK22" s="32">
        <f t="shared" si="70"/>
        <v>550.0561275</v>
      </c>
      <c r="DN22" s="15">
        <f t="shared" si="71"/>
        <v>5127.53748</v>
      </c>
      <c r="DO22" s="15">
        <f t="shared" si="72"/>
        <v>5127.53748</v>
      </c>
      <c r="DP22" s="32">
        <f t="shared" si="73"/>
        <v>1350.3374248</v>
      </c>
      <c r="DQ22" s="32">
        <f t="shared" si="74"/>
        <v>1427.0787102000002</v>
      </c>
      <c r="DT22" s="15">
        <f t="shared" si="75"/>
        <v>377.7219</v>
      </c>
      <c r="DU22" s="15">
        <f t="shared" si="76"/>
        <v>377.7219</v>
      </c>
      <c r="DV22" s="32">
        <f t="shared" si="77"/>
        <v>99.473094</v>
      </c>
      <c r="DW22" s="32">
        <f t="shared" si="78"/>
        <v>105.12626850000001</v>
      </c>
    </row>
    <row r="23" spans="1:127" ht="12">
      <c r="A23" s="33">
        <v>43556</v>
      </c>
      <c r="B23" s="34"/>
      <c r="C23" s="22">
        <v>2860000</v>
      </c>
      <c r="D23" s="22">
        <v>119400</v>
      </c>
      <c r="E23" s="16">
        <f t="shared" si="0"/>
        <v>2979400</v>
      </c>
      <c r="F23" s="45">
        <v>31444</v>
      </c>
      <c r="G23" s="45">
        <v>33231</v>
      </c>
      <c r="I23" s="15">
        <f t="shared" si="79"/>
        <v>258040.068</v>
      </c>
      <c r="J23" s="32">
        <f t="shared" si="1"/>
        <v>10772.72172</v>
      </c>
      <c r="K23" s="32">
        <f t="shared" si="2"/>
        <v>268812.78972</v>
      </c>
      <c r="L23" s="32">
        <f t="shared" si="3"/>
        <v>2836.9971672</v>
      </c>
      <c r="M23" s="32">
        <f t="shared" si="4"/>
        <v>2998.2270978</v>
      </c>
      <c r="O23" s="15">
        <f t="shared" si="80"/>
        <v>2424.708</v>
      </c>
      <c r="P23" s="15">
        <f t="shared" si="5"/>
        <v>101.22732</v>
      </c>
      <c r="Q23" s="15">
        <f t="shared" si="6"/>
        <v>2525.93532</v>
      </c>
      <c r="R23" s="32">
        <f t="shared" si="7"/>
        <v>26.658223200000002</v>
      </c>
      <c r="S23" s="32">
        <f t="shared" si="8"/>
        <v>28.1732418</v>
      </c>
      <c r="U23" s="32">
        <f t="shared" si="81"/>
        <v>77653.004</v>
      </c>
      <c r="V23" s="15">
        <f t="shared" si="9"/>
        <v>3241.87716</v>
      </c>
      <c r="W23" s="15">
        <f t="shared" si="10"/>
        <v>80894.88116</v>
      </c>
      <c r="X23" s="32">
        <f t="shared" si="11"/>
        <v>853.7486216</v>
      </c>
      <c r="Y23" s="32">
        <f t="shared" si="12"/>
        <v>902.2681734</v>
      </c>
      <c r="AA23" s="15">
        <f t="shared" si="82"/>
        <v>650333.97</v>
      </c>
      <c r="AB23" s="15">
        <f t="shared" si="13"/>
        <v>27150.3063</v>
      </c>
      <c r="AC23" s="15">
        <f t="shared" si="14"/>
        <v>677484.2763</v>
      </c>
      <c r="AD23" s="32">
        <f t="shared" si="15"/>
        <v>7150.035438</v>
      </c>
      <c r="AE23" s="32">
        <f t="shared" si="16"/>
        <v>7556.3804745</v>
      </c>
      <c r="AG23" s="15">
        <f t="shared" si="83"/>
        <v>168325.586</v>
      </c>
      <c r="AH23" s="15">
        <f t="shared" si="17"/>
        <v>7027.29894</v>
      </c>
      <c r="AI23" s="15">
        <f t="shared" si="18"/>
        <v>175352.88494000002</v>
      </c>
      <c r="AJ23" s="32">
        <f t="shared" si="19"/>
        <v>1850.6397644</v>
      </c>
      <c r="AK23" s="32">
        <f t="shared" si="20"/>
        <v>1955.8138281</v>
      </c>
      <c r="AM23" s="15">
        <f t="shared" si="84"/>
        <v>113969.856</v>
      </c>
      <c r="AN23" s="15">
        <f t="shared" si="21"/>
        <v>4758.04224</v>
      </c>
      <c r="AO23" s="15">
        <f t="shared" si="22"/>
        <v>118727.89824</v>
      </c>
      <c r="AP23" s="32">
        <f t="shared" si="23"/>
        <v>1253.0308224</v>
      </c>
      <c r="AQ23" s="32">
        <f t="shared" si="24"/>
        <v>1324.2420576</v>
      </c>
      <c r="AS23" s="15">
        <f t="shared" si="85"/>
        <v>17530.084000000003</v>
      </c>
      <c r="AT23" s="15">
        <f t="shared" si="25"/>
        <v>731.85036</v>
      </c>
      <c r="AU23" s="15">
        <f t="shared" si="26"/>
        <v>18261.934360000003</v>
      </c>
      <c r="AV23" s="32">
        <f t="shared" si="27"/>
        <v>192.7328536</v>
      </c>
      <c r="AW23" s="32">
        <f t="shared" si="28"/>
        <v>203.6860914</v>
      </c>
      <c r="AY23" s="15">
        <f t="shared" si="86"/>
        <v>40131.52</v>
      </c>
      <c r="AZ23" s="15">
        <f t="shared" si="29"/>
        <v>1675.4207999999999</v>
      </c>
      <c r="BA23" s="15">
        <f t="shared" si="30"/>
        <v>41806.9408</v>
      </c>
      <c r="BB23" s="32">
        <f t="shared" si="31"/>
        <v>441.22220799999997</v>
      </c>
      <c r="BC23" s="32">
        <f t="shared" si="32"/>
        <v>466.297392</v>
      </c>
      <c r="BE23" s="15">
        <f t="shared" si="87"/>
        <v>6728.722000000001</v>
      </c>
      <c r="BF23" s="15">
        <f t="shared" si="33"/>
        <v>280.91238</v>
      </c>
      <c r="BG23" s="15">
        <f t="shared" si="34"/>
        <v>7009.63438</v>
      </c>
      <c r="BH23" s="32">
        <f t="shared" si="35"/>
        <v>73.9782988</v>
      </c>
      <c r="BI23" s="32">
        <f t="shared" si="36"/>
        <v>78.1825737</v>
      </c>
      <c r="BK23" s="15">
        <f t="shared" si="88"/>
        <v>7278.414000000001</v>
      </c>
      <c r="BL23" s="15">
        <f t="shared" si="37"/>
        <v>303.86106</v>
      </c>
      <c r="BM23" s="15">
        <f t="shared" si="38"/>
        <v>7582.275060000001</v>
      </c>
      <c r="BN23" s="32">
        <f t="shared" si="39"/>
        <v>80.0218356</v>
      </c>
      <c r="BO23" s="32">
        <f t="shared" si="40"/>
        <v>84.5695719</v>
      </c>
      <c r="BQ23" s="15">
        <f t="shared" si="89"/>
        <v>13899.313999999998</v>
      </c>
      <c r="BR23" s="15">
        <f t="shared" si="41"/>
        <v>580.27206</v>
      </c>
      <c r="BS23" s="15">
        <f t="shared" si="42"/>
        <v>14479.586059999998</v>
      </c>
      <c r="BT23" s="32">
        <f t="shared" si="43"/>
        <v>152.81469560000002</v>
      </c>
      <c r="BU23" s="32">
        <f t="shared" si="44"/>
        <v>161.4993369</v>
      </c>
      <c r="BW23" s="15">
        <f>C23*0.08071/100</f>
        <v>2308.306</v>
      </c>
      <c r="BX23" s="15">
        <f t="shared" si="45"/>
        <v>96.36774000000001</v>
      </c>
      <c r="BY23" s="15">
        <f t="shared" si="46"/>
        <v>2404.67374</v>
      </c>
      <c r="BZ23" s="32">
        <f t="shared" si="47"/>
        <v>25.3784524</v>
      </c>
      <c r="CA23" s="32">
        <f t="shared" si="48"/>
        <v>26.820740100000002</v>
      </c>
      <c r="CC23" s="15">
        <f t="shared" si="90"/>
        <v>40.04</v>
      </c>
      <c r="CD23" s="15">
        <f t="shared" si="49"/>
        <v>1.6716</v>
      </c>
      <c r="CE23" s="15">
        <f t="shared" si="50"/>
        <v>41.7116</v>
      </c>
      <c r="CF23" s="32"/>
      <c r="CG23" s="32"/>
      <c r="CI23" s="15">
        <f t="shared" si="91"/>
        <v>14692.678</v>
      </c>
      <c r="CJ23" s="15">
        <f t="shared" si="51"/>
        <v>613.39362</v>
      </c>
      <c r="CK23" s="15">
        <f t="shared" si="52"/>
        <v>15306.07162</v>
      </c>
      <c r="CL23" s="32">
        <f t="shared" si="53"/>
        <v>161.5372612</v>
      </c>
      <c r="CM23" s="32">
        <f t="shared" si="54"/>
        <v>170.7176163</v>
      </c>
      <c r="CO23" s="15">
        <f t="shared" si="92"/>
        <v>21288.696</v>
      </c>
      <c r="CP23" s="15">
        <f t="shared" si="55"/>
        <v>888.76584</v>
      </c>
      <c r="CQ23" s="15">
        <f t="shared" si="56"/>
        <v>22177.46184</v>
      </c>
      <c r="CR23" s="32">
        <f t="shared" si="57"/>
        <v>234.0565584</v>
      </c>
      <c r="CS23" s="32">
        <f t="shared" si="58"/>
        <v>247.3582716</v>
      </c>
      <c r="CU23" s="15">
        <f t="shared" si="93"/>
        <v>26936.338</v>
      </c>
      <c r="CV23" s="15">
        <f t="shared" si="59"/>
        <v>1124.54502</v>
      </c>
      <c r="CW23" s="15">
        <f t="shared" si="60"/>
        <v>28060.88302</v>
      </c>
      <c r="CX23" s="32">
        <f t="shared" si="61"/>
        <v>296.1490252</v>
      </c>
      <c r="CY23" s="32">
        <f t="shared" si="62"/>
        <v>312.9795273</v>
      </c>
      <c r="DA23" s="15">
        <f t="shared" si="94"/>
        <v>2505.36</v>
      </c>
      <c r="DB23" s="15">
        <f t="shared" si="63"/>
        <v>104.59440000000001</v>
      </c>
      <c r="DC23" s="15">
        <f t="shared" si="64"/>
        <v>2609.9544</v>
      </c>
      <c r="DD23" s="32">
        <f t="shared" si="65"/>
        <v>27.544944</v>
      </c>
      <c r="DE23" s="32">
        <f t="shared" si="66"/>
        <v>29.110356000000003</v>
      </c>
      <c r="DG23" s="15">
        <f t="shared" si="95"/>
        <v>47340.15</v>
      </c>
      <c r="DH23" s="32">
        <f t="shared" si="67"/>
        <v>1976.3685</v>
      </c>
      <c r="DI23" s="15">
        <f t="shared" si="68"/>
        <v>49316.5185</v>
      </c>
      <c r="DJ23" s="32">
        <f t="shared" si="69"/>
        <v>520.47681</v>
      </c>
      <c r="DK23" s="32">
        <f t="shared" si="70"/>
        <v>550.0561275</v>
      </c>
      <c r="DM23" s="15">
        <f t="shared" si="96"/>
        <v>122820.412</v>
      </c>
      <c r="DN23" s="15">
        <f t="shared" si="71"/>
        <v>5127.53748</v>
      </c>
      <c r="DO23" s="15">
        <f t="shared" si="72"/>
        <v>127947.94948</v>
      </c>
      <c r="DP23" s="32">
        <f t="shared" si="73"/>
        <v>1350.3374248</v>
      </c>
      <c r="DQ23" s="32">
        <f t="shared" si="74"/>
        <v>1427.0787102000002</v>
      </c>
      <c r="DS23" s="15">
        <f t="shared" si="97"/>
        <v>9047.61</v>
      </c>
      <c r="DT23" s="15">
        <f t="shared" si="75"/>
        <v>377.7219</v>
      </c>
      <c r="DU23" s="15">
        <f t="shared" si="76"/>
        <v>9425.331900000001</v>
      </c>
      <c r="DV23" s="32">
        <f t="shared" si="77"/>
        <v>99.473094</v>
      </c>
      <c r="DW23" s="32">
        <f t="shared" si="78"/>
        <v>105.12626850000001</v>
      </c>
    </row>
    <row r="24" spans="1:127" ht="12">
      <c r="A24" s="33">
        <v>43739</v>
      </c>
      <c r="B24" s="34"/>
      <c r="C24" s="22"/>
      <c r="D24" s="22">
        <v>62200</v>
      </c>
      <c r="E24" s="16">
        <f t="shared" si="0"/>
        <v>62200</v>
      </c>
      <c r="F24" s="45">
        <v>31444</v>
      </c>
      <c r="G24" s="45">
        <v>33231</v>
      </c>
      <c r="J24" s="32">
        <f t="shared" si="1"/>
        <v>5611.92036</v>
      </c>
      <c r="K24" s="32">
        <f t="shared" si="2"/>
        <v>5611.92036</v>
      </c>
      <c r="L24" s="32">
        <f t="shared" si="3"/>
        <v>2836.9971672</v>
      </c>
      <c r="M24" s="32">
        <f t="shared" si="4"/>
        <v>2998.2270978</v>
      </c>
      <c r="P24" s="15">
        <f t="shared" si="5"/>
        <v>52.73316</v>
      </c>
      <c r="Q24" s="15">
        <f t="shared" si="6"/>
        <v>52.73316</v>
      </c>
      <c r="R24" s="32">
        <f t="shared" si="7"/>
        <v>26.658223200000002</v>
      </c>
      <c r="S24" s="32">
        <f t="shared" si="8"/>
        <v>28.1732418</v>
      </c>
      <c r="U24" s="32"/>
      <c r="V24" s="15">
        <f t="shared" si="9"/>
        <v>1688.8170799999998</v>
      </c>
      <c r="W24" s="15">
        <f t="shared" si="10"/>
        <v>1688.8170799999998</v>
      </c>
      <c r="X24" s="32">
        <f t="shared" si="11"/>
        <v>853.7486216</v>
      </c>
      <c r="Y24" s="32">
        <f t="shared" si="12"/>
        <v>902.2681734</v>
      </c>
      <c r="AB24" s="15">
        <f t="shared" si="13"/>
        <v>14143.6269</v>
      </c>
      <c r="AC24" s="15">
        <f t="shared" si="14"/>
        <v>14143.6269</v>
      </c>
      <c r="AD24" s="32">
        <f t="shared" si="15"/>
        <v>7150.035438</v>
      </c>
      <c r="AE24" s="32">
        <f t="shared" si="16"/>
        <v>7556.3804745</v>
      </c>
      <c r="AH24" s="15">
        <f t="shared" si="17"/>
        <v>3660.78722</v>
      </c>
      <c r="AI24" s="15">
        <f t="shared" si="18"/>
        <v>3660.78722</v>
      </c>
      <c r="AJ24" s="32">
        <f t="shared" si="19"/>
        <v>1850.6397644</v>
      </c>
      <c r="AK24" s="32">
        <f t="shared" si="20"/>
        <v>1955.8138281</v>
      </c>
      <c r="AN24" s="15">
        <f t="shared" si="21"/>
        <v>2478.64512</v>
      </c>
      <c r="AO24" s="15">
        <f t="shared" si="22"/>
        <v>2478.64512</v>
      </c>
      <c r="AP24" s="32">
        <f t="shared" si="23"/>
        <v>1253.0308224</v>
      </c>
      <c r="AQ24" s="32">
        <f t="shared" si="24"/>
        <v>1324.2420576</v>
      </c>
      <c r="AT24" s="15">
        <f t="shared" si="25"/>
        <v>381.24868000000004</v>
      </c>
      <c r="AU24" s="15">
        <f t="shared" si="26"/>
        <v>381.24868000000004</v>
      </c>
      <c r="AV24" s="32">
        <f t="shared" si="27"/>
        <v>192.7328536</v>
      </c>
      <c r="AW24" s="32">
        <f t="shared" si="28"/>
        <v>203.6860914</v>
      </c>
      <c r="AZ24" s="15">
        <f t="shared" si="29"/>
        <v>872.7904</v>
      </c>
      <c r="BA24" s="15">
        <f t="shared" si="30"/>
        <v>872.7904</v>
      </c>
      <c r="BB24" s="32">
        <f t="shared" si="31"/>
        <v>441.22220799999997</v>
      </c>
      <c r="BC24" s="32">
        <f t="shared" si="32"/>
        <v>466.297392</v>
      </c>
      <c r="BF24" s="15">
        <f t="shared" si="33"/>
        <v>146.33794</v>
      </c>
      <c r="BG24" s="15">
        <f t="shared" si="34"/>
        <v>146.33794</v>
      </c>
      <c r="BH24" s="32">
        <f t="shared" si="35"/>
        <v>73.9782988</v>
      </c>
      <c r="BI24" s="32">
        <f t="shared" si="36"/>
        <v>78.1825737</v>
      </c>
      <c r="BL24" s="15">
        <f t="shared" si="37"/>
        <v>158.29278</v>
      </c>
      <c r="BM24" s="15">
        <f t="shared" si="38"/>
        <v>158.29278</v>
      </c>
      <c r="BN24" s="32">
        <f t="shared" si="39"/>
        <v>80.0218356</v>
      </c>
      <c r="BO24" s="32">
        <f t="shared" si="40"/>
        <v>84.5695719</v>
      </c>
      <c r="BR24" s="15">
        <f t="shared" si="41"/>
        <v>302.28578</v>
      </c>
      <c r="BS24" s="15">
        <f t="shared" si="42"/>
        <v>302.28578</v>
      </c>
      <c r="BT24" s="32">
        <f t="shared" si="43"/>
        <v>152.81469560000002</v>
      </c>
      <c r="BU24" s="32">
        <f t="shared" si="44"/>
        <v>161.4993369</v>
      </c>
      <c r="BX24" s="15">
        <f t="shared" si="45"/>
        <v>50.201620000000005</v>
      </c>
      <c r="BY24" s="15">
        <f t="shared" si="46"/>
        <v>50.201620000000005</v>
      </c>
      <c r="BZ24" s="32">
        <f t="shared" si="47"/>
        <v>25.3784524</v>
      </c>
      <c r="CA24" s="32">
        <f t="shared" si="48"/>
        <v>26.820740100000002</v>
      </c>
      <c r="CD24" s="15">
        <f t="shared" si="49"/>
        <v>0.8708</v>
      </c>
      <c r="CE24" s="15">
        <f t="shared" si="50"/>
        <v>0.8708</v>
      </c>
      <c r="CF24" s="32"/>
      <c r="CG24" s="32"/>
      <c r="CJ24" s="15">
        <f t="shared" si="51"/>
        <v>319.54006000000004</v>
      </c>
      <c r="CK24" s="15">
        <f t="shared" si="52"/>
        <v>319.54006000000004</v>
      </c>
      <c r="CL24" s="32">
        <f t="shared" si="53"/>
        <v>161.5372612</v>
      </c>
      <c r="CM24" s="32">
        <f t="shared" si="54"/>
        <v>170.7176163</v>
      </c>
      <c r="CP24" s="15">
        <f t="shared" si="55"/>
        <v>462.99192000000005</v>
      </c>
      <c r="CQ24" s="15">
        <f t="shared" si="56"/>
        <v>462.99192000000005</v>
      </c>
      <c r="CR24" s="32">
        <f t="shared" si="57"/>
        <v>234.0565584</v>
      </c>
      <c r="CS24" s="32">
        <f t="shared" si="58"/>
        <v>247.3582716</v>
      </c>
      <c r="CV24" s="15">
        <f t="shared" si="59"/>
        <v>585.8182599999999</v>
      </c>
      <c r="CW24" s="15">
        <f t="shared" si="60"/>
        <v>585.8182599999999</v>
      </c>
      <c r="CX24" s="32">
        <f t="shared" si="61"/>
        <v>296.1490252</v>
      </c>
      <c r="CY24" s="32">
        <f t="shared" si="62"/>
        <v>312.9795273</v>
      </c>
      <c r="DB24" s="15">
        <f t="shared" si="63"/>
        <v>54.4872</v>
      </c>
      <c r="DC24" s="15">
        <f t="shared" si="64"/>
        <v>54.4872</v>
      </c>
      <c r="DD24" s="32">
        <f t="shared" si="65"/>
        <v>27.544944</v>
      </c>
      <c r="DE24" s="32">
        <f t="shared" si="66"/>
        <v>29.110356000000003</v>
      </c>
      <c r="DH24" s="32">
        <f t="shared" si="67"/>
        <v>1029.5655</v>
      </c>
      <c r="DI24" s="15">
        <f t="shared" si="68"/>
        <v>1029.5655</v>
      </c>
      <c r="DJ24" s="32">
        <f t="shared" si="69"/>
        <v>520.47681</v>
      </c>
      <c r="DK24" s="32">
        <f t="shared" si="70"/>
        <v>550.0561275</v>
      </c>
      <c r="DN24" s="15">
        <f t="shared" si="71"/>
        <v>2671.12924</v>
      </c>
      <c r="DO24" s="15">
        <f t="shared" si="72"/>
        <v>2671.12924</v>
      </c>
      <c r="DP24" s="32">
        <f t="shared" si="73"/>
        <v>1350.3374248</v>
      </c>
      <c r="DQ24" s="32">
        <f t="shared" si="74"/>
        <v>1427.0787102000002</v>
      </c>
      <c r="DT24" s="15">
        <f t="shared" si="75"/>
        <v>196.7697</v>
      </c>
      <c r="DU24" s="15">
        <f t="shared" si="76"/>
        <v>196.7697</v>
      </c>
      <c r="DV24" s="32">
        <f t="shared" si="77"/>
        <v>99.473094</v>
      </c>
      <c r="DW24" s="32">
        <f t="shared" si="78"/>
        <v>105.12626850000001</v>
      </c>
    </row>
    <row r="25" spans="1:128" s="34" customFormat="1" ht="12">
      <c r="A25" s="33">
        <v>43922</v>
      </c>
      <c r="C25" s="22">
        <v>10000</v>
      </c>
      <c r="D25" s="22">
        <v>62200</v>
      </c>
      <c r="E25" s="16">
        <f t="shared" si="0"/>
        <v>72200</v>
      </c>
      <c r="F25" s="45">
        <v>31444</v>
      </c>
      <c r="G25" s="45">
        <v>33231</v>
      </c>
      <c r="H25" s="32"/>
      <c r="I25" s="15">
        <f t="shared" si="79"/>
        <v>902.238</v>
      </c>
      <c r="J25" s="32">
        <f t="shared" si="1"/>
        <v>5611.92036</v>
      </c>
      <c r="K25" s="32">
        <f t="shared" si="2"/>
        <v>6514.15836</v>
      </c>
      <c r="L25" s="32">
        <f t="shared" si="3"/>
        <v>2836.9971672</v>
      </c>
      <c r="M25" s="32">
        <f t="shared" si="4"/>
        <v>2998.2270978</v>
      </c>
      <c r="N25" s="32"/>
      <c r="O25" s="15">
        <f t="shared" si="80"/>
        <v>8.478</v>
      </c>
      <c r="P25" s="15">
        <f t="shared" si="5"/>
        <v>52.73316</v>
      </c>
      <c r="Q25" s="15">
        <f t="shared" si="6"/>
        <v>61.21116</v>
      </c>
      <c r="R25" s="32">
        <f t="shared" si="7"/>
        <v>26.658223200000002</v>
      </c>
      <c r="S25" s="32">
        <f t="shared" si="8"/>
        <v>28.1732418</v>
      </c>
      <c r="T25" s="32"/>
      <c r="U25" s="32">
        <f t="shared" si="81"/>
        <v>271.51399999999995</v>
      </c>
      <c r="V25" s="15">
        <f t="shared" si="9"/>
        <v>1688.8170799999998</v>
      </c>
      <c r="W25" s="15">
        <f t="shared" si="10"/>
        <v>1960.3310799999997</v>
      </c>
      <c r="X25" s="32">
        <f t="shared" si="11"/>
        <v>853.7486216</v>
      </c>
      <c r="Y25" s="32">
        <f t="shared" si="12"/>
        <v>902.2681734</v>
      </c>
      <c r="Z25" s="32"/>
      <c r="AA25" s="15">
        <f t="shared" si="82"/>
        <v>2273.895</v>
      </c>
      <c r="AB25" s="15">
        <f t="shared" si="13"/>
        <v>14143.6269</v>
      </c>
      <c r="AC25" s="15">
        <f t="shared" si="14"/>
        <v>16417.5219</v>
      </c>
      <c r="AD25" s="32">
        <f t="shared" si="15"/>
        <v>7150.035438</v>
      </c>
      <c r="AE25" s="32">
        <f t="shared" si="16"/>
        <v>7556.3804745</v>
      </c>
      <c r="AF25" s="32"/>
      <c r="AG25" s="15">
        <f t="shared" si="83"/>
        <v>588.5509999999999</v>
      </c>
      <c r="AH25" s="15">
        <f t="shared" si="17"/>
        <v>3660.78722</v>
      </c>
      <c r="AI25" s="15">
        <f t="shared" si="18"/>
        <v>4249.33822</v>
      </c>
      <c r="AJ25" s="32">
        <f t="shared" si="19"/>
        <v>1850.6397644</v>
      </c>
      <c r="AK25" s="32">
        <f t="shared" si="20"/>
        <v>1955.8138281</v>
      </c>
      <c r="AL25" s="15"/>
      <c r="AM25" s="15">
        <f t="shared" si="84"/>
        <v>398.496</v>
      </c>
      <c r="AN25" s="15">
        <f t="shared" si="21"/>
        <v>2478.64512</v>
      </c>
      <c r="AO25" s="15">
        <f t="shared" si="22"/>
        <v>2877.1411200000002</v>
      </c>
      <c r="AP25" s="32">
        <f t="shared" si="23"/>
        <v>1253.0308224</v>
      </c>
      <c r="AQ25" s="32">
        <f t="shared" si="24"/>
        <v>1324.2420576</v>
      </c>
      <c r="AR25" s="32"/>
      <c r="AS25" s="15">
        <f t="shared" si="85"/>
        <v>61.294000000000004</v>
      </c>
      <c r="AT25" s="15">
        <f t="shared" si="25"/>
        <v>381.24868000000004</v>
      </c>
      <c r="AU25" s="15">
        <f t="shared" si="26"/>
        <v>442.54268</v>
      </c>
      <c r="AV25" s="32">
        <f t="shared" si="27"/>
        <v>192.7328536</v>
      </c>
      <c r="AW25" s="32">
        <f t="shared" si="28"/>
        <v>203.6860914</v>
      </c>
      <c r="AX25" s="32"/>
      <c r="AY25" s="15">
        <f t="shared" si="86"/>
        <v>140.32</v>
      </c>
      <c r="AZ25" s="15">
        <f t="shared" si="29"/>
        <v>872.7904</v>
      </c>
      <c r="BA25" s="15">
        <f t="shared" si="30"/>
        <v>1013.1104</v>
      </c>
      <c r="BB25" s="32">
        <f t="shared" si="31"/>
        <v>441.22220799999997</v>
      </c>
      <c r="BC25" s="32">
        <f t="shared" si="32"/>
        <v>466.297392</v>
      </c>
      <c r="BD25" s="32"/>
      <c r="BE25" s="15">
        <f t="shared" si="87"/>
        <v>23.527</v>
      </c>
      <c r="BF25" s="15">
        <f t="shared" si="33"/>
        <v>146.33794</v>
      </c>
      <c r="BG25" s="15">
        <f t="shared" si="34"/>
        <v>169.86494</v>
      </c>
      <c r="BH25" s="32">
        <f t="shared" si="35"/>
        <v>73.9782988</v>
      </c>
      <c r="BI25" s="32">
        <f t="shared" si="36"/>
        <v>78.1825737</v>
      </c>
      <c r="BJ25" s="32"/>
      <c r="BK25" s="15">
        <f t="shared" si="88"/>
        <v>25.449</v>
      </c>
      <c r="BL25" s="15">
        <f t="shared" si="37"/>
        <v>158.29278</v>
      </c>
      <c r="BM25" s="15">
        <f t="shared" si="38"/>
        <v>183.74178</v>
      </c>
      <c r="BN25" s="32">
        <f t="shared" si="39"/>
        <v>80.0218356</v>
      </c>
      <c r="BO25" s="32">
        <f t="shared" si="40"/>
        <v>84.5695719</v>
      </c>
      <c r="BP25" s="32"/>
      <c r="BQ25" s="15">
        <f t="shared" si="89"/>
        <v>48.599</v>
      </c>
      <c r="BR25" s="15">
        <f t="shared" si="41"/>
        <v>302.28578</v>
      </c>
      <c r="BS25" s="15">
        <f t="shared" si="42"/>
        <v>350.88478</v>
      </c>
      <c r="BT25" s="32">
        <f t="shared" si="43"/>
        <v>152.81469560000002</v>
      </c>
      <c r="BU25" s="32">
        <f t="shared" si="44"/>
        <v>161.4993369</v>
      </c>
      <c r="BV25" s="15"/>
      <c r="BW25" s="15">
        <f>C25*0.08071/100</f>
        <v>8.071</v>
      </c>
      <c r="BX25" s="15">
        <f t="shared" si="45"/>
        <v>50.201620000000005</v>
      </c>
      <c r="BY25" s="15">
        <f t="shared" si="46"/>
        <v>58.27262</v>
      </c>
      <c r="BZ25" s="32">
        <f t="shared" si="47"/>
        <v>25.3784524</v>
      </c>
      <c r="CA25" s="32">
        <f t="shared" si="48"/>
        <v>26.820740100000002</v>
      </c>
      <c r="CB25" s="32"/>
      <c r="CC25" s="15">
        <f t="shared" si="90"/>
        <v>0.14</v>
      </c>
      <c r="CD25" s="15">
        <f t="shared" si="49"/>
        <v>0.8708</v>
      </c>
      <c r="CE25" s="15">
        <f t="shared" si="50"/>
        <v>1.0108000000000001</v>
      </c>
      <c r="CF25" s="32"/>
      <c r="CG25" s="32"/>
      <c r="CH25" s="32"/>
      <c r="CI25" s="15">
        <f t="shared" si="91"/>
        <v>51.373000000000005</v>
      </c>
      <c r="CJ25" s="15">
        <f t="shared" si="51"/>
        <v>319.54006000000004</v>
      </c>
      <c r="CK25" s="15">
        <f t="shared" si="52"/>
        <v>370.91306000000003</v>
      </c>
      <c r="CL25" s="32">
        <f t="shared" si="53"/>
        <v>161.5372612</v>
      </c>
      <c r="CM25" s="32">
        <f t="shared" si="54"/>
        <v>170.7176163</v>
      </c>
      <c r="CN25" s="32"/>
      <c r="CO25" s="15">
        <f t="shared" si="92"/>
        <v>74.436</v>
      </c>
      <c r="CP25" s="15">
        <f t="shared" si="55"/>
        <v>462.99192000000005</v>
      </c>
      <c r="CQ25" s="15">
        <f t="shared" si="56"/>
        <v>537.4279200000001</v>
      </c>
      <c r="CR25" s="32">
        <f t="shared" si="57"/>
        <v>234.0565584</v>
      </c>
      <c r="CS25" s="32">
        <f t="shared" si="58"/>
        <v>247.3582716</v>
      </c>
      <c r="CT25" s="32"/>
      <c r="CU25" s="15">
        <f t="shared" si="93"/>
        <v>94.18299999999999</v>
      </c>
      <c r="CV25" s="15">
        <f t="shared" si="59"/>
        <v>585.8182599999999</v>
      </c>
      <c r="CW25" s="15">
        <f t="shared" si="60"/>
        <v>680.0012599999999</v>
      </c>
      <c r="CX25" s="32">
        <f t="shared" si="61"/>
        <v>296.1490252</v>
      </c>
      <c r="CY25" s="32">
        <f t="shared" si="62"/>
        <v>312.9795273</v>
      </c>
      <c r="CZ25" s="32"/>
      <c r="DA25" s="15">
        <f t="shared" si="94"/>
        <v>8.76</v>
      </c>
      <c r="DB25" s="15">
        <f t="shared" si="63"/>
        <v>54.4872</v>
      </c>
      <c r="DC25" s="15">
        <f t="shared" si="64"/>
        <v>63.2472</v>
      </c>
      <c r="DD25" s="32">
        <f t="shared" si="65"/>
        <v>27.544944</v>
      </c>
      <c r="DE25" s="32">
        <f t="shared" si="66"/>
        <v>29.110356000000003</v>
      </c>
      <c r="DF25" s="32"/>
      <c r="DG25" s="15">
        <f t="shared" si="95"/>
        <v>165.525</v>
      </c>
      <c r="DH25" s="32">
        <f t="shared" si="67"/>
        <v>1029.5655</v>
      </c>
      <c r="DI25" s="15">
        <f t="shared" si="68"/>
        <v>1195.0905</v>
      </c>
      <c r="DJ25" s="32">
        <f t="shared" si="69"/>
        <v>520.47681</v>
      </c>
      <c r="DK25" s="32">
        <f t="shared" si="70"/>
        <v>550.0561275</v>
      </c>
      <c r="DL25" s="32"/>
      <c r="DM25" s="15">
        <f t="shared" si="96"/>
        <v>429.44199999999995</v>
      </c>
      <c r="DN25" s="15">
        <f t="shared" si="71"/>
        <v>2671.12924</v>
      </c>
      <c r="DO25" s="15">
        <f t="shared" si="72"/>
        <v>3100.57124</v>
      </c>
      <c r="DP25" s="32">
        <f t="shared" si="73"/>
        <v>1350.3374248</v>
      </c>
      <c r="DQ25" s="32">
        <f t="shared" si="74"/>
        <v>1427.0787102000002</v>
      </c>
      <c r="DR25" s="32"/>
      <c r="DS25" s="15">
        <f t="shared" si="97"/>
        <v>31.635</v>
      </c>
      <c r="DT25" s="15">
        <f t="shared" si="75"/>
        <v>196.7697</v>
      </c>
      <c r="DU25" s="15">
        <f t="shared" si="76"/>
        <v>228.4047</v>
      </c>
      <c r="DV25" s="32">
        <f t="shared" si="77"/>
        <v>99.473094</v>
      </c>
      <c r="DW25" s="32">
        <f t="shared" si="78"/>
        <v>105.12626850000001</v>
      </c>
      <c r="DX25" s="32"/>
    </row>
    <row r="26" spans="1:128" s="34" customFormat="1" ht="12">
      <c r="A26" s="33">
        <v>44105</v>
      </c>
      <c r="C26" s="22"/>
      <c r="D26" s="22">
        <v>62000</v>
      </c>
      <c r="E26" s="16">
        <f t="shared" si="0"/>
        <v>62000</v>
      </c>
      <c r="F26" s="45">
        <v>31444</v>
      </c>
      <c r="G26" s="45">
        <v>33231</v>
      </c>
      <c r="H26" s="32"/>
      <c r="I26" s="15"/>
      <c r="J26" s="32">
        <f t="shared" si="1"/>
        <v>5593.8756</v>
      </c>
      <c r="K26" s="32">
        <f t="shared" si="2"/>
        <v>5593.8756</v>
      </c>
      <c r="L26" s="32">
        <f t="shared" si="3"/>
        <v>2836.9971672</v>
      </c>
      <c r="M26" s="32">
        <f t="shared" si="4"/>
        <v>2998.2270978</v>
      </c>
      <c r="N26" s="32"/>
      <c r="O26" s="15"/>
      <c r="P26" s="15">
        <f t="shared" si="5"/>
        <v>52.563599999999994</v>
      </c>
      <c r="Q26" s="15">
        <f t="shared" si="6"/>
        <v>52.563599999999994</v>
      </c>
      <c r="R26" s="32">
        <f t="shared" si="7"/>
        <v>26.658223200000002</v>
      </c>
      <c r="S26" s="32">
        <f t="shared" si="8"/>
        <v>28.1732418</v>
      </c>
      <c r="T26" s="32"/>
      <c r="U26" s="32"/>
      <c r="V26" s="15">
        <f t="shared" si="9"/>
        <v>1683.3868</v>
      </c>
      <c r="W26" s="15">
        <f t="shared" si="10"/>
        <v>1683.3868</v>
      </c>
      <c r="X26" s="32">
        <f t="shared" si="11"/>
        <v>853.7486216</v>
      </c>
      <c r="Y26" s="32">
        <f t="shared" si="12"/>
        <v>902.2681734</v>
      </c>
      <c r="Z26" s="32"/>
      <c r="AA26" s="15"/>
      <c r="AB26" s="15">
        <f t="shared" si="13"/>
        <v>14098.149</v>
      </c>
      <c r="AC26" s="15">
        <f t="shared" si="14"/>
        <v>14098.149</v>
      </c>
      <c r="AD26" s="32">
        <f t="shared" si="15"/>
        <v>7150.035438</v>
      </c>
      <c r="AE26" s="32">
        <f t="shared" si="16"/>
        <v>7556.3804745</v>
      </c>
      <c r="AF26" s="32"/>
      <c r="AG26" s="15"/>
      <c r="AH26" s="15">
        <f t="shared" si="17"/>
        <v>3649.0162</v>
      </c>
      <c r="AI26" s="15">
        <f t="shared" si="18"/>
        <v>3649.0162</v>
      </c>
      <c r="AJ26" s="32">
        <f t="shared" si="19"/>
        <v>1850.6397644</v>
      </c>
      <c r="AK26" s="32">
        <f t="shared" si="20"/>
        <v>1955.8138281</v>
      </c>
      <c r="AL26" s="15"/>
      <c r="AM26" s="15"/>
      <c r="AN26" s="15">
        <f t="shared" si="21"/>
        <v>2470.6751999999997</v>
      </c>
      <c r="AO26" s="15">
        <f t="shared" si="22"/>
        <v>2470.6751999999997</v>
      </c>
      <c r="AP26" s="32">
        <f t="shared" si="23"/>
        <v>1253.0308224</v>
      </c>
      <c r="AQ26" s="32">
        <f t="shared" si="24"/>
        <v>1324.2420576</v>
      </c>
      <c r="AR26" s="32"/>
      <c r="AS26" s="15"/>
      <c r="AT26" s="15">
        <f t="shared" si="25"/>
        <v>380.0228000000001</v>
      </c>
      <c r="AU26" s="15">
        <f t="shared" si="26"/>
        <v>380.0228000000001</v>
      </c>
      <c r="AV26" s="32">
        <f t="shared" si="27"/>
        <v>192.7328536</v>
      </c>
      <c r="AW26" s="32">
        <f t="shared" si="28"/>
        <v>203.6860914</v>
      </c>
      <c r="AX26" s="32"/>
      <c r="AY26" s="15"/>
      <c r="AZ26" s="15">
        <f t="shared" si="29"/>
        <v>869.9839999999999</v>
      </c>
      <c r="BA26" s="15">
        <f t="shared" si="30"/>
        <v>869.9839999999999</v>
      </c>
      <c r="BB26" s="32">
        <f t="shared" si="31"/>
        <v>441.22220799999997</v>
      </c>
      <c r="BC26" s="32">
        <f t="shared" si="32"/>
        <v>466.297392</v>
      </c>
      <c r="BD26" s="32"/>
      <c r="BE26" s="15"/>
      <c r="BF26" s="15">
        <f t="shared" si="33"/>
        <v>145.8674</v>
      </c>
      <c r="BG26" s="15">
        <f t="shared" si="34"/>
        <v>145.8674</v>
      </c>
      <c r="BH26" s="32">
        <f t="shared" si="35"/>
        <v>73.9782988</v>
      </c>
      <c r="BI26" s="32">
        <f t="shared" si="36"/>
        <v>78.1825737</v>
      </c>
      <c r="BJ26" s="32"/>
      <c r="BK26" s="15"/>
      <c r="BL26" s="15">
        <f t="shared" si="37"/>
        <v>157.78379999999999</v>
      </c>
      <c r="BM26" s="15">
        <f t="shared" si="38"/>
        <v>157.78379999999999</v>
      </c>
      <c r="BN26" s="32">
        <f t="shared" si="39"/>
        <v>80.0218356</v>
      </c>
      <c r="BO26" s="32">
        <f t="shared" si="40"/>
        <v>84.5695719</v>
      </c>
      <c r="BP26" s="32"/>
      <c r="BQ26" s="15"/>
      <c r="BR26" s="15">
        <f t="shared" si="41"/>
        <v>301.31379999999996</v>
      </c>
      <c r="BS26" s="15">
        <f t="shared" si="42"/>
        <v>301.31379999999996</v>
      </c>
      <c r="BT26" s="32">
        <f t="shared" si="43"/>
        <v>152.81469560000002</v>
      </c>
      <c r="BU26" s="32">
        <f t="shared" si="44"/>
        <v>161.4993369</v>
      </c>
      <c r="BV26" s="15"/>
      <c r="BW26" s="15"/>
      <c r="BX26" s="15">
        <f t="shared" si="45"/>
        <v>50.040200000000006</v>
      </c>
      <c r="BY26" s="15">
        <f t="shared" si="46"/>
        <v>50.040200000000006</v>
      </c>
      <c r="BZ26" s="32">
        <f t="shared" si="47"/>
        <v>25.3784524</v>
      </c>
      <c r="CA26" s="32">
        <f t="shared" si="48"/>
        <v>26.820740100000002</v>
      </c>
      <c r="CB26" s="32"/>
      <c r="CC26" s="15"/>
      <c r="CD26" s="15">
        <f t="shared" si="49"/>
        <v>0.868</v>
      </c>
      <c r="CE26" s="15">
        <f t="shared" si="50"/>
        <v>0.868</v>
      </c>
      <c r="CF26" s="32"/>
      <c r="CG26" s="32"/>
      <c r="CH26" s="32"/>
      <c r="CI26" s="15"/>
      <c r="CJ26" s="15">
        <f t="shared" si="51"/>
        <v>318.5126</v>
      </c>
      <c r="CK26" s="15">
        <f t="shared" si="52"/>
        <v>318.5126</v>
      </c>
      <c r="CL26" s="32">
        <f t="shared" si="53"/>
        <v>161.5372612</v>
      </c>
      <c r="CM26" s="32">
        <f t="shared" si="54"/>
        <v>170.7176163</v>
      </c>
      <c r="CN26" s="32"/>
      <c r="CO26" s="15"/>
      <c r="CP26" s="15">
        <f t="shared" si="55"/>
        <v>461.5032</v>
      </c>
      <c r="CQ26" s="15">
        <f t="shared" si="56"/>
        <v>461.5032</v>
      </c>
      <c r="CR26" s="32">
        <f t="shared" si="57"/>
        <v>234.0565584</v>
      </c>
      <c r="CS26" s="32">
        <f t="shared" si="58"/>
        <v>247.3582716</v>
      </c>
      <c r="CT26" s="32"/>
      <c r="CU26" s="15"/>
      <c r="CV26" s="15">
        <f t="shared" si="59"/>
        <v>583.9346</v>
      </c>
      <c r="CW26" s="15">
        <f t="shared" si="60"/>
        <v>583.9346</v>
      </c>
      <c r="CX26" s="32">
        <f t="shared" si="61"/>
        <v>296.1490252</v>
      </c>
      <c r="CY26" s="32">
        <f t="shared" si="62"/>
        <v>312.9795273</v>
      </c>
      <c r="CZ26" s="32"/>
      <c r="DA26" s="15"/>
      <c r="DB26" s="15">
        <f t="shared" si="63"/>
        <v>54.312</v>
      </c>
      <c r="DC26" s="15">
        <f t="shared" si="64"/>
        <v>54.312</v>
      </c>
      <c r="DD26" s="32">
        <f t="shared" si="65"/>
        <v>27.544944</v>
      </c>
      <c r="DE26" s="32">
        <f t="shared" si="66"/>
        <v>29.110356000000003</v>
      </c>
      <c r="DF26" s="32"/>
      <c r="DG26" s="15"/>
      <c r="DH26" s="32">
        <f t="shared" si="67"/>
        <v>1026.255</v>
      </c>
      <c r="DI26" s="15">
        <f t="shared" si="68"/>
        <v>1026.255</v>
      </c>
      <c r="DJ26" s="32">
        <f t="shared" si="69"/>
        <v>520.47681</v>
      </c>
      <c r="DK26" s="32">
        <f t="shared" si="70"/>
        <v>550.0561275</v>
      </c>
      <c r="DL26" s="32"/>
      <c r="DM26" s="15"/>
      <c r="DN26" s="15">
        <f t="shared" si="71"/>
        <v>2662.5404</v>
      </c>
      <c r="DO26" s="15">
        <f t="shared" si="72"/>
        <v>2662.5404</v>
      </c>
      <c r="DP26" s="32">
        <f t="shared" si="73"/>
        <v>1350.3374248</v>
      </c>
      <c r="DQ26" s="32">
        <f t="shared" si="74"/>
        <v>1427.0787102000002</v>
      </c>
      <c r="DR26" s="32"/>
      <c r="DS26" s="15"/>
      <c r="DT26" s="15">
        <f t="shared" si="75"/>
        <v>196.137</v>
      </c>
      <c r="DU26" s="15">
        <f t="shared" si="76"/>
        <v>196.137</v>
      </c>
      <c r="DV26" s="32">
        <f t="shared" si="77"/>
        <v>99.473094</v>
      </c>
      <c r="DW26" s="32">
        <f t="shared" si="78"/>
        <v>105.12626850000001</v>
      </c>
      <c r="DX26" s="32"/>
    </row>
    <row r="27" spans="1:128" s="34" customFormat="1" ht="12">
      <c r="A27" s="33">
        <v>44287</v>
      </c>
      <c r="C27" s="22">
        <v>3100000</v>
      </c>
      <c r="D27" s="22">
        <v>62000</v>
      </c>
      <c r="E27" s="16">
        <f t="shared" si="0"/>
        <v>3162000</v>
      </c>
      <c r="F27" s="45">
        <v>31436</v>
      </c>
      <c r="G27" s="45">
        <v>33226</v>
      </c>
      <c r="H27" s="32"/>
      <c r="I27" s="15">
        <f t="shared" si="79"/>
        <v>279693.78</v>
      </c>
      <c r="J27" s="32">
        <f t="shared" si="1"/>
        <v>5593.8756</v>
      </c>
      <c r="K27" s="32">
        <f t="shared" si="2"/>
        <v>285287.65560000006</v>
      </c>
      <c r="L27" s="32">
        <f t="shared" si="3"/>
        <v>2836.2753768000002</v>
      </c>
      <c r="M27" s="32">
        <f t="shared" si="4"/>
        <v>2997.7759788000003</v>
      </c>
      <c r="N27" s="32"/>
      <c r="O27" s="15">
        <f t="shared" si="80"/>
        <v>2628.18</v>
      </c>
      <c r="P27" s="15">
        <f t="shared" si="5"/>
        <v>52.563599999999994</v>
      </c>
      <c r="Q27" s="15">
        <f t="shared" si="6"/>
        <v>2680.7436</v>
      </c>
      <c r="R27" s="32">
        <f t="shared" si="7"/>
        <v>26.6514408</v>
      </c>
      <c r="S27" s="32">
        <f t="shared" si="8"/>
        <v>28.1690028</v>
      </c>
      <c r="T27" s="32"/>
      <c r="U27" s="32">
        <f t="shared" si="81"/>
        <v>84169.34</v>
      </c>
      <c r="V27" s="15">
        <f t="shared" si="9"/>
        <v>1683.3868</v>
      </c>
      <c r="W27" s="15">
        <f t="shared" si="10"/>
        <v>85852.72679999999</v>
      </c>
      <c r="X27" s="32">
        <f t="shared" si="11"/>
        <v>853.5314104</v>
      </c>
      <c r="Y27" s="32">
        <f t="shared" si="12"/>
        <v>902.1324164</v>
      </c>
      <c r="Z27" s="32"/>
      <c r="AA27" s="15">
        <f t="shared" si="82"/>
        <v>704907.45</v>
      </c>
      <c r="AB27" s="15">
        <f t="shared" si="13"/>
        <v>14098.149</v>
      </c>
      <c r="AC27" s="15">
        <f t="shared" si="14"/>
        <v>719005.5989999999</v>
      </c>
      <c r="AD27" s="32">
        <f t="shared" si="15"/>
        <v>7148.216322</v>
      </c>
      <c r="AE27" s="32">
        <f t="shared" si="16"/>
        <v>7555.243527</v>
      </c>
      <c r="AF27" s="32"/>
      <c r="AG27" s="15">
        <f t="shared" si="83"/>
        <v>182450.81</v>
      </c>
      <c r="AH27" s="15">
        <f t="shared" si="17"/>
        <v>3649.0162</v>
      </c>
      <c r="AI27" s="15">
        <f t="shared" si="18"/>
        <v>186099.8262</v>
      </c>
      <c r="AJ27" s="32">
        <f t="shared" si="19"/>
        <v>1850.1689236</v>
      </c>
      <c r="AK27" s="32">
        <f t="shared" si="20"/>
        <v>1955.5195526</v>
      </c>
      <c r="AL27" s="15"/>
      <c r="AM27" s="15">
        <f t="shared" si="84"/>
        <v>123533.76</v>
      </c>
      <c r="AN27" s="15">
        <f t="shared" si="21"/>
        <v>2470.6751999999997</v>
      </c>
      <c r="AO27" s="15">
        <f t="shared" si="22"/>
        <v>126004.43519999999</v>
      </c>
      <c r="AP27" s="32">
        <f t="shared" si="23"/>
        <v>1252.7120256</v>
      </c>
      <c r="AQ27" s="32">
        <f t="shared" si="24"/>
        <v>1324.0428096</v>
      </c>
      <c r="AR27" s="32"/>
      <c r="AS27" s="15">
        <f t="shared" si="85"/>
        <v>19001.140000000003</v>
      </c>
      <c r="AT27" s="15">
        <f t="shared" si="25"/>
        <v>380.0228000000001</v>
      </c>
      <c r="AU27" s="15">
        <f t="shared" si="26"/>
        <v>19381.162800000002</v>
      </c>
      <c r="AV27" s="32">
        <f t="shared" si="27"/>
        <v>192.6838184</v>
      </c>
      <c r="AW27" s="32">
        <f t="shared" si="28"/>
        <v>203.6554444</v>
      </c>
      <c r="AX27" s="32"/>
      <c r="AY27" s="15">
        <f t="shared" si="86"/>
        <v>43499.2</v>
      </c>
      <c r="AZ27" s="15">
        <f t="shared" si="29"/>
        <v>869.9839999999999</v>
      </c>
      <c r="BA27" s="15">
        <f t="shared" si="30"/>
        <v>44369.183999999994</v>
      </c>
      <c r="BB27" s="32">
        <f t="shared" si="31"/>
        <v>441.10995199999996</v>
      </c>
      <c r="BC27" s="32">
        <f t="shared" si="32"/>
        <v>466.22723199999996</v>
      </c>
      <c r="BD27" s="32"/>
      <c r="BE27" s="15">
        <f t="shared" si="87"/>
        <v>7293.37</v>
      </c>
      <c r="BF27" s="15">
        <f t="shared" si="33"/>
        <v>145.8674</v>
      </c>
      <c r="BG27" s="15">
        <f t="shared" si="34"/>
        <v>7439.2374</v>
      </c>
      <c r="BH27" s="32">
        <f t="shared" si="35"/>
        <v>73.95947720000001</v>
      </c>
      <c r="BI27" s="32">
        <f t="shared" si="36"/>
        <v>78.1708102</v>
      </c>
      <c r="BJ27" s="32"/>
      <c r="BK27" s="15">
        <f t="shared" si="88"/>
        <v>7889.19</v>
      </c>
      <c r="BL27" s="15">
        <f t="shared" si="37"/>
        <v>157.78379999999999</v>
      </c>
      <c r="BM27" s="15">
        <f t="shared" si="38"/>
        <v>8046.9738</v>
      </c>
      <c r="BN27" s="32">
        <f t="shared" si="39"/>
        <v>80.0014764</v>
      </c>
      <c r="BO27" s="32">
        <f t="shared" si="40"/>
        <v>84.55684740000001</v>
      </c>
      <c r="BP27" s="32"/>
      <c r="BQ27" s="15">
        <f t="shared" si="89"/>
        <v>15065.69</v>
      </c>
      <c r="BR27" s="15">
        <f t="shared" si="41"/>
        <v>301.31379999999996</v>
      </c>
      <c r="BS27" s="15">
        <f t="shared" si="42"/>
        <v>15367.0038</v>
      </c>
      <c r="BT27" s="32">
        <f t="shared" si="43"/>
        <v>152.7758164</v>
      </c>
      <c r="BU27" s="32">
        <f t="shared" si="44"/>
        <v>161.47503740000002</v>
      </c>
      <c r="BV27" s="15"/>
      <c r="BW27" s="15">
        <f>C27*0.08071/100</f>
        <v>2502.01</v>
      </c>
      <c r="BX27" s="15">
        <f t="shared" si="45"/>
        <v>50.040200000000006</v>
      </c>
      <c r="BY27" s="15">
        <f t="shared" si="46"/>
        <v>2552.0502</v>
      </c>
      <c r="BZ27" s="32">
        <f t="shared" si="47"/>
        <v>25.3719956</v>
      </c>
      <c r="CA27" s="32">
        <f t="shared" si="48"/>
        <v>26.8167046</v>
      </c>
      <c r="CB27" s="32"/>
      <c r="CC27" s="15">
        <f t="shared" si="90"/>
        <v>43.4</v>
      </c>
      <c r="CD27" s="15">
        <f t="shared" si="49"/>
        <v>0.868</v>
      </c>
      <c r="CE27" s="15">
        <f t="shared" si="50"/>
        <v>44.268</v>
      </c>
      <c r="CF27" s="32">
        <v>9</v>
      </c>
      <c r="CG27" s="32">
        <v>10</v>
      </c>
      <c r="CH27" s="32"/>
      <c r="CI27" s="15">
        <f t="shared" si="91"/>
        <v>15925.63</v>
      </c>
      <c r="CJ27" s="15">
        <f t="shared" si="51"/>
        <v>318.5126</v>
      </c>
      <c r="CK27" s="15">
        <f t="shared" si="52"/>
        <v>16244.1426</v>
      </c>
      <c r="CL27" s="32">
        <f t="shared" si="53"/>
        <v>161.4961628</v>
      </c>
      <c r="CM27" s="32">
        <f t="shared" si="54"/>
        <v>170.6919298</v>
      </c>
      <c r="CN27" s="32"/>
      <c r="CO27" s="15">
        <f t="shared" si="92"/>
        <v>23075.16</v>
      </c>
      <c r="CP27" s="15">
        <f t="shared" si="55"/>
        <v>461.5032</v>
      </c>
      <c r="CQ27" s="15">
        <f t="shared" si="56"/>
        <v>23536.6632</v>
      </c>
      <c r="CR27" s="32">
        <f t="shared" si="57"/>
        <v>233.99700959999998</v>
      </c>
      <c r="CS27" s="32">
        <f t="shared" si="58"/>
        <v>247.3210536</v>
      </c>
      <c r="CT27" s="32"/>
      <c r="CU27" s="15">
        <f t="shared" si="93"/>
        <v>29196.73</v>
      </c>
      <c r="CV27" s="15">
        <f t="shared" si="59"/>
        <v>583.9346</v>
      </c>
      <c r="CW27" s="15">
        <f t="shared" si="60"/>
        <v>29780.6646</v>
      </c>
      <c r="CX27" s="32">
        <f t="shared" si="61"/>
        <v>296.0736788</v>
      </c>
      <c r="CY27" s="32">
        <f t="shared" si="62"/>
        <v>312.93243579999995</v>
      </c>
      <c r="CZ27" s="32"/>
      <c r="DA27" s="15">
        <f t="shared" si="94"/>
        <v>2715.6</v>
      </c>
      <c r="DB27" s="15">
        <f t="shared" si="63"/>
        <v>54.312</v>
      </c>
      <c r="DC27" s="15">
        <f t="shared" si="64"/>
        <v>2769.912</v>
      </c>
      <c r="DD27" s="32">
        <f t="shared" si="65"/>
        <v>27.537936000000002</v>
      </c>
      <c r="DE27" s="32">
        <f t="shared" si="66"/>
        <v>29.105976000000002</v>
      </c>
      <c r="DF27" s="32"/>
      <c r="DG27" s="15">
        <f t="shared" si="95"/>
        <v>51312.75</v>
      </c>
      <c r="DH27" s="32">
        <f t="shared" si="67"/>
        <v>1026.255</v>
      </c>
      <c r="DI27" s="15">
        <f t="shared" si="68"/>
        <v>52339.005</v>
      </c>
      <c r="DJ27" s="32">
        <f t="shared" si="69"/>
        <v>520.3443900000001</v>
      </c>
      <c r="DK27" s="32">
        <f t="shared" si="70"/>
        <v>549.9733650000001</v>
      </c>
      <c r="DL27" s="32"/>
      <c r="DM27" s="15">
        <f t="shared" si="96"/>
        <v>133127.02</v>
      </c>
      <c r="DN27" s="15">
        <f t="shared" si="71"/>
        <v>2662.5404</v>
      </c>
      <c r="DO27" s="15">
        <f t="shared" si="72"/>
        <v>135789.5604</v>
      </c>
      <c r="DP27" s="32">
        <f t="shared" si="73"/>
        <v>1349.9938712</v>
      </c>
      <c r="DQ27" s="32">
        <f t="shared" si="74"/>
        <v>1426.8639892</v>
      </c>
      <c r="DR27" s="32"/>
      <c r="DS27" s="15">
        <f t="shared" si="97"/>
        <v>9806.85</v>
      </c>
      <c r="DT27" s="15">
        <f t="shared" si="75"/>
        <v>196.137</v>
      </c>
      <c r="DU27" s="15">
        <f t="shared" si="76"/>
        <v>10002.987000000001</v>
      </c>
      <c r="DV27" s="32">
        <f t="shared" si="77"/>
        <v>99.44778600000001</v>
      </c>
      <c r="DW27" s="32">
        <f t="shared" si="78"/>
        <v>105.110451</v>
      </c>
      <c r="DX27" s="32"/>
    </row>
    <row r="28" spans="1:128" s="34" customFormat="1" ht="12">
      <c r="A28" s="33">
        <v>44470</v>
      </c>
      <c r="C28" s="22"/>
      <c r="D28" s="22"/>
      <c r="E28" s="16">
        <f t="shared" si="0"/>
        <v>0</v>
      </c>
      <c r="F28" s="16"/>
      <c r="G28" s="16"/>
      <c r="H28" s="32"/>
      <c r="I28" s="15"/>
      <c r="J28" s="32">
        <f t="shared" si="1"/>
        <v>0</v>
      </c>
      <c r="K28" s="32">
        <f t="shared" si="2"/>
        <v>0</v>
      </c>
      <c r="L28" s="32">
        <f t="shared" si="3"/>
        <v>0</v>
      </c>
      <c r="M28" s="32">
        <f t="shared" si="4"/>
        <v>0</v>
      </c>
      <c r="N28" s="32"/>
      <c r="O28" s="15"/>
      <c r="P28" s="15">
        <f t="shared" si="5"/>
        <v>0</v>
      </c>
      <c r="Q28" s="15">
        <f t="shared" si="6"/>
        <v>0</v>
      </c>
      <c r="R28" s="32">
        <f t="shared" si="7"/>
        <v>0</v>
      </c>
      <c r="S28" s="32">
        <f t="shared" si="8"/>
        <v>0</v>
      </c>
      <c r="T28" s="32"/>
      <c r="U28" s="32"/>
      <c r="V28" s="15">
        <f t="shared" si="9"/>
        <v>0</v>
      </c>
      <c r="W28" s="15">
        <f t="shared" si="10"/>
        <v>0</v>
      </c>
      <c r="X28" s="32">
        <f t="shared" si="11"/>
        <v>0</v>
      </c>
      <c r="Y28" s="32">
        <f t="shared" si="12"/>
        <v>0</v>
      </c>
      <c r="Z28" s="32"/>
      <c r="AA28" s="15"/>
      <c r="AB28" s="15">
        <f t="shared" si="13"/>
        <v>0</v>
      </c>
      <c r="AC28" s="15">
        <f t="shared" si="14"/>
        <v>0</v>
      </c>
      <c r="AD28" s="32">
        <f t="shared" si="15"/>
        <v>0</v>
      </c>
      <c r="AE28" s="32">
        <f t="shared" si="16"/>
        <v>0</v>
      </c>
      <c r="AF28" s="32"/>
      <c r="AG28" s="15"/>
      <c r="AH28" s="15">
        <f t="shared" si="17"/>
        <v>0</v>
      </c>
      <c r="AI28" s="15">
        <f t="shared" si="18"/>
        <v>0</v>
      </c>
      <c r="AJ28" s="32">
        <f t="shared" si="19"/>
        <v>0</v>
      </c>
      <c r="AK28" s="32">
        <f t="shared" si="20"/>
        <v>0</v>
      </c>
      <c r="AL28" s="15"/>
      <c r="AM28" s="15"/>
      <c r="AN28" s="15">
        <f t="shared" si="21"/>
        <v>0</v>
      </c>
      <c r="AO28" s="15">
        <f t="shared" si="22"/>
        <v>0</v>
      </c>
      <c r="AP28" s="32">
        <f t="shared" si="23"/>
        <v>0</v>
      </c>
      <c r="AQ28" s="32">
        <f t="shared" si="24"/>
        <v>0</v>
      </c>
      <c r="AR28" s="32"/>
      <c r="AS28" s="15"/>
      <c r="AT28" s="15">
        <f t="shared" si="25"/>
        <v>0</v>
      </c>
      <c r="AU28" s="15">
        <f t="shared" si="26"/>
        <v>0</v>
      </c>
      <c r="AV28" s="32">
        <f t="shared" si="27"/>
        <v>0</v>
      </c>
      <c r="AW28" s="32">
        <f t="shared" si="28"/>
        <v>0</v>
      </c>
      <c r="AX28" s="32"/>
      <c r="AY28" s="15"/>
      <c r="AZ28" s="15">
        <f t="shared" si="29"/>
        <v>0</v>
      </c>
      <c r="BA28" s="15">
        <f t="shared" si="30"/>
        <v>0</v>
      </c>
      <c r="BB28" s="32">
        <f t="shared" si="31"/>
        <v>0</v>
      </c>
      <c r="BC28" s="32">
        <f t="shared" si="32"/>
        <v>0</v>
      </c>
      <c r="BD28" s="32"/>
      <c r="BE28" s="15"/>
      <c r="BF28" s="15">
        <f t="shared" si="33"/>
        <v>0</v>
      </c>
      <c r="BG28" s="15">
        <f t="shared" si="34"/>
        <v>0</v>
      </c>
      <c r="BH28" s="32">
        <f t="shared" si="35"/>
        <v>0</v>
      </c>
      <c r="BI28" s="32">
        <f t="shared" si="36"/>
        <v>0</v>
      </c>
      <c r="BJ28" s="32"/>
      <c r="BK28" s="15"/>
      <c r="BL28" s="15">
        <f t="shared" si="37"/>
        <v>0</v>
      </c>
      <c r="BM28" s="15">
        <f t="shared" si="38"/>
        <v>0</v>
      </c>
      <c r="BN28" s="32">
        <f t="shared" si="39"/>
        <v>0</v>
      </c>
      <c r="BO28" s="32">
        <f t="shared" si="40"/>
        <v>0</v>
      </c>
      <c r="BP28" s="32"/>
      <c r="BQ28" s="15"/>
      <c r="BR28" s="15">
        <f t="shared" si="41"/>
        <v>0</v>
      </c>
      <c r="BS28" s="15">
        <f t="shared" si="42"/>
        <v>0</v>
      </c>
      <c r="BT28" s="32">
        <f t="shared" si="43"/>
        <v>0</v>
      </c>
      <c r="BU28" s="32">
        <f t="shared" si="44"/>
        <v>0</v>
      </c>
      <c r="BV28" s="15"/>
      <c r="BW28" s="15"/>
      <c r="BX28" s="15">
        <f t="shared" si="45"/>
        <v>0</v>
      </c>
      <c r="BY28" s="15">
        <f t="shared" si="46"/>
        <v>0</v>
      </c>
      <c r="BZ28" s="32">
        <f t="shared" si="47"/>
        <v>0</v>
      </c>
      <c r="CA28" s="32">
        <f t="shared" si="48"/>
        <v>0</v>
      </c>
      <c r="CB28" s="32"/>
      <c r="CC28" s="15"/>
      <c r="CD28" s="15">
        <f t="shared" si="49"/>
        <v>0</v>
      </c>
      <c r="CE28" s="15">
        <f t="shared" si="50"/>
        <v>0</v>
      </c>
      <c r="CF28" s="32"/>
      <c r="CG28" s="32"/>
      <c r="CH28" s="32"/>
      <c r="CI28" s="15"/>
      <c r="CJ28" s="15">
        <f t="shared" si="51"/>
        <v>0</v>
      </c>
      <c r="CK28" s="15">
        <f t="shared" si="52"/>
        <v>0</v>
      </c>
      <c r="CL28" s="32">
        <f t="shared" si="53"/>
        <v>0</v>
      </c>
      <c r="CM28" s="32">
        <f t="shared" si="54"/>
        <v>0</v>
      </c>
      <c r="CN28" s="32"/>
      <c r="CO28" s="15"/>
      <c r="CP28" s="15">
        <f t="shared" si="55"/>
        <v>0</v>
      </c>
      <c r="CQ28" s="15">
        <f t="shared" si="56"/>
        <v>0</v>
      </c>
      <c r="CR28" s="32">
        <f t="shared" si="57"/>
        <v>0</v>
      </c>
      <c r="CS28" s="32">
        <f t="shared" si="58"/>
        <v>0</v>
      </c>
      <c r="CT28" s="32"/>
      <c r="CU28" s="15"/>
      <c r="CV28" s="15">
        <f t="shared" si="59"/>
        <v>0</v>
      </c>
      <c r="CW28" s="15">
        <f t="shared" si="60"/>
        <v>0</v>
      </c>
      <c r="CX28" s="32">
        <f t="shared" si="61"/>
        <v>0</v>
      </c>
      <c r="CY28" s="32">
        <f t="shared" si="62"/>
        <v>0</v>
      </c>
      <c r="CZ28" s="32"/>
      <c r="DA28" s="15"/>
      <c r="DB28" s="15">
        <f t="shared" si="63"/>
        <v>0</v>
      </c>
      <c r="DC28" s="15">
        <f t="shared" si="64"/>
        <v>0</v>
      </c>
      <c r="DD28" s="32">
        <f t="shared" si="65"/>
        <v>0</v>
      </c>
      <c r="DE28" s="32">
        <f t="shared" si="66"/>
        <v>0</v>
      </c>
      <c r="DF28" s="32"/>
      <c r="DG28" s="15"/>
      <c r="DH28" s="32">
        <f t="shared" si="67"/>
        <v>0</v>
      </c>
      <c r="DI28" s="15">
        <f t="shared" si="68"/>
        <v>0</v>
      </c>
      <c r="DJ28" s="32">
        <f t="shared" si="69"/>
        <v>0</v>
      </c>
      <c r="DK28" s="32">
        <f t="shared" si="70"/>
        <v>0</v>
      </c>
      <c r="DL28" s="32"/>
      <c r="DM28" s="15"/>
      <c r="DN28" s="15">
        <f t="shared" si="71"/>
        <v>0</v>
      </c>
      <c r="DO28" s="15">
        <f t="shared" si="72"/>
        <v>0</v>
      </c>
      <c r="DP28" s="32">
        <f t="shared" si="73"/>
        <v>0</v>
      </c>
      <c r="DQ28" s="32">
        <f t="shared" si="74"/>
        <v>0</v>
      </c>
      <c r="DR28" s="32"/>
      <c r="DS28" s="15"/>
      <c r="DT28" s="15">
        <f t="shared" si="75"/>
        <v>0</v>
      </c>
      <c r="DU28" s="15">
        <f t="shared" si="76"/>
        <v>0</v>
      </c>
      <c r="DV28" s="32">
        <f t="shared" si="77"/>
        <v>0</v>
      </c>
      <c r="DW28" s="32">
        <f t="shared" si="78"/>
        <v>0</v>
      </c>
      <c r="DX28" s="32"/>
    </row>
    <row r="29" spans="1:128" s="34" customFormat="1" ht="12">
      <c r="A29" s="33">
        <v>44652</v>
      </c>
      <c r="C29" s="22"/>
      <c r="D29" s="22"/>
      <c r="E29" s="16">
        <f t="shared" si="0"/>
        <v>0</v>
      </c>
      <c r="F29" s="16"/>
      <c r="G29" s="16"/>
      <c r="H29" s="32"/>
      <c r="I29" s="15">
        <f t="shared" si="79"/>
        <v>0</v>
      </c>
      <c r="J29" s="32">
        <f t="shared" si="1"/>
        <v>0</v>
      </c>
      <c r="K29" s="32">
        <f t="shared" si="2"/>
        <v>0</v>
      </c>
      <c r="L29" s="32">
        <f t="shared" si="3"/>
        <v>0</v>
      </c>
      <c r="M29" s="32">
        <f t="shared" si="4"/>
        <v>0</v>
      </c>
      <c r="N29" s="32"/>
      <c r="O29" s="15">
        <f t="shared" si="80"/>
        <v>0</v>
      </c>
      <c r="P29" s="15">
        <f t="shared" si="5"/>
        <v>0</v>
      </c>
      <c r="Q29" s="15">
        <f t="shared" si="6"/>
        <v>0</v>
      </c>
      <c r="R29" s="32">
        <f t="shared" si="7"/>
        <v>0</v>
      </c>
      <c r="S29" s="32">
        <f t="shared" si="8"/>
        <v>0</v>
      </c>
      <c r="T29" s="32"/>
      <c r="U29" s="32">
        <f t="shared" si="81"/>
        <v>0</v>
      </c>
      <c r="V29" s="15">
        <f t="shared" si="9"/>
        <v>0</v>
      </c>
      <c r="W29" s="15">
        <f t="shared" si="10"/>
        <v>0</v>
      </c>
      <c r="X29" s="32">
        <f t="shared" si="11"/>
        <v>0</v>
      </c>
      <c r="Y29" s="32">
        <f t="shared" si="12"/>
        <v>0</v>
      </c>
      <c r="Z29" s="32"/>
      <c r="AA29" s="15">
        <f t="shared" si="82"/>
        <v>0</v>
      </c>
      <c r="AB29" s="15">
        <f t="shared" si="13"/>
        <v>0</v>
      </c>
      <c r="AC29" s="15">
        <f t="shared" si="14"/>
        <v>0</v>
      </c>
      <c r="AD29" s="32">
        <f t="shared" si="15"/>
        <v>0</v>
      </c>
      <c r="AE29" s="32">
        <f t="shared" si="16"/>
        <v>0</v>
      </c>
      <c r="AF29" s="32"/>
      <c r="AG29" s="15">
        <f t="shared" si="83"/>
        <v>0</v>
      </c>
      <c r="AH29" s="15">
        <f t="shared" si="17"/>
        <v>0</v>
      </c>
      <c r="AI29" s="15">
        <f t="shared" si="18"/>
        <v>0</v>
      </c>
      <c r="AJ29" s="32">
        <f t="shared" si="19"/>
        <v>0</v>
      </c>
      <c r="AK29" s="32">
        <f t="shared" si="20"/>
        <v>0</v>
      </c>
      <c r="AL29" s="15"/>
      <c r="AM29" s="15">
        <f t="shared" si="84"/>
        <v>0</v>
      </c>
      <c r="AN29" s="15">
        <f t="shared" si="21"/>
        <v>0</v>
      </c>
      <c r="AO29" s="15">
        <f t="shared" si="22"/>
        <v>0</v>
      </c>
      <c r="AP29" s="32">
        <f t="shared" si="23"/>
        <v>0</v>
      </c>
      <c r="AQ29" s="32">
        <f t="shared" si="24"/>
        <v>0</v>
      </c>
      <c r="AR29" s="32"/>
      <c r="AS29" s="15">
        <f t="shared" si="85"/>
        <v>0</v>
      </c>
      <c r="AT29" s="15">
        <f t="shared" si="25"/>
        <v>0</v>
      </c>
      <c r="AU29" s="15">
        <f t="shared" si="26"/>
        <v>0</v>
      </c>
      <c r="AV29" s="32">
        <f t="shared" si="27"/>
        <v>0</v>
      </c>
      <c r="AW29" s="32">
        <f t="shared" si="28"/>
        <v>0</v>
      </c>
      <c r="AX29" s="32"/>
      <c r="AY29" s="15">
        <f t="shared" si="86"/>
        <v>0</v>
      </c>
      <c r="AZ29" s="15">
        <f t="shared" si="29"/>
        <v>0</v>
      </c>
      <c r="BA29" s="15">
        <f t="shared" si="30"/>
        <v>0</v>
      </c>
      <c r="BB29" s="32">
        <f t="shared" si="31"/>
        <v>0</v>
      </c>
      <c r="BC29" s="32">
        <f t="shared" si="32"/>
        <v>0</v>
      </c>
      <c r="BD29" s="32"/>
      <c r="BE29" s="15">
        <f t="shared" si="87"/>
        <v>0</v>
      </c>
      <c r="BF29" s="15">
        <f t="shared" si="33"/>
        <v>0</v>
      </c>
      <c r="BG29" s="15">
        <f t="shared" si="34"/>
        <v>0</v>
      </c>
      <c r="BH29" s="32">
        <f t="shared" si="35"/>
        <v>0</v>
      </c>
      <c r="BI29" s="32">
        <f t="shared" si="36"/>
        <v>0</v>
      </c>
      <c r="BJ29" s="32"/>
      <c r="BK29" s="15">
        <f t="shared" si="88"/>
        <v>0</v>
      </c>
      <c r="BL29" s="15">
        <f t="shared" si="37"/>
        <v>0</v>
      </c>
      <c r="BM29" s="15">
        <f t="shared" si="38"/>
        <v>0</v>
      </c>
      <c r="BN29" s="32">
        <f t="shared" si="39"/>
        <v>0</v>
      </c>
      <c r="BO29" s="32">
        <f t="shared" si="40"/>
        <v>0</v>
      </c>
      <c r="BP29" s="32"/>
      <c r="BQ29" s="15">
        <f t="shared" si="89"/>
        <v>0</v>
      </c>
      <c r="BR29" s="15">
        <f t="shared" si="41"/>
        <v>0</v>
      </c>
      <c r="BS29" s="15">
        <f t="shared" si="42"/>
        <v>0</v>
      </c>
      <c r="BT29" s="32">
        <f t="shared" si="43"/>
        <v>0</v>
      </c>
      <c r="BU29" s="32">
        <f t="shared" si="44"/>
        <v>0</v>
      </c>
      <c r="BV29" s="15"/>
      <c r="BW29" s="15">
        <f>C29*0.08071/100</f>
        <v>0</v>
      </c>
      <c r="BX29" s="15">
        <f t="shared" si="45"/>
        <v>0</v>
      </c>
      <c r="BY29" s="15">
        <f t="shared" si="46"/>
        <v>0</v>
      </c>
      <c r="BZ29" s="32">
        <f t="shared" si="47"/>
        <v>0</v>
      </c>
      <c r="CA29" s="32">
        <f t="shared" si="48"/>
        <v>0</v>
      </c>
      <c r="CB29" s="32"/>
      <c r="CC29" s="15">
        <f t="shared" si="90"/>
        <v>0</v>
      </c>
      <c r="CD29" s="15">
        <f t="shared" si="49"/>
        <v>0</v>
      </c>
      <c r="CE29" s="15">
        <f t="shared" si="50"/>
        <v>0</v>
      </c>
      <c r="CF29" s="32"/>
      <c r="CG29" s="32"/>
      <c r="CH29" s="32"/>
      <c r="CI29" s="15">
        <f t="shared" si="91"/>
        <v>0</v>
      </c>
      <c r="CJ29" s="15">
        <f t="shared" si="51"/>
        <v>0</v>
      </c>
      <c r="CK29" s="15">
        <f t="shared" si="52"/>
        <v>0</v>
      </c>
      <c r="CL29" s="32">
        <f t="shared" si="53"/>
        <v>0</v>
      </c>
      <c r="CM29" s="32">
        <f t="shared" si="54"/>
        <v>0</v>
      </c>
      <c r="CN29" s="32"/>
      <c r="CO29" s="15">
        <f t="shared" si="92"/>
        <v>0</v>
      </c>
      <c r="CP29" s="15">
        <f t="shared" si="55"/>
        <v>0</v>
      </c>
      <c r="CQ29" s="15">
        <f t="shared" si="56"/>
        <v>0</v>
      </c>
      <c r="CR29" s="32">
        <f t="shared" si="57"/>
        <v>0</v>
      </c>
      <c r="CS29" s="32">
        <f t="shared" si="58"/>
        <v>0</v>
      </c>
      <c r="CT29" s="32"/>
      <c r="CU29" s="15">
        <f t="shared" si="93"/>
        <v>0</v>
      </c>
      <c r="CV29" s="15">
        <f t="shared" si="59"/>
        <v>0</v>
      </c>
      <c r="CW29" s="15">
        <f t="shared" si="60"/>
        <v>0</v>
      </c>
      <c r="CX29" s="32">
        <f t="shared" si="61"/>
        <v>0</v>
      </c>
      <c r="CY29" s="32">
        <f t="shared" si="62"/>
        <v>0</v>
      </c>
      <c r="CZ29" s="32"/>
      <c r="DA29" s="15">
        <f t="shared" si="94"/>
        <v>0</v>
      </c>
      <c r="DB29" s="15">
        <f t="shared" si="63"/>
        <v>0</v>
      </c>
      <c r="DC29" s="15">
        <f t="shared" si="64"/>
        <v>0</v>
      </c>
      <c r="DD29" s="32">
        <f t="shared" si="65"/>
        <v>0</v>
      </c>
      <c r="DE29" s="32">
        <f t="shared" si="66"/>
        <v>0</v>
      </c>
      <c r="DF29" s="32"/>
      <c r="DG29" s="15">
        <f t="shared" si="95"/>
        <v>0</v>
      </c>
      <c r="DH29" s="32">
        <f t="shared" si="67"/>
        <v>0</v>
      </c>
      <c r="DI29" s="15">
        <f t="shared" si="68"/>
        <v>0</v>
      </c>
      <c r="DJ29" s="32">
        <f t="shared" si="69"/>
        <v>0</v>
      </c>
      <c r="DK29" s="32">
        <f t="shared" si="70"/>
        <v>0</v>
      </c>
      <c r="DL29" s="32"/>
      <c r="DM29" s="15">
        <f t="shared" si="96"/>
        <v>0</v>
      </c>
      <c r="DN29" s="15">
        <f t="shared" si="71"/>
        <v>0</v>
      </c>
      <c r="DO29" s="15">
        <f t="shared" si="72"/>
        <v>0</v>
      </c>
      <c r="DP29" s="32">
        <f t="shared" si="73"/>
        <v>0</v>
      </c>
      <c r="DQ29" s="32">
        <f t="shared" si="74"/>
        <v>0</v>
      </c>
      <c r="DR29" s="32"/>
      <c r="DS29" s="15">
        <f t="shared" si="97"/>
        <v>0</v>
      </c>
      <c r="DT29" s="15">
        <f t="shared" si="75"/>
        <v>0</v>
      </c>
      <c r="DU29" s="15">
        <f t="shared" si="76"/>
        <v>0</v>
      </c>
      <c r="DV29" s="32">
        <f t="shared" si="77"/>
        <v>0</v>
      </c>
      <c r="DW29" s="32">
        <f t="shared" si="78"/>
        <v>0</v>
      </c>
      <c r="DX29" s="32"/>
    </row>
    <row r="30" spans="1:128" s="34" customFormat="1" ht="12">
      <c r="A30" s="33">
        <v>44835</v>
      </c>
      <c r="C30" s="22"/>
      <c r="D30" s="22"/>
      <c r="E30" s="16">
        <f t="shared" si="0"/>
        <v>0</v>
      </c>
      <c r="F30" s="16"/>
      <c r="G30" s="16"/>
      <c r="H30" s="32"/>
      <c r="I30" s="15"/>
      <c r="J30" s="32">
        <f t="shared" si="1"/>
        <v>0</v>
      </c>
      <c r="K30" s="32">
        <f t="shared" si="2"/>
        <v>0</v>
      </c>
      <c r="L30" s="32">
        <f t="shared" si="3"/>
        <v>0</v>
      </c>
      <c r="M30" s="32">
        <f t="shared" si="4"/>
        <v>0</v>
      </c>
      <c r="N30" s="32"/>
      <c r="O30" s="15"/>
      <c r="P30" s="15">
        <f t="shared" si="5"/>
        <v>0</v>
      </c>
      <c r="Q30" s="15">
        <f t="shared" si="6"/>
        <v>0</v>
      </c>
      <c r="R30" s="32">
        <f t="shared" si="7"/>
        <v>0</v>
      </c>
      <c r="S30" s="32">
        <f t="shared" si="8"/>
        <v>0</v>
      </c>
      <c r="T30" s="32"/>
      <c r="U30" s="32"/>
      <c r="V30" s="15">
        <f t="shared" si="9"/>
        <v>0</v>
      </c>
      <c r="W30" s="15">
        <f t="shared" si="10"/>
        <v>0</v>
      </c>
      <c r="X30" s="32">
        <f t="shared" si="11"/>
        <v>0</v>
      </c>
      <c r="Y30" s="32">
        <f t="shared" si="12"/>
        <v>0</v>
      </c>
      <c r="Z30" s="32"/>
      <c r="AA30" s="15"/>
      <c r="AB30" s="15">
        <f t="shared" si="13"/>
        <v>0</v>
      </c>
      <c r="AC30" s="15">
        <f t="shared" si="14"/>
        <v>0</v>
      </c>
      <c r="AD30" s="32">
        <f t="shared" si="15"/>
        <v>0</v>
      </c>
      <c r="AE30" s="32">
        <f t="shared" si="16"/>
        <v>0</v>
      </c>
      <c r="AF30" s="32"/>
      <c r="AG30" s="15"/>
      <c r="AH30" s="15">
        <f t="shared" si="17"/>
        <v>0</v>
      </c>
      <c r="AI30" s="15">
        <f t="shared" si="18"/>
        <v>0</v>
      </c>
      <c r="AJ30" s="32">
        <f t="shared" si="19"/>
        <v>0</v>
      </c>
      <c r="AK30" s="32">
        <f t="shared" si="20"/>
        <v>0</v>
      </c>
      <c r="AL30" s="15"/>
      <c r="AM30" s="15"/>
      <c r="AN30" s="15">
        <f t="shared" si="21"/>
        <v>0</v>
      </c>
      <c r="AO30" s="15">
        <f t="shared" si="22"/>
        <v>0</v>
      </c>
      <c r="AP30" s="32">
        <f t="shared" si="23"/>
        <v>0</v>
      </c>
      <c r="AQ30" s="32">
        <f t="shared" si="24"/>
        <v>0</v>
      </c>
      <c r="AR30" s="32"/>
      <c r="AS30" s="15"/>
      <c r="AT30" s="15">
        <f t="shared" si="25"/>
        <v>0</v>
      </c>
      <c r="AU30" s="15">
        <f t="shared" si="26"/>
        <v>0</v>
      </c>
      <c r="AV30" s="32">
        <f t="shared" si="27"/>
        <v>0</v>
      </c>
      <c r="AW30" s="32">
        <f t="shared" si="28"/>
        <v>0</v>
      </c>
      <c r="AX30" s="32"/>
      <c r="AY30" s="15"/>
      <c r="AZ30" s="15">
        <f t="shared" si="29"/>
        <v>0</v>
      </c>
      <c r="BA30" s="15">
        <f t="shared" si="30"/>
        <v>0</v>
      </c>
      <c r="BB30" s="32">
        <f t="shared" si="31"/>
        <v>0</v>
      </c>
      <c r="BC30" s="32">
        <f t="shared" si="32"/>
        <v>0</v>
      </c>
      <c r="BD30" s="32"/>
      <c r="BE30" s="15"/>
      <c r="BF30" s="15">
        <f t="shared" si="33"/>
        <v>0</v>
      </c>
      <c r="BG30" s="15">
        <f t="shared" si="34"/>
        <v>0</v>
      </c>
      <c r="BH30" s="32">
        <f t="shared" si="35"/>
        <v>0</v>
      </c>
      <c r="BI30" s="32">
        <f t="shared" si="36"/>
        <v>0</v>
      </c>
      <c r="BJ30" s="32"/>
      <c r="BK30" s="15"/>
      <c r="BL30" s="15">
        <f t="shared" si="37"/>
        <v>0</v>
      </c>
      <c r="BM30" s="15">
        <f t="shared" si="38"/>
        <v>0</v>
      </c>
      <c r="BN30" s="32">
        <f t="shared" si="39"/>
        <v>0</v>
      </c>
      <c r="BO30" s="32">
        <f t="shared" si="40"/>
        <v>0</v>
      </c>
      <c r="BP30" s="32"/>
      <c r="BQ30" s="15"/>
      <c r="BR30" s="15">
        <f t="shared" si="41"/>
        <v>0</v>
      </c>
      <c r="BS30" s="15">
        <f t="shared" si="42"/>
        <v>0</v>
      </c>
      <c r="BT30" s="32">
        <f t="shared" si="43"/>
        <v>0</v>
      </c>
      <c r="BU30" s="32">
        <f t="shared" si="44"/>
        <v>0</v>
      </c>
      <c r="BV30" s="15"/>
      <c r="BW30" s="15"/>
      <c r="BX30" s="15">
        <f t="shared" si="45"/>
        <v>0</v>
      </c>
      <c r="BY30" s="15">
        <f t="shared" si="46"/>
        <v>0</v>
      </c>
      <c r="BZ30" s="32">
        <f t="shared" si="47"/>
        <v>0</v>
      </c>
      <c r="CA30" s="32">
        <f t="shared" si="48"/>
        <v>0</v>
      </c>
      <c r="CB30" s="32"/>
      <c r="CC30" s="15"/>
      <c r="CD30" s="15">
        <f t="shared" si="49"/>
        <v>0</v>
      </c>
      <c r="CE30" s="15">
        <f t="shared" si="50"/>
        <v>0</v>
      </c>
      <c r="CF30" s="32"/>
      <c r="CG30" s="32"/>
      <c r="CH30" s="32"/>
      <c r="CI30" s="15"/>
      <c r="CJ30" s="15">
        <f t="shared" si="51"/>
        <v>0</v>
      </c>
      <c r="CK30" s="15">
        <f t="shared" si="52"/>
        <v>0</v>
      </c>
      <c r="CL30" s="32">
        <f t="shared" si="53"/>
        <v>0</v>
      </c>
      <c r="CM30" s="32">
        <f t="shared" si="54"/>
        <v>0</v>
      </c>
      <c r="CN30" s="32"/>
      <c r="CO30" s="15"/>
      <c r="CP30" s="15">
        <f t="shared" si="55"/>
        <v>0</v>
      </c>
      <c r="CQ30" s="15">
        <f t="shared" si="56"/>
        <v>0</v>
      </c>
      <c r="CR30" s="32">
        <f t="shared" si="57"/>
        <v>0</v>
      </c>
      <c r="CS30" s="32">
        <f t="shared" si="58"/>
        <v>0</v>
      </c>
      <c r="CT30" s="32"/>
      <c r="CU30" s="15"/>
      <c r="CV30" s="15">
        <f t="shared" si="59"/>
        <v>0</v>
      </c>
      <c r="CW30" s="15">
        <f t="shared" si="60"/>
        <v>0</v>
      </c>
      <c r="CX30" s="32">
        <f t="shared" si="61"/>
        <v>0</v>
      </c>
      <c r="CY30" s="32">
        <f t="shared" si="62"/>
        <v>0</v>
      </c>
      <c r="CZ30" s="32"/>
      <c r="DA30" s="15"/>
      <c r="DB30" s="15">
        <f t="shared" si="63"/>
        <v>0</v>
      </c>
      <c r="DC30" s="15">
        <f t="shared" si="64"/>
        <v>0</v>
      </c>
      <c r="DD30" s="32">
        <f t="shared" si="65"/>
        <v>0</v>
      </c>
      <c r="DE30" s="32">
        <f t="shared" si="66"/>
        <v>0</v>
      </c>
      <c r="DF30" s="32"/>
      <c r="DG30" s="15"/>
      <c r="DH30" s="32">
        <f t="shared" si="67"/>
        <v>0</v>
      </c>
      <c r="DI30" s="15">
        <f t="shared" si="68"/>
        <v>0</v>
      </c>
      <c r="DJ30" s="32">
        <f t="shared" si="69"/>
        <v>0</v>
      </c>
      <c r="DK30" s="32">
        <f t="shared" si="70"/>
        <v>0</v>
      </c>
      <c r="DL30" s="32"/>
      <c r="DM30" s="15"/>
      <c r="DN30" s="15">
        <f t="shared" si="71"/>
        <v>0</v>
      </c>
      <c r="DO30" s="15">
        <f t="shared" si="72"/>
        <v>0</v>
      </c>
      <c r="DP30" s="32">
        <f t="shared" si="73"/>
        <v>0</v>
      </c>
      <c r="DQ30" s="32">
        <f t="shared" si="74"/>
        <v>0</v>
      </c>
      <c r="DR30" s="32"/>
      <c r="DS30" s="15"/>
      <c r="DT30" s="15">
        <f t="shared" si="75"/>
        <v>0</v>
      </c>
      <c r="DU30" s="15">
        <f t="shared" si="76"/>
        <v>0</v>
      </c>
      <c r="DV30" s="32">
        <f t="shared" si="77"/>
        <v>0</v>
      </c>
      <c r="DW30" s="32">
        <f t="shared" si="78"/>
        <v>0</v>
      </c>
      <c r="DX30" s="32"/>
    </row>
    <row r="31" spans="1:128" s="34" customFormat="1" ht="12">
      <c r="A31" s="33">
        <v>45017</v>
      </c>
      <c r="C31" s="22"/>
      <c r="D31" s="22"/>
      <c r="E31" s="16">
        <f t="shared" si="0"/>
        <v>0</v>
      </c>
      <c r="F31" s="16"/>
      <c r="G31" s="16"/>
      <c r="H31" s="32"/>
      <c r="I31" s="15">
        <f t="shared" si="79"/>
        <v>0</v>
      </c>
      <c r="J31" s="32">
        <f t="shared" si="1"/>
        <v>0</v>
      </c>
      <c r="K31" s="32">
        <f t="shared" si="2"/>
        <v>0</v>
      </c>
      <c r="L31" s="32">
        <f t="shared" si="3"/>
        <v>0</v>
      </c>
      <c r="M31" s="32">
        <f t="shared" si="4"/>
        <v>0</v>
      </c>
      <c r="N31" s="32"/>
      <c r="O31" s="15">
        <f t="shared" si="80"/>
        <v>0</v>
      </c>
      <c r="P31" s="15">
        <f t="shared" si="5"/>
        <v>0</v>
      </c>
      <c r="Q31" s="15">
        <f t="shared" si="6"/>
        <v>0</v>
      </c>
      <c r="R31" s="32">
        <f t="shared" si="7"/>
        <v>0</v>
      </c>
      <c r="S31" s="32">
        <f t="shared" si="8"/>
        <v>0</v>
      </c>
      <c r="T31" s="32"/>
      <c r="U31" s="32">
        <f t="shared" si="81"/>
        <v>0</v>
      </c>
      <c r="V31" s="15">
        <f t="shared" si="9"/>
        <v>0</v>
      </c>
      <c r="W31" s="15">
        <f t="shared" si="10"/>
        <v>0</v>
      </c>
      <c r="X31" s="32">
        <f t="shared" si="11"/>
        <v>0</v>
      </c>
      <c r="Y31" s="32">
        <f t="shared" si="12"/>
        <v>0</v>
      </c>
      <c r="Z31" s="32"/>
      <c r="AA31" s="15">
        <f t="shared" si="82"/>
        <v>0</v>
      </c>
      <c r="AB31" s="15">
        <f t="shared" si="13"/>
        <v>0</v>
      </c>
      <c r="AC31" s="15">
        <f t="shared" si="14"/>
        <v>0</v>
      </c>
      <c r="AD31" s="32">
        <f t="shared" si="15"/>
        <v>0</v>
      </c>
      <c r="AE31" s="32">
        <f t="shared" si="16"/>
        <v>0</v>
      </c>
      <c r="AF31" s="32"/>
      <c r="AG31" s="15">
        <f t="shared" si="83"/>
        <v>0</v>
      </c>
      <c r="AH31" s="15">
        <f t="shared" si="17"/>
        <v>0</v>
      </c>
      <c r="AI31" s="15">
        <f t="shared" si="18"/>
        <v>0</v>
      </c>
      <c r="AJ31" s="32">
        <f t="shared" si="19"/>
        <v>0</v>
      </c>
      <c r="AK31" s="32">
        <f t="shared" si="20"/>
        <v>0</v>
      </c>
      <c r="AL31" s="15"/>
      <c r="AM31" s="15">
        <f t="shared" si="84"/>
        <v>0</v>
      </c>
      <c r="AN31" s="15">
        <f t="shared" si="21"/>
        <v>0</v>
      </c>
      <c r="AO31" s="15">
        <f t="shared" si="22"/>
        <v>0</v>
      </c>
      <c r="AP31" s="32">
        <f t="shared" si="23"/>
        <v>0</v>
      </c>
      <c r="AQ31" s="32">
        <f t="shared" si="24"/>
        <v>0</v>
      </c>
      <c r="AR31" s="32"/>
      <c r="AS31" s="15">
        <f t="shared" si="85"/>
        <v>0</v>
      </c>
      <c r="AT31" s="15">
        <f t="shared" si="25"/>
        <v>0</v>
      </c>
      <c r="AU31" s="15">
        <f t="shared" si="26"/>
        <v>0</v>
      </c>
      <c r="AV31" s="32">
        <f t="shared" si="27"/>
        <v>0</v>
      </c>
      <c r="AW31" s="32">
        <f t="shared" si="28"/>
        <v>0</v>
      </c>
      <c r="AX31" s="32"/>
      <c r="AY31" s="15">
        <f t="shared" si="86"/>
        <v>0</v>
      </c>
      <c r="AZ31" s="15">
        <f t="shared" si="29"/>
        <v>0</v>
      </c>
      <c r="BA31" s="15">
        <f t="shared" si="30"/>
        <v>0</v>
      </c>
      <c r="BB31" s="32">
        <f t="shared" si="31"/>
        <v>0</v>
      </c>
      <c r="BC31" s="32">
        <f t="shared" si="32"/>
        <v>0</v>
      </c>
      <c r="BD31" s="32"/>
      <c r="BE31" s="15">
        <f t="shared" si="87"/>
        <v>0</v>
      </c>
      <c r="BF31" s="15">
        <f t="shared" si="33"/>
        <v>0</v>
      </c>
      <c r="BG31" s="15">
        <f t="shared" si="34"/>
        <v>0</v>
      </c>
      <c r="BH31" s="32">
        <f t="shared" si="35"/>
        <v>0</v>
      </c>
      <c r="BI31" s="32">
        <f t="shared" si="36"/>
        <v>0</v>
      </c>
      <c r="BJ31" s="32"/>
      <c r="BK31" s="15">
        <f t="shared" si="88"/>
        <v>0</v>
      </c>
      <c r="BL31" s="15">
        <f t="shared" si="37"/>
        <v>0</v>
      </c>
      <c r="BM31" s="15">
        <f t="shared" si="38"/>
        <v>0</v>
      </c>
      <c r="BN31" s="32">
        <f t="shared" si="39"/>
        <v>0</v>
      </c>
      <c r="BO31" s="32">
        <f t="shared" si="40"/>
        <v>0</v>
      </c>
      <c r="BP31" s="32"/>
      <c r="BQ31" s="15">
        <f t="shared" si="89"/>
        <v>0</v>
      </c>
      <c r="BR31" s="15">
        <f t="shared" si="41"/>
        <v>0</v>
      </c>
      <c r="BS31" s="15">
        <f t="shared" si="42"/>
        <v>0</v>
      </c>
      <c r="BT31" s="32">
        <f t="shared" si="43"/>
        <v>0</v>
      </c>
      <c r="BU31" s="32">
        <f t="shared" si="44"/>
        <v>0</v>
      </c>
      <c r="BV31" s="15"/>
      <c r="BW31" s="15">
        <f>C31*0.08071/100</f>
        <v>0</v>
      </c>
      <c r="BX31" s="15">
        <f t="shared" si="45"/>
        <v>0</v>
      </c>
      <c r="BY31" s="15">
        <f t="shared" si="46"/>
        <v>0</v>
      </c>
      <c r="BZ31" s="32">
        <f t="shared" si="47"/>
        <v>0</v>
      </c>
      <c r="CA31" s="32">
        <f t="shared" si="48"/>
        <v>0</v>
      </c>
      <c r="CB31" s="32"/>
      <c r="CC31" s="15">
        <f t="shared" si="90"/>
        <v>0</v>
      </c>
      <c r="CD31" s="15">
        <f t="shared" si="49"/>
        <v>0</v>
      </c>
      <c r="CE31" s="15">
        <f t="shared" si="50"/>
        <v>0</v>
      </c>
      <c r="CF31" s="32"/>
      <c r="CG31" s="32"/>
      <c r="CH31" s="32"/>
      <c r="CI31" s="15">
        <f t="shared" si="91"/>
        <v>0</v>
      </c>
      <c r="CJ31" s="15">
        <f t="shared" si="51"/>
        <v>0</v>
      </c>
      <c r="CK31" s="15">
        <f t="shared" si="52"/>
        <v>0</v>
      </c>
      <c r="CL31" s="32">
        <f t="shared" si="53"/>
        <v>0</v>
      </c>
      <c r="CM31" s="32">
        <f t="shared" si="54"/>
        <v>0</v>
      </c>
      <c r="CN31" s="32"/>
      <c r="CO31" s="15">
        <f t="shared" si="92"/>
        <v>0</v>
      </c>
      <c r="CP31" s="15">
        <f t="shared" si="55"/>
        <v>0</v>
      </c>
      <c r="CQ31" s="15">
        <f t="shared" si="56"/>
        <v>0</v>
      </c>
      <c r="CR31" s="32">
        <f t="shared" si="57"/>
        <v>0</v>
      </c>
      <c r="CS31" s="32">
        <f t="shared" si="58"/>
        <v>0</v>
      </c>
      <c r="CT31" s="32"/>
      <c r="CU31" s="15">
        <f t="shared" si="93"/>
        <v>0</v>
      </c>
      <c r="CV31" s="15">
        <f t="shared" si="59"/>
        <v>0</v>
      </c>
      <c r="CW31" s="15">
        <f t="shared" si="60"/>
        <v>0</v>
      </c>
      <c r="CX31" s="32">
        <f t="shared" si="61"/>
        <v>0</v>
      </c>
      <c r="CY31" s="32">
        <f t="shared" si="62"/>
        <v>0</v>
      </c>
      <c r="CZ31" s="32"/>
      <c r="DA31" s="15">
        <f t="shared" si="94"/>
        <v>0</v>
      </c>
      <c r="DB31" s="15">
        <f t="shared" si="63"/>
        <v>0</v>
      </c>
      <c r="DC31" s="15">
        <f t="shared" si="64"/>
        <v>0</v>
      </c>
      <c r="DD31" s="32">
        <f t="shared" si="65"/>
        <v>0</v>
      </c>
      <c r="DE31" s="32">
        <f t="shared" si="66"/>
        <v>0</v>
      </c>
      <c r="DF31" s="32"/>
      <c r="DG31" s="15">
        <f t="shared" si="95"/>
        <v>0</v>
      </c>
      <c r="DH31" s="32">
        <f t="shared" si="67"/>
        <v>0</v>
      </c>
      <c r="DI31" s="15">
        <f t="shared" si="68"/>
        <v>0</v>
      </c>
      <c r="DJ31" s="32">
        <f t="shared" si="69"/>
        <v>0</v>
      </c>
      <c r="DK31" s="32">
        <f t="shared" si="70"/>
        <v>0</v>
      </c>
      <c r="DL31" s="32"/>
      <c r="DM31" s="15">
        <f t="shared" si="96"/>
        <v>0</v>
      </c>
      <c r="DN31" s="15">
        <f t="shared" si="71"/>
        <v>0</v>
      </c>
      <c r="DO31" s="15">
        <f t="shared" si="72"/>
        <v>0</v>
      </c>
      <c r="DP31" s="32">
        <f t="shared" si="73"/>
        <v>0</v>
      </c>
      <c r="DQ31" s="32">
        <f t="shared" si="74"/>
        <v>0</v>
      </c>
      <c r="DR31" s="32"/>
      <c r="DS31" s="15">
        <f t="shared" si="97"/>
        <v>0</v>
      </c>
      <c r="DT31" s="15">
        <f t="shared" si="75"/>
        <v>0</v>
      </c>
      <c r="DU31" s="15">
        <f t="shared" si="76"/>
        <v>0</v>
      </c>
      <c r="DV31" s="32">
        <f t="shared" si="77"/>
        <v>0</v>
      </c>
      <c r="DW31" s="32">
        <f t="shared" si="78"/>
        <v>0</v>
      </c>
      <c r="DX31" s="32"/>
    </row>
    <row r="32" spans="1:128" s="34" customFormat="1" ht="12">
      <c r="A32" s="33">
        <v>45200</v>
      </c>
      <c r="C32" s="22"/>
      <c r="D32" s="22"/>
      <c r="E32" s="16">
        <f t="shared" si="0"/>
        <v>0</v>
      </c>
      <c r="F32" s="16"/>
      <c r="G32" s="16"/>
      <c r="H32" s="32"/>
      <c r="I32" s="15"/>
      <c r="J32" s="32">
        <f t="shared" si="1"/>
        <v>0</v>
      </c>
      <c r="K32" s="32">
        <f t="shared" si="2"/>
        <v>0</v>
      </c>
      <c r="L32" s="32">
        <f t="shared" si="3"/>
        <v>0</v>
      </c>
      <c r="M32" s="32">
        <f t="shared" si="4"/>
        <v>0</v>
      </c>
      <c r="N32" s="32"/>
      <c r="O32" s="15"/>
      <c r="P32" s="15">
        <f t="shared" si="5"/>
        <v>0</v>
      </c>
      <c r="Q32" s="15">
        <f t="shared" si="6"/>
        <v>0</v>
      </c>
      <c r="R32" s="32">
        <f t="shared" si="7"/>
        <v>0</v>
      </c>
      <c r="S32" s="32">
        <f t="shared" si="8"/>
        <v>0</v>
      </c>
      <c r="T32" s="32"/>
      <c r="U32" s="32"/>
      <c r="V32" s="15">
        <f t="shared" si="9"/>
        <v>0</v>
      </c>
      <c r="W32" s="15">
        <f t="shared" si="10"/>
        <v>0</v>
      </c>
      <c r="X32" s="32">
        <f t="shared" si="11"/>
        <v>0</v>
      </c>
      <c r="Y32" s="32">
        <f t="shared" si="12"/>
        <v>0</v>
      </c>
      <c r="Z32" s="32"/>
      <c r="AA32" s="15"/>
      <c r="AB32" s="15">
        <f t="shared" si="13"/>
        <v>0</v>
      </c>
      <c r="AC32" s="15">
        <f t="shared" si="14"/>
        <v>0</v>
      </c>
      <c r="AD32" s="32">
        <f t="shared" si="15"/>
        <v>0</v>
      </c>
      <c r="AE32" s="32">
        <f t="shared" si="16"/>
        <v>0</v>
      </c>
      <c r="AF32" s="32"/>
      <c r="AG32" s="15"/>
      <c r="AH32" s="15">
        <f t="shared" si="17"/>
        <v>0</v>
      </c>
      <c r="AI32" s="15">
        <f t="shared" si="18"/>
        <v>0</v>
      </c>
      <c r="AJ32" s="32">
        <f t="shared" si="19"/>
        <v>0</v>
      </c>
      <c r="AK32" s="32">
        <f t="shared" si="20"/>
        <v>0</v>
      </c>
      <c r="AL32" s="15"/>
      <c r="AM32" s="15"/>
      <c r="AN32" s="15">
        <f t="shared" si="21"/>
        <v>0</v>
      </c>
      <c r="AO32" s="15">
        <f t="shared" si="22"/>
        <v>0</v>
      </c>
      <c r="AP32" s="32">
        <f t="shared" si="23"/>
        <v>0</v>
      </c>
      <c r="AQ32" s="32">
        <f t="shared" si="24"/>
        <v>0</v>
      </c>
      <c r="AR32" s="32"/>
      <c r="AS32" s="15"/>
      <c r="AT32" s="15">
        <f t="shared" si="25"/>
        <v>0</v>
      </c>
      <c r="AU32" s="15">
        <f t="shared" si="26"/>
        <v>0</v>
      </c>
      <c r="AV32" s="32">
        <f t="shared" si="27"/>
        <v>0</v>
      </c>
      <c r="AW32" s="32">
        <f t="shared" si="28"/>
        <v>0</v>
      </c>
      <c r="AX32" s="32"/>
      <c r="AY32" s="15"/>
      <c r="AZ32" s="15">
        <f t="shared" si="29"/>
        <v>0</v>
      </c>
      <c r="BA32" s="15">
        <f t="shared" si="30"/>
        <v>0</v>
      </c>
      <c r="BB32" s="32">
        <f t="shared" si="31"/>
        <v>0</v>
      </c>
      <c r="BC32" s="32">
        <f t="shared" si="32"/>
        <v>0</v>
      </c>
      <c r="BD32" s="32"/>
      <c r="BE32" s="15"/>
      <c r="BF32" s="15">
        <f t="shared" si="33"/>
        <v>0</v>
      </c>
      <c r="BG32" s="15">
        <f t="shared" si="34"/>
        <v>0</v>
      </c>
      <c r="BH32" s="32">
        <f t="shared" si="35"/>
        <v>0</v>
      </c>
      <c r="BI32" s="32">
        <f t="shared" si="36"/>
        <v>0</v>
      </c>
      <c r="BJ32" s="32"/>
      <c r="BK32" s="15"/>
      <c r="BL32" s="15">
        <f t="shared" si="37"/>
        <v>0</v>
      </c>
      <c r="BM32" s="15">
        <f t="shared" si="38"/>
        <v>0</v>
      </c>
      <c r="BN32" s="32">
        <f t="shared" si="39"/>
        <v>0</v>
      </c>
      <c r="BO32" s="32">
        <f t="shared" si="40"/>
        <v>0</v>
      </c>
      <c r="BP32" s="32"/>
      <c r="BQ32" s="15"/>
      <c r="BR32" s="15">
        <f t="shared" si="41"/>
        <v>0</v>
      </c>
      <c r="BS32" s="15">
        <f t="shared" si="42"/>
        <v>0</v>
      </c>
      <c r="BT32" s="32">
        <f t="shared" si="43"/>
        <v>0</v>
      </c>
      <c r="BU32" s="32">
        <f t="shared" si="44"/>
        <v>0</v>
      </c>
      <c r="BV32" s="15"/>
      <c r="BW32" s="15"/>
      <c r="BX32" s="15">
        <f t="shared" si="45"/>
        <v>0</v>
      </c>
      <c r="BY32" s="15">
        <f t="shared" si="46"/>
        <v>0</v>
      </c>
      <c r="BZ32" s="32">
        <f t="shared" si="47"/>
        <v>0</v>
      </c>
      <c r="CA32" s="32">
        <f t="shared" si="48"/>
        <v>0</v>
      </c>
      <c r="CB32" s="32"/>
      <c r="CC32" s="15"/>
      <c r="CD32" s="15">
        <f t="shared" si="49"/>
        <v>0</v>
      </c>
      <c r="CE32" s="15">
        <f t="shared" si="50"/>
        <v>0</v>
      </c>
      <c r="CF32" s="32"/>
      <c r="CG32" s="32"/>
      <c r="CH32" s="32"/>
      <c r="CI32" s="15"/>
      <c r="CJ32" s="15">
        <f t="shared" si="51"/>
        <v>0</v>
      </c>
      <c r="CK32" s="15">
        <f t="shared" si="52"/>
        <v>0</v>
      </c>
      <c r="CL32" s="32">
        <f t="shared" si="53"/>
        <v>0</v>
      </c>
      <c r="CM32" s="32">
        <f t="shared" si="54"/>
        <v>0</v>
      </c>
      <c r="CN32" s="32"/>
      <c r="CO32" s="15"/>
      <c r="CP32" s="15">
        <f t="shared" si="55"/>
        <v>0</v>
      </c>
      <c r="CQ32" s="15">
        <f t="shared" si="56"/>
        <v>0</v>
      </c>
      <c r="CR32" s="32">
        <f t="shared" si="57"/>
        <v>0</v>
      </c>
      <c r="CS32" s="32">
        <f t="shared" si="58"/>
        <v>0</v>
      </c>
      <c r="CT32" s="32"/>
      <c r="CU32" s="15"/>
      <c r="CV32" s="15">
        <f t="shared" si="59"/>
        <v>0</v>
      </c>
      <c r="CW32" s="15">
        <f t="shared" si="60"/>
        <v>0</v>
      </c>
      <c r="CX32" s="32">
        <f t="shared" si="61"/>
        <v>0</v>
      </c>
      <c r="CY32" s="32">
        <f t="shared" si="62"/>
        <v>0</v>
      </c>
      <c r="CZ32" s="32"/>
      <c r="DA32" s="15"/>
      <c r="DB32" s="15">
        <f t="shared" si="63"/>
        <v>0</v>
      </c>
      <c r="DC32" s="15">
        <f t="shared" si="64"/>
        <v>0</v>
      </c>
      <c r="DD32" s="32">
        <f t="shared" si="65"/>
        <v>0</v>
      </c>
      <c r="DE32" s="32">
        <f t="shared" si="66"/>
        <v>0</v>
      </c>
      <c r="DF32" s="32"/>
      <c r="DG32" s="15"/>
      <c r="DH32" s="32">
        <f t="shared" si="67"/>
        <v>0</v>
      </c>
      <c r="DI32" s="15">
        <f t="shared" si="68"/>
        <v>0</v>
      </c>
      <c r="DJ32" s="32">
        <f t="shared" si="69"/>
        <v>0</v>
      </c>
      <c r="DK32" s="32">
        <f t="shared" si="70"/>
        <v>0</v>
      </c>
      <c r="DL32" s="32"/>
      <c r="DM32" s="15"/>
      <c r="DN32" s="15">
        <f t="shared" si="71"/>
        <v>0</v>
      </c>
      <c r="DO32" s="15">
        <f t="shared" si="72"/>
        <v>0</v>
      </c>
      <c r="DP32" s="32">
        <f t="shared" si="73"/>
        <v>0</v>
      </c>
      <c r="DQ32" s="32">
        <f t="shared" si="74"/>
        <v>0</v>
      </c>
      <c r="DR32" s="32"/>
      <c r="DS32" s="15"/>
      <c r="DT32" s="15">
        <f t="shared" si="75"/>
        <v>0</v>
      </c>
      <c r="DU32" s="15">
        <f t="shared" si="76"/>
        <v>0</v>
      </c>
      <c r="DV32" s="32">
        <f t="shared" si="77"/>
        <v>0</v>
      </c>
      <c r="DW32" s="32">
        <f t="shared" si="78"/>
        <v>0</v>
      </c>
      <c r="DX32" s="32"/>
    </row>
    <row r="33" spans="1:128" s="34" customFormat="1" ht="12">
      <c r="A33" s="33">
        <v>45383</v>
      </c>
      <c r="C33" s="22"/>
      <c r="D33" s="22"/>
      <c r="E33" s="16">
        <f t="shared" si="0"/>
        <v>0</v>
      </c>
      <c r="F33" s="16"/>
      <c r="G33" s="16"/>
      <c r="H33" s="32"/>
      <c r="I33" s="15">
        <f t="shared" si="79"/>
        <v>0</v>
      </c>
      <c r="J33" s="32">
        <f t="shared" si="1"/>
        <v>0</v>
      </c>
      <c r="K33" s="32">
        <f t="shared" si="2"/>
        <v>0</v>
      </c>
      <c r="L33" s="32">
        <f t="shared" si="3"/>
        <v>0</v>
      </c>
      <c r="M33" s="32">
        <f t="shared" si="4"/>
        <v>0</v>
      </c>
      <c r="N33" s="32"/>
      <c r="O33" s="15">
        <f t="shared" si="80"/>
        <v>0</v>
      </c>
      <c r="P33" s="15">
        <f t="shared" si="5"/>
        <v>0</v>
      </c>
      <c r="Q33" s="15">
        <f t="shared" si="6"/>
        <v>0</v>
      </c>
      <c r="R33" s="32">
        <f t="shared" si="7"/>
        <v>0</v>
      </c>
      <c r="S33" s="32">
        <f t="shared" si="8"/>
        <v>0</v>
      </c>
      <c r="T33" s="32"/>
      <c r="U33" s="32">
        <f t="shared" si="81"/>
        <v>0</v>
      </c>
      <c r="V33" s="15">
        <f t="shared" si="9"/>
        <v>0</v>
      </c>
      <c r="W33" s="15">
        <f t="shared" si="10"/>
        <v>0</v>
      </c>
      <c r="X33" s="32">
        <f t="shared" si="11"/>
        <v>0</v>
      </c>
      <c r="Y33" s="32">
        <f t="shared" si="12"/>
        <v>0</v>
      </c>
      <c r="Z33" s="32"/>
      <c r="AA33" s="15">
        <f t="shared" si="82"/>
        <v>0</v>
      </c>
      <c r="AB33" s="15">
        <f t="shared" si="13"/>
        <v>0</v>
      </c>
      <c r="AC33" s="15">
        <f t="shared" si="14"/>
        <v>0</v>
      </c>
      <c r="AD33" s="32">
        <f t="shared" si="15"/>
        <v>0</v>
      </c>
      <c r="AE33" s="32">
        <f t="shared" si="16"/>
        <v>0</v>
      </c>
      <c r="AF33" s="32"/>
      <c r="AG33" s="15">
        <f t="shared" si="83"/>
        <v>0</v>
      </c>
      <c r="AH33" s="15">
        <f t="shared" si="17"/>
        <v>0</v>
      </c>
      <c r="AI33" s="15">
        <f t="shared" si="18"/>
        <v>0</v>
      </c>
      <c r="AJ33" s="32">
        <f t="shared" si="19"/>
        <v>0</v>
      </c>
      <c r="AK33" s="32">
        <f t="shared" si="20"/>
        <v>0</v>
      </c>
      <c r="AL33" s="15"/>
      <c r="AM33" s="15">
        <f t="shared" si="84"/>
        <v>0</v>
      </c>
      <c r="AN33" s="15">
        <f t="shared" si="21"/>
        <v>0</v>
      </c>
      <c r="AO33" s="15">
        <f t="shared" si="22"/>
        <v>0</v>
      </c>
      <c r="AP33" s="32">
        <f t="shared" si="23"/>
        <v>0</v>
      </c>
      <c r="AQ33" s="32">
        <f t="shared" si="24"/>
        <v>0</v>
      </c>
      <c r="AR33" s="32"/>
      <c r="AS33" s="15">
        <f t="shared" si="85"/>
        <v>0</v>
      </c>
      <c r="AT33" s="15">
        <f t="shared" si="25"/>
        <v>0</v>
      </c>
      <c r="AU33" s="15">
        <f t="shared" si="26"/>
        <v>0</v>
      </c>
      <c r="AV33" s="32">
        <f t="shared" si="27"/>
        <v>0</v>
      </c>
      <c r="AW33" s="32">
        <f t="shared" si="28"/>
        <v>0</v>
      </c>
      <c r="AX33" s="32"/>
      <c r="AY33" s="15">
        <f t="shared" si="86"/>
        <v>0</v>
      </c>
      <c r="AZ33" s="15">
        <f t="shared" si="29"/>
        <v>0</v>
      </c>
      <c r="BA33" s="15">
        <f t="shared" si="30"/>
        <v>0</v>
      </c>
      <c r="BB33" s="32">
        <f t="shared" si="31"/>
        <v>0</v>
      </c>
      <c r="BC33" s="32">
        <f t="shared" si="32"/>
        <v>0</v>
      </c>
      <c r="BD33" s="32"/>
      <c r="BE33" s="15">
        <f t="shared" si="87"/>
        <v>0</v>
      </c>
      <c r="BF33" s="15">
        <f t="shared" si="33"/>
        <v>0</v>
      </c>
      <c r="BG33" s="15">
        <f t="shared" si="34"/>
        <v>0</v>
      </c>
      <c r="BH33" s="32">
        <f t="shared" si="35"/>
        <v>0</v>
      </c>
      <c r="BI33" s="32">
        <f t="shared" si="36"/>
        <v>0</v>
      </c>
      <c r="BJ33" s="32"/>
      <c r="BK33" s="15">
        <f t="shared" si="88"/>
        <v>0</v>
      </c>
      <c r="BL33" s="15">
        <f t="shared" si="37"/>
        <v>0</v>
      </c>
      <c r="BM33" s="15">
        <f t="shared" si="38"/>
        <v>0</v>
      </c>
      <c r="BN33" s="32">
        <f t="shared" si="39"/>
        <v>0</v>
      </c>
      <c r="BO33" s="32">
        <f t="shared" si="40"/>
        <v>0</v>
      </c>
      <c r="BP33" s="32"/>
      <c r="BQ33" s="15">
        <f t="shared" si="89"/>
        <v>0</v>
      </c>
      <c r="BR33" s="15">
        <f t="shared" si="41"/>
        <v>0</v>
      </c>
      <c r="BS33" s="15">
        <f t="shared" si="42"/>
        <v>0</v>
      </c>
      <c r="BT33" s="32">
        <f t="shared" si="43"/>
        <v>0</v>
      </c>
      <c r="BU33" s="32">
        <f t="shared" si="44"/>
        <v>0</v>
      </c>
      <c r="BV33" s="15"/>
      <c r="BW33" s="15">
        <f>C33*0.08071/100</f>
        <v>0</v>
      </c>
      <c r="BX33" s="15">
        <f t="shared" si="45"/>
        <v>0</v>
      </c>
      <c r="BY33" s="15">
        <f t="shared" si="46"/>
        <v>0</v>
      </c>
      <c r="BZ33" s="32">
        <f t="shared" si="47"/>
        <v>0</v>
      </c>
      <c r="CA33" s="32">
        <f t="shared" si="48"/>
        <v>0</v>
      </c>
      <c r="CB33" s="32"/>
      <c r="CC33" s="15">
        <f t="shared" si="90"/>
        <v>0</v>
      </c>
      <c r="CD33" s="15">
        <f t="shared" si="49"/>
        <v>0</v>
      </c>
      <c r="CE33" s="15">
        <f t="shared" si="50"/>
        <v>0</v>
      </c>
      <c r="CF33" s="32"/>
      <c r="CG33" s="32"/>
      <c r="CH33" s="32"/>
      <c r="CI33" s="15">
        <f t="shared" si="91"/>
        <v>0</v>
      </c>
      <c r="CJ33" s="15">
        <f t="shared" si="51"/>
        <v>0</v>
      </c>
      <c r="CK33" s="15">
        <f t="shared" si="52"/>
        <v>0</v>
      </c>
      <c r="CL33" s="32">
        <f t="shared" si="53"/>
        <v>0</v>
      </c>
      <c r="CM33" s="32">
        <f t="shared" si="54"/>
        <v>0</v>
      </c>
      <c r="CN33" s="32"/>
      <c r="CO33" s="15">
        <f t="shared" si="92"/>
        <v>0</v>
      </c>
      <c r="CP33" s="15">
        <f t="shared" si="55"/>
        <v>0</v>
      </c>
      <c r="CQ33" s="15">
        <f t="shared" si="56"/>
        <v>0</v>
      </c>
      <c r="CR33" s="32">
        <f t="shared" si="57"/>
        <v>0</v>
      </c>
      <c r="CS33" s="32">
        <f t="shared" si="58"/>
        <v>0</v>
      </c>
      <c r="CT33" s="32"/>
      <c r="CU33" s="15">
        <f t="shared" si="93"/>
        <v>0</v>
      </c>
      <c r="CV33" s="15">
        <f t="shared" si="59"/>
        <v>0</v>
      </c>
      <c r="CW33" s="15">
        <f t="shared" si="60"/>
        <v>0</v>
      </c>
      <c r="CX33" s="32">
        <f t="shared" si="61"/>
        <v>0</v>
      </c>
      <c r="CY33" s="32">
        <f t="shared" si="62"/>
        <v>0</v>
      </c>
      <c r="CZ33" s="32"/>
      <c r="DA33" s="15">
        <f t="shared" si="94"/>
        <v>0</v>
      </c>
      <c r="DB33" s="15">
        <f t="shared" si="63"/>
        <v>0</v>
      </c>
      <c r="DC33" s="15">
        <f t="shared" si="64"/>
        <v>0</v>
      </c>
      <c r="DD33" s="32">
        <f t="shared" si="65"/>
        <v>0</v>
      </c>
      <c r="DE33" s="32">
        <f t="shared" si="66"/>
        <v>0</v>
      </c>
      <c r="DF33" s="32"/>
      <c r="DG33" s="15">
        <f t="shared" si="95"/>
        <v>0</v>
      </c>
      <c r="DH33" s="32">
        <f t="shared" si="67"/>
        <v>0</v>
      </c>
      <c r="DI33" s="15">
        <f t="shared" si="68"/>
        <v>0</v>
      </c>
      <c r="DJ33" s="32">
        <f t="shared" si="69"/>
        <v>0</v>
      </c>
      <c r="DK33" s="32">
        <f t="shared" si="70"/>
        <v>0</v>
      </c>
      <c r="DL33" s="32"/>
      <c r="DM33" s="15">
        <f t="shared" si="96"/>
        <v>0</v>
      </c>
      <c r="DN33" s="15">
        <f t="shared" si="71"/>
        <v>0</v>
      </c>
      <c r="DO33" s="15">
        <f t="shared" si="72"/>
        <v>0</v>
      </c>
      <c r="DP33" s="32">
        <f t="shared" si="73"/>
        <v>0</v>
      </c>
      <c r="DQ33" s="32">
        <f t="shared" si="74"/>
        <v>0</v>
      </c>
      <c r="DR33" s="32"/>
      <c r="DS33" s="15">
        <f t="shared" si="97"/>
        <v>0</v>
      </c>
      <c r="DT33" s="15">
        <f t="shared" si="75"/>
        <v>0</v>
      </c>
      <c r="DU33" s="15">
        <f t="shared" si="76"/>
        <v>0</v>
      </c>
      <c r="DV33" s="32">
        <f t="shared" si="77"/>
        <v>0</v>
      </c>
      <c r="DW33" s="32">
        <f t="shared" si="78"/>
        <v>0</v>
      </c>
      <c r="DX33" s="32"/>
    </row>
    <row r="34" spans="1:128" s="34" customFormat="1" ht="12">
      <c r="A34" s="2">
        <v>45566</v>
      </c>
      <c r="B34"/>
      <c r="C34" s="22"/>
      <c r="D34" s="22"/>
      <c r="E34" s="16">
        <f t="shared" si="0"/>
        <v>0</v>
      </c>
      <c r="F34" s="16"/>
      <c r="G34" s="16"/>
      <c r="H34" s="32"/>
      <c r="I34" s="15"/>
      <c r="J34" s="32">
        <f t="shared" si="1"/>
        <v>0</v>
      </c>
      <c r="K34" s="32">
        <f t="shared" si="2"/>
        <v>0</v>
      </c>
      <c r="L34" s="32">
        <f t="shared" si="3"/>
        <v>0</v>
      </c>
      <c r="M34" s="32">
        <f t="shared" si="4"/>
        <v>0</v>
      </c>
      <c r="N34" s="32"/>
      <c r="O34" s="15"/>
      <c r="P34" s="15">
        <f t="shared" si="5"/>
        <v>0</v>
      </c>
      <c r="Q34" s="15">
        <f t="shared" si="6"/>
        <v>0</v>
      </c>
      <c r="R34" s="32">
        <f t="shared" si="7"/>
        <v>0</v>
      </c>
      <c r="S34" s="32">
        <f t="shared" si="8"/>
        <v>0</v>
      </c>
      <c r="T34" s="32"/>
      <c r="U34" s="32"/>
      <c r="V34" s="15">
        <f t="shared" si="9"/>
        <v>0</v>
      </c>
      <c r="W34" s="15">
        <f t="shared" si="10"/>
        <v>0</v>
      </c>
      <c r="X34" s="32">
        <f t="shared" si="11"/>
        <v>0</v>
      </c>
      <c r="Y34" s="32">
        <f t="shared" si="12"/>
        <v>0</v>
      </c>
      <c r="Z34" s="32"/>
      <c r="AA34" s="15"/>
      <c r="AB34" s="15">
        <f t="shared" si="13"/>
        <v>0</v>
      </c>
      <c r="AC34" s="15">
        <f t="shared" si="14"/>
        <v>0</v>
      </c>
      <c r="AD34" s="32">
        <f t="shared" si="15"/>
        <v>0</v>
      </c>
      <c r="AE34" s="32">
        <f t="shared" si="16"/>
        <v>0</v>
      </c>
      <c r="AF34" s="32"/>
      <c r="AG34" s="15"/>
      <c r="AH34" s="15">
        <f t="shared" si="17"/>
        <v>0</v>
      </c>
      <c r="AI34" s="15">
        <f t="shared" si="18"/>
        <v>0</v>
      </c>
      <c r="AJ34" s="32">
        <f t="shared" si="19"/>
        <v>0</v>
      </c>
      <c r="AK34" s="32">
        <f t="shared" si="20"/>
        <v>0</v>
      </c>
      <c r="AL34" s="15"/>
      <c r="AM34" s="15"/>
      <c r="AN34" s="15">
        <f t="shared" si="21"/>
        <v>0</v>
      </c>
      <c r="AO34" s="15">
        <f t="shared" si="22"/>
        <v>0</v>
      </c>
      <c r="AP34" s="32">
        <f t="shared" si="23"/>
        <v>0</v>
      </c>
      <c r="AQ34" s="32">
        <f t="shared" si="24"/>
        <v>0</v>
      </c>
      <c r="AR34" s="32"/>
      <c r="AS34" s="15"/>
      <c r="AT34" s="15">
        <f t="shared" si="25"/>
        <v>0</v>
      </c>
      <c r="AU34" s="15">
        <f t="shared" si="26"/>
        <v>0</v>
      </c>
      <c r="AV34" s="32">
        <f t="shared" si="27"/>
        <v>0</v>
      </c>
      <c r="AW34" s="32">
        <f t="shared" si="28"/>
        <v>0</v>
      </c>
      <c r="AX34" s="32"/>
      <c r="AY34" s="15"/>
      <c r="AZ34" s="15">
        <f t="shared" si="29"/>
        <v>0</v>
      </c>
      <c r="BA34" s="15">
        <f t="shared" si="30"/>
        <v>0</v>
      </c>
      <c r="BB34" s="32">
        <f t="shared" si="31"/>
        <v>0</v>
      </c>
      <c r="BC34" s="32">
        <f t="shared" si="32"/>
        <v>0</v>
      </c>
      <c r="BD34" s="32"/>
      <c r="BE34" s="15"/>
      <c r="BF34" s="15">
        <f t="shared" si="33"/>
        <v>0</v>
      </c>
      <c r="BG34" s="15">
        <f t="shared" si="34"/>
        <v>0</v>
      </c>
      <c r="BH34" s="32">
        <f t="shared" si="35"/>
        <v>0</v>
      </c>
      <c r="BI34" s="32">
        <f t="shared" si="36"/>
        <v>0</v>
      </c>
      <c r="BJ34" s="32"/>
      <c r="BK34" s="15"/>
      <c r="BL34" s="15">
        <f t="shared" si="37"/>
        <v>0</v>
      </c>
      <c r="BM34" s="15">
        <f t="shared" si="38"/>
        <v>0</v>
      </c>
      <c r="BN34" s="32">
        <f t="shared" si="39"/>
        <v>0</v>
      </c>
      <c r="BO34" s="32">
        <f t="shared" si="40"/>
        <v>0</v>
      </c>
      <c r="BP34" s="32"/>
      <c r="BQ34" s="15"/>
      <c r="BR34" s="15">
        <f t="shared" si="41"/>
        <v>0</v>
      </c>
      <c r="BS34" s="15">
        <f t="shared" si="42"/>
        <v>0</v>
      </c>
      <c r="BT34" s="32">
        <f t="shared" si="43"/>
        <v>0</v>
      </c>
      <c r="BU34" s="32">
        <f t="shared" si="44"/>
        <v>0</v>
      </c>
      <c r="BV34" s="15"/>
      <c r="BW34" s="15"/>
      <c r="BX34" s="15">
        <f t="shared" si="45"/>
        <v>0</v>
      </c>
      <c r="BY34" s="15">
        <f t="shared" si="46"/>
        <v>0</v>
      </c>
      <c r="BZ34" s="32">
        <f t="shared" si="47"/>
        <v>0</v>
      </c>
      <c r="CA34" s="32">
        <f t="shared" si="48"/>
        <v>0</v>
      </c>
      <c r="CB34" s="32"/>
      <c r="CC34" s="15"/>
      <c r="CD34" s="15">
        <f t="shared" si="49"/>
        <v>0</v>
      </c>
      <c r="CE34" s="15">
        <f t="shared" si="50"/>
        <v>0</v>
      </c>
      <c r="CF34" s="32"/>
      <c r="CG34" s="32"/>
      <c r="CH34" s="32"/>
      <c r="CI34" s="15"/>
      <c r="CJ34" s="15">
        <f t="shared" si="51"/>
        <v>0</v>
      </c>
      <c r="CK34" s="15">
        <f t="shared" si="52"/>
        <v>0</v>
      </c>
      <c r="CL34" s="32">
        <f t="shared" si="53"/>
        <v>0</v>
      </c>
      <c r="CM34" s="32">
        <f t="shared" si="54"/>
        <v>0</v>
      </c>
      <c r="CN34" s="32"/>
      <c r="CO34" s="15"/>
      <c r="CP34" s="15">
        <f t="shared" si="55"/>
        <v>0</v>
      </c>
      <c r="CQ34" s="15">
        <f t="shared" si="56"/>
        <v>0</v>
      </c>
      <c r="CR34" s="32">
        <f t="shared" si="57"/>
        <v>0</v>
      </c>
      <c r="CS34" s="32">
        <f t="shared" si="58"/>
        <v>0</v>
      </c>
      <c r="CT34" s="32"/>
      <c r="CU34" s="15"/>
      <c r="CV34" s="15">
        <f t="shared" si="59"/>
        <v>0</v>
      </c>
      <c r="CW34" s="15">
        <f t="shared" si="60"/>
        <v>0</v>
      </c>
      <c r="CX34" s="32">
        <f t="shared" si="61"/>
        <v>0</v>
      </c>
      <c r="CY34" s="32">
        <f t="shared" si="62"/>
        <v>0</v>
      </c>
      <c r="CZ34" s="32"/>
      <c r="DA34" s="15"/>
      <c r="DB34" s="15">
        <f t="shared" si="63"/>
        <v>0</v>
      </c>
      <c r="DC34" s="15">
        <f t="shared" si="64"/>
        <v>0</v>
      </c>
      <c r="DD34" s="32">
        <f t="shared" si="65"/>
        <v>0</v>
      </c>
      <c r="DE34" s="32">
        <f t="shared" si="66"/>
        <v>0</v>
      </c>
      <c r="DF34" s="32"/>
      <c r="DG34" s="15"/>
      <c r="DH34" s="32">
        <f t="shared" si="67"/>
        <v>0</v>
      </c>
      <c r="DI34" s="15">
        <f t="shared" si="68"/>
        <v>0</v>
      </c>
      <c r="DJ34" s="32">
        <f t="shared" si="69"/>
        <v>0</v>
      </c>
      <c r="DK34" s="32">
        <f t="shared" si="70"/>
        <v>0</v>
      </c>
      <c r="DL34" s="32"/>
      <c r="DM34" s="15"/>
      <c r="DN34" s="15">
        <f t="shared" si="71"/>
        <v>0</v>
      </c>
      <c r="DO34" s="15">
        <f t="shared" si="72"/>
        <v>0</v>
      </c>
      <c r="DP34" s="32">
        <f t="shared" si="73"/>
        <v>0</v>
      </c>
      <c r="DQ34" s="32">
        <f t="shared" si="74"/>
        <v>0</v>
      </c>
      <c r="DR34" s="32"/>
      <c r="DS34" s="15"/>
      <c r="DT34" s="15">
        <f t="shared" si="75"/>
        <v>0</v>
      </c>
      <c r="DU34" s="15">
        <f t="shared" si="76"/>
        <v>0</v>
      </c>
      <c r="DV34" s="32">
        <f t="shared" si="77"/>
        <v>0</v>
      </c>
      <c r="DW34" s="32">
        <f t="shared" si="78"/>
        <v>0</v>
      </c>
      <c r="DX34" s="32"/>
    </row>
    <row r="35" spans="1:128" s="34" customFormat="1" ht="12">
      <c r="A35" s="2">
        <v>45748</v>
      </c>
      <c r="B35"/>
      <c r="C35" s="48"/>
      <c r="D35" s="48"/>
      <c r="E35" s="16">
        <f t="shared" si="0"/>
        <v>0</v>
      </c>
      <c r="F35" s="16"/>
      <c r="G35" s="16"/>
      <c r="H35" s="32"/>
      <c r="I35" s="15">
        <f t="shared" si="79"/>
        <v>0</v>
      </c>
      <c r="J35" s="32">
        <f t="shared" si="1"/>
        <v>0</v>
      </c>
      <c r="K35" s="32">
        <f t="shared" si="2"/>
        <v>0</v>
      </c>
      <c r="L35" s="32">
        <f t="shared" si="3"/>
        <v>0</v>
      </c>
      <c r="M35" s="32">
        <f t="shared" si="4"/>
        <v>0</v>
      </c>
      <c r="N35" s="32"/>
      <c r="O35" s="15">
        <f t="shared" si="80"/>
        <v>0</v>
      </c>
      <c r="P35" s="15">
        <f t="shared" si="5"/>
        <v>0</v>
      </c>
      <c r="Q35" s="15">
        <f t="shared" si="6"/>
        <v>0</v>
      </c>
      <c r="R35" s="32">
        <f t="shared" si="7"/>
        <v>0</v>
      </c>
      <c r="S35" s="32">
        <f t="shared" si="8"/>
        <v>0</v>
      </c>
      <c r="T35" s="32"/>
      <c r="U35" s="32">
        <f t="shared" si="81"/>
        <v>0</v>
      </c>
      <c r="V35" s="15">
        <f t="shared" si="9"/>
        <v>0</v>
      </c>
      <c r="W35" s="15">
        <f t="shared" si="10"/>
        <v>0</v>
      </c>
      <c r="X35" s="32">
        <f t="shared" si="11"/>
        <v>0</v>
      </c>
      <c r="Y35" s="32">
        <f t="shared" si="12"/>
        <v>0</v>
      </c>
      <c r="Z35" s="32"/>
      <c r="AA35" s="15">
        <f t="shared" si="82"/>
        <v>0</v>
      </c>
      <c r="AB35" s="15">
        <f t="shared" si="13"/>
        <v>0</v>
      </c>
      <c r="AC35" s="15">
        <f t="shared" si="14"/>
        <v>0</v>
      </c>
      <c r="AD35" s="32">
        <f t="shared" si="15"/>
        <v>0</v>
      </c>
      <c r="AE35" s="32">
        <f t="shared" si="16"/>
        <v>0</v>
      </c>
      <c r="AF35" s="32"/>
      <c r="AG35" s="15">
        <f t="shared" si="83"/>
        <v>0</v>
      </c>
      <c r="AH35" s="15">
        <f t="shared" si="17"/>
        <v>0</v>
      </c>
      <c r="AI35" s="15">
        <f t="shared" si="18"/>
        <v>0</v>
      </c>
      <c r="AJ35" s="32">
        <f t="shared" si="19"/>
        <v>0</v>
      </c>
      <c r="AK35" s="32">
        <f t="shared" si="20"/>
        <v>0</v>
      </c>
      <c r="AL35" s="15"/>
      <c r="AM35" s="15">
        <f t="shared" si="84"/>
        <v>0</v>
      </c>
      <c r="AN35" s="15">
        <f t="shared" si="21"/>
        <v>0</v>
      </c>
      <c r="AO35" s="15">
        <f t="shared" si="22"/>
        <v>0</v>
      </c>
      <c r="AP35" s="32">
        <f t="shared" si="23"/>
        <v>0</v>
      </c>
      <c r="AQ35" s="32">
        <f t="shared" si="24"/>
        <v>0</v>
      </c>
      <c r="AR35" s="32"/>
      <c r="AS35" s="15">
        <f t="shared" si="85"/>
        <v>0</v>
      </c>
      <c r="AT35" s="15">
        <f t="shared" si="25"/>
        <v>0</v>
      </c>
      <c r="AU35" s="15">
        <f t="shared" si="26"/>
        <v>0</v>
      </c>
      <c r="AV35" s="32">
        <f t="shared" si="27"/>
        <v>0</v>
      </c>
      <c r="AW35" s="32">
        <f t="shared" si="28"/>
        <v>0</v>
      </c>
      <c r="AX35" s="32"/>
      <c r="AY35" s="15">
        <f t="shared" si="86"/>
        <v>0</v>
      </c>
      <c r="AZ35" s="15">
        <f t="shared" si="29"/>
        <v>0</v>
      </c>
      <c r="BA35" s="15">
        <f t="shared" si="30"/>
        <v>0</v>
      </c>
      <c r="BB35" s="32">
        <f t="shared" si="31"/>
        <v>0</v>
      </c>
      <c r="BC35" s="32">
        <f t="shared" si="32"/>
        <v>0</v>
      </c>
      <c r="BD35" s="32"/>
      <c r="BE35" s="15">
        <f t="shared" si="87"/>
        <v>0</v>
      </c>
      <c r="BF35" s="15">
        <f t="shared" si="33"/>
        <v>0</v>
      </c>
      <c r="BG35" s="15">
        <f t="shared" si="34"/>
        <v>0</v>
      </c>
      <c r="BH35" s="32">
        <f t="shared" si="35"/>
        <v>0</v>
      </c>
      <c r="BI35" s="32">
        <f t="shared" si="36"/>
        <v>0</v>
      </c>
      <c r="BJ35" s="32"/>
      <c r="BK35" s="15">
        <f t="shared" si="88"/>
        <v>0</v>
      </c>
      <c r="BL35" s="15">
        <f t="shared" si="37"/>
        <v>0</v>
      </c>
      <c r="BM35" s="15">
        <f t="shared" si="38"/>
        <v>0</v>
      </c>
      <c r="BN35" s="32">
        <f t="shared" si="39"/>
        <v>0</v>
      </c>
      <c r="BO35" s="32">
        <f t="shared" si="40"/>
        <v>0</v>
      </c>
      <c r="BP35" s="32"/>
      <c r="BQ35" s="15">
        <f t="shared" si="89"/>
        <v>0</v>
      </c>
      <c r="BR35" s="15">
        <f t="shared" si="41"/>
        <v>0</v>
      </c>
      <c r="BS35" s="15">
        <f t="shared" si="42"/>
        <v>0</v>
      </c>
      <c r="BT35" s="32">
        <f t="shared" si="43"/>
        <v>0</v>
      </c>
      <c r="BU35" s="32">
        <f t="shared" si="44"/>
        <v>0</v>
      </c>
      <c r="BV35" s="15"/>
      <c r="BW35" s="15">
        <f>C35*0.08071/100</f>
        <v>0</v>
      </c>
      <c r="BX35" s="15">
        <f t="shared" si="45"/>
        <v>0</v>
      </c>
      <c r="BY35" s="15">
        <f t="shared" si="46"/>
        <v>0</v>
      </c>
      <c r="BZ35" s="32">
        <f t="shared" si="47"/>
        <v>0</v>
      </c>
      <c r="CA35" s="32">
        <f t="shared" si="48"/>
        <v>0</v>
      </c>
      <c r="CB35" s="32"/>
      <c r="CC35" s="15">
        <f t="shared" si="90"/>
        <v>0</v>
      </c>
      <c r="CD35" s="15">
        <f t="shared" si="49"/>
        <v>0</v>
      </c>
      <c r="CE35" s="15">
        <f t="shared" si="50"/>
        <v>0</v>
      </c>
      <c r="CF35" s="32"/>
      <c r="CG35" s="32"/>
      <c r="CH35" s="32"/>
      <c r="CI35" s="15">
        <f t="shared" si="91"/>
        <v>0</v>
      </c>
      <c r="CJ35" s="15">
        <f t="shared" si="51"/>
        <v>0</v>
      </c>
      <c r="CK35" s="15">
        <f t="shared" si="52"/>
        <v>0</v>
      </c>
      <c r="CL35" s="32">
        <f t="shared" si="53"/>
        <v>0</v>
      </c>
      <c r="CM35" s="32">
        <f t="shared" si="54"/>
        <v>0</v>
      </c>
      <c r="CN35" s="32"/>
      <c r="CO35" s="15">
        <f t="shared" si="92"/>
        <v>0</v>
      </c>
      <c r="CP35" s="15">
        <f t="shared" si="55"/>
        <v>0</v>
      </c>
      <c r="CQ35" s="15">
        <f t="shared" si="56"/>
        <v>0</v>
      </c>
      <c r="CR35" s="32">
        <f t="shared" si="57"/>
        <v>0</v>
      </c>
      <c r="CS35" s="32">
        <f t="shared" si="58"/>
        <v>0</v>
      </c>
      <c r="CT35" s="32"/>
      <c r="CU35" s="15">
        <f t="shared" si="93"/>
        <v>0</v>
      </c>
      <c r="CV35" s="15">
        <f t="shared" si="59"/>
        <v>0</v>
      </c>
      <c r="CW35" s="15">
        <f t="shared" si="60"/>
        <v>0</v>
      </c>
      <c r="CX35" s="32">
        <f t="shared" si="61"/>
        <v>0</v>
      </c>
      <c r="CY35" s="32">
        <f t="shared" si="62"/>
        <v>0</v>
      </c>
      <c r="CZ35" s="32"/>
      <c r="DA35" s="15">
        <f t="shared" si="94"/>
        <v>0</v>
      </c>
      <c r="DB35" s="15">
        <f t="shared" si="63"/>
        <v>0</v>
      </c>
      <c r="DC35" s="15">
        <f t="shared" si="64"/>
        <v>0</v>
      </c>
      <c r="DD35" s="32">
        <f t="shared" si="65"/>
        <v>0</v>
      </c>
      <c r="DE35" s="32">
        <f t="shared" si="66"/>
        <v>0</v>
      </c>
      <c r="DF35" s="32"/>
      <c r="DG35" s="15">
        <f t="shared" si="95"/>
        <v>0</v>
      </c>
      <c r="DH35" s="32">
        <f t="shared" si="67"/>
        <v>0</v>
      </c>
      <c r="DI35" s="15">
        <f t="shared" si="68"/>
        <v>0</v>
      </c>
      <c r="DJ35" s="32">
        <f t="shared" si="69"/>
        <v>0</v>
      </c>
      <c r="DK35" s="32">
        <f t="shared" si="70"/>
        <v>0</v>
      </c>
      <c r="DL35" s="32"/>
      <c r="DM35" s="15">
        <f t="shared" si="96"/>
        <v>0</v>
      </c>
      <c r="DN35" s="15">
        <f t="shared" si="71"/>
        <v>0</v>
      </c>
      <c r="DO35" s="15">
        <f t="shared" si="72"/>
        <v>0</v>
      </c>
      <c r="DP35" s="32">
        <f t="shared" si="73"/>
        <v>0</v>
      </c>
      <c r="DQ35" s="32">
        <f t="shared" si="74"/>
        <v>0</v>
      </c>
      <c r="DR35" s="32"/>
      <c r="DS35" s="15">
        <f t="shared" si="97"/>
        <v>0</v>
      </c>
      <c r="DT35" s="15">
        <f t="shared" si="75"/>
        <v>0</v>
      </c>
      <c r="DU35" s="15">
        <f t="shared" si="76"/>
        <v>0</v>
      </c>
      <c r="DV35" s="32">
        <f t="shared" si="77"/>
        <v>0</v>
      </c>
      <c r="DW35" s="32">
        <f t="shared" si="78"/>
        <v>0</v>
      </c>
      <c r="DX35" s="32"/>
    </row>
    <row r="36" spans="3:21" ht="12">
      <c r="C36" s="22"/>
      <c r="D36" s="22"/>
      <c r="E36" s="22"/>
      <c r="F36" s="22"/>
      <c r="G36" s="22"/>
      <c r="U36" s="32"/>
    </row>
    <row r="37" spans="1:127" ht="12.75" thickBot="1">
      <c r="A37" s="13" t="s">
        <v>0</v>
      </c>
      <c r="C37" s="31">
        <f>SUM(C8:C36)</f>
        <v>6180000</v>
      </c>
      <c r="D37" s="31">
        <f>SUM(D8:D36)</f>
        <v>2185400</v>
      </c>
      <c r="E37" s="31">
        <f>SUM(E8:E36)</f>
        <v>8365400</v>
      </c>
      <c r="F37" s="31">
        <f>SUM(F8:F36)</f>
        <v>628872</v>
      </c>
      <c r="G37" s="31">
        <f>SUM(G8:G36)</f>
        <v>664615</v>
      </c>
      <c r="I37" s="31">
        <f>SUM(I8:I36)</f>
        <v>557583.084</v>
      </c>
      <c r="J37" s="31">
        <f>SUM(J8:J36)</f>
        <v>197175.09252</v>
      </c>
      <c r="K37" s="31">
        <f>SUM(K8:K36)</f>
        <v>754758.1765200001</v>
      </c>
      <c r="L37" s="31">
        <f>SUM(L8:L36)</f>
        <v>56739.221553600015</v>
      </c>
      <c r="M37" s="31">
        <f>SUM(M8:M36)</f>
        <v>59964.090837000025</v>
      </c>
      <c r="O37" s="31">
        <f>SUM(O8:O36)</f>
        <v>5239.404</v>
      </c>
      <c r="P37" s="31">
        <f>SUM(P8:P36)</f>
        <v>1852.7821199999998</v>
      </c>
      <c r="Q37" s="31">
        <f>SUM(Q8:Q36)</f>
        <v>7092.18612</v>
      </c>
      <c r="R37" s="31">
        <f>SUM(R8:R36)</f>
        <v>533.1576816000002</v>
      </c>
      <c r="S37" s="31">
        <f>SUM(S8:S36)</f>
        <v>563.4605970000002</v>
      </c>
      <c r="U37" s="31">
        <f>SUM(U8:U36)</f>
        <v>167795.652</v>
      </c>
      <c r="V37" s="31">
        <f>SUM(V8:V36)</f>
        <v>59336.66956000001</v>
      </c>
      <c r="W37" s="31">
        <f>SUM(W8:W36)</f>
        <v>227132.32156</v>
      </c>
      <c r="X37" s="31">
        <f>SUM(X8:X36)</f>
        <v>17074.755220799998</v>
      </c>
      <c r="Y37" s="31">
        <f>SUM(Y8:Y36)</f>
        <v>18045.227711</v>
      </c>
      <c r="AA37" s="31">
        <f>SUM(AA8:AA36)</f>
        <v>1405267.1099999999</v>
      </c>
      <c r="AB37" s="31">
        <f>SUM(AB8:AB36)</f>
        <v>496937.0132999999</v>
      </c>
      <c r="AC37" s="31">
        <f>SUM(AC8:AC36)</f>
        <v>1902204.1233</v>
      </c>
      <c r="AD37" s="31">
        <f>SUM(AD8:AD36)</f>
        <v>142998.88964400004</v>
      </c>
      <c r="AE37" s="31">
        <f>SUM(AE8:AE36)</f>
        <v>151126.47254249998</v>
      </c>
      <c r="AG37" s="31">
        <f>SUM(AG8:AG36)</f>
        <v>363724.51800000004</v>
      </c>
      <c r="AH37" s="31">
        <f>SUM(AH8:AH36)</f>
        <v>128621.93553999998</v>
      </c>
      <c r="AI37" s="31">
        <f>SUM(AI8:AI36)</f>
        <v>492346.45353999996</v>
      </c>
      <c r="AJ37" s="31">
        <f>SUM(AJ8:AJ36)</f>
        <v>37012.3244472</v>
      </c>
      <c r="AK37" s="31">
        <f>SUM(AK8:AK36)</f>
        <v>39115.982286499995</v>
      </c>
      <c r="AL37" s="31"/>
      <c r="AM37" s="31">
        <f>SUM(AM8:AM36)</f>
        <v>246270.528</v>
      </c>
      <c r="AN37" s="31">
        <f>SUM(AN8:AN36)</f>
        <v>87087.31583999998</v>
      </c>
      <c r="AO37" s="31">
        <f>SUM(AO8:AO36)</f>
        <v>333357.84384</v>
      </c>
      <c r="AP37" s="31">
        <f>SUM(AP8:AP36)</f>
        <v>25060.297651200002</v>
      </c>
      <c r="AQ37" s="31">
        <f>SUM(AQ8:AQ36)</f>
        <v>26484.641904000004</v>
      </c>
      <c r="AS37" s="31">
        <f>SUM(AS8:AS36)</f>
        <v>37879.69200000001</v>
      </c>
      <c r="AT37" s="31">
        <f>SUM(AT8:AT36)</f>
        <v>13395.190760000001</v>
      </c>
      <c r="AU37" s="31">
        <f>SUM(AU8:AU36)</f>
        <v>51274.88276</v>
      </c>
      <c r="AV37" s="31">
        <f>SUM(AV8:AV36)</f>
        <v>3854.6080368</v>
      </c>
      <c r="AW37" s="31">
        <f>SUM(AW8:AW36)</f>
        <v>4073.691180999999</v>
      </c>
      <c r="AY37" s="31">
        <f>SUM(AY8:AY36)</f>
        <v>86717.76</v>
      </c>
      <c r="AZ37" s="31">
        <f>SUM(AZ8:AZ36)</f>
        <v>30665.532800000004</v>
      </c>
      <c r="BA37" s="31">
        <f>SUM(BA8:BA36)</f>
        <v>117383.29279999998</v>
      </c>
      <c r="BB37" s="31">
        <f>SUM(BB8:BB36)</f>
        <v>8824.331904000002</v>
      </c>
      <c r="BC37" s="31">
        <f>SUM(BC8:BC36)</f>
        <v>9325.877680000003</v>
      </c>
      <c r="BE37" s="31">
        <f>SUM(BE8:BE36)</f>
        <v>14539.686000000002</v>
      </c>
      <c r="BF37" s="31">
        <f>SUM(BF8:BF36)</f>
        <v>5141.59058</v>
      </c>
      <c r="BG37" s="31">
        <f>SUM(BG8:BG36)</f>
        <v>19681.276579999998</v>
      </c>
      <c r="BH37" s="31">
        <f>SUM(BH8:BH36)</f>
        <v>1479.5471543999995</v>
      </c>
      <c r="BI37" s="31">
        <f>SUM(BI8:BI36)</f>
        <v>1563.6397104999999</v>
      </c>
      <c r="BK37" s="31">
        <f>SUM(BK8:BK36)</f>
        <v>15727.482</v>
      </c>
      <c r="BL37" s="31">
        <f>SUM(BL8:BL36)</f>
        <v>5561.62446</v>
      </c>
      <c r="BM37" s="31">
        <f>SUM(BM8:BM36)</f>
        <v>21289.106460000003</v>
      </c>
      <c r="BN37" s="31">
        <f>SUM(BN8:BN36)</f>
        <v>1600.4163528000004</v>
      </c>
      <c r="BO37" s="31">
        <f>SUM(BO8:BO36)</f>
        <v>1691.3787135000002</v>
      </c>
      <c r="BQ37" s="31">
        <f>SUM(BQ8:BQ36)</f>
        <v>30034.182</v>
      </c>
      <c r="BR37" s="31">
        <f>SUM(BR8:BR36)</f>
        <v>10620.825459999998</v>
      </c>
      <c r="BS37" s="31">
        <f>SUM(BS8:BS36)</f>
        <v>40655.00746</v>
      </c>
      <c r="BT37" s="31">
        <f>SUM(BT8:BT36)</f>
        <v>3056.2550328000007</v>
      </c>
      <c r="BU37" s="31">
        <f>SUM(BU8:BU36)</f>
        <v>3229.962438499999</v>
      </c>
      <c r="BV37" s="22"/>
      <c r="BW37" s="31">
        <f>SUM(BW8:BW36)</f>
        <v>4987.878000000001</v>
      </c>
      <c r="BX37" s="31">
        <f>SUM(BX8:BX36)</f>
        <v>1763.8363399999998</v>
      </c>
      <c r="BY37" s="31">
        <f>SUM(BY8:BY36)</f>
        <v>6751.71434</v>
      </c>
      <c r="BZ37" s="31">
        <f>SUM(BZ8:BZ36)</f>
        <v>507.56259120000016</v>
      </c>
      <c r="CA37" s="31">
        <f>SUM(CA8:CA36)</f>
        <v>536.4107665000002</v>
      </c>
      <c r="CC37" s="31">
        <f>SUM(CC8:CC36)</f>
        <v>86.52</v>
      </c>
      <c r="CD37" s="31">
        <f>SUM(CD8:CD36)</f>
        <v>30.595599999999997</v>
      </c>
      <c r="CE37" s="31">
        <f>SUM(CE8:CE36)</f>
        <v>117.1156</v>
      </c>
      <c r="CF37" s="31">
        <f>SUM(CF8:CF36)</f>
        <v>9</v>
      </c>
      <c r="CG37" s="31">
        <f>SUM(CG8:CG36)</f>
        <v>10</v>
      </c>
      <c r="CI37" s="31">
        <f>SUM(CI8:CI36)</f>
        <v>31748.514</v>
      </c>
      <c r="CJ37" s="31">
        <f>SUM(CJ8:CJ36)</f>
        <v>11227.05542</v>
      </c>
      <c r="CK37" s="31">
        <f>SUM(CK8:CK36)</f>
        <v>42975.56942</v>
      </c>
      <c r="CL37" s="31">
        <f>SUM(CL8:CL36)</f>
        <v>3230.704125600001</v>
      </c>
      <c r="CM37" s="31">
        <f>SUM(CM8:CM36)</f>
        <v>3414.3266394999987</v>
      </c>
      <c r="CO37" s="31">
        <f>SUM(CO8:CO36)</f>
        <v>46001.448000000004</v>
      </c>
      <c r="CP37" s="31">
        <f>SUM(CP8:CP36)</f>
        <v>16267.24344</v>
      </c>
      <c r="CQ37" s="31">
        <f>SUM(CQ8:CQ36)</f>
        <v>62268.691439999995</v>
      </c>
      <c r="CR37" s="31">
        <f>SUM(CR8:CR36)</f>
        <v>4681.0716192</v>
      </c>
      <c r="CS37" s="31">
        <f>SUM(CS8:CS36)</f>
        <v>4947.128214</v>
      </c>
      <c r="CU37" s="31">
        <f>SUM(CU8:CU36)</f>
        <v>58205.094</v>
      </c>
      <c r="CV37" s="31">
        <f>SUM(CV8:CV36)</f>
        <v>20582.75282</v>
      </c>
      <c r="CW37" s="31">
        <f>SUM(CW8:CW36)</f>
        <v>78787.84682</v>
      </c>
      <c r="CX37" s="31">
        <f>SUM(CX8:CX36)</f>
        <v>5922.905157600001</v>
      </c>
      <c r="CY37" s="31">
        <f>SUM(CY8:CY36)</f>
        <v>6259.5434545</v>
      </c>
      <c r="DA37" s="31">
        <f>SUM(DA8:DA36)</f>
        <v>5413.68</v>
      </c>
      <c r="DB37" s="31">
        <f>SUM(DB8:DB36)</f>
        <v>1914.4103999999998</v>
      </c>
      <c r="DC37" s="31">
        <f>SUM(DC8:DC36)</f>
        <v>7328.090399999999</v>
      </c>
      <c r="DD37" s="31">
        <f>SUM(DD8:DD36)</f>
        <v>550.8918719999999</v>
      </c>
      <c r="DE37" s="31">
        <f>SUM(DE8:DE36)</f>
        <v>582.2027400000003</v>
      </c>
      <c r="DG37" s="31">
        <f>SUM(DG8:DG36)</f>
        <v>102294.45000000001</v>
      </c>
      <c r="DH37" s="31">
        <f>SUM(DH8:DH36)</f>
        <v>36173.833499999986</v>
      </c>
      <c r="DI37" s="31">
        <f>SUM(DI8:DI36)</f>
        <v>138468.2835</v>
      </c>
      <c r="DJ37" s="31">
        <f>SUM(DJ8:DJ36)</f>
        <v>10409.40378</v>
      </c>
      <c r="DK37" s="31">
        <f>SUM(DK8:DK36)</f>
        <v>11001.0397875</v>
      </c>
      <c r="DM37" s="31">
        <f>SUM(DM8:DM36)</f>
        <v>265395.15599999996</v>
      </c>
      <c r="DN37" s="31">
        <f>SUM(DN8:DN36)</f>
        <v>93850.25467999997</v>
      </c>
      <c r="DO37" s="31">
        <f>SUM(DO8:DO36)</f>
        <v>359245.41068</v>
      </c>
      <c r="DP37" s="31">
        <f>SUM(DP8:DP36)</f>
        <v>27006.4049424</v>
      </c>
      <c r="DQ37" s="31">
        <f>SUM(DQ8:DQ36)</f>
        <v>28541.359482999993</v>
      </c>
      <c r="DS37" s="31">
        <f>SUM(DS8:DS36)</f>
        <v>19550.43</v>
      </c>
      <c r="DT37" s="31">
        <f>SUM(DT8:DT36)</f>
        <v>6913.5129</v>
      </c>
      <c r="DU37" s="31">
        <f>SUM(DU8:DU36)</f>
        <v>26463.942900000002</v>
      </c>
      <c r="DV37" s="31">
        <f>SUM(DV8:DV36)</f>
        <v>1989.4365719999994</v>
      </c>
      <c r="DW37" s="31">
        <f>SUM(DW8:DW36)</f>
        <v>2102.5095524999992</v>
      </c>
    </row>
    <row r="38" ht="12.75" thickTop="1"/>
    <row r="51" spans="1:128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</row>
    <row r="52" spans="1:128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</row>
    <row r="53" spans="1:128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</row>
    <row r="55" spans="1:128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</row>
    <row r="56" spans="1:128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</row>
    <row r="57" spans="1:128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</row>
    <row r="58" spans="1:128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</row>
    <row r="59" spans="1:128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</row>
    <row r="60" spans="1:128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</row>
    <row r="61" spans="1:128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</row>
    <row r="62" spans="1:128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</row>
    <row r="63" spans="1:128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</row>
    <row r="64" spans="1:128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</row>
    <row r="65" spans="1:128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</row>
    <row r="66" spans="1:128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</row>
    <row r="67" spans="1:128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</row>
    <row r="68" spans="1:128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</row>
    <row r="69" spans="1:128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</row>
    <row r="70" spans="1:128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</row>
    <row r="71" spans="1:128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</row>
    <row r="72" spans="1:128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</row>
    <row r="73" spans="1:128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</row>
    <row r="74" spans="1:128" ht="12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</row>
    <row r="75" spans="1:128" ht="12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</row>
    <row r="76" spans="1:128" ht="12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</row>
    <row r="77" spans="1:128" ht="12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</row>
  </sheetData>
  <sheetProtection/>
  <printOptions/>
  <pageMargins left="0.7" right="0.7" top="0.75" bottom="0.75" header="0.3" footer="0.3"/>
  <pageSetup orientation="landscape" scale="72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Z77"/>
  <sheetViews>
    <sheetView workbookViewId="0" topLeftCell="A1">
      <selection activeCell="E23" sqref="E23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8.00390625" style="15" customWidth="1"/>
    <col min="8" max="8" width="3.7109375" style="15" customWidth="1"/>
    <col min="9" max="12" width="13.7109375" style="15" customWidth="1"/>
    <col min="13" max="13" width="16.28125" style="15" customWidth="1"/>
    <col min="14" max="14" width="3.7109375" style="15" customWidth="1"/>
    <col min="15" max="18" width="13.7109375" style="0" customWidth="1"/>
    <col min="19" max="19" width="17.7109375" style="0" customWidth="1"/>
    <col min="20" max="20" width="3.7109375" style="15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">
      <c r="A1" s="24"/>
      <c r="B1" s="12"/>
      <c r="C1" s="23"/>
      <c r="D1" s="25"/>
      <c r="E1" s="16"/>
      <c r="F1" s="16"/>
      <c r="G1" s="16"/>
      <c r="H1" s="16"/>
      <c r="J1" s="25" t="s">
        <v>6</v>
      </c>
      <c r="O1" s="15"/>
      <c r="P1" s="15"/>
      <c r="Q1" s="15"/>
      <c r="R1" s="15"/>
      <c r="S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25" t="s">
        <v>6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25" t="s">
        <v>6</v>
      </c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25"/>
      <c r="BN1"/>
      <c r="BO1"/>
      <c r="BP1"/>
      <c r="BQ1"/>
      <c r="BR1" s="15"/>
      <c r="BS1" s="25" t="s">
        <v>6</v>
      </c>
      <c r="BT1"/>
      <c r="BU1"/>
      <c r="BV1"/>
      <c r="BW1"/>
      <c r="BX1"/>
      <c r="BY1"/>
      <c r="BZ1"/>
      <c r="CA1"/>
      <c r="CB1"/>
      <c r="CC1"/>
      <c r="CD1"/>
      <c r="CE1" s="25"/>
      <c r="CF1"/>
      <c r="CG1"/>
      <c r="CH1"/>
      <c r="CI1"/>
      <c r="CJ1"/>
      <c r="CK1" s="25" t="s">
        <v>6</v>
      </c>
      <c r="CL1"/>
      <c r="CM1"/>
      <c r="CN1"/>
      <c r="CO1"/>
      <c r="CW1" s="25"/>
      <c r="DC1" s="25" t="s">
        <v>6</v>
      </c>
      <c r="DO1" s="25"/>
      <c r="DU1" s="25" t="s">
        <v>6</v>
      </c>
      <c r="EG1" s="25"/>
      <c r="EI1" s="3"/>
      <c r="EJ1" s="3"/>
      <c r="EK1" s="3"/>
      <c r="EL1" s="25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5"/>
      <c r="EW1" s="3"/>
      <c r="EX1" s="3"/>
      <c r="EY1" s="3"/>
      <c r="EZ1" s="3"/>
      <c r="FA1" s="25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5"/>
      <c r="FL1" s="3"/>
      <c r="FM1" s="3"/>
      <c r="FN1" s="3"/>
      <c r="FO1" s="3"/>
      <c r="FP1" s="25" t="s">
        <v>6</v>
      </c>
      <c r="FQ1" s="3"/>
      <c r="FR1" s="3"/>
      <c r="FS1" s="3"/>
      <c r="FT1" s="3"/>
      <c r="FU1" s="3"/>
      <c r="FV1" s="3"/>
      <c r="FW1" s="3"/>
      <c r="FX1" s="3"/>
      <c r="FZ1" s="25"/>
    </row>
    <row r="2" spans="1:182" ht="12">
      <c r="A2" s="24"/>
      <c r="B2" s="12"/>
      <c r="C2" s="23"/>
      <c r="D2" s="25"/>
      <c r="E2" s="16"/>
      <c r="F2" s="16"/>
      <c r="G2" s="16"/>
      <c r="H2" s="16"/>
      <c r="J2" s="25" t="s">
        <v>5</v>
      </c>
      <c r="O2" s="15"/>
      <c r="P2" s="15"/>
      <c r="Q2" s="15"/>
      <c r="R2" s="15"/>
      <c r="S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25" t="s">
        <v>5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25" t="s">
        <v>5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25"/>
      <c r="BN2"/>
      <c r="BO2"/>
      <c r="BP2"/>
      <c r="BQ2"/>
      <c r="BR2" s="15"/>
      <c r="BS2" s="25" t="s">
        <v>5</v>
      </c>
      <c r="BT2"/>
      <c r="BU2"/>
      <c r="BV2"/>
      <c r="BW2"/>
      <c r="BX2"/>
      <c r="BY2"/>
      <c r="BZ2"/>
      <c r="CA2"/>
      <c r="CB2"/>
      <c r="CC2"/>
      <c r="CD2"/>
      <c r="CE2" s="25"/>
      <c r="CF2"/>
      <c r="CG2"/>
      <c r="CH2"/>
      <c r="CI2"/>
      <c r="CJ2"/>
      <c r="CK2" s="25" t="s">
        <v>5</v>
      </c>
      <c r="CL2"/>
      <c r="CM2"/>
      <c r="CN2"/>
      <c r="CO2"/>
      <c r="CW2" s="25"/>
      <c r="DC2" s="25" t="s">
        <v>5</v>
      </c>
      <c r="DO2" s="25"/>
      <c r="DU2" s="25" t="s">
        <v>5</v>
      </c>
      <c r="EG2" s="25"/>
      <c r="EI2" s="3"/>
      <c r="EJ2" s="3"/>
      <c r="EK2" s="3"/>
      <c r="EL2" s="25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5"/>
      <c r="EW2" s="3"/>
      <c r="EX2" s="3"/>
      <c r="EY2" s="3"/>
      <c r="EZ2" s="3"/>
      <c r="FA2" s="25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5"/>
      <c r="FL2" s="3"/>
      <c r="FM2" s="3"/>
      <c r="FN2" s="3"/>
      <c r="FO2" s="3"/>
      <c r="FP2" s="25" t="s">
        <v>5</v>
      </c>
      <c r="FQ2" s="3"/>
      <c r="FR2" s="3"/>
      <c r="FS2" s="3"/>
      <c r="FT2" s="3"/>
      <c r="FU2" s="3"/>
      <c r="FV2" s="3"/>
      <c r="FW2" s="3"/>
      <c r="FX2" s="3"/>
      <c r="FZ2" s="25"/>
    </row>
    <row r="3" spans="1:182" ht="12">
      <c r="A3" s="24"/>
      <c r="B3" s="12"/>
      <c r="C3" s="23"/>
      <c r="D3" s="23"/>
      <c r="E3" s="16"/>
      <c r="F3" s="16"/>
      <c r="G3" s="16"/>
      <c r="H3" s="16"/>
      <c r="J3" s="25" t="s">
        <v>66</v>
      </c>
      <c r="O3" s="15"/>
      <c r="P3" s="15"/>
      <c r="Q3" s="15"/>
      <c r="R3" s="15"/>
      <c r="S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5" t="s">
        <v>60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25" t="str">
        <f>AF3</f>
        <v>2005 Series A Bond Funded Projects after 2010C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25"/>
      <c r="BN3" s="1"/>
      <c r="BO3" s="1"/>
      <c r="BP3"/>
      <c r="BQ3"/>
      <c r="BR3" s="15"/>
      <c r="BS3" s="25" t="str">
        <f>BA3</f>
        <v>2005 Series A Bond Funded Projects after 2010C</v>
      </c>
      <c r="BT3"/>
      <c r="BU3"/>
      <c r="BV3"/>
      <c r="BW3"/>
      <c r="BX3"/>
      <c r="BY3"/>
      <c r="BZ3"/>
      <c r="CA3"/>
      <c r="CB3"/>
      <c r="CC3"/>
      <c r="CD3"/>
      <c r="CE3" s="25"/>
      <c r="CF3"/>
      <c r="CG3"/>
      <c r="CH3"/>
      <c r="CI3"/>
      <c r="CJ3"/>
      <c r="CK3" s="25" t="str">
        <f>BS3</f>
        <v>2005 Series A Bond Funded Projects after 2010C</v>
      </c>
      <c r="CL3"/>
      <c r="CM3"/>
      <c r="CN3"/>
      <c r="CO3"/>
      <c r="CW3" s="25"/>
      <c r="DC3" s="25" t="str">
        <f>CK3</f>
        <v>2005 Series A Bond Funded Projects after 2010C</v>
      </c>
      <c r="DO3" s="25"/>
      <c r="DU3" s="25" t="str">
        <f>DC3</f>
        <v>2005 Series A Bond Funded Projects after 2010C</v>
      </c>
      <c r="EG3" s="25"/>
      <c r="EI3" s="44"/>
      <c r="EJ3" s="3"/>
      <c r="EK3" s="3"/>
      <c r="EL3" s="25" t="str">
        <f>DU3</f>
        <v>2005 Series A Bond Funded Projects after 2010C</v>
      </c>
      <c r="EM3" s="3"/>
      <c r="EN3" s="3"/>
      <c r="EO3" s="3"/>
      <c r="EP3" s="3"/>
      <c r="EQ3" s="3"/>
      <c r="ER3" s="3"/>
      <c r="ES3" s="3"/>
      <c r="ET3" s="3"/>
      <c r="EU3" s="3"/>
      <c r="EV3" s="25"/>
      <c r="EW3" s="3"/>
      <c r="EX3" s="3"/>
      <c r="EY3" s="3"/>
      <c r="EZ3" s="3"/>
      <c r="FA3" s="25" t="str">
        <f>EL3</f>
        <v>2005 Series A Bond Funded Projects after 2010C</v>
      </c>
      <c r="FB3" s="3"/>
      <c r="FC3" s="3"/>
      <c r="FD3" s="3"/>
      <c r="FE3" s="3"/>
      <c r="FF3" s="3"/>
      <c r="FG3" s="3"/>
      <c r="FH3" s="3"/>
      <c r="FI3" s="3"/>
      <c r="FJ3" s="3"/>
      <c r="FK3" s="25"/>
      <c r="FL3" s="3"/>
      <c r="FM3" s="3"/>
      <c r="FN3" s="3"/>
      <c r="FO3" s="3"/>
      <c r="FP3" s="25" t="str">
        <f>FA3</f>
        <v>2005 Series A Bond Funded Projects after 2010C</v>
      </c>
      <c r="FQ3" s="3"/>
      <c r="FR3" s="3"/>
      <c r="FS3" s="3"/>
      <c r="FT3" s="3"/>
      <c r="FU3" s="3"/>
      <c r="FV3" s="3"/>
      <c r="FW3" s="3"/>
      <c r="FX3" s="3"/>
      <c r="FZ3" s="25"/>
    </row>
    <row r="4" spans="1:2" ht="12">
      <c r="A4" s="24"/>
      <c r="B4" s="12"/>
    </row>
    <row r="5" spans="1:138" ht="12">
      <c r="A5" s="4" t="s">
        <v>1</v>
      </c>
      <c r="C5" s="50" t="s">
        <v>65</v>
      </c>
      <c r="D5" s="18"/>
      <c r="E5" s="19"/>
      <c r="F5" s="21"/>
      <c r="G5" s="21"/>
      <c r="I5" s="17" t="s">
        <v>24</v>
      </c>
      <c r="J5" s="18"/>
      <c r="K5" s="19"/>
      <c r="L5" s="21"/>
      <c r="M5" s="21"/>
      <c r="O5" s="17" t="s">
        <v>25</v>
      </c>
      <c r="P5" s="18"/>
      <c r="Q5" s="19"/>
      <c r="R5" s="21"/>
      <c r="S5" s="21"/>
      <c r="U5" s="5" t="s">
        <v>11</v>
      </c>
      <c r="V5" s="6"/>
      <c r="W5" s="7"/>
      <c r="X5" s="21"/>
      <c r="Y5" s="21"/>
      <c r="AA5" s="5" t="s">
        <v>13</v>
      </c>
      <c r="AB5" s="6"/>
      <c r="AC5" s="7"/>
      <c r="AD5" s="21"/>
      <c r="AE5" s="21"/>
      <c r="AG5" s="5" t="s">
        <v>12</v>
      </c>
      <c r="AH5" s="6"/>
      <c r="AI5" s="7"/>
      <c r="AJ5" s="21"/>
      <c r="AK5" s="21"/>
      <c r="AM5" s="5" t="s">
        <v>42</v>
      </c>
      <c r="AN5" s="6"/>
      <c r="AO5" s="7"/>
      <c r="AP5" s="21"/>
      <c r="AQ5" s="21"/>
      <c r="AS5" s="5" t="s">
        <v>43</v>
      </c>
      <c r="AT5" s="6"/>
      <c r="AU5" s="7"/>
      <c r="AV5" s="21"/>
      <c r="AW5" s="21"/>
      <c r="AY5" s="5" t="s">
        <v>44</v>
      </c>
      <c r="AZ5" s="6"/>
      <c r="BA5" s="7"/>
      <c r="BB5" s="21"/>
      <c r="BC5" s="21"/>
      <c r="BE5" s="5" t="s">
        <v>45</v>
      </c>
      <c r="BF5" s="6"/>
      <c r="BG5" s="7"/>
      <c r="BH5" s="21"/>
      <c r="BI5" s="21"/>
      <c r="BK5" s="5" t="s">
        <v>46</v>
      </c>
      <c r="BL5" s="6"/>
      <c r="BM5" s="7"/>
      <c r="BN5" s="21"/>
      <c r="BO5" s="21"/>
      <c r="BQ5" s="5" t="s">
        <v>47</v>
      </c>
      <c r="BR5" s="6"/>
      <c r="BS5" s="7"/>
      <c r="BT5" s="21"/>
      <c r="BU5" s="21"/>
      <c r="BW5" s="5" t="s">
        <v>48</v>
      </c>
      <c r="BX5" s="6"/>
      <c r="BY5" s="7"/>
      <c r="BZ5" s="21"/>
      <c r="CA5" s="21"/>
      <c r="CC5" s="36" t="s">
        <v>49</v>
      </c>
      <c r="CD5" s="6"/>
      <c r="CE5" s="7"/>
      <c r="CF5" s="21"/>
      <c r="CG5" s="21"/>
      <c r="CI5" s="5" t="s">
        <v>50</v>
      </c>
      <c r="CJ5" s="6"/>
      <c r="CK5" s="7"/>
      <c r="CL5" s="21"/>
      <c r="CM5" s="21"/>
      <c r="CO5" s="5" t="s">
        <v>51</v>
      </c>
      <c r="CP5" s="6"/>
      <c r="CQ5" s="7"/>
      <c r="CR5" s="21"/>
      <c r="CS5" s="21"/>
      <c r="CU5" s="36" t="s">
        <v>52</v>
      </c>
      <c r="CV5" s="6"/>
      <c r="CW5" s="7"/>
      <c r="CX5" s="21"/>
      <c r="CY5" s="21"/>
      <c r="DA5" s="5" t="s">
        <v>20</v>
      </c>
      <c r="DB5" s="6"/>
      <c r="DC5" s="7"/>
      <c r="DD5" s="21"/>
      <c r="DE5" s="21"/>
      <c r="DG5" s="5" t="s">
        <v>54</v>
      </c>
      <c r="DH5" s="6"/>
      <c r="DI5" s="7"/>
      <c r="DJ5" s="21"/>
      <c r="DK5" s="21"/>
      <c r="DL5" s="42"/>
      <c r="DM5" s="5" t="s">
        <v>55</v>
      </c>
      <c r="DN5" s="6"/>
      <c r="DO5" s="7"/>
      <c r="DP5" s="21"/>
      <c r="DQ5" s="21"/>
      <c r="DS5" s="5" t="s">
        <v>53</v>
      </c>
      <c r="DT5" s="6"/>
      <c r="DU5" s="7"/>
      <c r="DV5" s="21"/>
      <c r="DW5" s="21"/>
      <c r="DY5" s="5" t="s">
        <v>21</v>
      </c>
      <c r="DZ5" s="6"/>
      <c r="EA5" s="7"/>
      <c r="EB5" s="21"/>
      <c r="EC5" s="21"/>
      <c r="EE5" s="36" t="s">
        <v>7</v>
      </c>
      <c r="EF5" s="6"/>
      <c r="EG5" s="7"/>
      <c r="EH5" s="21"/>
    </row>
    <row r="6" spans="1:138" s="1" customFormat="1" ht="12">
      <c r="A6" s="26" t="s">
        <v>2</v>
      </c>
      <c r="C6" s="38" t="s">
        <v>67</v>
      </c>
      <c r="D6" s="37"/>
      <c r="E6" s="19"/>
      <c r="F6" s="21" t="s">
        <v>57</v>
      </c>
      <c r="G6" s="21" t="s">
        <v>57</v>
      </c>
      <c r="H6" s="15"/>
      <c r="I6" s="20"/>
      <c r="J6" s="41">
        <v>0.5605926</v>
      </c>
      <c r="K6" s="19"/>
      <c r="L6" s="21" t="s">
        <v>57</v>
      </c>
      <c r="M6" s="21" t="s">
        <v>57</v>
      </c>
      <c r="N6" s="15"/>
      <c r="O6" s="20"/>
      <c r="P6" s="35">
        <f>V6+AB6+AH6+AN6+AT6+AZ6+BF6+BL6+BR6+BX6+CD6+CJ6+CP6+CV6+DB6+DH6+DN6+EF6+DT6+DZ6</f>
        <v>0.4394074</v>
      </c>
      <c r="Q6" s="19"/>
      <c r="R6" s="21" t="s">
        <v>57</v>
      </c>
      <c r="S6" s="21" t="s">
        <v>57</v>
      </c>
      <c r="T6" s="15"/>
      <c r="U6" s="27"/>
      <c r="V6" s="14">
        <v>0.0074748</v>
      </c>
      <c r="W6" s="28"/>
      <c r="X6" s="21" t="s">
        <v>57</v>
      </c>
      <c r="Y6" s="21" t="s">
        <v>57</v>
      </c>
      <c r="AA6" s="27"/>
      <c r="AB6" s="14">
        <v>0.0034282</v>
      </c>
      <c r="AC6" s="28"/>
      <c r="AD6" s="21" t="s">
        <v>57</v>
      </c>
      <c r="AE6" s="21" t="s">
        <v>57</v>
      </c>
      <c r="AG6" s="27"/>
      <c r="AH6" s="14">
        <v>0.0007099</v>
      </c>
      <c r="AI6" s="28"/>
      <c r="AJ6" s="21" t="s">
        <v>57</v>
      </c>
      <c r="AK6" s="21" t="s">
        <v>57</v>
      </c>
      <c r="AM6" s="27"/>
      <c r="AN6" s="14">
        <v>0.0758946</v>
      </c>
      <c r="AO6" s="28"/>
      <c r="AP6" s="21" t="s">
        <v>57</v>
      </c>
      <c r="AQ6" s="21" t="s">
        <v>57</v>
      </c>
      <c r="AS6" s="27"/>
      <c r="AT6" s="14">
        <v>0.0004174</v>
      </c>
      <c r="AU6" s="28"/>
      <c r="AV6" s="21" t="s">
        <v>57</v>
      </c>
      <c r="AW6" s="21" t="s">
        <v>57</v>
      </c>
      <c r="AY6" s="27"/>
      <c r="AZ6" s="14">
        <v>0.0004407</v>
      </c>
      <c r="BA6" s="28"/>
      <c r="BB6" s="21" t="s">
        <v>57</v>
      </c>
      <c r="BC6" s="21" t="s">
        <v>57</v>
      </c>
      <c r="BE6" s="27"/>
      <c r="BF6" s="14">
        <v>0.0001236</v>
      </c>
      <c r="BG6" s="28"/>
      <c r="BH6" s="21" t="s">
        <v>57</v>
      </c>
      <c r="BI6" s="21" t="s">
        <v>57</v>
      </c>
      <c r="BK6" s="27"/>
      <c r="BL6" s="14">
        <v>0.0022776</v>
      </c>
      <c r="BM6" s="28"/>
      <c r="BN6" s="21" t="s">
        <v>57</v>
      </c>
      <c r="BO6" s="21" t="s">
        <v>57</v>
      </c>
      <c r="BQ6" s="27"/>
      <c r="BR6" s="14">
        <v>0.003395</v>
      </c>
      <c r="BS6" s="28"/>
      <c r="BT6" s="21" t="s">
        <v>57</v>
      </c>
      <c r="BU6" s="21" t="s">
        <v>57</v>
      </c>
      <c r="BW6" s="27"/>
      <c r="BX6" s="14">
        <v>0.04</v>
      </c>
      <c r="BY6" s="28"/>
      <c r="BZ6" s="21" t="s">
        <v>57</v>
      </c>
      <c r="CA6" s="21" t="s">
        <v>57</v>
      </c>
      <c r="CC6" s="27"/>
      <c r="CD6" s="14">
        <v>0.0019842</v>
      </c>
      <c r="CE6" s="28"/>
      <c r="CF6" s="21" t="s">
        <v>57</v>
      </c>
      <c r="CG6" s="21" t="s">
        <v>57</v>
      </c>
      <c r="CI6" s="27"/>
      <c r="CJ6" s="14">
        <v>0.0158629</v>
      </c>
      <c r="CK6" s="28"/>
      <c r="CL6" s="21" t="s">
        <v>57</v>
      </c>
      <c r="CM6" s="21" t="s">
        <v>57</v>
      </c>
      <c r="CO6" s="27"/>
      <c r="CP6" s="14">
        <v>0.0086838</v>
      </c>
      <c r="CQ6" s="28"/>
      <c r="CR6" s="21" t="s">
        <v>57</v>
      </c>
      <c r="CS6" s="21" t="s">
        <v>57</v>
      </c>
      <c r="CU6" s="27"/>
      <c r="CV6" s="14">
        <v>0.0008615</v>
      </c>
      <c r="CW6" s="28"/>
      <c r="CX6" s="21" t="s">
        <v>57</v>
      </c>
      <c r="CY6" s="21" t="s">
        <v>57</v>
      </c>
      <c r="DA6" s="27"/>
      <c r="DB6" s="14">
        <v>0.061203</v>
      </c>
      <c r="DC6" s="28"/>
      <c r="DD6" s="21" t="s">
        <v>57</v>
      </c>
      <c r="DE6" s="21" t="s">
        <v>57</v>
      </c>
      <c r="DG6" s="27"/>
      <c r="DH6" s="14">
        <v>0.0144306</v>
      </c>
      <c r="DI6" s="28"/>
      <c r="DJ6" s="21" t="s">
        <v>57</v>
      </c>
      <c r="DK6" s="21" t="s">
        <v>57</v>
      </c>
      <c r="DL6" s="11"/>
      <c r="DM6" s="27"/>
      <c r="DN6" s="14">
        <v>0.0024027</v>
      </c>
      <c r="DO6" s="28"/>
      <c r="DP6" s="21" t="s">
        <v>57</v>
      </c>
      <c r="DQ6" s="21" t="s">
        <v>57</v>
      </c>
      <c r="DS6" s="27"/>
      <c r="DT6" s="14">
        <v>0.0025862</v>
      </c>
      <c r="DU6" s="28"/>
      <c r="DV6" s="21" t="s">
        <v>57</v>
      </c>
      <c r="DW6" s="21" t="s">
        <v>57</v>
      </c>
      <c r="DY6" s="27"/>
      <c r="DZ6" s="14">
        <v>0.1972307</v>
      </c>
      <c r="EA6" s="28"/>
      <c r="EB6" s="21" t="s">
        <v>57</v>
      </c>
      <c r="EC6" s="21" t="s">
        <v>57</v>
      </c>
      <c r="EE6" s="27"/>
      <c r="EF6" s="14"/>
      <c r="EG6" s="28"/>
      <c r="EH6" s="21" t="s">
        <v>57</v>
      </c>
    </row>
    <row r="7" spans="1:138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21" t="s">
        <v>63</v>
      </c>
      <c r="I7" s="21" t="s">
        <v>3</v>
      </c>
      <c r="J7" s="21" t="s">
        <v>4</v>
      </c>
      <c r="K7" s="21" t="s">
        <v>0</v>
      </c>
      <c r="L7" s="21" t="s">
        <v>58</v>
      </c>
      <c r="M7" s="21" t="s">
        <v>63</v>
      </c>
      <c r="O7" s="21" t="s">
        <v>3</v>
      </c>
      <c r="P7" s="21" t="s">
        <v>4</v>
      </c>
      <c r="Q7" s="21" t="s">
        <v>0</v>
      </c>
      <c r="R7" s="21" t="s">
        <v>58</v>
      </c>
      <c r="S7" s="21" t="s">
        <v>63</v>
      </c>
      <c r="U7" s="9" t="s">
        <v>3</v>
      </c>
      <c r="V7" s="9" t="s">
        <v>4</v>
      </c>
      <c r="W7" s="9" t="s">
        <v>0</v>
      </c>
      <c r="X7" s="21" t="s">
        <v>58</v>
      </c>
      <c r="Y7" s="21" t="s">
        <v>63</v>
      </c>
      <c r="AA7" s="9" t="s">
        <v>3</v>
      </c>
      <c r="AB7" s="9" t="s">
        <v>4</v>
      </c>
      <c r="AC7" s="9" t="s">
        <v>0</v>
      </c>
      <c r="AD7" s="21" t="s">
        <v>58</v>
      </c>
      <c r="AE7" s="21" t="s">
        <v>63</v>
      </c>
      <c r="AG7" s="9" t="s">
        <v>3</v>
      </c>
      <c r="AH7" s="9" t="s">
        <v>4</v>
      </c>
      <c r="AI7" s="9" t="s">
        <v>0</v>
      </c>
      <c r="AJ7" s="21" t="s">
        <v>58</v>
      </c>
      <c r="AK7" s="21" t="s">
        <v>63</v>
      </c>
      <c r="AM7" s="9" t="s">
        <v>3</v>
      </c>
      <c r="AN7" s="9" t="s">
        <v>4</v>
      </c>
      <c r="AO7" s="9" t="s">
        <v>0</v>
      </c>
      <c r="AP7" s="21" t="s">
        <v>58</v>
      </c>
      <c r="AQ7" s="21" t="s">
        <v>63</v>
      </c>
      <c r="AS7" s="9" t="s">
        <v>3</v>
      </c>
      <c r="AT7" s="9" t="s">
        <v>4</v>
      </c>
      <c r="AU7" s="9" t="s">
        <v>0</v>
      </c>
      <c r="AV7" s="21" t="s">
        <v>58</v>
      </c>
      <c r="AW7" s="21" t="s">
        <v>63</v>
      </c>
      <c r="AY7" s="9" t="s">
        <v>3</v>
      </c>
      <c r="AZ7" s="9" t="s">
        <v>4</v>
      </c>
      <c r="BA7" s="9" t="s">
        <v>0</v>
      </c>
      <c r="BB7" s="21" t="s">
        <v>58</v>
      </c>
      <c r="BC7" s="21" t="s">
        <v>63</v>
      </c>
      <c r="BE7" s="9" t="s">
        <v>3</v>
      </c>
      <c r="BF7" s="9" t="s">
        <v>4</v>
      </c>
      <c r="BG7" s="9" t="s">
        <v>0</v>
      </c>
      <c r="BH7" s="21" t="s">
        <v>58</v>
      </c>
      <c r="BI7" s="21" t="s">
        <v>63</v>
      </c>
      <c r="BK7" s="9" t="s">
        <v>3</v>
      </c>
      <c r="BL7" s="9" t="s">
        <v>4</v>
      </c>
      <c r="BM7" s="9" t="s">
        <v>0</v>
      </c>
      <c r="BN7" s="21" t="s">
        <v>58</v>
      </c>
      <c r="BO7" s="21" t="s">
        <v>63</v>
      </c>
      <c r="BQ7" s="9" t="s">
        <v>3</v>
      </c>
      <c r="BR7" s="9" t="s">
        <v>4</v>
      </c>
      <c r="BS7" s="9" t="s">
        <v>0</v>
      </c>
      <c r="BT7" s="21" t="s">
        <v>58</v>
      </c>
      <c r="BU7" s="21" t="s">
        <v>63</v>
      </c>
      <c r="BW7" s="9" t="s">
        <v>3</v>
      </c>
      <c r="BX7" s="9" t="s">
        <v>4</v>
      </c>
      <c r="BY7" s="9" t="s">
        <v>0</v>
      </c>
      <c r="BZ7" s="21" t="s">
        <v>58</v>
      </c>
      <c r="CA7" s="21" t="s">
        <v>63</v>
      </c>
      <c r="CC7" s="9" t="s">
        <v>3</v>
      </c>
      <c r="CD7" s="9" t="s">
        <v>4</v>
      </c>
      <c r="CE7" s="9" t="s">
        <v>0</v>
      </c>
      <c r="CF7" s="21" t="s">
        <v>58</v>
      </c>
      <c r="CG7" s="21" t="s">
        <v>63</v>
      </c>
      <c r="CI7" s="9" t="s">
        <v>3</v>
      </c>
      <c r="CJ7" s="9" t="s">
        <v>4</v>
      </c>
      <c r="CK7" s="9" t="s">
        <v>0</v>
      </c>
      <c r="CL7" s="21" t="s">
        <v>58</v>
      </c>
      <c r="CM7" s="21" t="s">
        <v>63</v>
      </c>
      <c r="CO7" s="9" t="s">
        <v>3</v>
      </c>
      <c r="CP7" s="9" t="s">
        <v>4</v>
      </c>
      <c r="CQ7" s="9" t="s">
        <v>0</v>
      </c>
      <c r="CR7" s="21" t="s">
        <v>58</v>
      </c>
      <c r="CS7" s="21" t="s">
        <v>63</v>
      </c>
      <c r="CU7" s="9" t="s">
        <v>3</v>
      </c>
      <c r="CV7" s="9" t="s">
        <v>4</v>
      </c>
      <c r="CW7" s="9" t="s">
        <v>0</v>
      </c>
      <c r="CX7" s="21" t="s">
        <v>58</v>
      </c>
      <c r="CY7" s="21" t="s">
        <v>63</v>
      </c>
      <c r="DA7" s="9" t="s">
        <v>3</v>
      </c>
      <c r="DB7" s="9" t="s">
        <v>4</v>
      </c>
      <c r="DC7" s="9" t="s">
        <v>0</v>
      </c>
      <c r="DD7" s="21" t="s">
        <v>58</v>
      </c>
      <c r="DE7" s="21" t="s">
        <v>63</v>
      </c>
      <c r="DG7" s="9" t="s">
        <v>3</v>
      </c>
      <c r="DH7" s="9" t="s">
        <v>4</v>
      </c>
      <c r="DI7" s="9" t="s">
        <v>0</v>
      </c>
      <c r="DJ7" s="21" t="s">
        <v>58</v>
      </c>
      <c r="DK7" s="21" t="s">
        <v>63</v>
      </c>
      <c r="DL7" s="43"/>
      <c r="DM7" s="9" t="s">
        <v>3</v>
      </c>
      <c r="DN7" s="9" t="s">
        <v>4</v>
      </c>
      <c r="DO7" s="9" t="s">
        <v>0</v>
      </c>
      <c r="DP7" s="21" t="s">
        <v>58</v>
      </c>
      <c r="DQ7" s="21" t="s">
        <v>63</v>
      </c>
      <c r="DS7" s="9" t="s">
        <v>3</v>
      </c>
      <c r="DT7" s="9" t="s">
        <v>4</v>
      </c>
      <c r="DU7" s="9" t="s">
        <v>0</v>
      </c>
      <c r="DV7" s="21" t="s">
        <v>58</v>
      </c>
      <c r="DW7" s="21" t="s">
        <v>63</v>
      </c>
      <c r="DY7" s="9" t="s">
        <v>3</v>
      </c>
      <c r="DZ7" s="9" t="s">
        <v>4</v>
      </c>
      <c r="EA7" s="9" t="s">
        <v>0</v>
      </c>
      <c r="EB7" s="21" t="s">
        <v>58</v>
      </c>
      <c r="EC7" s="21" t="s">
        <v>63</v>
      </c>
      <c r="EE7" s="9" t="s">
        <v>3</v>
      </c>
      <c r="EF7" s="9" t="s">
        <v>4</v>
      </c>
      <c r="EG7" s="9" t="s">
        <v>0</v>
      </c>
      <c r="EH7" s="21" t="s">
        <v>58</v>
      </c>
    </row>
    <row r="8" spans="1:139" ht="12">
      <c r="A8" s="2">
        <v>40817</v>
      </c>
      <c r="C8" s="16"/>
      <c r="D8" s="16"/>
      <c r="E8" s="45">
        <f aca="true" t="shared" si="0" ref="E8:E35">C8+D8</f>
        <v>0</v>
      </c>
      <c r="F8" s="45"/>
      <c r="G8" s="45"/>
      <c r="H8" s="46"/>
      <c r="I8" s="47">
        <f>'2011B Academic'!I8</f>
        <v>0</v>
      </c>
      <c r="J8" s="47">
        <f>'2011B Academic'!J8</f>
        <v>0</v>
      </c>
      <c r="K8" s="47">
        <f>I8+J8</f>
        <v>0</v>
      </c>
      <c r="L8" s="47">
        <f>'2011B Academic'!L8</f>
        <v>0</v>
      </c>
      <c r="M8" s="47">
        <f>'2011B Academic'!M8</f>
        <v>0</v>
      </c>
      <c r="N8" s="46"/>
      <c r="O8" s="46"/>
      <c r="P8" s="48">
        <f aca="true" t="shared" si="1" ref="P8:P35">V8+AB8+AH8+AN8+AT8+AZ8+BF8+BL8+BR8+BX8+CD8+CJ8+CP8+CV8+DB8+DH8+DN8+EF8+DT8+DZ8</f>
        <v>0</v>
      </c>
      <c r="Q8" s="46">
        <f aca="true" t="shared" si="2" ref="Q8:Q35">O8+P8</f>
        <v>0</v>
      </c>
      <c r="R8" s="46">
        <f aca="true" t="shared" si="3" ref="R8:R35">X8+AD8+AJ8+AP8+AV8+BB8+BH8+BN8+BT8+BZ8+CF8+CL8+CR8+CX8+DD8+DJ8+DP8+DV8+EB8+EH8</f>
        <v>0</v>
      </c>
      <c r="S8" s="48">
        <f aca="true" t="shared" si="4" ref="S8:S35">Y8+AE8+AK8+AQ8+AW8+BC8+BI8+BO8+BU8+CA8+CG8+CM8+CS8+CY8+DE8+DK8+DQ8+EI8+DW8+EC8</f>
        <v>0</v>
      </c>
      <c r="T8" s="46"/>
      <c r="U8" s="47"/>
      <c r="V8" s="48">
        <f aca="true" t="shared" si="5" ref="V8:V35">D8*0.74748/100</f>
        <v>0</v>
      </c>
      <c r="W8" s="47">
        <f aca="true" t="shared" si="6" ref="W8:W35">U8+V8</f>
        <v>0</v>
      </c>
      <c r="X8" s="47">
        <f aca="true" t="shared" si="7" ref="X8:X35">V$6*$F8</f>
        <v>0</v>
      </c>
      <c r="Y8" s="47">
        <f aca="true" t="shared" si="8" ref="Y8:Y35">V$6*$G8</f>
        <v>0</v>
      </c>
      <c r="Z8" s="46"/>
      <c r="AA8" s="47"/>
      <c r="AB8" s="47">
        <f aca="true" t="shared" si="9" ref="AB8:AB35">D8*0.34282/100</f>
        <v>0</v>
      </c>
      <c r="AC8" s="46">
        <f aca="true" t="shared" si="10" ref="AC8:AC35">AA8+AB8</f>
        <v>0</v>
      </c>
      <c r="AD8" s="47">
        <f aca="true" t="shared" si="11" ref="AD8:AD35">AB$6*$F8</f>
        <v>0</v>
      </c>
      <c r="AE8" s="47">
        <f aca="true" t="shared" si="12" ref="AE8:AE35">AB$6*$G8</f>
        <v>0</v>
      </c>
      <c r="AF8" s="46"/>
      <c r="AG8" s="47"/>
      <c r="AH8" s="47">
        <f aca="true" t="shared" si="13" ref="AH8:AH35">D8*0.07099/100</f>
        <v>0</v>
      </c>
      <c r="AI8" s="46">
        <f aca="true" t="shared" si="14" ref="AI8:AI35">AG8+AH8</f>
        <v>0</v>
      </c>
      <c r="AJ8" s="47">
        <f aca="true" t="shared" si="15" ref="AJ8:AJ35">AH$6*$F8</f>
        <v>0</v>
      </c>
      <c r="AK8" s="47">
        <f aca="true" t="shared" si="16" ref="AK8:AK35">AH$6*$G8</f>
        <v>0</v>
      </c>
      <c r="AL8" s="46"/>
      <c r="AM8" s="47"/>
      <c r="AN8" s="47">
        <f aca="true" t="shared" si="17" ref="AN8:AN35">D8*7.58946/100</f>
        <v>0</v>
      </c>
      <c r="AO8" s="46">
        <f aca="true" t="shared" si="18" ref="AO8:AO35">AM8+AN8</f>
        <v>0</v>
      </c>
      <c r="AP8" s="47">
        <f aca="true" t="shared" si="19" ref="AP8:AP35">AN$6*$F8</f>
        <v>0</v>
      </c>
      <c r="AQ8" s="47">
        <f aca="true" t="shared" si="20" ref="AQ8:AQ35">AN$6*$G8</f>
        <v>0</v>
      </c>
      <c r="AR8" s="46"/>
      <c r="AS8" s="47"/>
      <c r="AT8" s="47">
        <f aca="true" t="shared" si="21" ref="AT8:AT35">D8*0.04174/100</f>
        <v>0</v>
      </c>
      <c r="AU8" s="46">
        <f aca="true" t="shared" si="22" ref="AU8:AU35">AS8+AT8</f>
        <v>0</v>
      </c>
      <c r="AV8" s="47">
        <f aca="true" t="shared" si="23" ref="AV8:AV35">AT$6*$F8</f>
        <v>0</v>
      </c>
      <c r="AW8" s="47">
        <f aca="true" t="shared" si="24" ref="AW8:AW35">AT$6*$G8</f>
        <v>0</v>
      </c>
      <c r="AX8" s="46"/>
      <c r="AY8" s="47"/>
      <c r="AZ8" s="47">
        <f aca="true" t="shared" si="25" ref="AZ8:AZ35">D8*0.04407/100</f>
        <v>0</v>
      </c>
      <c r="BA8" s="46">
        <f aca="true" t="shared" si="26" ref="BA8:BA35">AY8+AZ8</f>
        <v>0</v>
      </c>
      <c r="BB8" s="47">
        <f aca="true" t="shared" si="27" ref="BB8:BB35">AZ$6*$F8</f>
        <v>0</v>
      </c>
      <c r="BC8" s="47">
        <f aca="true" t="shared" si="28" ref="BC8:BC35">AZ$6*$G8</f>
        <v>0</v>
      </c>
      <c r="BD8" s="46"/>
      <c r="BE8" s="47"/>
      <c r="BF8" s="47">
        <f aca="true" t="shared" si="29" ref="BF8:BF35">D8*0.01236/100</f>
        <v>0</v>
      </c>
      <c r="BG8" s="46">
        <f aca="true" t="shared" si="30" ref="BG8:BG35">BE8+BF8</f>
        <v>0</v>
      </c>
      <c r="BH8" s="47">
        <f aca="true" t="shared" si="31" ref="BH8:BH35">BF$6*$F8</f>
        <v>0</v>
      </c>
      <c r="BI8" s="47">
        <f aca="true" t="shared" si="32" ref="BI8:BI35">BF$6*$G8</f>
        <v>0</v>
      </c>
      <c r="BJ8" s="46"/>
      <c r="BK8" s="47"/>
      <c r="BL8" s="47">
        <f aca="true" t="shared" si="33" ref="BL8:BL35">D8*0.22776/100</f>
        <v>0</v>
      </c>
      <c r="BM8" s="46">
        <f aca="true" t="shared" si="34" ref="BM8:BM35">BK8+BL8</f>
        <v>0</v>
      </c>
      <c r="BN8" s="47">
        <f aca="true" t="shared" si="35" ref="BN8:BN35">BL$6*$F8</f>
        <v>0</v>
      </c>
      <c r="BO8" s="47">
        <f aca="true" t="shared" si="36" ref="BO8:BO35">BL$6*$G8</f>
        <v>0</v>
      </c>
      <c r="BP8" s="46"/>
      <c r="BQ8" s="47"/>
      <c r="BR8" s="47">
        <f aca="true" t="shared" si="37" ref="BR8:BR35">D8*0.3395/100</f>
        <v>0</v>
      </c>
      <c r="BS8" s="46">
        <f aca="true" t="shared" si="38" ref="BS8:BS35">BQ8+BR8</f>
        <v>0</v>
      </c>
      <c r="BT8" s="47">
        <f aca="true" t="shared" si="39" ref="BT8:BT35">BR$6*$F8</f>
        <v>0</v>
      </c>
      <c r="BU8" s="47">
        <f aca="true" t="shared" si="40" ref="BU8:BU35">BR$6*$G8</f>
        <v>0</v>
      </c>
      <c r="BV8" s="46"/>
      <c r="BW8" s="47"/>
      <c r="BX8" s="47">
        <f aca="true" t="shared" si="41" ref="BX8:BX35">D8*4/100</f>
        <v>0</v>
      </c>
      <c r="BY8" s="46">
        <f aca="true" t="shared" si="42" ref="BY8:BY35">BW8+BX8</f>
        <v>0</v>
      </c>
      <c r="BZ8" s="47">
        <f aca="true" t="shared" si="43" ref="BZ8:BZ35">BX$6*$F8</f>
        <v>0</v>
      </c>
      <c r="CA8" s="47">
        <f aca="true" t="shared" si="44" ref="CA8:CA35">BX$6*$G8</f>
        <v>0</v>
      </c>
      <c r="CB8" s="46"/>
      <c r="CC8" s="47"/>
      <c r="CD8" s="47">
        <f aca="true" t="shared" si="45" ref="CD8:CD35">D8*0.19842/100</f>
        <v>0</v>
      </c>
      <c r="CE8" s="46">
        <f aca="true" t="shared" si="46" ref="CE8:CE35">CC8+CD8</f>
        <v>0</v>
      </c>
      <c r="CF8" s="47">
        <f aca="true" t="shared" si="47" ref="CF8:CF35">CD$6*$F8</f>
        <v>0</v>
      </c>
      <c r="CG8" s="47">
        <f aca="true" t="shared" si="48" ref="CG8:CG35">CD$6*$G8</f>
        <v>0</v>
      </c>
      <c r="CH8" s="46"/>
      <c r="CI8" s="47"/>
      <c r="CJ8" s="47">
        <f aca="true" t="shared" si="49" ref="CJ8:CJ35">D8*1.58629/100</f>
        <v>0</v>
      </c>
      <c r="CK8" s="46">
        <f aca="true" t="shared" si="50" ref="CK8:CK35">CI8+CJ8</f>
        <v>0</v>
      </c>
      <c r="CL8" s="47">
        <f aca="true" t="shared" si="51" ref="CL8:CL35">CJ$6*$F8</f>
        <v>0</v>
      </c>
      <c r="CM8" s="47">
        <f aca="true" t="shared" si="52" ref="CM8:CM35">CJ$6*$G8</f>
        <v>0</v>
      </c>
      <c r="CN8" s="46"/>
      <c r="CO8" s="47"/>
      <c r="CP8" s="47">
        <f aca="true" t="shared" si="53" ref="CP8:CP35">D8*0.86838/100</f>
        <v>0</v>
      </c>
      <c r="CQ8" s="46">
        <f aca="true" t="shared" si="54" ref="CQ8:CQ35">CO8+CP8</f>
        <v>0</v>
      </c>
      <c r="CR8" s="47">
        <f aca="true" t="shared" si="55" ref="CR8:CR35">CP$6*$F8</f>
        <v>0</v>
      </c>
      <c r="CS8" s="47">
        <f aca="true" t="shared" si="56" ref="CS8:CS35">CP$6*$G8</f>
        <v>0</v>
      </c>
      <c r="CT8" s="46"/>
      <c r="CU8" s="47"/>
      <c r="CV8" s="47">
        <f aca="true" t="shared" si="57" ref="CV8:CV35">D8*0.08615/100</f>
        <v>0</v>
      </c>
      <c r="CW8" s="46">
        <f aca="true" t="shared" si="58" ref="CW8:CW35">CU8+CV8</f>
        <v>0</v>
      </c>
      <c r="CX8" s="47">
        <f aca="true" t="shared" si="59" ref="CX8:CX35">CV$6*$F8</f>
        <v>0</v>
      </c>
      <c r="CY8" s="47">
        <f aca="true" t="shared" si="60" ref="CY8:CY35">CV$6*$G8</f>
        <v>0</v>
      </c>
      <c r="CZ8" s="46"/>
      <c r="DA8" s="47"/>
      <c r="DB8" s="47">
        <f aca="true" t="shared" si="61" ref="DB8:DB35">D8*6.1203/100</f>
        <v>0</v>
      </c>
      <c r="DC8" s="46">
        <f aca="true" t="shared" si="62" ref="DC8:DC35">DA8+DB8</f>
        <v>0</v>
      </c>
      <c r="DD8" s="47">
        <f aca="true" t="shared" si="63" ref="DD8:DD35">DB$6*$F8</f>
        <v>0</v>
      </c>
      <c r="DE8" s="47">
        <f aca="true" t="shared" si="64" ref="DE8:DE35">DB$6*$G8</f>
        <v>0</v>
      </c>
      <c r="DF8" s="46"/>
      <c r="DG8" s="47"/>
      <c r="DH8" s="47">
        <f aca="true" t="shared" si="65" ref="DH8:DH35">D8*1.44306/100</f>
        <v>0</v>
      </c>
      <c r="DI8" s="46">
        <f aca="true" t="shared" si="66" ref="DI8:DI35">DG8+DH8</f>
        <v>0</v>
      </c>
      <c r="DJ8" s="47">
        <f aca="true" t="shared" si="67" ref="DJ8:DJ35">DH$6*$F8</f>
        <v>0</v>
      </c>
      <c r="DK8" s="47">
        <f aca="true" t="shared" si="68" ref="DK8:DK35">DH$6*$G8</f>
        <v>0</v>
      </c>
      <c r="DL8" s="46"/>
      <c r="DM8" s="46"/>
      <c r="DN8" s="46">
        <f aca="true" t="shared" si="69" ref="DN8:DN35">D8*0.24027/100</f>
        <v>0</v>
      </c>
      <c r="DO8" s="46">
        <f aca="true" t="shared" si="70" ref="DO8:DO35">DM8+DN8</f>
        <v>0</v>
      </c>
      <c r="DP8" s="47">
        <f aca="true" t="shared" si="71" ref="DP8:DP35">DN$6*$F8</f>
        <v>0</v>
      </c>
      <c r="DQ8" s="47">
        <f aca="true" t="shared" si="72" ref="DQ8:DQ35">DN$6*$G8</f>
        <v>0</v>
      </c>
      <c r="DR8" s="46"/>
      <c r="DS8" s="47"/>
      <c r="DT8" s="47">
        <f aca="true" t="shared" si="73" ref="DT8:DT35">D8*0.25862/100</f>
        <v>0</v>
      </c>
      <c r="DU8" s="46">
        <f aca="true" t="shared" si="74" ref="DU8:DU35">DS8+DT8</f>
        <v>0</v>
      </c>
      <c r="DV8" s="47">
        <f aca="true" t="shared" si="75" ref="DV8:DV35">DT$6*$F8</f>
        <v>0</v>
      </c>
      <c r="DW8" s="47">
        <f aca="true" t="shared" si="76" ref="DW8:DW35">DT$6*$G8</f>
        <v>0</v>
      </c>
      <c r="DX8" s="46"/>
      <c r="DY8" s="47"/>
      <c r="DZ8" s="47">
        <f aca="true" t="shared" si="77" ref="DZ8:DZ35">D8*19.72307/100</f>
        <v>0</v>
      </c>
      <c r="EA8" s="46">
        <f aca="true" t="shared" si="78" ref="EA8:EA35">DY8+DZ8</f>
        <v>0</v>
      </c>
      <c r="EB8" s="47">
        <f aca="true" t="shared" si="79" ref="EB8:EB35">DZ$6*$F8</f>
        <v>0</v>
      </c>
      <c r="EC8" s="47">
        <f aca="true" t="shared" si="80" ref="EC8:EC35">DZ$6*$G8</f>
        <v>0</v>
      </c>
      <c r="ED8" s="46"/>
      <c r="EE8" s="46"/>
      <c r="EF8" s="46"/>
      <c r="EG8" s="46">
        <f aca="true" t="shared" si="81" ref="EG8:EG35">EE8+EF8</f>
        <v>0</v>
      </c>
      <c r="EH8" s="46"/>
      <c r="EI8" s="46"/>
    </row>
    <row r="9" spans="1:139" ht="12">
      <c r="A9" s="2">
        <v>41000</v>
      </c>
      <c r="C9" s="16"/>
      <c r="D9" s="16">
        <v>59928</v>
      </c>
      <c r="E9" s="45">
        <f t="shared" si="0"/>
        <v>59928</v>
      </c>
      <c r="F9" s="45">
        <f>19719-2</f>
        <v>19717</v>
      </c>
      <c r="G9" s="45">
        <f>5931-6</f>
        <v>5925</v>
      </c>
      <c r="H9" s="46"/>
      <c r="I9" s="47">
        <f>'2011B Academic'!I9</f>
        <v>0</v>
      </c>
      <c r="J9" s="47">
        <f>'2011B Academic'!J9</f>
        <v>33595.1933328</v>
      </c>
      <c r="K9" s="47">
        <f aca="true" t="shared" si="82" ref="K9:K35">I9+J9</f>
        <v>33595.1933328</v>
      </c>
      <c r="L9" s="47">
        <f>'2011B Academic'!L9</f>
        <v>11053.204294199999</v>
      </c>
      <c r="M9" s="47">
        <f>'2011B Academic'!M9</f>
        <v>3321.511155000001</v>
      </c>
      <c r="N9" s="46"/>
      <c r="O9" s="46">
        <f aca="true" t="shared" si="83" ref="O9:O35">U9+AA9+AG9+AM9+AS9+AY9+BE9+BK9+BQ9+BW9+CC9+CI9+CO9+CU9+DA9+DG9+DM9+EE9+DS9+DY9</f>
        <v>0</v>
      </c>
      <c r="P9" s="48">
        <f t="shared" si="1"/>
        <v>26332.8066672</v>
      </c>
      <c r="Q9" s="46">
        <f t="shared" si="2"/>
        <v>26332.8066672</v>
      </c>
      <c r="R9" s="46">
        <f t="shared" si="3"/>
        <v>8663.795705800001</v>
      </c>
      <c r="S9" s="48">
        <f t="shared" si="4"/>
        <v>2603.488845</v>
      </c>
      <c r="T9" s="46"/>
      <c r="U9" s="47">
        <f aca="true" t="shared" si="84" ref="U9:U35">C9*0.74748/100</f>
        <v>0</v>
      </c>
      <c r="V9" s="48">
        <f t="shared" si="5"/>
        <v>447.94981440000004</v>
      </c>
      <c r="W9" s="47">
        <f t="shared" si="6"/>
        <v>447.94981440000004</v>
      </c>
      <c r="X9" s="47">
        <f t="shared" si="7"/>
        <v>147.38063160000002</v>
      </c>
      <c r="Y9" s="47">
        <f t="shared" si="8"/>
        <v>44.28819</v>
      </c>
      <c r="Z9" s="46"/>
      <c r="AA9" s="47">
        <f aca="true" t="shared" si="85" ref="AA9:AA35">C9*0.34282/100</f>
        <v>0</v>
      </c>
      <c r="AB9" s="47">
        <f t="shared" si="9"/>
        <v>205.4451696</v>
      </c>
      <c r="AC9" s="46">
        <f t="shared" si="10"/>
        <v>205.4451696</v>
      </c>
      <c r="AD9" s="47">
        <f t="shared" si="11"/>
        <v>67.5938194</v>
      </c>
      <c r="AE9" s="47">
        <f t="shared" si="12"/>
        <v>20.312085</v>
      </c>
      <c r="AF9" s="46"/>
      <c r="AG9" s="47">
        <f aca="true" t="shared" si="86" ref="AG9:AG35">C9*0.07099/100</f>
        <v>0</v>
      </c>
      <c r="AH9" s="47">
        <f t="shared" si="13"/>
        <v>42.542887199999996</v>
      </c>
      <c r="AI9" s="46">
        <f t="shared" si="14"/>
        <v>42.542887199999996</v>
      </c>
      <c r="AJ9" s="47">
        <f t="shared" si="15"/>
        <v>13.9970983</v>
      </c>
      <c r="AK9" s="47">
        <f t="shared" si="16"/>
        <v>4.2061575</v>
      </c>
      <c r="AL9" s="46"/>
      <c r="AM9" s="47">
        <f aca="true" t="shared" si="87" ref="AM9:AM35">C9*7.58946/100</f>
        <v>0</v>
      </c>
      <c r="AN9" s="47">
        <f t="shared" si="17"/>
        <v>4548.2115888</v>
      </c>
      <c r="AO9" s="46">
        <f t="shared" si="18"/>
        <v>4548.2115888</v>
      </c>
      <c r="AP9" s="47">
        <f t="shared" si="19"/>
        <v>1496.4138282000001</v>
      </c>
      <c r="AQ9" s="47">
        <f t="shared" si="20"/>
        <v>449.67550500000004</v>
      </c>
      <c r="AR9" s="46"/>
      <c r="AS9" s="47">
        <f aca="true" t="shared" si="88" ref="AS9:AS35">C9*0.04174/100</f>
        <v>0</v>
      </c>
      <c r="AT9" s="47">
        <f t="shared" si="21"/>
        <v>25.013947199999997</v>
      </c>
      <c r="AU9" s="46">
        <f t="shared" si="22"/>
        <v>25.013947199999997</v>
      </c>
      <c r="AV9" s="47">
        <f t="shared" si="23"/>
        <v>8.2298758</v>
      </c>
      <c r="AW9" s="47">
        <f t="shared" si="24"/>
        <v>2.4730950000000003</v>
      </c>
      <c r="AX9" s="46"/>
      <c r="AY9" s="47">
        <f aca="true" t="shared" si="89" ref="AY9:AY35">C9*0.04407/100</f>
        <v>0</v>
      </c>
      <c r="AZ9" s="47">
        <f t="shared" si="25"/>
        <v>26.410269599999996</v>
      </c>
      <c r="BA9" s="46">
        <f t="shared" si="26"/>
        <v>26.410269599999996</v>
      </c>
      <c r="BB9" s="47">
        <f t="shared" si="27"/>
        <v>8.6892819</v>
      </c>
      <c r="BC9" s="47">
        <f t="shared" si="28"/>
        <v>2.6111475</v>
      </c>
      <c r="BD9" s="46"/>
      <c r="BE9" s="47">
        <f aca="true" t="shared" si="90" ref="BE9:BE35">C9*0.01236/100</f>
        <v>0</v>
      </c>
      <c r="BF9" s="47">
        <f t="shared" si="29"/>
        <v>7.407100799999999</v>
      </c>
      <c r="BG9" s="46">
        <f t="shared" si="30"/>
        <v>7.407100799999999</v>
      </c>
      <c r="BH9" s="47">
        <f t="shared" si="31"/>
        <v>2.4370211999999998</v>
      </c>
      <c r="BI9" s="47">
        <f t="shared" si="32"/>
        <v>0.7323299999999999</v>
      </c>
      <c r="BJ9" s="46"/>
      <c r="BK9" s="47">
        <f aca="true" t="shared" si="91" ref="BK9:BK35">C9*0.22776/100</f>
        <v>0</v>
      </c>
      <c r="BL9" s="47">
        <f t="shared" si="33"/>
        <v>136.4920128</v>
      </c>
      <c r="BM9" s="46">
        <f t="shared" si="34"/>
        <v>136.4920128</v>
      </c>
      <c r="BN9" s="47">
        <f t="shared" si="35"/>
        <v>44.9074392</v>
      </c>
      <c r="BO9" s="47">
        <f t="shared" si="36"/>
        <v>13.494779999999999</v>
      </c>
      <c r="BP9" s="46"/>
      <c r="BQ9" s="47">
        <f aca="true" t="shared" si="92" ref="BQ9:BQ35">C9*0.3395/100</f>
        <v>0</v>
      </c>
      <c r="BR9" s="47">
        <f t="shared" si="37"/>
        <v>203.45556</v>
      </c>
      <c r="BS9" s="46">
        <f t="shared" si="38"/>
        <v>203.45556</v>
      </c>
      <c r="BT9" s="47">
        <f t="shared" si="39"/>
        <v>66.939215</v>
      </c>
      <c r="BU9" s="47">
        <f t="shared" si="40"/>
        <v>20.115375</v>
      </c>
      <c r="BV9" s="46"/>
      <c r="BW9" s="47">
        <f aca="true" t="shared" si="93" ref="BW9:BW35">C9*4/100</f>
        <v>0</v>
      </c>
      <c r="BX9" s="47">
        <f t="shared" si="41"/>
        <v>2397.12</v>
      </c>
      <c r="BY9" s="46">
        <f t="shared" si="42"/>
        <v>2397.12</v>
      </c>
      <c r="BZ9" s="47">
        <f t="shared" si="43"/>
        <v>788.6800000000001</v>
      </c>
      <c r="CA9" s="47">
        <f t="shared" si="44"/>
        <v>237</v>
      </c>
      <c r="CB9" s="46"/>
      <c r="CC9" s="47">
        <f aca="true" t="shared" si="94" ref="CC9:CC35">C9*0.19842/100</f>
        <v>0</v>
      </c>
      <c r="CD9" s="47">
        <f t="shared" si="45"/>
        <v>118.90913760000001</v>
      </c>
      <c r="CE9" s="46">
        <f t="shared" si="46"/>
        <v>118.90913760000001</v>
      </c>
      <c r="CF9" s="47">
        <f t="shared" si="47"/>
        <v>39.1224714</v>
      </c>
      <c r="CG9" s="47">
        <f t="shared" si="48"/>
        <v>11.756385000000002</v>
      </c>
      <c r="CH9" s="46"/>
      <c r="CI9" s="47">
        <f aca="true" t="shared" si="95" ref="CI9:CI35">C9*1.58629/100</f>
        <v>0</v>
      </c>
      <c r="CJ9" s="47">
        <f t="shared" si="49"/>
        <v>950.6318712</v>
      </c>
      <c r="CK9" s="46">
        <f t="shared" si="50"/>
        <v>950.6318712</v>
      </c>
      <c r="CL9" s="47">
        <f t="shared" si="51"/>
        <v>312.7687993</v>
      </c>
      <c r="CM9" s="47">
        <f t="shared" si="52"/>
        <v>93.98768249999999</v>
      </c>
      <c r="CN9" s="46"/>
      <c r="CO9" s="47">
        <f aca="true" t="shared" si="96" ref="CO9:CO35">C9*0.86838/100</f>
        <v>0</v>
      </c>
      <c r="CP9" s="47">
        <f t="shared" si="53"/>
        <v>520.4027664</v>
      </c>
      <c r="CQ9" s="46">
        <f t="shared" si="54"/>
        <v>520.4027664</v>
      </c>
      <c r="CR9" s="47">
        <f t="shared" si="55"/>
        <v>171.2184846</v>
      </c>
      <c r="CS9" s="47">
        <f t="shared" si="56"/>
        <v>51.451515</v>
      </c>
      <c r="CT9" s="46"/>
      <c r="CU9" s="47">
        <f aca="true" t="shared" si="97" ref="CU9:CU35">C9*0.08615/100</f>
        <v>0</v>
      </c>
      <c r="CV9" s="47">
        <f t="shared" si="57"/>
        <v>51.627972</v>
      </c>
      <c r="CW9" s="46">
        <f t="shared" si="58"/>
        <v>51.627972</v>
      </c>
      <c r="CX9" s="47">
        <f t="shared" si="59"/>
        <v>16.9861955</v>
      </c>
      <c r="CY9" s="47">
        <f t="shared" si="60"/>
        <v>5.1043875</v>
      </c>
      <c r="CZ9" s="46"/>
      <c r="DA9" s="47">
        <f aca="true" t="shared" si="98" ref="DA9:DA35">C9*6.1203/100</f>
        <v>0</v>
      </c>
      <c r="DB9" s="47">
        <f t="shared" si="61"/>
        <v>3667.773384</v>
      </c>
      <c r="DC9" s="46">
        <f t="shared" si="62"/>
        <v>3667.773384</v>
      </c>
      <c r="DD9" s="47">
        <f t="shared" si="63"/>
        <v>1206.7395510000001</v>
      </c>
      <c r="DE9" s="47">
        <f t="shared" si="64"/>
        <v>362.627775</v>
      </c>
      <c r="DF9" s="46"/>
      <c r="DG9" s="47">
        <f aca="true" t="shared" si="99" ref="DG9:DG35">C9*1.44306/100</f>
        <v>0</v>
      </c>
      <c r="DH9" s="47">
        <f t="shared" si="65"/>
        <v>864.7969968000001</v>
      </c>
      <c r="DI9" s="46">
        <f t="shared" si="66"/>
        <v>864.7969968000001</v>
      </c>
      <c r="DJ9" s="47">
        <f t="shared" si="67"/>
        <v>284.5281402</v>
      </c>
      <c r="DK9" s="47">
        <f t="shared" si="68"/>
        <v>85.501305</v>
      </c>
      <c r="DL9" s="46"/>
      <c r="DM9" s="46">
        <f aca="true" t="shared" si="100" ref="DM9:DM35">C9*0.24027/100</f>
        <v>0</v>
      </c>
      <c r="DN9" s="46">
        <f t="shared" si="69"/>
        <v>143.9890056</v>
      </c>
      <c r="DO9" s="46">
        <f t="shared" si="70"/>
        <v>143.9890056</v>
      </c>
      <c r="DP9" s="47">
        <f t="shared" si="71"/>
        <v>47.374035899999996</v>
      </c>
      <c r="DQ9" s="47">
        <f t="shared" si="72"/>
        <v>14.235997499999998</v>
      </c>
      <c r="DR9" s="46"/>
      <c r="DS9" s="47">
        <f aca="true" t="shared" si="101" ref="DS9:DS35">C9*0.25862/100</f>
        <v>0</v>
      </c>
      <c r="DT9" s="47">
        <f t="shared" si="73"/>
        <v>154.98579360000002</v>
      </c>
      <c r="DU9" s="46">
        <f t="shared" si="74"/>
        <v>154.98579360000002</v>
      </c>
      <c r="DV9" s="47">
        <f t="shared" si="75"/>
        <v>50.9921054</v>
      </c>
      <c r="DW9" s="47">
        <f t="shared" si="76"/>
        <v>15.323234999999999</v>
      </c>
      <c r="DX9" s="46"/>
      <c r="DY9" s="47">
        <f aca="true" t="shared" si="102" ref="DY9:DY35">C9*19.72307/100</f>
        <v>0</v>
      </c>
      <c r="DZ9" s="47">
        <f t="shared" si="77"/>
        <v>11819.6413896</v>
      </c>
      <c r="EA9" s="46">
        <f t="shared" si="78"/>
        <v>11819.6413896</v>
      </c>
      <c r="EB9" s="47">
        <f t="shared" si="79"/>
        <v>3888.7977119</v>
      </c>
      <c r="EC9" s="47">
        <f t="shared" si="80"/>
        <v>1168.5918975</v>
      </c>
      <c r="ED9" s="46"/>
      <c r="EE9" s="46"/>
      <c r="EF9" s="46"/>
      <c r="EG9" s="46">
        <f t="shared" si="81"/>
        <v>0</v>
      </c>
      <c r="EH9" s="46"/>
      <c r="EI9" s="46"/>
    </row>
    <row r="10" spans="1:139" ht="12">
      <c r="A10" s="2">
        <v>41183</v>
      </c>
      <c r="C10" s="16"/>
      <c r="D10" s="16">
        <v>67000</v>
      </c>
      <c r="E10" s="45">
        <f t="shared" si="0"/>
        <v>67000</v>
      </c>
      <c r="F10" s="45">
        <v>19719</v>
      </c>
      <c r="G10" s="45">
        <v>5931</v>
      </c>
      <c r="H10" s="46"/>
      <c r="I10" s="47">
        <f>'2011B Academic'!I10</f>
        <v>0</v>
      </c>
      <c r="J10" s="47">
        <f>'2011B Academic'!J10</f>
        <v>37559.704200000015</v>
      </c>
      <c r="K10" s="47">
        <f t="shared" si="82"/>
        <v>37559.704200000015</v>
      </c>
      <c r="L10" s="47">
        <f>'2011B Academic'!L10</f>
        <v>11054.325479399999</v>
      </c>
      <c r="M10" s="47">
        <f>'2011B Academic'!M10</f>
        <v>3324.8747106000005</v>
      </c>
      <c r="N10" s="46"/>
      <c r="O10" s="46"/>
      <c r="P10" s="48">
        <f t="shared" si="1"/>
        <v>29440.2958</v>
      </c>
      <c r="Q10" s="46">
        <f t="shared" si="2"/>
        <v>29440.2958</v>
      </c>
      <c r="R10" s="46">
        <f t="shared" si="3"/>
        <v>8664.674520600001</v>
      </c>
      <c r="S10" s="48">
        <f t="shared" si="4"/>
        <v>2606.1252894000004</v>
      </c>
      <c r="T10" s="46"/>
      <c r="U10" s="47"/>
      <c r="V10" s="48">
        <f t="shared" si="5"/>
        <v>500.81160000000006</v>
      </c>
      <c r="W10" s="47">
        <f t="shared" si="6"/>
        <v>500.81160000000006</v>
      </c>
      <c r="X10" s="47">
        <f t="shared" si="7"/>
        <v>147.3955812</v>
      </c>
      <c r="Y10" s="47">
        <f t="shared" si="8"/>
        <v>44.333038800000004</v>
      </c>
      <c r="Z10" s="46"/>
      <c r="AA10" s="47"/>
      <c r="AB10" s="47">
        <f t="shared" si="9"/>
        <v>229.68940000000003</v>
      </c>
      <c r="AC10" s="46">
        <f t="shared" si="10"/>
        <v>229.68940000000003</v>
      </c>
      <c r="AD10" s="47">
        <f t="shared" si="11"/>
        <v>67.6006758</v>
      </c>
      <c r="AE10" s="47">
        <f t="shared" si="12"/>
        <v>20.3326542</v>
      </c>
      <c r="AF10" s="46"/>
      <c r="AG10" s="47"/>
      <c r="AH10" s="47">
        <f t="shared" si="13"/>
        <v>47.5633</v>
      </c>
      <c r="AI10" s="46">
        <f t="shared" si="14"/>
        <v>47.5633</v>
      </c>
      <c r="AJ10" s="47">
        <f t="shared" si="15"/>
        <v>13.9985181</v>
      </c>
      <c r="AK10" s="47">
        <f t="shared" si="16"/>
        <v>4.210416899999999</v>
      </c>
      <c r="AL10" s="46"/>
      <c r="AM10" s="47"/>
      <c r="AN10" s="47">
        <f t="shared" si="17"/>
        <v>5084.9382000000005</v>
      </c>
      <c r="AO10" s="46">
        <f t="shared" si="18"/>
        <v>5084.9382000000005</v>
      </c>
      <c r="AP10" s="47">
        <f t="shared" si="19"/>
        <v>1496.5656174</v>
      </c>
      <c r="AQ10" s="47">
        <f t="shared" si="20"/>
        <v>450.13087260000003</v>
      </c>
      <c r="AR10" s="46"/>
      <c r="AS10" s="47"/>
      <c r="AT10" s="47">
        <f t="shared" si="21"/>
        <v>27.965799999999998</v>
      </c>
      <c r="AU10" s="46">
        <f t="shared" si="22"/>
        <v>27.965799999999998</v>
      </c>
      <c r="AV10" s="47">
        <f t="shared" si="23"/>
        <v>8.2307106</v>
      </c>
      <c r="AW10" s="47">
        <f t="shared" si="24"/>
        <v>2.4755994</v>
      </c>
      <c r="AX10" s="46"/>
      <c r="AY10" s="47"/>
      <c r="AZ10" s="47">
        <f t="shared" si="25"/>
        <v>29.5269</v>
      </c>
      <c r="BA10" s="46">
        <f t="shared" si="26"/>
        <v>29.5269</v>
      </c>
      <c r="BB10" s="47">
        <f t="shared" si="27"/>
        <v>8.6901633</v>
      </c>
      <c r="BC10" s="47">
        <f t="shared" si="28"/>
        <v>2.6137916999999997</v>
      </c>
      <c r="BD10" s="46"/>
      <c r="BE10" s="47"/>
      <c r="BF10" s="47">
        <f t="shared" si="29"/>
        <v>8.2812</v>
      </c>
      <c r="BG10" s="46">
        <f t="shared" si="30"/>
        <v>8.2812</v>
      </c>
      <c r="BH10" s="47">
        <f t="shared" si="31"/>
        <v>2.4372684</v>
      </c>
      <c r="BI10" s="47">
        <f t="shared" si="32"/>
        <v>0.7330715999999999</v>
      </c>
      <c r="BJ10" s="46"/>
      <c r="BK10" s="47"/>
      <c r="BL10" s="47">
        <f t="shared" si="33"/>
        <v>152.5992</v>
      </c>
      <c r="BM10" s="46">
        <f t="shared" si="34"/>
        <v>152.5992</v>
      </c>
      <c r="BN10" s="47">
        <f t="shared" si="35"/>
        <v>44.9119944</v>
      </c>
      <c r="BO10" s="47">
        <f t="shared" si="36"/>
        <v>13.5084456</v>
      </c>
      <c r="BP10" s="46"/>
      <c r="BQ10" s="47"/>
      <c r="BR10" s="47">
        <f t="shared" si="37"/>
        <v>227.465</v>
      </c>
      <c r="BS10" s="46">
        <f t="shared" si="38"/>
        <v>227.465</v>
      </c>
      <c r="BT10" s="47">
        <f t="shared" si="39"/>
        <v>66.946005</v>
      </c>
      <c r="BU10" s="47">
        <f t="shared" si="40"/>
        <v>20.135745</v>
      </c>
      <c r="BV10" s="46"/>
      <c r="BW10" s="47"/>
      <c r="BX10" s="47">
        <f t="shared" si="41"/>
        <v>2680</v>
      </c>
      <c r="BY10" s="46">
        <f t="shared" si="42"/>
        <v>2680</v>
      </c>
      <c r="BZ10" s="47">
        <f t="shared" si="43"/>
        <v>788.76</v>
      </c>
      <c r="CA10" s="47">
        <f t="shared" si="44"/>
        <v>237.24</v>
      </c>
      <c r="CB10" s="46"/>
      <c r="CC10" s="47"/>
      <c r="CD10" s="47">
        <f t="shared" si="45"/>
        <v>132.94140000000002</v>
      </c>
      <c r="CE10" s="46">
        <f t="shared" si="46"/>
        <v>132.94140000000002</v>
      </c>
      <c r="CF10" s="47">
        <f t="shared" si="47"/>
        <v>39.12643980000001</v>
      </c>
      <c r="CG10" s="47">
        <f t="shared" si="48"/>
        <v>11.768290200000001</v>
      </c>
      <c r="CH10" s="46"/>
      <c r="CI10" s="47"/>
      <c r="CJ10" s="47">
        <f t="shared" si="49"/>
        <v>1062.8143</v>
      </c>
      <c r="CK10" s="46">
        <f t="shared" si="50"/>
        <v>1062.8143</v>
      </c>
      <c r="CL10" s="47">
        <f t="shared" si="51"/>
        <v>312.80052509999996</v>
      </c>
      <c r="CM10" s="47">
        <f t="shared" si="52"/>
        <v>94.08285989999999</v>
      </c>
      <c r="CN10" s="46"/>
      <c r="CO10" s="47"/>
      <c r="CP10" s="47">
        <f t="shared" si="53"/>
        <v>581.8146</v>
      </c>
      <c r="CQ10" s="46">
        <f t="shared" si="54"/>
        <v>581.8146</v>
      </c>
      <c r="CR10" s="47">
        <f t="shared" si="55"/>
        <v>171.2358522</v>
      </c>
      <c r="CS10" s="47">
        <f t="shared" si="56"/>
        <v>51.5036178</v>
      </c>
      <c r="CT10" s="46"/>
      <c r="CU10" s="47"/>
      <c r="CV10" s="47">
        <f t="shared" si="57"/>
        <v>57.7205</v>
      </c>
      <c r="CW10" s="46">
        <f t="shared" si="58"/>
        <v>57.7205</v>
      </c>
      <c r="CX10" s="47">
        <f t="shared" si="59"/>
        <v>16.9879185</v>
      </c>
      <c r="CY10" s="47">
        <f t="shared" si="60"/>
        <v>5.1095565</v>
      </c>
      <c r="CZ10" s="46"/>
      <c r="DA10" s="47"/>
      <c r="DB10" s="47">
        <f t="shared" si="61"/>
        <v>4100.601000000001</v>
      </c>
      <c r="DC10" s="46">
        <f t="shared" si="62"/>
        <v>4100.601000000001</v>
      </c>
      <c r="DD10" s="47">
        <f t="shared" si="63"/>
        <v>1206.861957</v>
      </c>
      <c r="DE10" s="47">
        <f t="shared" si="64"/>
        <v>362.994993</v>
      </c>
      <c r="DF10" s="46"/>
      <c r="DG10" s="47"/>
      <c r="DH10" s="47">
        <f t="shared" si="65"/>
        <v>966.8502000000001</v>
      </c>
      <c r="DI10" s="46">
        <f t="shared" si="66"/>
        <v>966.8502000000001</v>
      </c>
      <c r="DJ10" s="47">
        <f t="shared" si="67"/>
        <v>284.5570014</v>
      </c>
      <c r="DK10" s="47">
        <f t="shared" si="68"/>
        <v>85.5878886</v>
      </c>
      <c r="DL10" s="46"/>
      <c r="DM10" s="46"/>
      <c r="DN10" s="46">
        <f t="shared" si="69"/>
        <v>160.9809</v>
      </c>
      <c r="DO10" s="46">
        <f t="shared" si="70"/>
        <v>160.9809</v>
      </c>
      <c r="DP10" s="47">
        <f t="shared" si="71"/>
        <v>47.3788413</v>
      </c>
      <c r="DQ10" s="47">
        <f t="shared" si="72"/>
        <v>14.2504137</v>
      </c>
      <c r="DR10" s="46"/>
      <c r="DS10" s="47"/>
      <c r="DT10" s="47">
        <f t="shared" si="73"/>
        <v>173.27540000000002</v>
      </c>
      <c r="DU10" s="46">
        <f t="shared" si="74"/>
        <v>173.27540000000002</v>
      </c>
      <c r="DV10" s="47">
        <f t="shared" si="75"/>
        <v>50.9972778</v>
      </c>
      <c r="DW10" s="47">
        <f t="shared" si="76"/>
        <v>15.3387522</v>
      </c>
      <c r="DX10" s="46"/>
      <c r="DY10" s="47"/>
      <c r="DZ10" s="47">
        <f t="shared" si="77"/>
        <v>13214.4569</v>
      </c>
      <c r="EA10" s="46">
        <f t="shared" si="78"/>
        <v>13214.4569</v>
      </c>
      <c r="EB10" s="47">
        <f t="shared" si="79"/>
        <v>3889.1921733000004</v>
      </c>
      <c r="EC10" s="47">
        <f t="shared" si="80"/>
        <v>1169.7752817</v>
      </c>
      <c r="ED10" s="46"/>
      <c r="EE10" s="46"/>
      <c r="EF10" s="46"/>
      <c r="EG10" s="46">
        <f t="shared" si="81"/>
        <v>0</v>
      </c>
      <c r="EH10" s="46"/>
      <c r="EI10" s="46"/>
    </row>
    <row r="11" spans="1:139" ht="12">
      <c r="A11" s="2">
        <v>41365</v>
      </c>
      <c r="C11" s="16"/>
      <c r="D11" s="16">
        <v>67000</v>
      </c>
      <c r="E11" s="45">
        <f t="shared" si="0"/>
        <v>67000</v>
      </c>
      <c r="F11" s="45">
        <v>19719</v>
      </c>
      <c r="G11" s="45">
        <v>5931</v>
      </c>
      <c r="H11" s="46"/>
      <c r="I11" s="47">
        <f>'2011B Academic'!I11</f>
        <v>0</v>
      </c>
      <c r="J11" s="47">
        <f>'2011B Academic'!J11</f>
        <v>37559.704200000015</v>
      </c>
      <c r="K11" s="47">
        <f t="shared" si="82"/>
        <v>37559.704200000015</v>
      </c>
      <c r="L11" s="47">
        <f>'2011B Academic'!L11</f>
        <v>11054.325479399999</v>
      </c>
      <c r="M11" s="47">
        <f>'2011B Academic'!M11</f>
        <v>3324.8747106000005</v>
      </c>
      <c r="N11" s="46"/>
      <c r="O11" s="46">
        <f t="shared" si="83"/>
        <v>0</v>
      </c>
      <c r="P11" s="48">
        <f t="shared" si="1"/>
        <v>29440.2958</v>
      </c>
      <c r="Q11" s="46">
        <f t="shared" si="2"/>
        <v>29440.2958</v>
      </c>
      <c r="R11" s="46">
        <f t="shared" si="3"/>
        <v>8664.674520600001</v>
      </c>
      <c r="S11" s="48">
        <f t="shared" si="4"/>
        <v>2606.1252894000004</v>
      </c>
      <c r="T11" s="46"/>
      <c r="U11" s="47">
        <f t="shared" si="84"/>
        <v>0</v>
      </c>
      <c r="V11" s="48">
        <f t="shared" si="5"/>
        <v>500.81160000000006</v>
      </c>
      <c r="W11" s="47">
        <f t="shared" si="6"/>
        <v>500.81160000000006</v>
      </c>
      <c r="X11" s="47">
        <f t="shared" si="7"/>
        <v>147.3955812</v>
      </c>
      <c r="Y11" s="47">
        <f t="shared" si="8"/>
        <v>44.333038800000004</v>
      </c>
      <c r="Z11" s="46"/>
      <c r="AA11" s="47">
        <f t="shared" si="85"/>
        <v>0</v>
      </c>
      <c r="AB11" s="47">
        <f t="shared" si="9"/>
        <v>229.68940000000003</v>
      </c>
      <c r="AC11" s="46">
        <f t="shared" si="10"/>
        <v>229.68940000000003</v>
      </c>
      <c r="AD11" s="47">
        <f t="shared" si="11"/>
        <v>67.6006758</v>
      </c>
      <c r="AE11" s="47">
        <f t="shared" si="12"/>
        <v>20.3326542</v>
      </c>
      <c r="AF11" s="46"/>
      <c r="AG11" s="47">
        <f t="shared" si="86"/>
        <v>0</v>
      </c>
      <c r="AH11" s="47">
        <f t="shared" si="13"/>
        <v>47.5633</v>
      </c>
      <c r="AI11" s="46">
        <f t="shared" si="14"/>
        <v>47.5633</v>
      </c>
      <c r="AJ11" s="47">
        <f t="shared" si="15"/>
        <v>13.9985181</v>
      </c>
      <c r="AK11" s="47">
        <f t="shared" si="16"/>
        <v>4.210416899999999</v>
      </c>
      <c r="AL11" s="46"/>
      <c r="AM11" s="47">
        <f t="shared" si="87"/>
        <v>0</v>
      </c>
      <c r="AN11" s="47">
        <f t="shared" si="17"/>
        <v>5084.9382000000005</v>
      </c>
      <c r="AO11" s="46">
        <f t="shared" si="18"/>
        <v>5084.9382000000005</v>
      </c>
      <c r="AP11" s="47">
        <f t="shared" si="19"/>
        <v>1496.5656174</v>
      </c>
      <c r="AQ11" s="47">
        <f t="shared" si="20"/>
        <v>450.13087260000003</v>
      </c>
      <c r="AR11" s="46"/>
      <c r="AS11" s="47">
        <f t="shared" si="88"/>
        <v>0</v>
      </c>
      <c r="AT11" s="47">
        <f t="shared" si="21"/>
        <v>27.965799999999998</v>
      </c>
      <c r="AU11" s="46">
        <f t="shared" si="22"/>
        <v>27.965799999999998</v>
      </c>
      <c r="AV11" s="47">
        <f t="shared" si="23"/>
        <v>8.2307106</v>
      </c>
      <c r="AW11" s="47">
        <f t="shared" si="24"/>
        <v>2.4755994</v>
      </c>
      <c r="AX11" s="46"/>
      <c r="AY11" s="47">
        <f t="shared" si="89"/>
        <v>0</v>
      </c>
      <c r="AZ11" s="47">
        <f t="shared" si="25"/>
        <v>29.5269</v>
      </c>
      <c r="BA11" s="46">
        <f t="shared" si="26"/>
        <v>29.5269</v>
      </c>
      <c r="BB11" s="47">
        <f t="shared" si="27"/>
        <v>8.6901633</v>
      </c>
      <c r="BC11" s="47">
        <f t="shared" si="28"/>
        <v>2.6137916999999997</v>
      </c>
      <c r="BD11" s="46"/>
      <c r="BE11" s="47">
        <f t="shared" si="90"/>
        <v>0</v>
      </c>
      <c r="BF11" s="47">
        <f t="shared" si="29"/>
        <v>8.2812</v>
      </c>
      <c r="BG11" s="46">
        <f t="shared" si="30"/>
        <v>8.2812</v>
      </c>
      <c r="BH11" s="47">
        <f t="shared" si="31"/>
        <v>2.4372684</v>
      </c>
      <c r="BI11" s="47">
        <f t="shared" si="32"/>
        <v>0.7330715999999999</v>
      </c>
      <c r="BJ11" s="46"/>
      <c r="BK11" s="47">
        <f t="shared" si="91"/>
        <v>0</v>
      </c>
      <c r="BL11" s="47">
        <f t="shared" si="33"/>
        <v>152.5992</v>
      </c>
      <c r="BM11" s="46">
        <f t="shared" si="34"/>
        <v>152.5992</v>
      </c>
      <c r="BN11" s="47">
        <f t="shared" si="35"/>
        <v>44.9119944</v>
      </c>
      <c r="BO11" s="47">
        <f t="shared" si="36"/>
        <v>13.5084456</v>
      </c>
      <c r="BP11" s="46"/>
      <c r="BQ11" s="47">
        <f t="shared" si="92"/>
        <v>0</v>
      </c>
      <c r="BR11" s="47">
        <f t="shared" si="37"/>
        <v>227.465</v>
      </c>
      <c r="BS11" s="46">
        <f t="shared" si="38"/>
        <v>227.465</v>
      </c>
      <c r="BT11" s="47">
        <f t="shared" si="39"/>
        <v>66.946005</v>
      </c>
      <c r="BU11" s="47">
        <f t="shared" si="40"/>
        <v>20.135745</v>
      </c>
      <c r="BV11" s="46"/>
      <c r="BW11" s="47">
        <f t="shared" si="93"/>
        <v>0</v>
      </c>
      <c r="BX11" s="47">
        <f t="shared" si="41"/>
        <v>2680</v>
      </c>
      <c r="BY11" s="46">
        <f t="shared" si="42"/>
        <v>2680</v>
      </c>
      <c r="BZ11" s="47">
        <f t="shared" si="43"/>
        <v>788.76</v>
      </c>
      <c r="CA11" s="47">
        <f t="shared" si="44"/>
        <v>237.24</v>
      </c>
      <c r="CB11" s="46"/>
      <c r="CC11" s="47">
        <f t="shared" si="94"/>
        <v>0</v>
      </c>
      <c r="CD11" s="47">
        <f t="shared" si="45"/>
        <v>132.94140000000002</v>
      </c>
      <c r="CE11" s="46">
        <f t="shared" si="46"/>
        <v>132.94140000000002</v>
      </c>
      <c r="CF11" s="47">
        <f t="shared" si="47"/>
        <v>39.12643980000001</v>
      </c>
      <c r="CG11" s="47">
        <f t="shared" si="48"/>
        <v>11.768290200000001</v>
      </c>
      <c r="CH11" s="46"/>
      <c r="CI11" s="47">
        <f t="shared" si="95"/>
        <v>0</v>
      </c>
      <c r="CJ11" s="47">
        <f t="shared" si="49"/>
        <v>1062.8143</v>
      </c>
      <c r="CK11" s="46">
        <f t="shared" si="50"/>
        <v>1062.8143</v>
      </c>
      <c r="CL11" s="47">
        <f t="shared" si="51"/>
        <v>312.80052509999996</v>
      </c>
      <c r="CM11" s="47">
        <f t="shared" si="52"/>
        <v>94.08285989999999</v>
      </c>
      <c r="CN11" s="46"/>
      <c r="CO11" s="47">
        <f t="shared" si="96"/>
        <v>0</v>
      </c>
      <c r="CP11" s="47">
        <f t="shared" si="53"/>
        <v>581.8146</v>
      </c>
      <c r="CQ11" s="46">
        <f t="shared" si="54"/>
        <v>581.8146</v>
      </c>
      <c r="CR11" s="47">
        <f t="shared" si="55"/>
        <v>171.2358522</v>
      </c>
      <c r="CS11" s="47">
        <f t="shared" si="56"/>
        <v>51.5036178</v>
      </c>
      <c r="CT11" s="46"/>
      <c r="CU11" s="47">
        <f t="shared" si="97"/>
        <v>0</v>
      </c>
      <c r="CV11" s="47">
        <f t="shared" si="57"/>
        <v>57.7205</v>
      </c>
      <c r="CW11" s="46">
        <f t="shared" si="58"/>
        <v>57.7205</v>
      </c>
      <c r="CX11" s="47">
        <f t="shared" si="59"/>
        <v>16.9879185</v>
      </c>
      <c r="CY11" s="47">
        <f t="shared" si="60"/>
        <v>5.1095565</v>
      </c>
      <c r="CZ11" s="46"/>
      <c r="DA11" s="47">
        <f t="shared" si="98"/>
        <v>0</v>
      </c>
      <c r="DB11" s="47">
        <f t="shared" si="61"/>
        <v>4100.601000000001</v>
      </c>
      <c r="DC11" s="46">
        <f t="shared" si="62"/>
        <v>4100.601000000001</v>
      </c>
      <c r="DD11" s="47">
        <f t="shared" si="63"/>
        <v>1206.861957</v>
      </c>
      <c r="DE11" s="47">
        <f t="shared" si="64"/>
        <v>362.994993</v>
      </c>
      <c r="DF11" s="46"/>
      <c r="DG11" s="47">
        <f t="shared" si="99"/>
        <v>0</v>
      </c>
      <c r="DH11" s="47">
        <f t="shared" si="65"/>
        <v>966.8502000000001</v>
      </c>
      <c r="DI11" s="46">
        <f t="shared" si="66"/>
        <v>966.8502000000001</v>
      </c>
      <c r="DJ11" s="47">
        <f t="shared" si="67"/>
        <v>284.5570014</v>
      </c>
      <c r="DK11" s="47">
        <f t="shared" si="68"/>
        <v>85.5878886</v>
      </c>
      <c r="DL11" s="46"/>
      <c r="DM11" s="46">
        <f t="shared" si="100"/>
        <v>0</v>
      </c>
      <c r="DN11" s="46">
        <f t="shared" si="69"/>
        <v>160.9809</v>
      </c>
      <c r="DO11" s="46">
        <f t="shared" si="70"/>
        <v>160.9809</v>
      </c>
      <c r="DP11" s="47">
        <f t="shared" si="71"/>
        <v>47.3788413</v>
      </c>
      <c r="DQ11" s="47">
        <f t="shared" si="72"/>
        <v>14.2504137</v>
      </c>
      <c r="DR11" s="46"/>
      <c r="DS11" s="47">
        <f t="shared" si="101"/>
        <v>0</v>
      </c>
      <c r="DT11" s="47">
        <f t="shared" si="73"/>
        <v>173.27540000000002</v>
      </c>
      <c r="DU11" s="46">
        <f t="shared" si="74"/>
        <v>173.27540000000002</v>
      </c>
      <c r="DV11" s="47">
        <f t="shared" si="75"/>
        <v>50.9972778</v>
      </c>
      <c r="DW11" s="47">
        <f t="shared" si="76"/>
        <v>15.3387522</v>
      </c>
      <c r="DX11" s="46"/>
      <c r="DY11" s="47">
        <f t="shared" si="102"/>
        <v>0</v>
      </c>
      <c r="DZ11" s="47">
        <f t="shared" si="77"/>
        <v>13214.4569</v>
      </c>
      <c r="EA11" s="46">
        <f t="shared" si="78"/>
        <v>13214.4569</v>
      </c>
      <c r="EB11" s="47">
        <f t="shared" si="79"/>
        <v>3889.1921733000004</v>
      </c>
      <c r="EC11" s="47">
        <f t="shared" si="80"/>
        <v>1169.7752817</v>
      </c>
      <c r="ED11" s="46"/>
      <c r="EE11" s="46"/>
      <c r="EF11" s="46"/>
      <c r="EG11" s="46">
        <f t="shared" si="81"/>
        <v>0</v>
      </c>
      <c r="EH11" s="46"/>
      <c r="EI11" s="46"/>
    </row>
    <row r="12" spans="1:139" ht="12">
      <c r="A12" s="2">
        <v>41548</v>
      </c>
      <c r="C12" s="16"/>
      <c r="D12" s="16">
        <v>67000</v>
      </c>
      <c r="E12" s="45">
        <f t="shared" si="0"/>
        <v>67000</v>
      </c>
      <c r="F12" s="45">
        <v>19719</v>
      </c>
      <c r="G12" s="45">
        <v>5931</v>
      </c>
      <c r="H12" s="46"/>
      <c r="I12" s="47">
        <f>'2011B Academic'!I12</f>
        <v>0</v>
      </c>
      <c r="J12" s="47">
        <f>'2011B Academic'!J12</f>
        <v>37559.704200000015</v>
      </c>
      <c r="K12" s="47">
        <f t="shared" si="82"/>
        <v>37559.704200000015</v>
      </c>
      <c r="L12" s="47">
        <f>'2011B Academic'!L12</f>
        <v>11054.325479399999</v>
      </c>
      <c r="M12" s="47">
        <f>'2011B Academic'!M12</f>
        <v>3324.8747106000005</v>
      </c>
      <c r="N12" s="46"/>
      <c r="O12" s="46"/>
      <c r="P12" s="48">
        <f t="shared" si="1"/>
        <v>29440.2958</v>
      </c>
      <c r="Q12" s="46">
        <f t="shared" si="2"/>
        <v>29440.2958</v>
      </c>
      <c r="R12" s="46">
        <f t="shared" si="3"/>
        <v>8664.674520600001</v>
      </c>
      <c r="S12" s="48">
        <f t="shared" si="4"/>
        <v>2606.1252894000004</v>
      </c>
      <c r="T12" s="46"/>
      <c r="U12" s="47"/>
      <c r="V12" s="48">
        <f t="shared" si="5"/>
        <v>500.81160000000006</v>
      </c>
      <c r="W12" s="47">
        <f t="shared" si="6"/>
        <v>500.81160000000006</v>
      </c>
      <c r="X12" s="47">
        <f t="shared" si="7"/>
        <v>147.3955812</v>
      </c>
      <c r="Y12" s="47">
        <f t="shared" si="8"/>
        <v>44.333038800000004</v>
      </c>
      <c r="Z12" s="46"/>
      <c r="AA12" s="47"/>
      <c r="AB12" s="47">
        <f t="shared" si="9"/>
        <v>229.68940000000003</v>
      </c>
      <c r="AC12" s="46">
        <f t="shared" si="10"/>
        <v>229.68940000000003</v>
      </c>
      <c r="AD12" s="47">
        <f t="shared" si="11"/>
        <v>67.6006758</v>
      </c>
      <c r="AE12" s="47">
        <f t="shared" si="12"/>
        <v>20.3326542</v>
      </c>
      <c r="AF12" s="46"/>
      <c r="AG12" s="47"/>
      <c r="AH12" s="47">
        <f t="shared" si="13"/>
        <v>47.5633</v>
      </c>
      <c r="AI12" s="46">
        <f t="shared" si="14"/>
        <v>47.5633</v>
      </c>
      <c r="AJ12" s="47">
        <f t="shared" si="15"/>
        <v>13.9985181</v>
      </c>
      <c r="AK12" s="47">
        <f t="shared" si="16"/>
        <v>4.210416899999999</v>
      </c>
      <c r="AL12" s="46"/>
      <c r="AM12" s="47"/>
      <c r="AN12" s="47">
        <f t="shared" si="17"/>
        <v>5084.9382000000005</v>
      </c>
      <c r="AO12" s="46">
        <f t="shared" si="18"/>
        <v>5084.9382000000005</v>
      </c>
      <c r="AP12" s="47">
        <f t="shared" si="19"/>
        <v>1496.5656174</v>
      </c>
      <c r="AQ12" s="47">
        <f t="shared" si="20"/>
        <v>450.13087260000003</v>
      </c>
      <c r="AR12" s="46"/>
      <c r="AS12" s="47"/>
      <c r="AT12" s="47">
        <f t="shared" si="21"/>
        <v>27.965799999999998</v>
      </c>
      <c r="AU12" s="46">
        <f t="shared" si="22"/>
        <v>27.965799999999998</v>
      </c>
      <c r="AV12" s="47">
        <f t="shared" si="23"/>
        <v>8.2307106</v>
      </c>
      <c r="AW12" s="47">
        <f t="shared" si="24"/>
        <v>2.4755994</v>
      </c>
      <c r="AX12" s="46"/>
      <c r="AY12" s="47"/>
      <c r="AZ12" s="47">
        <f t="shared" si="25"/>
        <v>29.5269</v>
      </c>
      <c r="BA12" s="46">
        <f t="shared" si="26"/>
        <v>29.5269</v>
      </c>
      <c r="BB12" s="47">
        <f t="shared" si="27"/>
        <v>8.6901633</v>
      </c>
      <c r="BC12" s="47">
        <f t="shared" si="28"/>
        <v>2.6137916999999997</v>
      </c>
      <c r="BD12" s="46"/>
      <c r="BE12" s="47"/>
      <c r="BF12" s="47">
        <f t="shared" si="29"/>
        <v>8.2812</v>
      </c>
      <c r="BG12" s="46">
        <f t="shared" si="30"/>
        <v>8.2812</v>
      </c>
      <c r="BH12" s="47">
        <f t="shared" si="31"/>
        <v>2.4372684</v>
      </c>
      <c r="BI12" s="47">
        <f t="shared" si="32"/>
        <v>0.7330715999999999</v>
      </c>
      <c r="BJ12" s="46"/>
      <c r="BK12" s="47"/>
      <c r="BL12" s="47">
        <f t="shared" si="33"/>
        <v>152.5992</v>
      </c>
      <c r="BM12" s="46">
        <f t="shared" si="34"/>
        <v>152.5992</v>
      </c>
      <c r="BN12" s="47">
        <f t="shared" si="35"/>
        <v>44.9119944</v>
      </c>
      <c r="BO12" s="47">
        <f t="shared" si="36"/>
        <v>13.5084456</v>
      </c>
      <c r="BP12" s="46"/>
      <c r="BQ12" s="47"/>
      <c r="BR12" s="47">
        <f t="shared" si="37"/>
        <v>227.465</v>
      </c>
      <c r="BS12" s="46">
        <f t="shared" si="38"/>
        <v>227.465</v>
      </c>
      <c r="BT12" s="47">
        <f t="shared" si="39"/>
        <v>66.946005</v>
      </c>
      <c r="BU12" s="47">
        <f t="shared" si="40"/>
        <v>20.135745</v>
      </c>
      <c r="BV12" s="46"/>
      <c r="BW12" s="47"/>
      <c r="BX12" s="47">
        <f t="shared" si="41"/>
        <v>2680</v>
      </c>
      <c r="BY12" s="46">
        <f t="shared" si="42"/>
        <v>2680</v>
      </c>
      <c r="BZ12" s="47">
        <f t="shared" si="43"/>
        <v>788.76</v>
      </c>
      <c r="CA12" s="47">
        <f t="shared" si="44"/>
        <v>237.24</v>
      </c>
      <c r="CB12" s="46"/>
      <c r="CC12" s="47"/>
      <c r="CD12" s="47">
        <f t="shared" si="45"/>
        <v>132.94140000000002</v>
      </c>
      <c r="CE12" s="46">
        <f t="shared" si="46"/>
        <v>132.94140000000002</v>
      </c>
      <c r="CF12" s="47">
        <f t="shared" si="47"/>
        <v>39.12643980000001</v>
      </c>
      <c r="CG12" s="47">
        <f t="shared" si="48"/>
        <v>11.768290200000001</v>
      </c>
      <c r="CH12" s="46"/>
      <c r="CI12" s="47"/>
      <c r="CJ12" s="47">
        <f t="shared" si="49"/>
        <v>1062.8143</v>
      </c>
      <c r="CK12" s="46">
        <f t="shared" si="50"/>
        <v>1062.8143</v>
      </c>
      <c r="CL12" s="47">
        <f t="shared" si="51"/>
        <v>312.80052509999996</v>
      </c>
      <c r="CM12" s="47">
        <f t="shared" si="52"/>
        <v>94.08285989999999</v>
      </c>
      <c r="CN12" s="46"/>
      <c r="CO12" s="47"/>
      <c r="CP12" s="47">
        <f t="shared" si="53"/>
        <v>581.8146</v>
      </c>
      <c r="CQ12" s="46">
        <f t="shared" si="54"/>
        <v>581.8146</v>
      </c>
      <c r="CR12" s="47">
        <f t="shared" si="55"/>
        <v>171.2358522</v>
      </c>
      <c r="CS12" s="47">
        <f t="shared" si="56"/>
        <v>51.5036178</v>
      </c>
      <c r="CT12" s="46"/>
      <c r="CU12" s="47"/>
      <c r="CV12" s="47">
        <f t="shared" si="57"/>
        <v>57.7205</v>
      </c>
      <c r="CW12" s="46">
        <f t="shared" si="58"/>
        <v>57.7205</v>
      </c>
      <c r="CX12" s="47">
        <f t="shared" si="59"/>
        <v>16.9879185</v>
      </c>
      <c r="CY12" s="47">
        <f t="shared" si="60"/>
        <v>5.1095565</v>
      </c>
      <c r="CZ12" s="46"/>
      <c r="DA12" s="47"/>
      <c r="DB12" s="47">
        <f t="shared" si="61"/>
        <v>4100.601000000001</v>
      </c>
      <c r="DC12" s="46">
        <f t="shared" si="62"/>
        <v>4100.601000000001</v>
      </c>
      <c r="DD12" s="47">
        <f t="shared" si="63"/>
        <v>1206.861957</v>
      </c>
      <c r="DE12" s="47">
        <f t="shared" si="64"/>
        <v>362.994993</v>
      </c>
      <c r="DF12" s="46"/>
      <c r="DG12" s="47"/>
      <c r="DH12" s="47">
        <f t="shared" si="65"/>
        <v>966.8502000000001</v>
      </c>
      <c r="DI12" s="46">
        <f t="shared" si="66"/>
        <v>966.8502000000001</v>
      </c>
      <c r="DJ12" s="47">
        <f t="shared" si="67"/>
        <v>284.5570014</v>
      </c>
      <c r="DK12" s="47">
        <f t="shared" si="68"/>
        <v>85.5878886</v>
      </c>
      <c r="DL12" s="46"/>
      <c r="DM12" s="46"/>
      <c r="DN12" s="46">
        <f t="shared" si="69"/>
        <v>160.9809</v>
      </c>
      <c r="DO12" s="46">
        <f t="shared" si="70"/>
        <v>160.9809</v>
      </c>
      <c r="DP12" s="47">
        <f t="shared" si="71"/>
        <v>47.3788413</v>
      </c>
      <c r="DQ12" s="47">
        <f t="shared" si="72"/>
        <v>14.2504137</v>
      </c>
      <c r="DR12" s="46"/>
      <c r="DS12" s="47"/>
      <c r="DT12" s="47">
        <f t="shared" si="73"/>
        <v>173.27540000000002</v>
      </c>
      <c r="DU12" s="46">
        <f t="shared" si="74"/>
        <v>173.27540000000002</v>
      </c>
      <c r="DV12" s="47">
        <f t="shared" si="75"/>
        <v>50.9972778</v>
      </c>
      <c r="DW12" s="47">
        <f t="shared" si="76"/>
        <v>15.3387522</v>
      </c>
      <c r="DX12" s="46"/>
      <c r="DY12" s="47"/>
      <c r="DZ12" s="47">
        <f t="shared" si="77"/>
        <v>13214.4569</v>
      </c>
      <c r="EA12" s="46">
        <f t="shared" si="78"/>
        <v>13214.4569</v>
      </c>
      <c r="EB12" s="47">
        <f t="shared" si="79"/>
        <v>3889.1921733000004</v>
      </c>
      <c r="EC12" s="47">
        <f t="shared" si="80"/>
        <v>1169.7752817</v>
      </c>
      <c r="ED12" s="46"/>
      <c r="EE12" s="46"/>
      <c r="EF12" s="46"/>
      <c r="EG12" s="46">
        <f t="shared" si="81"/>
        <v>0</v>
      </c>
      <c r="EH12" s="46"/>
      <c r="EI12" s="46"/>
    </row>
    <row r="13" spans="1:139" ht="12">
      <c r="A13" s="2">
        <v>41730</v>
      </c>
      <c r="C13" s="16"/>
      <c r="D13" s="16">
        <v>67000</v>
      </c>
      <c r="E13" s="45">
        <f t="shared" si="0"/>
        <v>67000</v>
      </c>
      <c r="F13" s="45">
        <v>19719</v>
      </c>
      <c r="G13" s="45">
        <v>5931</v>
      </c>
      <c r="H13" s="46"/>
      <c r="I13" s="47">
        <f>'2011B Academic'!I13</f>
        <v>0</v>
      </c>
      <c r="J13" s="47">
        <f>'2011B Academic'!J13</f>
        <v>37559.704200000015</v>
      </c>
      <c r="K13" s="47">
        <f t="shared" si="82"/>
        <v>37559.704200000015</v>
      </c>
      <c r="L13" s="47">
        <f>'2011B Academic'!L13</f>
        <v>11054.325479399999</v>
      </c>
      <c r="M13" s="47">
        <f>'2011B Academic'!M13</f>
        <v>3324.8747106000005</v>
      </c>
      <c r="N13" s="46"/>
      <c r="O13" s="46">
        <f t="shared" si="83"/>
        <v>0</v>
      </c>
      <c r="P13" s="48">
        <f t="shared" si="1"/>
        <v>29440.2958</v>
      </c>
      <c r="Q13" s="46">
        <f t="shared" si="2"/>
        <v>29440.2958</v>
      </c>
      <c r="R13" s="46">
        <f t="shared" si="3"/>
        <v>8664.674520600001</v>
      </c>
      <c r="S13" s="48">
        <f t="shared" si="4"/>
        <v>2606.1252894000004</v>
      </c>
      <c r="T13" s="46"/>
      <c r="U13" s="47">
        <f t="shared" si="84"/>
        <v>0</v>
      </c>
      <c r="V13" s="48">
        <f t="shared" si="5"/>
        <v>500.81160000000006</v>
      </c>
      <c r="W13" s="47">
        <f t="shared" si="6"/>
        <v>500.81160000000006</v>
      </c>
      <c r="X13" s="47">
        <f t="shared" si="7"/>
        <v>147.3955812</v>
      </c>
      <c r="Y13" s="47">
        <f t="shared" si="8"/>
        <v>44.333038800000004</v>
      </c>
      <c r="Z13" s="46"/>
      <c r="AA13" s="47">
        <f t="shared" si="85"/>
        <v>0</v>
      </c>
      <c r="AB13" s="47">
        <f t="shared" si="9"/>
        <v>229.68940000000003</v>
      </c>
      <c r="AC13" s="46">
        <f t="shared" si="10"/>
        <v>229.68940000000003</v>
      </c>
      <c r="AD13" s="47">
        <f t="shared" si="11"/>
        <v>67.6006758</v>
      </c>
      <c r="AE13" s="47">
        <f t="shared" si="12"/>
        <v>20.3326542</v>
      </c>
      <c r="AF13" s="46"/>
      <c r="AG13" s="47">
        <f t="shared" si="86"/>
        <v>0</v>
      </c>
      <c r="AH13" s="47">
        <f t="shared" si="13"/>
        <v>47.5633</v>
      </c>
      <c r="AI13" s="46">
        <f t="shared" si="14"/>
        <v>47.5633</v>
      </c>
      <c r="AJ13" s="47">
        <f t="shared" si="15"/>
        <v>13.9985181</v>
      </c>
      <c r="AK13" s="47">
        <f t="shared" si="16"/>
        <v>4.210416899999999</v>
      </c>
      <c r="AL13" s="46"/>
      <c r="AM13" s="47">
        <f t="shared" si="87"/>
        <v>0</v>
      </c>
      <c r="AN13" s="47">
        <f t="shared" si="17"/>
        <v>5084.9382000000005</v>
      </c>
      <c r="AO13" s="46">
        <f t="shared" si="18"/>
        <v>5084.9382000000005</v>
      </c>
      <c r="AP13" s="47">
        <f t="shared" si="19"/>
        <v>1496.5656174</v>
      </c>
      <c r="AQ13" s="47">
        <f t="shared" si="20"/>
        <v>450.13087260000003</v>
      </c>
      <c r="AR13" s="46"/>
      <c r="AS13" s="47">
        <f t="shared" si="88"/>
        <v>0</v>
      </c>
      <c r="AT13" s="47">
        <f t="shared" si="21"/>
        <v>27.965799999999998</v>
      </c>
      <c r="AU13" s="46">
        <f t="shared" si="22"/>
        <v>27.965799999999998</v>
      </c>
      <c r="AV13" s="47">
        <f t="shared" si="23"/>
        <v>8.2307106</v>
      </c>
      <c r="AW13" s="47">
        <f t="shared" si="24"/>
        <v>2.4755994</v>
      </c>
      <c r="AX13" s="46"/>
      <c r="AY13" s="47">
        <f t="shared" si="89"/>
        <v>0</v>
      </c>
      <c r="AZ13" s="47">
        <f t="shared" si="25"/>
        <v>29.5269</v>
      </c>
      <c r="BA13" s="46">
        <f t="shared" si="26"/>
        <v>29.5269</v>
      </c>
      <c r="BB13" s="47">
        <f t="shared" si="27"/>
        <v>8.6901633</v>
      </c>
      <c r="BC13" s="47">
        <f t="shared" si="28"/>
        <v>2.6137916999999997</v>
      </c>
      <c r="BD13" s="46"/>
      <c r="BE13" s="47">
        <f t="shared" si="90"/>
        <v>0</v>
      </c>
      <c r="BF13" s="47">
        <f t="shared" si="29"/>
        <v>8.2812</v>
      </c>
      <c r="BG13" s="46">
        <f t="shared" si="30"/>
        <v>8.2812</v>
      </c>
      <c r="BH13" s="47">
        <f t="shared" si="31"/>
        <v>2.4372684</v>
      </c>
      <c r="BI13" s="47">
        <f t="shared" si="32"/>
        <v>0.7330715999999999</v>
      </c>
      <c r="BJ13" s="46"/>
      <c r="BK13" s="47">
        <f t="shared" si="91"/>
        <v>0</v>
      </c>
      <c r="BL13" s="47">
        <f t="shared" si="33"/>
        <v>152.5992</v>
      </c>
      <c r="BM13" s="46">
        <f t="shared" si="34"/>
        <v>152.5992</v>
      </c>
      <c r="BN13" s="47">
        <f t="shared" si="35"/>
        <v>44.9119944</v>
      </c>
      <c r="BO13" s="47">
        <f t="shared" si="36"/>
        <v>13.5084456</v>
      </c>
      <c r="BP13" s="46"/>
      <c r="BQ13" s="47">
        <f t="shared" si="92"/>
        <v>0</v>
      </c>
      <c r="BR13" s="47">
        <f t="shared" si="37"/>
        <v>227.465</v>
      </c>
      <c r="BS13" s="46">
        <f t="shared" si="38"/>
        <v>227.465</v>
      </c>
      <c r="BT13" s="47">
        <f t="shared" si="39"/>
        <v>66.946005</v>
      </c>
      <c r="BU13" s="47">
        <f t="shared" si="40"/>
        <v>20.135745</v>
      </c>
      <c r="BV13" s="46"/>
      <c r="BW13" s="47">
        <f t="shared" si="93"/>
        <v>0</v>
      </c>
      <c r="BX13" s="47">
        <f t="shared" si="41"/>
        <v>2680</v>
      </c>
      <c r="BY13" s="46">
        <f t="shared" si="42"/>
        <v>2680</v>
      </c>
      <c r="BZ13" s="47">
        <f t="shared" si="43"/>
        <v>788.76</v>
      </c>
      <c r="CA13" s="47">
        <f t="shared" si="44"/>
        <v>237.24</v>
      </c>
      <c r="CB13" s="46"/>
      <c r="CC13" s="47">
        <f t="shared" si="94"/>
        <v>0</v>
      </c>
      <c r="CD13" s="47">
        <f t="shared" si="45"/>
        <v>132.94140000000002</v>
      </c>
      <c r="CE13" s="46">
        <f t="shared" si="46"/>
        <v>132.94140000000002</v>
      </c>
      <c r="CF13" s="47">
        <f t="shared" si="47"/>
        <v>39.12643980000001</v>
      </c>
      <c r="CG13" s="47">
        <f t="shared" si="48"/>
        <v>11.768290200000001</v>
      </c>
      <c r="CH13" s="46"/>
      <c r="CI13" s="47">
        <f t="shared" si="95"/>
        <v>0</v>
      </c>
      <c r="CJ13" s="47">
        <f t="shared" si="49"/>
        <v>1062.8143</v>
      </c>
      <c r="CK13" s="46">
        <f t="shared" si="50"/>
        <v>1062.8143</v>
      </c>
      <c r="CL13" s="47">
        <f t="shared" si="51"/>
        <v>312.80052509999996</v>
      </c>
      <c r="CM13" s="47">
        <f t="shared" si="52"/>
        <v>94.08285989999999</v>
      </c>
      <c r="CN13" s="46"/>
      <c r="CO13" s="47">
        <f t="shared" si="96"/>
        <v>0</v>
      </c>
      <c r="CP13" s="47">
        <f t="shared" si="53"/>
        <v>581.8146</v>
      </c>
      <c r="CQ13" s="46">
        <f t="shared" si="54"/>
        <v>581.8146</v>
      </c>
      <c r="CR13" s="47">
        <f t="shared" si="55"/>
        <v>171.2358522</v>
      </c>
      <c r="CS13" s="47">
        <f t="shared" si="56"/>
        <v>51.5036178</v>
      </c>
      <c r="CT13" s="46"/>
      <c r="CU13" s="47">
        <f t="shared" si="97"/>
        <v>0</v>
      </c>
      <c r="CV13" s="47">
        <f t="shared" si="57"/>
        <v>57.7205</v>
      </c>
      <c r="CW13" s="46">
        <f t="shared" si="58"/>
        <v>57.7205</v>
      </c>
      <c r="CX13" s="47">
        <f t="shared" si="59"/>
        <v>16.9879185</v>
      </c>
      <c r="CY13" s="47">
        <f t="shared" si="60"/>
        <v>5.1095565</v>
      </c>
      <c r="CZ13" s="46"/>
      <c r="DA13" s="47">
        <f t="shared" si="98"/>
        <v>0</v>
      </c>
      <c r="DB13" s="47">
        <f t="shared" si="61"/>
        <v>4100.601000000001</v>
      </c>
      <c r="DC13" s="46">
        <f t="shared" si="62"/>
        <v>4100.601000000001</v>
      </c>
      <c r="DD13" s="47">
        <f t="shared" si="63"/>
        <v>1206.861957</v>
      </c>
      <c r="DE13" s="47">
        <f t="shared" si="64"/>
        <v>362.994993</v>
      </c>
      <c r="DF13" s="46"/>
      <c r="DG13" s="47">
        <f t="shared" si="99"/>
        <v>0</v>
      </c>
      <c r="DH13" s="47">
        <f t="shared" si="65"/>
        <v>966.8502000000001</v>
      </c>
      <c r="DI13" s="46">
        <f t="shared" si="66"/>
        <v>966.8502000000001</v>
      </c>
      <c r="DJ13" s="47">
        <f t="shared" si="67"/>
        <v>284.5570014</v>
      </c>
      <c r="DK13" s="47">
        <f t="shared" si="68"/>
        <v>85.5878886</v>
      </c>
      <c r="DL13" s="46"/>
      <c r="DM13" s="46">
        <f t="shared" si="100"/>
        <v>0</v>
      </c>
      <c r="DN13" s="46">
        <f t="shared" si="69"/>
        <v>160.9809</v>
      </c>
      <c r="DO13" s="46">
        <f t="shared" si="70"/>
        <v>160.9809</v>
      </c>
      <c r="DP13" s="47">
        <f t="shared" si="71"/>
        <v>47.3788413</v>
      </c>
      <c r="DQ13" s="47">
        <f t="shared" si="72"/>
        <v>14.2504137</v>
      </c>
      <c r="DR13" s="46"/>
      <c r="DS13" s="47">
        <f t="shared" si="101"/>
        <v>0</v>
      </c>
      <c r="DT13" s="47">
        <f t="shared" si="73"/>
        <v>173.27540000000002</v>
      </c>
      <c r="DU13" s="46">
        <f t="shared" si="74"/>
        <v>173.27540000000002</v>
      </c>
      <c r="DV13" s="47">
        <f t="shared" si="75"/>
        <v>50.9972778</v>
      </c>
      <c r="DW13" s="47">
        <f t="shared" si="76"/>
        <v>15.3387522</v>
      </c>
      <c r="DX13" s="46"/>
      <c r="DY13" s="47">
        <f t="shared" si="102"/>
        <v>0</v>
      </c>
      <c r="DZ13" s="47">
        <f t="shared" si="77"/>
        <v>13214.4569</v>
      </c>
      <c r="EA13" s="46">
        <f t="shared" si="78"/>
        <v>13214.4569</v>
      </c>
      <c r="EB13" s="47">
        <f t="shared" si="79"/>
        <v>3889.1921733000004</v>
      </c>
      <c r="EC13" s="47">
        <f t="shared" si="80"/>
        <v>1169.7752817</v>
      </c>
      <c r="ED13" s="46"/>
      <c r="EE13" s="46"/>
      <c r="EF13" s="46"/>
      <c r="EG13" s="46">
        <f t="shared" si="81"/>
        <v>0</v>
      </c>
      <c r="EH13" s="46"/>
      <c r="EI13" s="46"/>
    </row>
    <row r="14" spans="1:139" ht="12">
      <c r="A14" s="2">
        <v>41913</v>
      </c>
      <c r="B14" s="10"/>
      <c r="C14" s="16"/>
      <c r="D14" s="16">
        <v>67000</v>
      </c>
      <c r="E14" s="45">
        <f t="shared" si="0"/>
        <v>67000</v>
      </c>
      <c r="F14" s="45">
        <v>19719</v>
      </c>
      <c r="G14" s="45">
        <v>5931</v>
      </c>
      <c r="H14" s="46"/>
      <c r="I14" s="47">
        <f>'2011B Academic'!I14</f>
        <v>0</v>
      </c>
      <c r="J14" s="47">
        <f>'2011B Academic'!J14</f>
        <v>37559.704200000015</v>
      </c>
      <c r="K14" s="47">
        <f t="shared" si="82"/>
        <v>37559.704200000015</v>
      </c>
      <c r="L14" s="47">
        <f>'2011B Academic'!L14</f>
        <v>11054.325479399999</v>
      </c>
      <c r="M14" s="47">
        <f>'2011B Academic'!M14</f>
        <v>3324.8747106000005</v>
      </c>
      <c r="N14" s="46"/>
      <c r="O14" s="46"/>
      <c r="P14" s="48">
        <f t="shared" si="1"/>
        <v>29440.2958</v>
      </c>
      <c r="Q14" s="46">
        <f t="shared" si="2"/>
        <v>29440.2958</v>
      </c>
      <c r="R14" s="46">
        <f t="shared" si="3"/>
        <v>8664.674520600001</v>
      </c>
      <c r="S14" s="48">
        <f t="shared" si="4"/>
        <v>2606.1252894000004</v>
      </c>
      <c r="T14" s="46"/>
      <c r="U14" s="47"/>
      <c r="V14" s="48">
        <f t="shared" si="5"/>
        <v>500.81160000000006</v>
      </c>
      <c r="W14" s="47">
        <f t="shared" si="6"/>
        <v>500.81160000000006</v>
      </c>
      <c r="X14" s="47">
        <f t="shared" si="7"/>
        <v>147.3955812</v>
      </c>
      <c r="Y14" s="47">
        <f t="shared" si="8"/>
        <v>44.333038800000004</v>
      </c>
      <c r="Z14" s="46"/>
      <c r="AA14" s="47"/>
      <c r="AB14" s="47">
        <f t="shared" si="9"/>
        <v>229.68940000000003</v>
      </c>
      <c r="AC14" s="46">
        <f t="shared" si="10"/>
        <v>229.68940000000003</v>
      </c>
      <c r="AD14" s="47">
        <f t="shared" si="11"/>
        <v>67.6006758</v>
      </c>
      <c r="AE14" s="47">
        <f t="shared" si="12"/>
        <v>20.3326542</v>
      </c>
      <c r="AF14" s="46"/>
      <c r="AG14" s="47"/>
      <c r="AH14" s="47">
        <f t="shared" si="13"/>
        <v>47.5633</v>
      </c>
      <c r="AI14" s="46">
        <f t="shared" si="14"/>
        <v>47.5633</v>
      </c>
      <c r="AJ14" s="47">
        <f t="shared" si="15"/>
        <v>13.9985181</v>
      </c>
      <c r="AK14" s="47">
        <f t="shared" si="16"/>
        <v>4.210416899999999</v>
      </c>
      <c r="AL14" s="46"/>
      <c r="AM14" s="47"/>
      <c r="AN14" s="47">
        <f t="shared" si="17"/>
        <v>5084.9382000000005</v>
      </c>
      <c r="AO14" s="46">
        <f t="shared" si="18"/>
        <v>5084.9382000000005</v>
      </c>
      <c r="AP14" s="47">
        <f t="shared" si="19"/>
        <v>1496.5656174</v>
      </c>
      <c r="AQ14" s="47">
        <f t="shared" si="20"/>
        <v>450.13087260000003</v>
      </c>
      <c r="AR14" s="46"/>
      <c r="AS14" s="47"/>
      <c r="AT14" s="47">
        <f t="shared" si="21"/>
        <v>27.965799999999998</v>
      </c>
      <c r="AU14" s="46">
        <f t="shared" si="22"/>
        <v>27.965799999999998</v>
      </c>
      <c r="AV14" s="47">
        <f t="shared" si="23"/>
        <v>8.2307106</v>
      </c>
      <c r="AW14" s="47">
        <f t="shared" si="24"/>
        <v>2.4755994</v>
      </c>
      <c r="AX14" s="46"/>
      <c r="AY14" s="47"/>
      <c r="AZ14" s="47">
        <f t="shared" si="25"/>
        <v>29.5269</v>
      </c>
      <c r="BA14" s="46">
        <f t="shared" si="26"/>
        <v>29.5269</v>
      </c>
      <c r="BB14" s="47">
        <f t="shared" si="27"/>
        <v>8.6901633</v>
      </c>
      <c r="BC14" s="47">
        <f t="shared" si="28"/>
        <v>2.6137916999999997</v>
      </c>
      <c r="BD14" s="46"/>
      <c r="BE14" s="47"/>
      <c r="BF14" s="47">
        <f t="shared" si="29"/>
        <v>8.2812</v>
      </c>
      <c r="BG14" s="46">
        <f t="shared" si="30"/>
        <v>8.2812</v>
      </c>
      <c r="BH14" s="47">
        <f t="shared" si="31"/>
        <v>2.4372684</v>
      </c>
      <c r="BI14" s="47">
        <f t="shared" si="32"/>
        <v>0.7330715999999999</v>
      </c>
      <c r="BJ14" s="46"/>
      <c r="BK14" s="47"/>
      <c r="BL14" s="47">
        <f t="shared" si="33"/>
        <v>152.5992</v>
      </c>
      <c r="BM14" s="46">
        <f t="shared" si="34"/>
        <v>152.5992</v>
      </c>
      <c r="BN14" s="47">
        <f t="shared" si="35"/>
        <v>44.9119944</v>
      </c>
      <c r="BO14" s="47">
        <f t="shared" si="36"/>
        <v>13.5084456</v>
      </c>
      <c r="BP14" s="46"/>
      <c r="BQ14" s="47"/>
      <c r="BR14" s="47">
        <f t="shared" si="37"/>
        <v>227.465</v>
      </c>
      <c r="BS14" s="46">
        <f t="shared" si="38"/>
        <v>227.465</v>
      </c>
      <c r="BT14" s="47">
        <f t="shared" si="39"/>
        <v>66.946005</v>
      </c>
      <c r="BU14" s="47">
        <f t="shared" si="40"/>
        <v>20.135745</v>
      </c>
      <c r="BV14" s="46"/>
      <c r="BW14" s="47"/>
      <c r="BX14" s="47">
        <f t="shared" si="41"/>
        <v>2680</v>
      </c>
      <c r="BY14" s="46">
        <f t="shared" si="42"/>
        <v>2680</v>
      </c>
      <c r="BZ14" s="47">
        <f t="shared" si="43"/>
        <v>788.76</v>
      </c>
      <c r="CA14" s="47">
        <f t="shared" si="44"/>
        <v>237.24</v>
      </c>
      <c r="CB14" s="46"/>
      <c r="CC14" s="47"/>
      <c r="CD14" s="47">
        <f t="shared" si="45"/>
        <v>132.94140000000002</v>
      </c>
      <c r="CE14" s="46">
        <f t="shared" si="46"/>
        <v>132.94140000000002</v>
      </c>
      <c r="CF14" s="47">
        <f t="shared" si="47"/>
        <v>39.12643980000001</v>
      </c>
      <c r="CG14" s="47">
        <f t="shared" si="48"/>
        <v>11.768290200000001</v>
      </c>
      <c r="CH14" s="46"/>
      <c r="CI14" s="47"/>
      <c r="CJ14" s="47">
        <f t="shared" si="49"/>
        <v>1062.8143</v>
      </c>
      <c r="CK14" s="46">
        <f t="shared" si="50"/>
        <v>1062.8143</v>
      </c>
      <c r="CL14" s="47">
        <f t="shared" si="51"/>
        <v>312.80052509999996</v>
      </c>
      <c r="CM14" s="47">
        <f t="shared" si="52"/>
        <v>94.08285989999999</v>
      </c>
      <c r="CN14" s="46"/>
      <c r="CO14" s="47"/>
      <c r="CP14" s="47">
        <f t="shared" si="53"/>
        <v>581.8146</v>
      </c>
      <c r="CQ14" s="46">
        <f t="shared" si="54"/>
        <v>581.8146</v>
      </c>
      <c r="CR14" s="47">
        <f t="shared" si="55"/>
        <v>171.2358522</v>
      </c>
      <c r="CS14" s="47">
        <f t="shared" si="56"/>
        <v>51.5036178</v>
      </c>
      <c r="CT14" s="46"/>
      <c r="CU14" s="47"/>
      <c r="CV14" s="47">
        <f t="shared" si="57"/>
        <v>57.7205</v>
      </c>
      <c r="CW14" s="46">
        <f t="shared" si="58"/>
        <v>57.7205</v>
      </c>
      <c r="CX14" s="47">
        <f t="shared" si="59"/>
        <v>16.9879185</v>
      </c>
      <c r="CY14" s="47">
        <f t="shared" si="60"/>
        <v>5.1095565</v>
      </c>
      <c r="CZ14" s="46"/>
      <c r="DA14" s="47"/>
      <c r="DB14" s="47">
        <f t="shared" si="61"/>
        <v>4100.601000000001</v>
      </c>
      <c r="DC14" s="46">
        <f t="shared" si="62"/>
        <v>4100.601000000001</v>
      </c>
      <c r="DD14" s="47">
        <f t="shared" si="63"/>
        <v>1206.861957</v>
      </c>
      <c r="DE14" s="47">
        <f t="shared" si="64"/>
        <v>362.994993</v>
      </c>
      <c r="DF14" s="46"/>
      <c r="DG14" s="47"/>
      <c r="DH14" s="47">
        <f t="shared" si="65"/>
        <v>966.8502000000001</v>
      </c>
      <c r="DI14" s="46">
        <f t="shared" si="66"/>
        <v>966.8502000000001</v>
      </c>
      <c r="DJ14" s="47">
        <f t="shared" si="67"/>
        <v>284.5570014</v>
      </c>
      <c r="DK14" s="47">
        <f t="shared" si="68"/>
        <v>85.5878886</v>
      </c>
      <c r="DL14" s="46"/>
      <c r="DM14" s="46"/>
      <c r="DN14" s="46">
        <f t="shared" si="69"/>
        <v>160.9809</v>
      </c>
      <c r="DO14" s="46">
        <f t="shared" si="70"/>
        <v>160.9809</v>
      </c>
      <c r="DP14" s="47">
        <f t="shared" si="71"/>
        <v>47.3788413</v>
      </c>
      <c r="DQ14" s="47">
        <f t="shared" si="72"/>
        <v>14.2504137</v>
      </c>
      <c r="DR14" s="46"/>
      <c r="DS14" s="47"/>
      <c r="DT14" s="47">
        <f t="shared" si="73"/>
        <v>173.27540000000002</v>
      </c>
      <c r="DU14" s="46">
        <f t="shared" si="74"/>
        <v>173.27540000000002</v>
      </c>
      <c r="DV14" s="47">
        <f t="shared" si="75"/>
        <v>50.9972778</v>
      </c>
      <c r="DW14" s="47">
        <f t="shared" si="76"/>
        <v>15.3387522</v>
      </c>
      <c r="DX14" s="46"/>
      <c r="DY14" s="47"/>
      <c r="DZ14" s="47">
        <f t="shared" si="77"/>
        <v>13214.4569</v>
      </c>
      <c r="EA14" s="46">
        <f t="shared" si="78"/>
        <v>13214.4569</v>
      </c>
      <c r="EB14" s="47">
        <f t="shared" si="79"/>
        <v>3889.1921733000004</v>
      </c>
      <c r="EC14" s="47">
        <f t="shared" si="80"/>
        <v>1169.7752817</v>
      </c>
      <c r="ED14" s="46"/>
      <c r="EE14" s="46"/>
      <c r="EF14" s="46"/>
      <c r="EG14" s="46">
        <f t="shared" si="81"/>
        <v>0</v>
      </c>
      <c r="EH14" s="46"/>
      <c r="EI14" s="46"/>
    </row>
    <row r="15" spans="1:139" ht="12">
      <c r="A15" s="2">
        <v>42095</v>
      </c>
      <c r="C15" s="16"/>
      <c r="D15" s="16">
        <v>67000</v>
      </c>
      <c r="E15" s="45">
        <f t="shared" si="0"/>
        <v>67000</v>
      </c>
      <c r="F15" s="45">
        <v>19719</v>
      </c>
      <c r="G15" s="45">
        <v>5931</v>
      </c>
      <c r="H15" s="46"/>
      <c r="I15" s="47">
        <f>'2011B Academic'!I15</f>
        <v>0</v>
      </c>
      <c r="J15" s="47">
        <f>'2011B Academic'!J15</f>
        <v>37559.704200000015</v>
      </c>
      <c r="K15" s="47">
        <f t="shared" si="82"/>
        <v>37559.704200000015</v>
      </c>
      <c r="L15" s="47">
        <f>'2011B Academic'!L15</f>
        <v>11054.325479399999</v>
      </c>
      <c r="M15" s="47">
        <f>'2011B Academic'!M15</f>
        <v>3324.8747106000005</v>
      </c>
      <c r="N15" s="46"/>
      <c r="O15" s="46">
        <f t="shared" si="83"/>
        <v>0</v>
      </c>
      <c r="P15" s="48">
        <f t="shared" si="1"/>
        <v>29440.2958</v>
      </c>
      <c r="Q15" s="46">
        <f t="shared" si="2"/>
        <v>29440.2958</v>
      </c>
      <c r="R15" s="46">
        <f t="shared" si="3"/>
        <v>8664.674520600001</v>
      </c>
      <c r="S15" s="48">
        <f t="shared" si="4"/>
        <v>2606.1252894000004</v>
      </c>
      <c r="T15" s="46"/>
      <c r="U15" s="47">
        <f t="shared" si="84"/>
        <v>0</v>
      </c>
      <c r="V15" s="48">
        <f t="shared" si="5"/>
        <v>500.81160000000006</v>
      </c>
      <c r="W15" s="47">
        <f t="shared" si="6"/>
        <v>500.81160000000006</v>
      </c>
      <c r="X15" s="47">
        <f t="shared" si="7"/>
        <v>147.3955812</v>
      </c>
      <c r="Y15" s="47">
        <f t="shared" si="8"/>
        <v>44.333038800000004</v>
      </c>
      <c r="Z15" s="46"/>
      <c r="AA15" s="47">
        <f t="shared" si="85"/>
        <v>0</v>
      </c>
      <c r="AB15" s="47">
        <f t="shared" si="9"/>
        <v>229.68940000000003</v>
      </c>
      <c r="AC15" s="46">
        <f t="shared" si="10"/>
        <v>229.68940000000003</v>
      </c>
      <c r="AD15" s="47">
        <f t="shared" si="11"/>
        <v>67.6006758</v>
      </c>
      <c r="AE15" s="47">
        <f t="shared" si="12"/>
        <v>20.3326542</v>
      </c>
      <c r="AF15" s="46"/>
      <c r="AG15" s="47">
        <f t="shared" si="86"/>
        <v>0</v>
      </c>
      <c r="AH15" s="47">
        <f t="shared" si="13"/>
        <v>47.5633</v>
      </c>
      <c r="AI15" s="46">
        <f t="shared" si="14"/>
        <v>47.5633</v>
      </c>
      <c r="AJ15" s="47">
        <f t="shared" si="15"/>
        <v>13.9985181</v>
      </c>
      <c r="AK15" s="47">
        <f t="shared" si="16"/>
        <v>4.210416899999999</v>
      </c>
      <c r="AL15" s="46"/>
      <c r="AM15" s="47">
        <f t="shared" si="87"/>
        <v>0</v>
      </c>
      <c r="AN15" s="47">
        <f t="shared" si="17"/>
        <v>5084.9382000000005</v>
      </c>
      <c r="AO15" s="46">
        <f t="shared" si="18"/>
        <v>5084.9382000000005</v>
      </c>
      <c r="AP15" s="47">
        <f t="shared" si="19"/>
        <v>1496.5656174</v>
      </c>
      <c r="AQ15" s="47">
        <f t="shared" si="20"/>
        <v>450.13087260000003</v>
      </c>
      <c r="AR15" s="46"/>
      <c r="AS15" s="47">
        <f t="shared" si="88"/>
        <v>0</v>
      </c>
      <c r="AT15" s="47">
        <f t="shared" si="21"/>
        <v>27.965799999999998</v>
      </c>
      <c r="AU15" s="46">
        <f t="shared" si="22"/>
        <v>27.965799999999998</v>
      </c>
      <c r="AV15" s="47">
        <f t="shared" si="23"/>
        <v>8.2307106</v>
      </c>
      <c r="AW15" s="47">
        <f t="shared" si="24"/>
        <v>2.4755994</v>
      </c>
      <c r="AX15" s="46"/>
      <c r="AY15" s="47">
        <f t="shared" si="89"/>
        <v>0</v>
      </c>
      <c r="AZ15" s="47">
        <f t="shared" si="25"/>
        <v>29.5269</v>
      </c>
      <c r="BA15" s="46">
        <f t="shared" si="26"/>
        <v>29.5269</v>
      </c>
      <c r="BB15" s="47">
        <f t="shared" si="27"/>
        <v>8.6901633</v>
      </c>
      <c r="BC15" s="47">
        <f t="shared" si="28"/>
        <v>2.6137916999999997</v>
      </c>
      <c r="BD15" s="46"/>
      <c r="BE15" s="47">
        <f t="shared" si="90"/>
        <v>0</v>
      </c>
      <c r="BF15" s="47">
        <f t="shared" si="29"/>
        <v>8.2812</v>
      </c>
      <c r="BG15" s="46">
        <f t="shared" si="30"/>
        <v>8.2812</v>
      </c>
      <c r="BH15" s="47">
        <f t="shared" si="31"/>
        <v>2.4372684</v>
      </c>
      <c r="BI15" s="47">
        <f t="shared" si="32"/>
        <v>0.7330715999999999</v>
      </c>
      <c r="BJ15" s="46"/>
      <c r="BK15" s="47">
        <f t="shared" si="91"/>
        <v>0</v>
      </c>
      <c r="BL15" s="47">
        <f t="shared" si="33"/>
        <v>152.5992</v>
      </c>
      <c r="BM15" s="46">
        <f t="shared" si="34"/>
        <v>152.5992</v>
      </c>
      <c r="BN15" s="47">
        <f t="shared" si="35"/>
        <v>44.9119944</v>
      </c>
      <c r="BO15" s="47">
        <f t="shared" si="36"/>
        <v>13.5084456</v>
      </c>
      <c r="BP15" s="46"/>
      <c r="BQ15" s="47">
        <f t="shared" si="92"/>
        <v>0</v>
      </c>
      <c r="BR15" s="47">
        <f t="shared" si="37"/>
        <v>227.465</v>
      </c>
      <c r="BS15" s="46">
        <f t="shared" si="38"/>
        <v>227.465</v>
      </c>
      <c r="BT15" s="47">
        <f t="shared" si="39"/>
        <v>66.946005</v>
      </c>
      <c r="BU15" s="47">
        <f t="shared" si="40"/>
        <v>20.135745</v>
      </c>
      <c r="BV15" s="46"/>
      <c r="BW15" s="47">
        <f t="shared" si="93"/>
        <v>0</v>
      </c>
      <c r="BX15" s="47">
        <f t="shared" si="41"/>
        <v>2680</v>
      </c>
      <c r="BY15" s="46">
        <f t="shared" si="42"/>
        <v>2680</v>
      </c>
      <c r="BZ15" s="47">
        <f t="shared" si="43"/>
        <v>788.76</v>
      </c>
      <c r="CA15" s="47">
        <f t="shared" si="44"/>
        <v>237.24</v>
      </c>
      <c r="CB15" s="46"/>
      <c r="CC15" s="47">
        <f t="shared" si="94"/>
        <v>0</v>
      </c>
      <c r="CD15" s="47">
        <f t="shared" si="45"/>
        <v>132.94140000000002</v>
      </c>
      <c r="CE15" s="46">
        <f t="shared" si="46"/>
        <v>132.94140000000002</v>
      </c>
      <c r="CF15" s="47">
        <f t="shared" si="47"/>
        <v>39.12643980000001</v>
      </c>
      <c r="CG15" s="47">
        <f t="shared" si="48"/>
        <v>11.768290200000001</v>
      </c>
      <c r="CH15" s="46"/>
      <c r="CI15" s="47">
        <f t="shared" si="95"/>
        <v>0</v>
      </c>
      <c r="CJ15" s="47">
        <f t="shared" si="49"/>
        <v>1062.8143</v>
      </c>
      <c r="CK15" s="46">
        <f t="shared" si="50"/>
        <v>1062.8143</v>
      </c>
      <c r="CL15" s="47">
        <f t="shared" si="51"/>
        <v>312.80052509999996</v>
      </c>
      <c r="CM15" s="47">
        <f t="shared" si="52"/>
        <v>94.08285989999999</v>
      </c>
      <c r="CN15" s="46"/>
      <c r="CO15" s="47">
        <f t="shared" si="96"/>
        <v>0</v>
      </c>
      <c r="CP15" s="47">
        <f t="shared" si="53"/>
        <v>581.8146</v>
      </c>
      <c r="CQ15" s="46">
        <f t="shared" si="54"/>
        <v>581.8146</v>
      </c>
      <c r="CR15" s="47">
        <f t="shared" si="55"/>
        <v>171.2358522</v>
      </c>
      <c r="CS15" s="47">
        <f t="shared" si="56"/>
        <v>51.5036178</v>
      </c>
      <c r="CT15" s="46"/>
      <c r="CU15" s="47">
        <f t="shared" si="97"/>
        <v>0</v>
      </c>
      <c r="CV15" s="47">
        <f t="shared" si="57"/>
        <v>57.7205</v>
      </c>
      <c r="CW15" s="46">
        <f t="shared" si="58"/>
        <v>57.7205</v>
      </c>
      <c r="CX15" s="47">
        <f t="shared" si="59"/>
        <v>16.9879185</v>
      </c>
      <c r="CY15" s="47">
        <f t="shared" si="60"/>
        <v>5.1095565</v>
      </c>
      <c r="CZ15" s="46"/>
      <c r="DA15" s="47">
        <f t="shared" si="98"/>
        <v>0</v>
      </c>
      <c r="DB15" s="47">
        <f t="shared" si="61"/>
        <v>4100.601000000001</v>
      </c>
      <c r="DC15" s="46">
        <f t="shared" si="62"/>
        <v>4100.601000000001</v>
      </c>
      <c r="DD15" s="47">
        <f t="shared" si="63"/>
        <v>1206.861957</v>
      </c>
      <c r="DE15" s="47">
        <f t="shared" si="64"/>
        <v>362.994993</v>
      </c>
      <c r="DF15" s="46"/>
      <c r="DG15" s="47">
        <f t="shared" si="99"/>
        <v>0</v>
      </c>
      <c r="DH15" s="47">
        <f t="shared" si="65"/>
        <v>966.8502000000001</v>
      </c>
      <c r="DI15" s="46">
        <f t="shared" si="66"/>
        <v>966.8502000000001</v>
      </c>
      <c r="DJ15" s="47">
        <f t="shared" si="67"/>
        <v>284.5570014</v>
      </c>
      <c r="DK15" s="47">
        <f t="shared" si="68"/>
        <v>85.5878886</v>
      </c>
      <c r="DL15" s="46"/>
      <c r="DM15" s="46">
        <f t="shared" si="100"/>
        <v>0</v>
      </c>
      <c r="DN15" s="46">
        <f t="shared" si="69"/>
        <v>160.9809</v>
      </c>
      <c r="DO15" s="46">
        <f t="shared" si="70"/>
        <v>160.9809</v>
      </c>
      <c r="DP15" s="47">
        <f t="shared" si="71"/>
        <v>47.3788413</v>
      </c>
      <c r="DQ15" s="47">
        <f t="shared" si="72"/>
        <v>14.2504137</v>
      </c>
      <c r="DR15" s="46"/>
      <c r="DS15" s="47">
        <f t="shared" si="101"/>
        <v>0</v>
      </c>
      <c r="DT15" s="47">
        <f t="shared" si="73"/>
        <v>173.27540000000002</v>
      </c>
      <c r="DU15" s="46">
        <f t="shared" si="74"/>
        <v>173.27540000000002</v>
      </c>
      <c r="DV15" s="47">
        <f t="shared" si="75"/>
        <v>50.9972778</v>
      </c>
      <c r="DW15" s="47">
        <f t="shared" si="76"/>
        <v>15.3387522</v>
      </c>
      <c r="DX15" s="46"/>
      <c r="DY15" s="47">
        <f t="shared" si="102"/>
        <v>0</v>
      </c>
      <c r="DZ15" s="47">
        <f t="shared" si="77"/>
        <v>13214.4569</v>
      </c>
      <c r="EA15" s="46">
        <f t="shared" si="78"/>
        <v>13214.4569</v>
      </c>
      <c r="EB15" s="47">
        <f t="shared" si="79"/>
        <v>3889.1921733000004</v>
      </c>
      <c r="EC15" s="47">
        <f t="shared" si="80"/>
        <v>1169.7752817</v>
      </c>
      <c r="ED15" s="46"/>
      <c r="EE15" s="46"/>
      <c r="EF15" s="46"/>
      <c r="EG15" s="46">
        <f t="shared" si="81"/>
        <v>0</v>
      </c>
      <c r="EH15" s="46"/>
      <c r="EI15" s="46"/>
    </row>
    <row r="16" spans="1:139" ht="12">
      <c r="A16" s="2">
        <v>42278</v>
      </c>
      <c r="C16" s="16"/>
      <c r="D16" s="16">
        <v>67000</v>
      </c>
      <c r="E16" s="45">
        <f t="shared" si="0"/>
        <v>67000</v>
      </c>
      <c r="F16" s="45">
        <v>19719</v>
      </c>
      <c r="G16" s="45">
        <v>5931</v>
      </c>
      <c r="H16" s="46"/>
      <c r="I16" s="47">
        <f>'2011B Academic'!I16</f>
        <v>0</v>
      </c>
      <c r="J16" s="47">
        <f>'2011B Academic'!J16</f>
        <v>37559.704200000015</v>
      </c>
      <c r="K16" s="47">
        <f t="shared" si="82"/>
        <v>37559.704200000015</v>
      </c>
      <c r="L16" s="47">
        <f>'2011B Academic'!L16</f>
        <v>11054.325479399999</v>
      </c>
      <c r="M16" s="47">
        <f>'2011B Academic'!M16</f>
        <v>3324.8747106000005</v>
      </c>
      <c r="N16" s="46"/>
      <c r="O16" s="46"/>
      <c r="P16" s="48">
        <f t="shared" si="1"/>
        <v>29440.2958</v>
      </c>
      <c r="Q16" s="46">
        <f t="shared" si="2"/>
        <v>29440.2958</v>
      </c>
      <c r="R16" s="46">
        <f t="shared" si="3"/>
        <v>8664.674520600001</v>
      </c>
      <c r="S16" s="48">
        <f t="shared" si="4"/>
        <v>2606.1252894000004</v>
      </c>
      <c r="T16" s="46"/>
      <c r="U16" s="47"/>
      <c r="V16" s="48">
        <f t="shared" si="5"/>
        <v>500.81160000000006</v>
      </c>
      <c r="W16" s="47">
        <f t="shared" si="6"/>
        <v>500.81160000000006</v>
      </c>
      <c r="X16" s="47">
        <f t="shared" si="7"/>
        <v>147.3955812</v>
      </c>
      <c r="Y16" s="47">
        <f t="shared" si="8"/>
        <v>44.333038800000004</v>
      </c>
      <c r="Z16" s="46"/>
      <c r="AA16" s="47"/>
      <c r="AB16" s="47">
        <f t="shared" si="9"/>
        <v>229.68940000000003</v>
      </c>
      <c r="AC16" s="46">
        <f t="shared" si="10"/>
        <v>229.68940000000003</v>
      </c>
      <c r="AD16" s="47">
        <f t="shared" si="11"/>
        <v>67.6006758</v>
      </c>
      <c r="AE16" s="47">
        <f t="shared" si="12"/>
        <v>20.3326542</v>
      </c>
      <c r="AF16" s="46"/>
      <c r="AG16" s="47"/>
      <c r="AH16" s="47">
        <f t="shared" si="13"/>
        <v>47.5633</v>
      </c>
      <c r="AI16" s="46">
        <f t="shared" si="14"/>
        <v>47.5633</v>
      </c>
      <c r="AJ16" s="47">
        <f t="shared" si="15"/>
        <v>13.9985181</v>
      </c>
      <c r="AK16" s="47">
        <f t="shared" si="16"/>
        <v>4.210416899999999</v>
      </c>
      <c r="AL16" s="46"/>
      <c r="AM16" s="47"/>
      <c r="AN16" s="47">
        <f t="shared" si="17"/>
        <v>5084.9382000000005</v>
      </c>
      <c r="AO16" s="46">
        <f t="shared" si="18"/>
        <v>5084.9382000000005</v>
      </c>
      <c r="AP16" s="47">
        <f t="shared" si="19"/>
        <v>1496.5656174</v>
      </c>
      <c r="AQ16" s="47">
        <f t="shared" si="20"/>
        <v>450.13087260000003</v>
      </c>
      <c r="AR16" s="46"/>
      <c r="AS16" s="47"/>
      <c r="AT16" s="47">
        <f t="shared" si="21"/>
        <v>27.965799999999998</v>
      </c>
      <c r="AU16" s="46">
        <f t="shared" si="22"/>
        <v>27.965799999999998</v>
      </c>
      <c r="AV16" s="47">
        <f t="shared" si="23"/>
        <v>8.2307106</v>
      </c>
      <c r="AW16" s="47">
        <f t="shared" si="24"/>
        <v>2.4755994</v>
      </c>
      <c r="AX16" s="46"/>
      <c r="AY16" s="47"/>
      <c r="AZ16" s="47">
        <f t="shared" si="25"/>
        <v>29.5269</v>
      </c>
      <c r="BA16" s="46">
        <f t="shared" si="26"/>
        <v>29.5269</v>
      </c>
      <c r="BB16" s="47">
        <f t="shared" si="27"/>
        <v>8.6901633</v>
      </c>
      <c r="BC16" s="47">
        <f t="shared" si="28"/>
        <v>2.6137916999999997</v>
      </c>
      <c r="BD16" s="46"/>
      <c r="BE16" s="47"/>
      <c r="BF16" s="47">
        <f t="shared" si="29"/>
        <v>8.2812</v>
      </c>
      <c r="BG16" s="46">
        <f t="shared" si="30"/>
        <v>8.2812</v>
      </c>
      <c r="BH16" s="47">
        <f t="shared" si="31"/>
        <v>2.4372684</v>
      </c>
      <c r="BI16" s="47">
        <f t="shared" si="32"/>
        <v>0.7330715999999999</v>
      </c>
      <c r="BJ16" s="46"/>
      <c r="BK16" s="47"/>
      <c r="BL16" s="47">
        <f t="shared" si="33"/>
        <v>152.5992</v>
      </c>
      <c r="BM16" s="46">
        <f t="shared" si="34"/>
        <v>152.5992</v>
      </c>
      <c r="BN16" s="47">
        <f t="shared" si="35"/>
        <v>44.9119944</v>
      </c>
      <c r="BO16" s="47">
        <f t="shared" si="36"/>
        <v>13.5084456</v>
      </c>
      <c r="BP16" s="46"/>
      <c r="BQ16" s="47"/>
      <c r="BR16" s="47">
        <f t="shared" si="37"/>
        <v>227.465</v>
      </c>
      <c r="BS16" s="46">
        <f t="shared" si="38"/>
        <v>227.465</v>
      </c>
      <c r="BT16" s="47">
        <f t="shared" si="39"/>
        <v>66.946005</v>
      </c>
      <c r="BU16" s="47">
        <f t="shared" si="40"/>
        <v>20.135745</v>
      </c>
      <c r="BV16" s="46"/>
      <c r="BW16" s="47"/>
      <c r="BX16" s="47">
        <f t="shared" si="41"/>
        <v>2680</v>
      </c>
      <c r="BY16" s="46">
        <f t="shared" si="42"/>
        <v>2680</v>
      </c>
      <c r="BZ16" s="47">
        <f t="shared" si="43"/>
        <v>788.76</v>
      </c>
      <c r="CA16" s="47">
        <f t="shared" si="44"/>
        <v>237.24</v>
      </c>
      <c r="CB16" s="46"/>
      <c r="CC16" s="47"/>
      <c r="CD16" s="47">
        <f t="shared" si="45"/>
        <v>132.94140000000002</v>
      </c>
      <c r="CE16" s="46">
        <f t="shared" si="46"/>
        <v>132.94140000000002</v>
      </c>
      <c r="CF16" s="47">
        <f t="shared" si="47"/>
        <v>39.12643980000001</v>
      </c>
      <c r="CG16" s="47">
        <f t="shared" si="48"/>
        <v>11.768290200000001</v>
      </c>
      <c r="CH16" s="46"/>
      <c r="CI16" s="47"/>
      <c r="CJ16" s="47">
        <f t="shared" si="49"/>
        <v>1062.8143</v>
      </c>
      <c r="CK16" s="46">
        <f t="shared" si="50"/>
        <v>1062.8143</v>
      </c>
      <c r="CL16" s="47">
        <f t="shared" si="51"/>
        <v>312.80052509999996</v>
      </c>
      <c r="CM16" s="47">
        <f t="shared" si="52"/>
        <v>94.08285989999999</v>
      </c>
      <c r="CN16" s="46"/>
      <c r="CO16" s="47"/>
      <c r="CP16" s="47">
        <f t="shared" si="53"/>
        <v>581.8146</v>
      </c>
      <c r="CQ16" s="46">
        <f t="shared" si="54"/>
        <v>581.8146</v>
      </c>
      <c r="CR16" s="47">
        <f t="shared" si="55"/>
        <v>171.2358522</v>
      </c>
      <c r="CS16" s="47">
        <f t="shared" si="56"/>
        <v>51.5036178</v>
      </c>
      <c r="CT16" s="46"/>
      <c r="CU16" s="47"/>
      <c r="CV16" s="47">
        <f t="shared" si="57"/>
        <v>57.7205</v>
      </c>
      <c r="CW16" s="46">
        <f t="shared" si="58"/>
        <v>57.7205</v>
      </c>
      <c r="CX16" s="47">
        <f t="shared" si="59"/>
        <v>16.9879185</v>
      </c>
      <c r="CY16" s="47">
        <f t="shared" si="60"/>
        <v>5.1095565</v>
      </c>
      <c r="CZ16" s="46"/>
      <c r="DA16" s="47"/>
      <c r="DB16" s="47">
        <f t="shared" si="61"/>
        <v>4100.601000000001</v>
      </c>
      <c r="DC16" s="46">
        <f t="shared" si="62"/>
        <v>4100.601000000001</v>
      </c>
      <c r="DD16" s="47">
        <f t="shared" si="63"/>
        <v>1206.861957</v>
      </c>
      <c r="DE16" s="47">
        <f t="shared" si="64"/>
        <v>362.994993</v>
      </c>
      <c r="DF16" s="46"/>
      <c r="DG16" s="47"/>
      <c r="DH16" s="47">
        <f t="shared" si="65"/>
        <v>966.8502000000001</v>
      </c>
      <c r="DI16" s="46">
        <f t="shared" si="66"/>
        <v>966.8502000000001</v>
      </c>
      <c r="DJ16" s="47">
        <f t="shared" si="67"/>
        <v>284.5570014</v>
      </c>
      <c r="DK16" s="47">
        <f t="shared" si="68"/>
        <v>85.5878886</v>
      </c>
      <c r="DL16" s="46"/>
      <c r="DM16" s="46"/>
      <c r="DN16" s="46">
        <f t="shared" si="69"/>
        <v>160.9809</v>
      </c>
      <c r="DO16" s="46">
        <f t="shared" si="70"/>
        <v>160.9809</v>
      </c>
      <c r="DP16" s="47">
        <f t="shared" si="71"/>
        <v>47.3788413</v>
      </c>
      <c r="DQ16" s="47">
        <f t="shared" si="72"/>
        <v>14.2504137</v>
      </c>
      <c r="DR16" s="46"/>
      <c r="DS16" s="47"/>
      <c r="DT16" s="47">
        <f t="shared" si="73"/>
        <v>173.27540000000002</v>
      </c>
      <c r="DU16" s="46">
        <f t="shared" si="74"/>
        <v>173.27540000000002</v>
      </c>
      <c r="DV16" s="47">
        <f t="shared" si="75"/>
        <v>50.9972778</v>
      </c>
      <c r="DW16" s="47">
        <f t="shared" si="76"/>
        <v>15.3387522</v>
      </c>
      <c r="DX16" s="46"/>
      <c r="DY16" s="47"/>
      <c r="DZ16" s="47">
        <f t="shared" si="77"/>
        <v>13214.4569</v>
      </c>
      <c r="EA16" s="46">
        <f t="shared" si="78"/>
        <v>13214.4569</v>
      </c>
      <c r="EB16" s="47">
        <f t="shared" si="79"/>
        <v>3889.1921733000004</v>
      </c>
      <c r="EC16" s="47">
        <f t="shared" si="80"/>
        <v>1169.7752817</v>
      </c>
      <c r="ED16" s="46"/>
      <c r="EE16" s="46"/>
      <c r="EF16" s="46"/>
      <c r="EG16" s="46">
        <f t="shared" si="81"/>
        <v>0</v>
      </c>
      <c r="EH16" s="46"/>
      <c r="EI16" s="46"/>
    </row>
    <row r="17" spans="1:139" ht="12">
      <c r="A17" s="2">
        <v>42461</v>
      </c>
      <c r="C17" s="16"/>
      <c r="D17" s="16">
        <v>67000</v>
      </c>
      <c r="E17" s="45">
        <f t="shared" si="0"/>
        <v>67000</v>
      </c>
      <c r="F17" s="45">
        <v>19719</v>
      </c>
      <c r="G17" s="45">
        <v>5931</v>
      </c>
      <c r="H17" s="46"/>
      <c r="I17" s="47">
        <f>'2011B Academic'!I17</f>
        <v>0</v>
      </c>
      <c r="J17" s="47">
        <f>'2011B Academic'!J17</f>
        <v>37559.704200000015</v>
      </c>
      <c r="K17" s="47">
        <f t="shared" si="82"/>
        <v>37559.704200000015</v>
      </c>
      <c r="L17" s="47">
        <f>'2011B Academic'!L17</f>
        <v>11054.325479399999</v>
      </c>
      <c r="M17" s="47">
        <f>'2011B Academic'!M17</f>
        <v>3324.8747106000005</v>
      </c>
      <c r="N17" s="46"/>
      <c r="O17" s="46">
        <f t="shared" si="83"/>
        <v>0</v>
      </c>
      <c r="P17" s="48">
        <f t="shared" si="1"/>
        <v>29440.2958</v>
      </c>
      <c r="Q17" s="46">
        <f t="shared" si="2"/>
        <v>29440.2958</v>
      </c>
      <c r="R17" s="46">
        <f t="shared" si="3"/>
        <v>8664.674520600001</v>
      </c>
      <c r="S17" s="48">
        <f t="shared" si="4"/>
        <v>2606.1252894000004</v>
      </c>
      <c r="T17" s="46"/>
      <c r="U17" s="47">
        <f t="shared" si="84"/>
        <v>0</v>
      </c>
      <c r="V17" s="48">
        <f t="shared" si="5"/>
        <v>500.81160000000006</v>
      </c>
      <c r="W17" s="47">
        <f t="shared" si="6"/>
        <v>500.81160000000006</v>
      </c>
      <c r="X17" s="47">
        <f t="shared" si="7"/>
        <v>147.3955812</v>
      </c>
      <c r="Y17" s="47">
        <f t="shared" si="8"/>
        <v>44.333038800000004</v>
      </c>
      <c r="Z17" s="46"/>
      <c r="AA17" s="47">
        <f t="shared" si="85"/>
        <v>0</v>
      </c>
      <c r="AB17" s="47">
        <f t="shared" si="9"/>
        <v>229.68940000000003</v>
      </c>
      <c r="AC17" s="46">
        <f t="shared" si="10"/>
        <v>229.68940000000003</v>
      </c>
      <c r="AD17" s="47">
        <f t="shared" si="11"/>
        <v>67.6006758</v>
      </c>
      <c r="AE17" s="47">
        <f t="shared" si="12"/>
        <v>20.3326542</v>
      </c>
      <c r="AF17" s="46"/>
      <c r="AG17" s="47">
        <f t="shared" si="86"/>
        <v>0</v>
      </c>
      <c r="AH17" s="47">
        <f t="shared" si="13"/>
        <v>47.5633</v>
      </c>
      <c r="AI17" s="46">
        <f t="shared" si="14"/>
        <v>47.5633</v>
      </c>
      <c r="AJ17" s="47">
        <f t="shared" si="15"/>
        <v>13.9985181</v>
      </c>
      <c r="AK17" s="47">
        <f t="shared" si="16"/>
        <v>4.210416899999999</v>
      </c>
      <c r="AL17" s="46"/>
      <c r="AM17" s="47">
        <f t="shared" si="87"/>
        <v>0</v>
      </c>
      <c r="AN17" s="47">
        <f t="shared" si="17"/>
        <v>5084.9382000000005</v>
      </c>
      <c r="AO17" s="46">
        <f t="shared" si="18"/>
        <v>5084.9382000000005</v>
      </c>
      <c r="AP17" s="47">
        <f t="shared" si="19"/>
        <v>1496.5656174</v>
      </c>
      <c r="AQ17" s="47">
        <f t="shared" si="20"/>
        <v>450.13087260000003</v>
      </c>
      <c r="AR17" s="46"/>
      <c r="AS17" s="47">
        <f t="shared" si="88"/>
        <v>0</v>
      </c>
      <c r="AT17" s="47">
        <f t="shared" si="21"/>
        <v>27.965799999999998</v>
      </c>
      <c r="AU17" s="46">
        <f t="shared" si="22"/>
        <v>27.965799999999998</v>
      </c>
      <c r="AV17" s="47">
        <f t="shared" si="23"/>
        <v>8.2307106</v>
      </c>
      <c r="AW17" s="47">
        <f t="shared" si="24"/>
        <v>2.4755994</v>
      </c>
      <c r="AX17" s="46"/>
      <c r="AY17" s="47">
        <f t="shared" si="89"/>
        <v>0</v>
      </c>
      <c r="AZ17" s="47">
        <f t="shared" si="25"/>
        <v>29.5269</v>
      </c>
      <c r="BA17" s="46">
        <f t="shared" si="26"/>
        <v>29.5269</v>
      </c>
      <c r="BB17" s="47">
        <f t="shared" si="27"/>
        <v>8.6901633</v>
      </c>
      <c r="BC17" s="47">
        <f t="shared" si="28"/>
        <v>2.6137916999999997</v>
      </c>
      <c r="BD17" s="46"/>
      <c r="BE17" s="47">
        <f t="shared" si="90"/>
        <v>0</v>
      </c>
      <c r="BF17" s="47">
        <f t="shared" si="29"/>
        <v>8.2812</v>
      </c>
      <c r="BG17" s="46">
        <f t="shared" si="30"/>
        <v>8.2812</v>
      </c>
      <c r="BH17" s="47">
        <f t="shared" si="31"/>
        <v>2.4372684</v>
      </c>
      <c r="BI17" s="47">
        <f t="shared" si="32"/>
        <v>0.7330715999999999</v>
      </c>
      <c r="BJ17" s="46"/>
      <c r="BK17" s="47">
        <f t="shared" si="91"/>
        <v>0</v>
      </c>
      <c r="BL17" s="47">
        <f t="shared" si="33"/>
        <v>152.5992</v>
      </c>
      <c r="BM17" s="46">
        <f t="shared" si="34"/>
        <v>152.5992</v>
      </c>
      <c r="BN17" s="47">
        <f t="shared" si="35"/>
        <v>44.9119944</v>
      </c>
      <c r="BO17" s="47">
        <f t="shared" si="36"/>
        <v>13.5084456</v>
      </c>
      <c r="BP17" s="46"/>
      <c r="BQ17" s="47">
        <f t="shared" si="92"/>
        <v>0</v>
      </c>
      <c r="BR17" s="47">
        <f t="shared" si="37"/>
        <v>227.465</v>
      </c>
      <c r="BS17" s="46">
        <f t="shared" si="38"/>
        <v>227.465</v>
      </c>
      <c r="BT17" s="47">
        <f t="shared" si="39"/>
        <v>66.946005</v>
      </c>
      <c r="BU17" s="47">
        <f t="shared" si="40"/>
        <v>20.135745</v>
      </c>
      <c r="BV17" s="46"/>
      <c r="BW17" s="47">
        <f t="shared" si="93"/>
        <v>0</v>
      </c>
      <c r="BX17" s="47">
        <f t="shared" si="41"/>
        <v>2680</v>
      </c>
      <c r="BY17" s="46">
        <f t="shared" si="42"/>
        <v>2680</v>
      </c>
      <c r="BZ17" s="47">
        <f t="shared" si="43"/>
        <v>788.76</v>
      </c>
      <c r="CA17" s="47">
        <f t="shared" si="44"/>
        <v>237.24</v>
      </c>
      <c r="CB17" s="46"/>
      <c r="CC17" s="47">
        <f t="shared" si="94"/>
        <v>0</v>
      </c>
      <c r="CD17" s="47">
        <f t="shared" si="45"/>
        <v>132.94140000000002</v>
      </c>
      <c r="CE17" s="46">
        <f t="shared" si="46"/>
        <v>132.94140000000002</v>
      </c>
      <c r="CF17" s="47">
        <f t="shared" si="47"/>
        <v>39.12643980000001</v>
      </c>
      <c r="CG17" s="47">
        <f t="shared" si="48"/>
        <v>11.768290200000001</v>
      </c>
      <c r="CH17" s="46"/>
      <c r="CI17" s="47">
        <f t="shared" si="95"/>
        <v>0</v>
      </c>
      <c r="CJ17" s="47">
        <f t="shared" si="49"/>
        <v>1062.8143</v>
      </c>
      <c r="CK17" s="46">
        <f t="shared" si="50"/>
        <v>1062.8143</v>
      </c>
      <c r="CL17" s="47">
        <f t="shared" si="51"/>
        <v>312.80052509999996</v>
      </c>
      <c r="CM17" s="47">
        <f t="shared" si="52"/>
        <v>94.08285989999999</v>
      </c>
      <c r="CN17" s="46"/>
      <c r="CO17" s="47">
        <f t="shared" si="96"/>
        <v>0</v>
      </c>
      <c r="CP17" s="47">
        <f t="shared" si="53"/>
        <v>581.8146</v>
      </c>
      <c r="CQ17" s="46">
        <f t="shared" si="54"/>
        <v>581.8146</v>
      </c>
      <c r="CR17" s="47">
        <f t="shared" si="55"/>
        <v>171.2358522</v>
      </c>
      <c r="CS17" s="47">
        <f t="shared" si="56"/>
        <v>51.5036178</v>
      </c>
      <c r="CT17" s="46"/>
      <c r="CU17" s="47">
        <f t="shared" si="97"/>
        <v>0</v>
      </c>
      <c r="CV17" s="47">
        <f t="shared" si="57"/>
        <v>57.7205</v>
      </c>
      <c r="CW17" s="46">
        <f t="shared" si="58"/>
        <v>57.7205</v>
      </c>
      <c r="CX17" s="47">
        <f t="shared" si="59"/>
        <v>16.9879185</v>
      </c>
      <c r="CY17" s="47">
        <f t="shared" si="60"/>
        <v>5.1095565</v>
      </c>
      <c r="CZ17" s="46"/>
      <c r="DA17" s="47">
        <f t="shared" si="98"/>
        <v>0</v>
      </c>
      <c r="DB17" s="47">
        <f t="shared" si="61"/>
        <v>4100.601000000001</v>
      </c>
      <c r="DC17" s="46">
        <f t="shared" si="62"/>
        <v>4100.601000000001</v>
      </c>
      <c r="DD17" s="47">
        <f t="shared" si="63"/>
        <v>1206.861957</v>
      </c>
      <c r="DE17" s="47">
        <f t="shared" si="64"/>
        <v>362.994993</v>
      </c>
      <c r="DF17" s="46"/>
      <c r="DG17" s="47">
        <f t="shared" si="99"/>
        <v>0</v>
      </c>
      <c r="DH17" s="47">
        <f t="shared" si="65"/>
        <v>966.8502000000001</v>
      </c>
      <c r="DI17" s="46">
        <f t="shared" si="66"/>
        <v>966.8502000000001</v>
      </c>
      <c r="DJ17" s="47">
        <f t="shared" si="67"/>
        <v>284.5570014</v>
      </c>
      <c r="DK17" s="47">
        <f t="shared" si="68"/>
        <v>85.5878886</v>
      </c>
      <c r="DL17" s="46"/>
      <c r="DM17" s="46">
        <f t="shared" si="100"/>
        <v>0</v>
      </c>
      <c r="DN17" s="46">
        <f t="shared" si="69"/>
        <v>160.9809</v>
      </c>
      <c r="DO17" s="46">
        <f t="shared" si="70"/>
        <v>160.9809</v>
      </c>
      <c r="DP17" s="47">
        <f t="shared" si="71"/>
        <v>47.3788413</v>
      </c>
      <c r="DQ17" s="47">
        <f t="shared" si="72"/>
        <v>14.2504137</v>
      </c>
      <c r="DR17" s="46"/>
      <c r="DS17" s="47">
        <f t="shared" si="101"/>
        <v>0</v>
      </c>
      <c r="DT17" s="47">
        <f t="shared" si="73"/>
        <v>173.27540000000002</v>
      </c>
      <c r="DU17" s="46">
        <f t="shared" si="74"/>
        <v>173.27540000000002</v>
      </c>
      <c r="DV17" s="47">
        <f t="shared" si="75"/>
        <v>50.9972778</v>
      </c>
      <c r="DW17" s="47">
        <f t="shared" si="76"/>
        <v>15.3387522</v>
      </c>
      <c r="DX17" s="46"/>
      <c r="DY17" s="47">
        <f t="shared" si="102"/>
        <v>0</v>
      </c>
      <c r="DZ17" s="47">
        <f t="shared" si="77"/>
        <v>13214.4569</v>
      </c>
      <c r="EA17" s="46">
        <f t="shared" si="78"/>
        <v>13214.4569</v>
      </c>
      <c r="EB17" s="47">
        <f t="shared" si="79"/>
        <v>3889.1921733000004</v>
      </c>
      <c r="EC17" s="47">
        <f t="shared" si="80"/>
        <v>1169.7752817</v>
      </c>
      <c r="ED17" s="46"/>
      <c r="EE17" s="46"/>
      <c r="EF17" s="46"/>
      <c r="EG17" s="46">
        <f t="shared" si="81"/>
        <v>0</v>
      </c>
      <c r="EH17" s="46"/>
      <c r="EI17" s="46"/>
    </row>
    <row r="18" spans="1:139" ht="12">
      <c r="A18" s="2">
        <v>42644</v>
      </c>
      <c r="C18" s="16"/>
      <c r="D18" s="16">
        <v>67000</v>
      </c>
      <c r="E18" s="45">
        <f t="shared" si="0"/>
        <v>67000</v>
      </c>
      <c r="F18" s="45">
        <v>19719</v>
      </c>
      <c r="G18" s="45">
        <v>5931</v>
      </c>
      <c r="H18" s="46"/>
      <c r="I18" s="47">
        <f>'2011B Academic'!I18</f>
        <v>0</v>
      </c>
      <c r="J18" s="47">
        <f>'2011B Academic'!J18</f>
        <v>37559.704200000015</v>
      </c>
      <c r="K18" s="47">
        <f t="shared" si="82"/>
        <v>37559.704200000015</v>
      </c>
      <c r="L18" s="47">
        <f>'2011B Academic'!L18</f>
        <v>11054.325479399999</v>
      </c>
      <c r="M18" s="47">
        <f>'2011B Academic'!M18</f>
        <v>3324.8747106000005</v>
      </c>
      <c r="N18" s="46"/>
      <c r="O18" s="46"/>
      <c r="P18" s="48">
        <f t="shared" si="1"/>
        <v>29440.2958</v>
      </c>
      <c r="Q18" s="46">
        <f t="shared" si="2"/>
        <v>29440.2958</v>
      </c>
      <c r="R18" s="46">
        <f t="shared" si="3"/>
        <v>8664.674520600001</v>
      </c>
      <c r="S18" s="48">
        <f t="shared" si="4"/>
        <v>2606.1252894000004</v>
      </c>
      <c r="T18" s="46"/>
      <c r="U18" s="47"/>
      <c r="V18" s="48">
        <f t="shared" si="5"/>
        <v>500.81160000000006</v>
      </c>
      <c r="W18" s="47">
        <f t="shared" si="6"/>
        <v>500.81160000000006</v>
      </c>
      <c r="X18" s="47">
        <f t="shared" si="7"/>
        <v>147.3955812</v>
      </c>
      <c r="Y18" s="47">
        <f t="shared" si="8"/>
        <v>44.333038800000004</v>
      </c>
      <c r="Z18" s="46"/>
      <c r="AA18" s="47"/>
      <c r="AB18" s="47">
        <f t="shared" si="9"/>
        <v>229.68940000000003</v>
      </c>
      <c r="AC18" s="46">
        <f t="shared" si="10"/>
        <v>229.68940000000003</v>
      </c>
      <c r="AD18" s="47">
        <f t="shared" si="11"/>
        <v>67.6006758</v>
      </c>
      <c r="AE18" s="47">
        <f t="shared" si="12"/>
        <v>20.3326542</v>
      </c>
      <c r="AF18" s="46"/>
      <c r="AG18" s="47"/>
      <c r="AH18" s="47">
        <f t="shared" si="13"/>
        <v>47.5633</v>
      </c>
      <c r="AI18" s="46">
        <f t="shared" si="14"/>
        <v>47.5633</v>
      </c>
      <c r="AJ18" s="47">
        <f t="shared" si="15"/>
        <v>13.9985181</v>
      </c>
      <c r="AK18" s="47">
        <f t="shared" si="16"/>
        <v>4.210416899999999</v>
      </c>
      <c r="AL18" s="46"/>
      <c r="AM18" s="47"/>
      <c r="AN18" s="47">
        <f t="shared" si="17"/>
        <v>5084.9382000000005</v>
      </c>
      <c r="AO18" s="46">
        <f t="shared" si="18"/>
        <v>5084.9382000000005</v>
      </c>
      <c r="AP18" s="47">
        <f t="shared" si="19"/>
        <v>1496.5656174</v>
      </c>
      <c r="AQ18" s="47">
        <f t="shared" si="20"/>
        <v>450.13087260000003</v>
      </c>
      <c r="AR18" s="46"/>
      <c r="AS18" s="47"/>
      <c r="AT18" s="47">
        <f t="shared" si="21"/>
        <v>27.965799999999998</v>
      </c>
      <c r="AU18" s="46">
        <f t="shared" si="22"/>
        <v>27.965799999999998</v>
      </c>
      <c r="AV18" s="47">
        <f t="shared" si="23"/>
        <v>8.2307106</v>
      </c>
      <c r="AW18" s="47">
        <f t="shared" si="24"/>
        <v>2.4755994</v>
      </c>
      <c r="AX18" s="46"/>
      <c r="AY18" s="47"/>
      <c r="AZ18" s="47">
        <f t="shared" si="25"/>
        <v>29.5269</v>
      </c>
      <c r="BA18" s="46">
        <f t="shared" si="26"/>
        <v>29.5269</v>
      </c>
      <c r="BB18" s="47">
        <f t="shared" si="27"/>
        <v>8.6901633</v>
      </c>
      <c r="BC18" s="47">
        <f t="shared" si="28"/>
        <v>2.6137916999999997</v>
      </c>
      <c r="BD18" s="46"/>
      <c r="BE18" s="47"/>
      <c r="BF18" s="47">
        <f t="shared" si="29"/>
        <v>8.2812</v>
      </c>
      <c r="BG18" s="46">
        <f t="shared" si="30"/>
        <v>8.2812</v>
      </c>
      <c r="BH18" s="47">
        <f t="shared" si="31"/>
        <v>2.4372684</v>
      </c>
      <c r="BI18" s="47">
        <f t="shared" si="32"/>
        <v>0.7330715999999999</v>
      </c>
      <c r="BJ18" s="46"/>
      <c r="BK18" s="47"/>
      <c r="BL18" s="47">
        <f t="shared" si="33"/>
        <v>152.5992</v>
      </c>
      <c r="BM18" s="46">
        <f t="shared" si="34"/>
        <v>152.5992</v>
      </c>
      <c r="BN18" s="47">
        <f t="shared" si="35"/>
        <v>44.9119944</v>
      </c>
      <c r="BO18" s="47">
        <f t="shared" si="36"/>
        <v>13.5084456</v>
      </c>
      <c r="BP18" s="46"/>
      <c r="BQ18" s="47"/>
      <c r="BR18" s="47">
        <f t="shared" si="37"/>
        <v>227.465</v>
      </c>
      <c r="BS18" s="46">
        <f t="shared" si="38"/>
        <v>227.465</v>
      </c>
      <c r="BT18" s="47">
        <f t="shared" si="39"/>
        <v>66.946005</v>
      </c>
      <c r="BU18" s="47">
        <f t="shared" si="40"/>
        <v>20.135745</v>
      </c>
      <c r="BV18" s="46"/>
      <c r="BW18" s="47"/>
      <c r="BX18" s="47">
        <f t="shared" si="41"/>
        <v>2680</v>
      </c>
      <c r="BY18" s="46">
        <f t="shared" si="42"/>
        <v>2680</v>
      </c>
      <c r="BZ18" s="47">
        <f t="shared" si="43"/>
        <v>788.76</v>
      </c>
      <c r="CA18" s="47">
        <f t="shared" si="44"/>
        <v>237.24</v>
      </c>
      <c r="CB18" s="46"/>
      <c r="CC18" s="47"/>
      <c r="CD18" s="47">
        <f t="shared" si="45"/>
        <v>132.94140000000002</v>
      </c>
      <c r="CE18" s="46">
        <f t="shared" si="46"/>
        <v>132.94140000000002</v>
      </c>
      <c r="CF18" s="47">
        <f t="shared" si="47"/>
        <v>39.12643980000001</v>
      </c>
      <c r="CG18" s="47">
        <f t="shared" si="48"/>
        <v>11.768290200000001</v>
      </c>
      <c r="CH18" s="46"/>
      <c r="CI18" s="47"/>
      <c r="CJ18" s="47">
        <f t="shared" si="49"/>
        <v>1062.8143</v>
      </c>
      <c r="CK18" s="46">
        <f t="shared" si="50"/>
        <v>1062.8143</v>
      </c>
      <c r="CL18" s="47">
        <f t="shared" si="51"/>
        <v>312.80052509999996</v>
      </c>
      <c r="CM18" s="47">
        <f t="shared" si="52"/>
        <v>94.08285989999999</v>
      </c>
      <c r="CN18" s="46"/>
      <c r="CO18" s="47"/>
      <c r="CP18" s="47">
        <f t="shared" si="53"/>
        <v>581.8146</v>
      </c>
      <c r="CQ18" s="46">
        <f t="shared" si="54"/>
        <v>581.8146</v>
      </c>
      <c r="CR18" s="47">
        <f t="shared" si="55"/>
        <v>171.2358522</v>
      </c>
      <c r="CS18" s="47">
        <f t="shared" si="56"/>
        <v>51.5036178</v>
      </c>
      <c r="CT18" s="46"/>
      <c r="CU18" s="47"/>
      <c r="CV18" s="47">
        <f t="shared" si="57"/>
        <v>57.7205</v>
      </c>
      <c r="CW18" s="46">
        <f t="shared" si="58"/>
        <v>57.7205</v>
      </c>
      <c r="CX18" s="47">
        <f t="shared" si="59"/>
        <v>16.9879185</v>
      </c>
      <c r="CY18" s="47">
        <f t="shared" si="60"/>
        <v>5.1095565</v>
      </c>
      <c r="CZ18" s="46"/>
      <c r="DA18" s="47"/>
      <c r="DB18" s="47">
        <f t="shared" si="61"/>
        <v>4100.601000000001</v>
      </c>
      <c r="DC18" s="46">
        <f t="shared" si="62"/>
        <v>4100.601000000001</v>
      </c>
      <c r="DD18" s="47">
        <f t="shared" si="63"/>
        <v>1206.861957</v>
      </c>
      <c r="DE18" s="47">
        <f t="shared" si="64"/>
        <v>362.994993</v>
      </c>
      <c r="DF18" s="46"/>
      <c r="DG18" s="47"/>
      <c r="DH18" s="47">
        <f t="shared" si="65"/>
        <v>966.8502000000001</v>
      </c>
      <c r="DI18" s="46">
        <f t="shared" si="66"/>
        <v>966.8502000000001</v>
      </c>
      <c r="DJ18" s="47">
        <f t="shared" si="67"/>
        <v>284.5570014</v>
      </c>
      <c r="DK18" s="47">
        <f t="shared" si="68"/>
        <v>85.5878886</v>
      </c>
      <c r="DL18" s="46"/>
      <c r="DM18" s="46"/>
      <c r="DN18" s="46">
        <f t="shared" si="69"/>
        <v>160.9809</v>
      </c>
      <c r="DO18" s="46">
        <f t="shared" si="70"/>
        <v>160.9809</v>
      </c>
      <c r="DP18" s="47">
        <f t="shared" si="71"/>
        <v>47.3788413</v>
      </c>
      <c r="DQ18" s="47">
        <f t="shared" si="72"/>
        <v>14.2504137</v>
      </c>
      <c r="DR18" s="46"/>
      <c r="DS18" s="47"/>
      <c r="DT18" s="47">
        <f t="shared" si="73"/>
        <v>173.27540000000002</v>
      </c>
      <c r="DU18" s="46">
        <f t="shared" si="74"/>
        <v>173.27540000000002</v>
      </c>
      <c r="DV18" s="47">
        <f t="shared" si="75"/>
        <v>50.9972778</v>
      </c>
      <c r="DW18" s="47">
        <f t="shared" si="76"/>
        <v>15.3387522</v>
      </c>
      <c r="DX18" s="46"/>
      <c r="DY18" s="47"/>
      <c r="DZ18" s="47">
        <f t="shared" si="77"/>
        <v>13214.4569</v>
      </c>
      <c r="EA18" s="46">
        <f t="shared" si="78"/>
        <v>13214.4569</v>
      </c>
      <c r="EB18" s="47">
        <f t="shared" si="79"/>
        <v>3889.1921733000004</v>
      </c>
      <c r="EC18" s="47">
        <f t="shared" si="80"/>
        <v>1169.7752817</v>
      </c>
      <c r="ED18" s="46"/>
      <c r="EE18" s="46"/>
      <c r="EF18" s="46"/>
      <c r="EG18" s="46">
        <f t="shared" si="81"/>
        <v>0</v>
      </c>
      <c r="EH18" s="46"/>
      <c r="EI18" s="46"/>
    </row>
    <row r="19" spans="1:139" ht="12">
      <c r="A19" s="2">
        <v>42826</v>
      </c>
      <c r="C19" s="16"/>
      <c r="D19" s="16">
        <v>67000</v>
      </c>
      <c r="E19" s="45">
        <f t="shared" si="0"/>
        <v>67000</v>
      </c>
      <c r="F19" s="45">
        <v>19719</v>
      </c>
      <c r="G19" s="45">
        <v>5931</v>
      </c>
      <c r="H19" s="46"/>
      <c r="I19" s="47">
        <f>'2011B Academic'!I19</f>
        <v>0</v>
      </c>
      <c r="J19" s="47">
        <f>'2011B Academic'!J19</f>
        <v>37559.704200000015</v>
      </c>
      <c r="K19" s="47">
        <f t="shared" si="82"/>
        <v>37559.704200000015</v>
      </c>
      <c r="L19" s="47">
        <f>'2011B Academic'!L19</f>
        <v>11054.325479399999</v>
      </c>
      <c r="M19" s="47">
        <f>'2011B Academic'!M19</f>
        <v>3324.8747106000005</v>
      </c>
      <c r="N19" s="46"/>
      <c r="O19" s="46">
        <f t="shared" si="83"/>
        <v>0</v>
      </c>
      <c r="P19" s="48">
        <f t="shared" si="1"/>
        <v>29440.2958</v>
      </c>
      <c r="Q19" s="46">
        <f t="shared" si="2"/>
        <v>29440.2958</v>
      </c>
      <c r="R19" s="46">
        <f t="shared" si="3"/>
        <v>8664.674520600001</v>
      </c>
      <c r="S19" s="48">
        <f t="shared" si="4"/>
        <v>2606.1252894000004</v>
      </c>
      <c r="T19" s="46"/>
      <c r="U19" s="47">
        <f t="shared" si="84"/>
        <v>0</v>
      </c>
      <c r="V19" s="48">
        <f t="shared" si="5"/>
        <v>500.81160000000006</v>
      </c>
      <c r="W19" s="47">
        <f t="shared" si="6"/>
        <v>500.81160000000006</v>
      </c>
      <c r="X19" s="47">
        <f t="shared" si="7"/>
        <v>147.3955812</v>
      </c>
      <c r="Y19" s="47">
        <f t="shared" si="8"/>
        <v>44.333038800000004</v>
      </c>
      <c r="Z19" s="46"/>
      <c r="AA19" s="47">
        <f t="shared" si="85"/>
        <v>0</v>
      </c>
      <c r="AB19" s="47">
        <f t="shared" si="9"/>
        <v>229.68940000000003</v>
      </c>
      <c r="AC19" s="46">
        <f t="shared" si="10"/>
        <v>229.68940000000003</v>
      </c>
      <c r="AD19" s="47">
        <f t="shared" si="11"/>
        <v>67.6006758</v>
      </c>
      <c r="AE19" s="47">
        <f t="shared" si="12"/>
        <v>20.3326542</v>
      </c>
      <c r="AF19" s="46"/>
      <c r="AG19" s="47">
        <f t="shared" si="86"/>
        <v>0</v>
      </c>
      <c r="AH19" s="47">
        <f t="shared" si="13"/>
        <v>47.5633</v>
      </c>
      <c r="AI19" s="46">
        <f t="shared" si="14"/>
        <v>47.5633</v>
      </c>
      <c r="AJ19" s="47">
        <f t="shared" si="15"/>
        <v>13.9985181</v>
      </c>
      <c r="AK19" s="47">
        <f t="shared" si="16"/>
        <v>4.210416899999999</v>
      </c>
      <c r="AL19" s="46"/>
      <c r="AM19" s="47">
        <f t="shared" si="87"/>
        <v>0</v>
      </c>
      <c r="AN19" s="47">
        <f t="shared" si="17"/>
        <v>5084.9382000000005</v>
      </c>
      <c r="AO19" s="46">
        <f t="shared" si="18"/>
        <v>5084.9382000000005</v>
      </c>
      <c r="AP19" s="47">
        <f t="shared" si="19"/>
        <v>1496.5656174</v>
      </c>
      <c r="AQ19" s="47">
        <f t="shared" si="20"/>
        <v>450.13087260000003</v>
      </c>
      <c r="AR19" s="46"/>
      <c r="AS19" s="47">
        <f t="shared" si="88"/>
        <v>0</v>
      </c>
      <c r="AT19" s="47">
        <f t="shared" si="21"/>
        <v>27.965799999999998</v>
      </c>
      <c r="AU19" s="46">
        <f t="shared" si="22"/>
        <v>27.965799999999998</v>
      </c>
      <c r="AV19" s="47">
        <f t="shared" si="23"/>
        <v>8.2307106</v>
      </c>
      <c r="AW19" s="47">
        <f t="shared" si="24"/>
        <v>2.4755994</v>
      </c>
      <c r="AX19" s="46"/>
      <c r="AY19" s="47">
        <f t="shared" si="89"/>
        <v>0</v>
      </c>
      <c r="AZ19" s="47">
        <f t="shared" si="25"/>
        <v>29.5269</v>
      </c>
      <c r="BA19" s="46">
        <f t="shared" si="26"/>
        <v>29.5269</v>
      </c>
      <c r="BB19" s="47">
        <f t="shared" si="27"/>
        <v>8.6901633</v>
      </c>
      <c r="BC19" s="47">
        <f t="shared" si="28"/>
        <v>2.6137916999999997</v>
      </c>
      <c r="BD19" s="46"/>
      <c r="BE19" s="47">
        <f t="shared" si="90"/>
        <v>0</v>
      </c>
      <c r="BF19" s="47">
        <f t="shared" si="29"/>
        <v>8.2812</v>
      </c>
      <c r="BG19" s="46">
        <f t="shared" si="30"/>
        <v>8.2812</v>
      </c>
      <c r="BH19" s="47">
        <f t="shared" si="31"/>
        <v>2.4372684</v>
      </c>
      <c r="BI19" s="47">
        <f t="shared" si="32"/>
        <v>0.7330715999999999</v>
      </c>
      <c r="BJ19" s="46"/>
      <c r="BK19" s="47">
        <f t="shared" si="91"/>
        <v>0</v>
      </c>
      <c r="BL19" s="47">
        <f t="shared" si="33"/>
        <v>152.5992</v>
      </c>
      <c r="BM19" s="46">
        <f t="shared" si="34"/>
        <v>152.5992</v>
      </c>
      <c r="BN19" s="47">
        <f t="shared" si="35"/>
        <v>44.9119944</v>
      </c>
      <c r="BO19" s="47">
        <f t="shared" si="36"/>
        <v>13.5084456</v>
      </c>
      <c r="BP19" s="46"/>
      <c r="BQ19" s="47">
        <f t="shared" si="92"/>
        <v>0</v>
      </c>
      <c r="BR19" s="47">
        <f t="shared" si="37"/>
        <v>227.465</v>
      </c>
      <c r="BS19" s="46">
        <f t="shared" si="38"/>
        <v>227.465</v>
      </c>
      <c r="BT19" s="47">
        <f t="shared" si="39"/>
        <v>66.946005</v>
      </c>
      <c r="BU19" s="47">
        <f t="shared" si="40"/>
        <v>20.135745</v>
      </c>
      <c r="BV19" s="46"/>
      <c r="BW19" s="47">
        <f t="shared" si="93"/>
        <v>0</v>
      </c>
      <c r="BX19" s="47">
        <f t="shared" si="41"/>
        <v>2680</v>
      </c>
      <c r="BY19" s="46">
        <f t="shared" si="42"/>
        <v>2680</v>
      </c>
      <c r="BZ19" s="47">
        <f t="shared" si="43"/>
        <v>788.76</v>
      </c>
      <c r="CA19" s="47">
        <f t="shared" si="44"/>
        <v>237.24</v>
      </c>
      <c r="CB19" s="46"/>
      <c r="CC19" s="47">
        <f t="shared" si="94"/>
        <v>0</v>
      </c>
      <c r="CD19" s="47">
        <f t="shared" si="45"/>
        <v>132.94140000000002</v>
      </c>
      <c r="CE19" s="46">
        <f t="shared" si="46"/>
        <v>132.94140000000002</v>
      </c>
      <c r="CF19" s="47">
        <f t="shared" si="47"/>
        <v>39.12643980000001</v>
      </c>
      <c r="CG19" s="47">
        <f t="shared" si="48"/>
        <v>11.768290200000001</v>
      </c>
      <c r="CH19" s="46"/>
      <c r="CI19" s="47">
        <f t="shared" si="95"/>
        <v>0</v>
      </c>
      <c r="CJ19" s="47">
        <f t="shared" si="49"/>
        <v>1062.8143</v>
      </c>
      <c r="CK19" s="46">
        <f t="shared" si="50"/>
        <v>1062.8143</v>
      </c>
      <c r="CL19" s="47">
        <f t="shared" si="51"/>
        <v>312.80052509999996</v>
      </c>
      <c r="CM19" s="47">
        <f t="shared" si="52"/>
        <v>94.08285989999999</v>
      </c>
      <c r="CN19" s="46"/>
      <c r="CO19" s="47">
        <f t="shared" si="96"/>
        <v>0</v>
      </c>
      <c r="CP19" s="47">
        <f t="shared" si="53"/>
        <v>581.8146</v>
      </c>
      <c r="CQ19" s="46">
        <f t="shared" si="54"/>
        <v>581.8146</v>
      </c>
      <c r="CR19" s="47">
        <f t="shared" si="55"/>
        <v>171.2358522</v>
      </c>
      <c r="CS19" s="47">
        <f t="shared" si="56"/>
        <v>51.5036178</v>
      </c>
      <c r="CT19" s="46"/>
      <c r="CU19" s="47">
        <f t="shared" si="97"/>
        <v>0</v>
      </c>
      <c r="CV19" s="47">
        <f t="shared" si="57"/>
        <v>57.7205</v>
      </c>
      <c r="CW19" s="46">
        <f t="shared" si="58"/>
        <v>57.7205</v>
      </c>
      <c r="CX19" s="47">
        <f t="shared" si="59"/>
        <v>16.9879185</v>
      </c>
      <c r="CY19" s="47">
        <f t="shared" si="60"/>
        <v>5.1095565</v>
      </c>
      <c r="CZ19" s="46"/>
      <c r="DA19" s="47">
        <f t="shared" si="98"/>
        <v>0</v>
      </c>
      <c r="DB19" s="47">
        <f t="shared" si="61"/>
        <v>4100.601000000001</v>
      </c>
      <c r="DC19" s="46">
        <f t="shared" si="62"/>
        <v>4100.601000000001</v>
      </c>
      <c r="DD19" s="47">
        <f t="shared" si="63"/>
        <v>1206.861957</v>
      </c>
      <c r="DE19" s="47">
        <f t="shared" si="64"/>
        <v>362.994993</v>
      </c>
      <c r="DF19" s="46"/>
      <c r="DG19" s="47">
        <f t="shared" si="99"/>
        <v>0</v>
      </c>
      <c r="DH19" s="47">
        <f t="shared" si="65"/>
        <v>966.8502000000001</v>
      </c>
      <c r="DI19" s="46">
        <f t="shared" si="66"/>
        <v>966.8502000000001</v>
      </c>
      <c r="DJ19" s="47">
        <f t="shared" si="67"/>
        <v>284.5570014</v>
      </c>
      <c r="DK19" s="47">
        <f t="shared" si="68"/>
        <v>85.5878886</v>
      </c>
      <c r="DL19" s="46"/>
      <c r="DM19" s="46">
        <f t="shared" si="100"/>
        <v>0</v>
      </c>
      <c r="DN19" s="46">
        <f t="shared" si="69"/>
        <v>160.9809</v>
      </c>
      <c r="DO19" s="46">
        <f t="shared" si="70"/>
        <v>160.9809</v>
      </c>
      <c r="DP19" s="47">
        <f t="shared" si="71"/>
        <v>47.3788413</v>
      </c>
      <c r="DQ19" s="47">
        <f t="shared" si="72"/>
        <v>14.2504137</v>
      </c>
      <c r="DR19" s="46"/>
      <c r="DS19" s="47">
        <f t="shared" si="101"/>
        <v>0</v>
      </c>
      <c r="DT19" s="47">
        <f t="shared" si="73"/>
        <v>173.27540000000002</v>
      </c>
      <c r="DU19" s="46">
        <f t="shared" si="74"/>
        <v>173.27540000000002</v>
      </c>
      <c r="DV19" s="47">
        <f t="shared" si="75"/>
        <v>50.9972778</v>
      </c>
      <c r="DW19" s="47">
        <f t="shared" si="76"/>
        <v>15.3387522</v>
      </c>
      <c r="DX19" s="46"/>
      <c r="DY19" s="47">
        <f t="shared" si="102"/>
        <v>0</v>
      </c>
      <c r="DZ19" s="47">
        <f t="shared" si="77"/>
        <v>13214.4569</v>
      </c>
      <c r="EA19" s="46">
        <f t="shared" si="78"/>
        <v>13214.4569</v>
      </c>
      <c r="EB19" s="47">
        <f t="shared" si="79"/>
        <v>3889.1921733000004</v>
      </c>
      <c r="EC19" s="47">
        <f t="shared" si="80"/>
        <v>1169.7752817</v>
      </c>
      <c r="ED19" s="46"/>
      <c r="EE19" s="46"/>
      <c r="EF19" s="46"/>
      <c r="EG19" s="46">
        <f t="shared" si="81"/>
        <v>0</v>
      </c>
      <c r="EH19" s="46"/>
      <c r="EI19" s="46"/>
    </row>
    <row r="20" spans="1:139" ht="12">
      <c r="A20" s="2">
        <v>43009</v>
      </c>
      <c r="C20" s="16"/>
      <c r="D20" s="16">
        <v>67000</v>
      </c>
      <c r="E20" s="45">
        <f t="shared" si="0"/>
        <v>67000</v>
      </c>
      <c r="F20" s="45">
        <v>19719</v>
      </c>
      <c r="G20" s="45">
        <v>5931</v>
      </c>
      <c r="H20" s="46"/>
      <c r="I20" s="47">
        <f>'2011B Academic'!I20</f>
        <v>0</v>
      </c>
      <c r="J20" s="47">
        <f>'2011B Academic'!J20</f>
        <v>37559.704200000015</v>
      </c>
      <c r="K20" s="47">
        <f t="shared" si="82"/>
        <v>37559.704200000015</v>
      </c>
      <c r="L20" s="47">
        <f>'2011B Academic'!L20</f>
        <v>11054.325479399999</v>
      </c>
      <c r="M20" s="47">
        <f>'2011B Academic'!M20</f>
        <v>3324.8747106000005</v>
      </c>
      <c r="N20" s="46"/>
      <c r="O20" s="46"/>
      <c r="P20" s="48">
        <f t="shared" si="1"/>
        <v>29440.2958</v>
      </c>
      <c r="Q20" s="46">
        <f t="shared" si="2"/>
        <v>29440.2958</v>
      </c>
      <c r="R20" s="46">
        <f t="shared" si="3"/>
        <v>8664.674520600001</v>
      </c>
      <c r="S20" s="48">
        <f t="shared" si="4"/>
        <v>2606.1252894000004</v>
      </c>
      <c r="T20" s="46"/>
      <c r="U20" s="47"/>
      <c r="V20" s="48">
        <f t="shared" si="5"/>
        <v>500.81160000000006</v>
      </c>
      <c r="W20" s="47">
        <f t="shared" si="6"/>
        <v>500.81160000000006</v>
      </c>
      <c r="X20" s="47">
        <f t="shared" si="7"/>
        <v>147.3955812</v>
      </c>
      <c r="Y20" s="47">
        <f t="shared" si="8"/>
        <v>44.333038800000004</v>
      </c>
      <c r="Z20" s="46"/>
      <c r="AA20" s="47"/>
      <c r="AB20" s="47">
        <f t="shared" si="9"/>
        <v>229.68940000000003</v>
      </c>
      <c r="AC20" s="46">
        <f t="shared" si="10"/>
        <v>229.68940000000003</v>
      </c>
      <c r="AD20" s="47">
        <f t="shared" si="11"/>
        <v>67.6006758</v>
      </c>
      <c r="AE20" s="47">
        <f t="shared" si="12"/>
        <v>20.3326542</v>
      </c>
      <c r="AF20" s="46"/>
      <c r="AG20" s="47"/>
      <c r="AH20" s="47">
        <f t="shared" si="13"/>
        <v>47.5633</v>
      </c>
      <c r="AI20" s="46">
        <f t="shared" si="14"/>
        <v>47.5633</v>
      </c>
      <c r="AJ20" s="47">
        <f t="shared" si="15"/>
        <v>13.9985181</v>
      </c>
      <c r="AK20" s="47">
        <f t="shared" si="16"/>
        <v>4.210416899999999</v>
      </c>
      <c r="AL20" s="46"/>
      <c r="AM20" s="47"/>
      <c r="AN20" s="47">
        <f t="shared" si="17"/>
        <v>5084.9382000000005</v>
      </c>
      <c r="AO20" s="46">
        <f t="shared" si="18"/>
        <v>5084.9382000000005</v>
      </c>
      <c r="AP20" s="47">
        <f t="shared" si="19"/>
        <v>1496.5656174</v>
      </c>
      <c r="AQ20" s="47">
        <f t="shared" si="20"/>
        <v>450.13087260000003</v>
      </c>
      <c r="AR20" s="46"/>
      <c r="AS20" s="47"/>
      <c r="AT20" s="47">
        <f t="shared" si="21"/>
        <v>27.965799999999998</v>
      </c>
      <c r="AU20" s="46">
        <f t="shared" si="22"/>
        <v>27.965799999999998</v>
      </c>
      <c r="AV20" s="47">
        <f t="shared" si="23"/>
        <v>8.2307106</v>
      </c>
      <c r="AW20" s="47">
        <f t="shared" si="24"/>
        <v>2.4755994</v>
      </c>
      <c r="AX20" s="46"/>
      <c r="AY20" s="47"/>
      <c r="AZ20" s="47">
        <f t="shared" si="25"/>
        <v>29.5269</v>
      </c>
      <c r="BA20" s="46">
        <f t="shared" si="26"/>
        <v>29.5269</v>
      </c>
      <c r="BB20" s="47">
        <f t="shared" si="27"/>
        <v>8.6901633</v>
      </c>
      <c r="BC20" s="47">
        <f t="shared" si="28"/>
        <v>2.6137916999999997</v>
      </c>
      <c r="BD20" s="46"/>
      <c r="BE20" s="47"/>
      <c r="BF20" s="47">
        <f t="shared" si="29"/>
        <v>8.2812</v>
      </c>
      <c r="BG20" s="46">
        <f t="shared" si="30"/>
        <v>8.2812</v>
      </c>
      <c r="BH20" s="47">
        <f t="shared" si="31"/>
        <v>2.4372684</v>
      </c>
      <c r="BI20" s="47">
        <f t="shared" si="32"/>
        <v>0.7330715999999999</v>
      </c>
      <c r="BJ20" s="46"/>
      <c r="BK20" s="47"/>
      <c r="BL20" s="47">
        <f t="shared" si="33"/>
        <v>152.5992</v>
      </c>
      <c r="BM20" s="46">
        <f t="shared" si="34"/>
        <v>152.5992</v>
      </c>
      <c r="BN20" s="47">
        <f t="shared" si="35"/>
        <v>44.9119944</v>
      </c>
      <c r="BO20" s="47">
        <f t="shared" si="36"/>
        <v>13.5084456</v>
      </c>
      <c r="BP20" s="46"/>
      <c r="BQ20" s="47"/>
      <c r="BR20" s="47">
        <f t="shared" si="37"/>
        <v>227.465</v>
      </c>
      <c r="BS20" s="46">
        <f t="shared" si="38"/>
        <v>227.465</v>
      </c>
      <c r="BT20" s="47">
        <f t="shared" si="39"/>
        <v>66.946005</v>
      </c>
      <c r="BU20" s="47">
        <f t="shared" si="40"/>
        <v>20.135745</v>
      </c>
      <c r="BV20" s="46"/>
      <c r="BW20" s="47"/>
      <c r="BX20" s="47">
        <f t="shared" si="41"/>
        <v>2680</v>
      </c>
      <c r="BY20" s="46">
        <f t="shared" si="42"/>
        <v>2680</v>
      </c>
      <c r="BZ20" s="47">
        <f t="shared" si="43"/>
        <v>788.76</v>
      </c>
      <c r="CA20" s="47">
        <f t="shared" si="44"/>
        <v>237.24</v>
      </c>
      <c r="CB20" s="46"/>
      <c r="CC20" s="47"/>
      <c r="CD20" s="47">
        <f t="shared" si="45"/>
        <v>132.94140000000002</v>
      </c>
      <c r="CE20" s="46">
        <f t="shared" si="46"/>
        <v>132.94140000000002</v>
      </c>
      <c r="CF20" s="47">
        <f t="shared" si="47"/>
        <v>39.12643980000001</v>
      </c>
      <c r="CG20" s="47">
        <f t="shared" si="48"/>
        <v>11.768290200000001</v>
      </c>
      <c r="CH20" s="46"/>
      <c r="CI20" s="47"/>
      <c r="CJ20" s="47">
        <f t="shared" si="49"/>
        <v>1062.8143</v>
      </c>
      <c r="CK20" s="46">
        <f t="shared" si="50"/>
        <v>1062.8143</v>
      </c>
      <c r="CL20" s="47">
        <f t="shared" si="51"/>
        <v>312.80052509999996</v>
      </c>
      <c r="CM20" s="47">
        <f t="shared" si="52"/>
        <v>94.08285989999999</v>
      </c>
      <c r="CN20" s="46"/>
      <c r="CO20" s="47"/>
      <c r="CP20" s="47">
        <f t="shared" si="53"/>
        <v>581.8146</v>
      </c>
      <c r="CQ20" s="46">
        <f t="shared" si="54"/>
        <v>581.8146</v>
      </c>
      <c r="CR20" s="47">
        <f t="shared" si="55"/>
        <v>171.2358522</v>
      </c>
      <c r="CS20" s="47">
        <f t="shared" si="56"/>
        <v>51.5036178</v>
      </c>
      <c r="CT20" s="46"/>
      <c r="CU20" s="47"/>
      <c r="CV20" s="47">
        <f t="shared" si="57"/>
        <v>57.7205</v>
      </c>
      <c r="CW20" s="46">
        <f t="shared" si="58"/>
        <v>57.7205</v>
      </c>
      <c r="CX20" s="47">
        <f t="shared" si="59"/>
        <v>16.9879185</v>
      </c>
      <c r="CY20" s="47">
        <f t="shared" si="60"/>
        <v>5.1095565</v>
      </c>
      <c r="CZ20" s="46"/>
      <c r="DA20" s="47"/>
      <c r="DB20" s="47">
        <f t="shared" si="61"/>
        <v>4100.601000000001</v>
      </c>
      <c r="DC20" s="46">
        <f t="shared" si="62"/>
        <v>4100.601000000001</v>
      </c>
      <c r="DD20" s="47">
        <f t="shared" si="63"/>
        <v>1206.861957</v>
      </c>
      <c r="DE20" s="47">
        <f t="shared" si="64"/>
        <v>362.994993</v>
      </c>
      <c r="DF20" s="46"/>
      <c r="DG20" s="47"/>
      <c r="DH20" s="47">
        <f t="shared" si="65"/>
        <v>966.8502000000001</v>
      </c>
      <c r="DI20" s="46">
        <f t="shared" si="66"/>
        <v>966.8502000000001</v>
      </c>
      <c r="DJ20" s="47">
        <f t="shared" si="67"/>
        <v>284.5570014</v>
      </c>
      <c r="DK20" s="47">
        <f t="shared" si="68"/>
        <v>85.5878886</v>
      </c>
      <c r="DL20" s="46"/>
      <c r="DM20" s="46"/>
      <c r="DN20" s="46">
        <f t="shared" si="69"/>
        <v>160.9809</v>
      </c>
      <c r="DO20" s="46">
        <f t="shared" si="70"/>
        <v>160.9809</v>
      </c>
      <c r="DP20" s="47">
        <f t="shared" si="71"/>
        <v>47.3788413</v>
      </c>
      <c r="DQ20" s="47">
        <f t="shared" si="72"/>
        <v>14.2504137</v>
      </c>
      <c r="DR20" s="46"/>
      <c r="DS20" s="47"/>
      <c r="DT20" s="47">
        <f t="shared" si="73"/>
        <v>173.27540000000002</v>
      </c>
      <c r="DU20" s="46">
        <f t="shared" si="74"/>
        <v>173.27540000000002</v>
      </c>
      <c r="DV20" s="47">
        <f t="shared" si="75"/>
        <v>50.9972778</v>
      </c>
      <c r="DW20" s="47">
        <f t="shared" si="76"/>
        <v>15.3387522</v>
      </c>
      <c r="DX20" s="46"/>
      <c r="DY20" s="47"/>
      <c r="DZ20" s="47">
        <f t="shared" si="77"/>
        <v>13214.4569</v>
      </c>
      <c r="EA20" s="46">
        <f t="shared" si="78"/>
        <v>13214.4569</v>
      </c>
      <c r="EB20" s="47">
        <f t="shared" si="79"/>
        <v>3889.1921733000004</v>
      </c>
      <c r="EC20" s="47">
        <f t="shared" si="80"/>
        <v>1169.7752817</v>
      </c>
      <c r="ED20" s="46"/>
      <c r="EE20" s="46"/>
      <c r="EF20" s="46"/>
      <c r="EG20" s="46">
        <f t="shared" si="81"/>
        <v>0</v>
      </c>
      <c r="EH20" s="46"/>
      <c r="EI20" s="46"/>
    </row>
    <row r="21" spans="1:139" ht="12">
      <c r="A21" s="33">
        <v>43191</v>
      </c>
      <c r="C21" s="16">
        <v>2680000</v>
      </c>
      <c r="D21" s="16">
        <v>67000</v>
      </c>
      <c r="E21" s="45">
        <f t="shared" si="0"/>
        <v>2747000</v>
      </c>
      <c r="F21" s="45">
        <v>19719</v>
      </c>
      <c r="G21" s="45">
        <v>5931</v>
      </c>
      <c r="H21" s="46"/>
      <c r="I21" s="47">
        <f>'2011B Academic'!I21</f>
        <v>1502388.1679999996</v>
      </c>
      <c r="J21" s="47">
        <f>'2011B Academic'!J21</f>
        <v>37559.704200000015</v>
      </c>
      <c r="K21" s="47">
        <f t="shared" si="82"/>
        <v>1539947.8721999996</v>
      </c>
      <c r="L21" s="47">
        <f>'2011B Academic'!L21</f>
        <v>11054.325479399999</v>
      </c>
      <c r="M21" s="47">
        <f>'2011B Academic'!M21</f>
        <v>3324.8747106000005</v>
      </c>
      <c r="N21" s="46"/>
      <c r="O21" s="46">
        <f t="shared" si="83"/>
        <v>1177611.8320000002</v>
      </c>
      <c r="P21" s="48">
        <f t="shared" si="1"/>
        <v>29440.2958</v>
      </c>
      <c r="Q21" s="46">
        <f t="shared" si="2"/>
        <v>1207052.1278000001</v>
      </c>
      <c r="R21" s="46">
        <f t="shared" si="3"/>
        <v>8664.674520600001</v>
      </c>
      <c r="S21" s="48">
        <f t="shared" si="4"/>
        <v>2606.1252894000004</v>
      </c>
      <c r="T21" s="46"/>
      <c r="U21" s="47">
        <f t="shared" si="84"/>
        <v>20032.464</v>
      </c>
      <c r="V21" s="48">
        <f t="shared" si="5"/>
        <v>500.81160000000006</v>
      </c>
      <c r="W21" s="47">
        <f t="shared" si="6"/>
        <v>20533.2756</v>
      </c>
      <c r="X21" s="47">
        <f t="shared" si="7"/>
        <v>147.3955812</v>
      </c>
      <c r="Y21" s="47">
        <f t="shared" si="8"/>
        <v>44.333038800000004</v>
      </c>
      <c r="Z21" s="46"/>
      <c r="AA21" s="47">
        <f t="shared" si="85"/>
        <v>9187.576000000001</v>
      </c>
      <c r="AB21" s="47">
        <f t="shared" si="9"/>
        <v>229.68940000000003</v>
      </c>
      <c r="AC21" s="46">
        <f t="shared" si="10"/>
        <v>9417.2654</v>
      </c>
      <c r="AD21" s="47">
        <f t="shared" si="11"/>
        <v>67.6006758</v>
      </c>
      <c r="AE21" s="47">
        <f t="shared" si="12"/>
        <v>20.3326542</v>
      </c>
      <c r="AF21" s="46"/>
      <c r="AG21" s="47">
        <f t="shared" si="86"/>
        <v>1902.532</v>
      </c>
      <c r="AH21" s="47">
        <f t="shared" si="13"/>
        <v>47.5633</v>
      </c>
      <c r="AI21" s="46">
        <f t="shared" si="14"/>
        <v>1950.0953</v>
      </c>
      <c r="AJ21" s="47">
        <f t="shared" si="15"/>
        <v>13.9985181</v>
      </c>
      <c r="AK21" s="47">
        <f t="shared" si="16"/>
        <v>4.210416899999999</v>
      </c>
      <c r="AL21" s="46"/>
      <c r="AM21" s="47">
        <f t="shared" si="87"/>
        <v>203397.52800000002</v>
      </c>
      <c r="AN21" s="47">
        <f t="shared" si="17"/>
        <v>5084.9382000000005</v>
      </c>
      <c r="AO21" s="46">
        <f t="shared" si="18"/>
        <v>208482.46620000002</v>
      </c>
      <c r="AP21" s="47">
        <f t="shared" si="19"/>
        <v>1496.5656174</v>
      </c>
      <c r="AQ21" s="47">
        <f t="shared" si="20"/>
        <v>450.13087260000003</v>
      </c>
      <c r="AR21" s="46"/>
      <c r="AS21" s="47">
        <f t="shared" si="88"/>
        <v>1118.632</v>
      </c>
      <c r="AT21" s="47">
        <f t="shared" si="21"/>
        <v>27.965799999999998</v>
      </c>
      <c r="AU21" s="46">
        <f t="shared" si="22"/>
        <v>1146.5978</v>
      </c>
      <c r="AV21" s="47">
        <f t="shared" si="23"/>
        <v>8.2307106</v>
      </c>
      <c r="AW21" s="47">
        <f t="shared" si="24"/>
        <v>2.4755994</v>
      </c>
      <c r="AX21" s="46"/>
      <c r="AY21" s="47">
        <f t="shared" si="89"/>
        <v>1181.076</v>
      </c>
      <c r="AZ21" s="47">
        <f t="shared" si="25"/>
        <v>29.5269</v>
      </c>
      <c r="BA21" s="46">
        <f t="shared" si="26"/>
        <v>1210.6029</v>
      </c>
      <c r="BB21" s="47">
        <f t="shared" si="27"/>
        <v>8.6901633</v>
      </c>
      <c r="BC21" s="47">
        <f t="shared" si="28"/>
        <v>2.6137916999999997</v>
      </c>
      <c r="BD21" s="46"/>
      <c r="BE21" s="47">
        <f t="shared" si="90"/>
        <v>331.24799999999993</v>
      </c>
      <c r="BF21" s="47">
        <f t="shared" si="29"/>
        <v>8.2812</v>
      </c>
      <c r="BG21" s="46">
        <f t="shared" si="30"/>
        <v>339.52919999999995</v>
      </c>
      <c r="BH21" s="47">
        <f t="shared" si="31"/>
        <v>2.4372684</v>
      </c>
      <c r="BI21" s="47">
        <f t="shared" si="32"/>
        <v>0.7330715999999999</v>
      </c>
      <c r="BJ21" s="46"/>
      <c r="BK21" s="47">
        <f t="shared" si="91"/>
        <v>6103.967999999999</v>
      </c>
      <c r="BL21" s="47">
        <f t="shared" si="33"/>
        <v>152.5992</v>
      </c>
      <c r="BM21" s="46">
        <f t="shared" si="34"/>
        <v>6256.567199999999</v>
      </c>
      <c r="BN21" s="47">
        <f t="shared" si="35"/>
        <v>44.9119944</v>
      </c>
      <c r="BO21" s="47">
        <f t="shared" si="36"/>
        <v>13.5084456</v>
      </c>
      <c r="BP21" s="46"/>
      <c r="BQ21" s="47">
        <f t="shared" si="92"/>
        <v>9098.6</v>
      </c>
      <c r="BR21" s="47">
        <f t="shared" si="37"/>
        <v>227.465</v>
      </c>
      <c r="BS21" s="46">
        <f t="shared" si="38"/>
        <v>9326.065</v>
      </c>
      <c r="BT21" s="47">
        <f t="shared" si="39"/>
        <v>66.946005</v>
      </c>
      <c r="BU21" s="47">
        <f t="shared" si="40"/>
        <v>20.135745</v>
      </c>
      <c r="BV21" s="46"/>
      <c r="BW21" s="47">
        <f t="shared" si="93"/>
        <v>107200</v>
      </c>
      <c r="BX21" s="47">
        <f t="shared" si="41"/>
        <v>2680</v>
      </c>
      <c r="BY21" s="46">
        <f t="shared" si="42"/>
        <v>109880</v>
      </c>
      <c r="BZ21" s="47">
        <f t="shared" si="43"/>
        <v>788.76</v>
      </c>
      <c r="CA21" s="47">
        <f t="shared" si="44"/>
        <v>237.24</v>
      </c>
      <c r="CB21" s="46"/>
      <c r="CC21" s="47">
        <f t="shared" si="94"/>
        <v>5317.656</v>
      </c>
      <c r="CD21" s="47">
        <f t="shared" si="45"/>
        <v>132.94140000000002</v>
      </c>
      <c r="CE21" s="46">
        <f t="shared" si="46"/>
        <v>5450.5974</v>
      </c>
      <c r="CF21" s="47">
        <f t="shared" si="47"/>
        <v>39.12643980000001</v>
      </c>
      <c r="CG21" s="47">
        <f t="shared" si="48"/>
        <v>11.768290200000001</v>
      </c>
      <c r="CH21" s="46"/>
      <c r="CI21" s="47">
        <f t="shared" si="95"/>
        <v>42512.572</v>
      </c>
      <c r="CJ21" s="47">
        <f t="shared" si="49"/>
        <v>1062.8143</v>
      </c>
      <c r="CK21" s="46">
        <f t="shared" si="50"/>
        <v>43575.3863</v>
      </c>
      <c r="CL21" s="47">
        <f t="shared" si="51"/>
        <v>312.80052509999996</v>
      </c>
      <c r="CM21" s="47">
        <f t="shared" si="52"/>
        <v>94.08285989999999</v>
      </c>
      <c r="CN21" s="46"/>
      <c r="CO21" s="47">
        <f t="shared" si="96"/>
        <v>23272.584</v>
      </c>
      <c r="CP21" s="47">
        <f t="shared" si="53"/>
        <v>581.8146</v>
      </c>
      <c r="CQ21" s="46">
        <f t="shared" si="54"/>
        <v>23854.3986</v>
      </c>
      <c r="CR21" s="47">
        <f t="shared" si="55"/>
        <v>171.2358522</v>
      </c>
      <c r="CS21" s="47">
        <f t="shared" si="56"/>
        <v>51.5036178</v>
      </c>
      <c r="CT21" s="46"/>
      <c r="CU21" s="47">
        <f t="shared" si="97"/>
        <v>2308.82</v>
      </c>
      <c r="CV21" s="47">
        <f t="shared" si="57"/>
        <v>57.7205</v>
      </c>
      <c r="CW21" s="46">
        <f t="shared" si="58"/>
        <v>2366.5405</v>
      </c>
      <c r="CX21" s="47">
        <f t="shared" si="59"/>
        <v>16.9879185</v>
      </c>
      <c r="CY21" s="47">
        <f t="shared" si="60"/>
        <v>5.1095565</v>
      </c>
      <c r="CZ21" s="46"/>
      <c r="DA21" s="47">
        <f t="shared" si="98"/>
        <v>164024.04</v>
      </c>
      <c r="DB21" s="47">
        <f t="shared" si="61"/>
        <v>4100.601000000001</v>
      </c>
      <c r="DC21" s="46">
        <f t="shared" si="62"/>
        <v>168124.641</v>
      </c>
      <c r="DD21" s="47">
        <f t="shared" si="63"/>
        <v>1206.861957</v>
      </c>
      <c r="DE21" s="47">
        <f t="shared" si="64"/>
        <v>362.994993</v>
      </c>
      <c r="DF21" s="46"/>
      <c r="DG21" s="47">
        <f t="shared" si="99"/>
        <v>38674.008</v>
      </c>
      <c r="DH21" s="47">
        <f t="shared" si="65"/>
        <v>966.8502000000001</v>
      </c>
      <c r="DI21" s="46">
        <f t="shared" si="66"/>
        <v>39640.8582</v>
      </c>
      <c r="DJ21" s="47">
        <f t="shared" si="67"/>
        <v>284.5570014</v>
      </c>
      <c r="DK21" s="47">
        <f t="shared" si="68"/>
        <v>85.5878886</v>
      </c>
      <c r="DL21" s="46"/>
      <c r="DM21" s="46">
        <f t="shared" si="100"/>
        <v>6439.236</v>
      </c>
      <c r="DN21" s="46">
        <f t="shared" si="69"/>
        <v>160.9809</v>
      </c>
      <c r="DO21" s="46">
        <f t="shared" si="70"/>
        <v>6600.216899999999</v>
      </c>
      <c r="DP21" s="47">
        <f t="shared" si="71"/>
        <v>47.3788413</v>
      </c>
      <c r="DQ21" s="47">
        <f t="shared" si="72"/>
        <v>14.2504137</v>
      </c>
      <c r="DR21" s="46"/>
      <c r="DS21" s="47">
        <f t="shared" si="101"/>
        <v>6931.0160000000005</v>
      </c>
      <c r="DT21" s="47">
        <f t="shared" si="73"/>
        <v>173.27540000000002</v>
      </c>
      <c r="DU21" s="46">
        <f t="shared" si="74"/>
        <v>7104.291400000001</v>
      </c>
      <c r="DV21" s="47">
        <f t="shared" si="75"/>
        <v>50.9972778</v>
      </c>
      <c r="DW21" s="47">
        <f t="shared" si="76"/>
        <v>15.3387522</v>
      </c>
      <c r="DX21" s="46"/>
      <c r="DY21" s="47">
        <f t="shared" si="102"/>
        <v>528578.2760000001</v>
      </c>
      <c r="DZ21" s="47">
        <f t="shared" si="77"/>
        <v>13214.4569</v>
      </c>
      <c r="EA21" s="46">
        <f t="shared" si="78"/>
        <v>541792.7329000001</v>
      </c>
      <c r="EB21" s="47">
        <f t="shared" si="79"/>
        <v>3889.1921733000004</v>
      </c>
      <c r="EC21" s="47">
        <f t="shared" si="80"/>
        <v>1169.7752817</v>
      </c>
      <c r="ED21" s="46"/>
      <c r="EE21" s="46"/>
      <c r="EF21" s="46"/>
      <c r="EG21" s="46">
        <f t="shared" si="81"/>
        <v>0</v>
      </c>
      <c r="EH21" s="46"/>
      <c r="EI21" s="46"/>
    </row>
    <row r="22" spans="1:139" ht="12">
      <c r="A22" s="33">
        <v>43374</v>
      </c>
      <c r="C22" s="16"/>
      <c r="D22" s="16"/>
      <c r="E22" s="45">
        <f t="shared" si="0"/>
        <v>0</v>
      </c>
      <c r="F22" s="45"/>
      <c r="G22" s="45"/>
      <c r="H22" s="46"/>
      <c r="I22" s="47">
        <f>'2011B Academic'!I22</f>
        <v>0</v>
      </c>
      <c r="J22" s="47">
        <f>'2011B Academic'!J22</f>
        <v>0</v>
      </c>
      <c r="K22" s="47">
        <f t="shared" si="82"/>
        <v>0</v>
      </c>
      <c r="L22" s="47">
        <f>'2011B Academic'!L22</f>
        <v>0</v>
      </c>
      <c r="M22" s="47">
        <f>'2011B Academic'!M22</f>
        <v>0</v>
      </c>
      <c r="N22" s="46"/>
      <c r="O22" s="46"/>
      <c r="P22" s="48">
        <f t="shared" si="1"/>
        <v>0</v>
      </c>
      <c r="Q22" s="46">
        <f t="shared" si="2"/>
        <v>0</v>
      </c>
      <c r="R22" s="46">
        <f t="shared" si="3"/>
        <v>0</v>
      </c>
      <c r="S22" s="48">
        <f t="shared" si="4"/>
        <v>0</v>
      </c>
      <c r="T22" s="46"/>
      <c r="U22" s="47"/>
      <c r="V22" s="48">
        <f t="shared" si="5"/>
        <v>0</v>
      </c>
      <c r="W22" s="47">
        <f t="shared" si="6"/>
        <v>0</v>
      </c>
      <c r="X22" s="47">
        <f t="shared" si="7"/>
        <v>0</v>
      </c>
      <c r="Y22" s="47">
        <f t="shared" si="8"/>
        <v>0</v>
      </c>
      <c r="Z22" s="46"/>
      <c r="AA22" s="47"/>
      <c r="AB22" s="47">
        <f t="shared" si="9"/>
        <v>0</v>
      </c>
      <c r="AC22" s="46">
        <f t="shared" si="10"/>
        <v>0</v>
      </c>
      <c r="AD22" s="47">
        <f t="shared" si="11"/>
        <v>0</v>
      </c>
      <c r="AE22" s="47">
        <f t="shared" si="12"/>
        <v>0</v>
      </c>
      <c r="AF22" s="46"/>
      <c r="AG22" s="47"/>
      <c r="AH22" s="47">
        <f t="shared" si="13"/>
        <v>0</v>
      </c>
      <c r="AI22" s="46">
        <f t="shared" si="14"/>
        <v>0</v>
      </c>
      <c r="AJ22" s="47">
        <f t="shared" si="15"/>
        <v>0</v>
      </c>
      <c r="AK22" s="47">
        <f t="shared" si="16"/>
        <v>0</v>
      </c>
      <c r="AL22" s="46"/>
      <c r="AM22" s="47"/>
      <c r="AN22" s="47">
        <f t="shared" si="17"/>
        <v>0</v>
      </c>
      <c r="AO22" s="46">
        <f t="shared" si="18"/>
        <v>0</v>
      </c>
      <c r="AP22" s="47">
        <f t="shared" si="19"/>
        <v>0</v>
      </c>
      <c r="AQ22" s="47">
        <f t="shared" si="20"/>
        <v>0</v>
      </c>
      <c r="AR22" s="46"/>
      <c r="AS22" s="47"/>
      <c r="AT22" s="47">
        <f t="shared" si="21"/>
        <v>0</v>
      </c>
      <c r="AU22" s="46">
        <f t="shared" si="22"/>
        <v>0</v>
      </c>
      <c r="AV22" s="47">
        <f t="shared" si="23"/>
        <v>0</v>
      </c>
      <c r="AW22" s="47">
        <f t="shared" si="24"/>
        <v>0</v>
      </c>
      <c r="AX22" s="46"/>
      <c r="AY22" s="47"/>
      <c r="AZ22" s="47">
        <f t="shared" si="25"/>
        <v>0</v>
      </c>
      <c r="BA22" s="46">
        <f t="shared" si="26"/>
        <v>0</v>
      </c>
      <c r="BB22" s="47">
        <f t="shared" si="27"/>
        <v>0</v>
      </c>
      <c r="BC22" s="47">
        <f t="shared" si="28"/>
        <v>0</v>
      </c>
      <c r="BD22" s="46"/>
      <c r="BE22" s="47"/>
      <c r="BF22" s="47">
        <f t="shared" si="29"/>
        <v>0</v>
      </c>
      <c r="BG22" s="46">
        <f t="shared" si="30"/>
        <v>0</v>
      </c>
      <c r="BH22" s="47">
        <f t="shared" si="31"/>
        <v>0</v>
      </c>
      <c r="BI22" s="47">
        <f t="shared" si="32"/>
        <v>0</v>
      </c>
      <c r="BJ22" s="46"/>
      <c r="BK22" s="47"/>
      <c r="BL22" s="47">
        <f t="shared" si="33"/>
        <v>0</v>
      </c>
      <c r="BM22" s="46">
        <f t="shared" si="34"/>
        <v>0</v>
      </c>
      <c r="BN22" s="47">
        <f t="shared" si="35"/>
        <v>0</v>
      </c>
      <c r="BO22" s="47">
        <f t="shared" si="36"/>
        <v>0</v>
      </c>
      <c r="BP22" s="46"/>
      <c r="BQ22" s="47"/>
      <c r="BR22" s="47">
        <f t="shared" si="37"/>
        <v>0</v>
      </c>
      <c r="BS22" s="46">
        <f t="shared" si="38"/>
        <v>0</v>
      </c>
      <c r="BT22" s="47">
        <f t="shared" si="39"/>
        <v>0</v>
      </c>
      <c r="BU22" s="47">
        <f t="shared" si="40"/>
        <v>0</v>
      </c>
      <c r="BV22" s="46"/>
      <c r="BW22" s="47"/>
      <c r="BX22" s="47">
        <f t="shared" si="41"/>
        <v>0</v>
      </c>
      <c r="BY22" s="46">
        <f t="shared" si="42"/>
        <v>0</v>
      </c>
      <c r="BZ22" s="47">
        <f t="shared" si="43"/>
        <v>0</v>
      </c>
      <c r="CA22" s="47">
        <f t="shared" si="44"/>
        <v>0</v>
      </c>
      <c r="CB22" s="46"/>
      <c r="CC22" s="47"/>
      <c r="CD22" s="47">
        <f t="shared" si="45"/>
        <v>0</v>
      </c>
      <c r="CE22" s="46">
        <f t="shared" si="46"/>
        <v>0</v>
      </c>
      <c r="CF22" s="47">
        <f t="shared" si="47"/>
        <v>0</v>
      </c>
      <c r="CG22" s="47">
        <f t="shared" si="48"/>
        <v>0</v>
      </c>
      <c r="CH22" s="46"/>
      <c r="CI22" s="47"/>
      <c r="CJ22" s="47">
        <f t="shared" si="49"/>
        <v>0</v>
      </c>
      <c r="CK22" s="46">
        <f t="shared" si="50"/>
        <v>0</v>
      </c>
      <c r="CL22" s="47">
        <f t="shared" si="51"/>
        <v>0</v>
      </c>
      <c r="CM22" s="47">
        <f t="shared" si="52"/>
        <v>0</v>
      </c>
      <c r="CN22" s="46"/>
      <c r="CO22" s="47"/>
      <c r="CP22" s="47">
        <f t="shared" si="53"/>
        <v>0</v>
      </c>
      <c r="CQ22" s="46">
        <f t="shared" si="54"/>
        <v>0</v>
      </c>
      <c r="CR22" s="47">
        <f t="shared" si="55"/>
        <v>0</v>
      </c>
      <c r="CS22" s="47">
        <f t="shared" si="56"/>
        <v>0</v>
      </c>
      <c r="CT22" s="46"/>
      <c r="CU22" s="47"/>
      <c r="CV22" s="47">
        <f t="shared" si="57"/>
        <v>0</v>
      </c>
      <c r="CW22" s="46">
        <f t="shared" si="58"/>
        <v>0</v>
      </c>
      <c r="CX22" s="47">
        <f t="shared" si="59"/>
        <v>0</v>
      </c>
      <c r="CY22" s="47">
        <f t="shared" si="60"/>
        <v>0</v>
      </c>
      <c r="CZ22" s="46"/>
      <c r="DA22" s="47"/>
      <c r="DB22" s="47">
        <f t="shared" si="61"/>
        <v>0</v>
      </c>
      <c r="DC22" s="46">
        <f t="shared" si="62"/>
        <v>0</v>
      </c>
      <c r="DD22" s="47">
        <f t="shared" si="63"/>
        <v>0</v>
      </c>
      <c r="DE22" s="47">
        <f t="shared" si="64"/>
        <v>0</v>
      </c>
      <c r="DF22" s="46"/>
      <c r="DG22" s="47"/>
      <c r="DH22" s="47">
        <f t="shared" si="65"/>
        <v>0</v>
      </c>
      <c r="DI22" s="46">
        <f t="shared" si="66"/>
        <v>0</v>
      </c>
      <c r="DJ22" s="47">
        <f t="shared" si="67"/>
        <v>0</v>
      </c>
      <c r="DK22" s="47">
        <f t="shared" si="68"/>
        <v>0</v>
      </c>
      <c r="DL22" s="46"/>
      <c r="DM22" s="46"/>
      <c r="DN22" s="46">
        <f t="shared" si="69"/>
        <v>0</v>
      </c>
      <c r="DO22" s="46">
        <f t="shared" si="70"/>
        <v>0</v>
      </c>
      <c r="DP22" s="47">
        <f t="shared" si="71"/>
        <v>0</v>
      </c>
      <c r="DQ22" s="47">
        <f t="shared" si="72"/>
        <v>0</v>
      </c>
      <c r="DR22" s="46"/>
      <c r="DS22" s="47"/>
      <c r="DT22" s="47">
        <f t="shared" si="73"/>
        <v>0</v>
      </c>
      <c r="DU22" s="46">
        <f t="shared" si="74"/>
        <v>0</v>
      </c>
      <c r="DV22" s="47">
        <f t="shared" si="75"/>
        <v>0</v>
      </c>
      <c r="DW22" s="47">
        <f t="shared" si="76"/>
        <v>0</v>
      </c>
      <c r="DX22" s="46"/>
      <c r="DY22" s="47"/>
      <c r="DZ22" s="47">
        <f t="shared" si="77"/>
        <v>0</v>
      </c>
      <c r="EA22" s="46">
        <f t="shared" si="78"/>
        <v>0</v>
      </c>
      <c r="EB22" s="47">
        <f t="shared" si="79"/>
        <v>0</v>
      </c>
      <c r="EC22" s="47">
        <f t="shared" si="80"/>
        <v>0</v>
      </c>
      <c r="ED22" s="46"/>
      <c r="EE22" s="46"/>
      <c r="EF22" s="46"/>
      <c r="EG22" s="46">
        <f t="shared" si="81"/>
        <v>0</v>
      </c>
      <c r="EH22" s="46"/>
      <c r="EI22" s="46"/>
    </row>
    <row r="23" spans="1:139" s="34" customFormat="1" ht="12">
      <c r="A23" s="33">
        <v>43556</v>
      </c>
      <c r="C23" s="22"/>
      <c r="D23" s="22"/>
      <c r="E23" s="45">
        <f t="shared" si="0"/>
        <v>0</v>
      </c>
      <c r="F23" s="45"/>
      <c r="G23" s="45"/>
      <c r="H23" s="47"/>
      <c r="I23" s="47">
        <f>'2011B Academic'!I23</f>
        <v>0</v>
      </c>
      <c r="J23" s="47">
        <f>'2011B Academic'!J23</f>
        <v>0</v>
      </c>
      <c r="K23" s="47">
        <f t="shared" si="82"/>
        <v>0</v>
      </c>
      <c r="L23" s="47">
        <f>'2011B Academic'!L23</f>
        <v>0</v>
      </c>
      <c r="M23" s="47">
        <f>'2011B Academic'!M23</f>
        <v>0</v>
      </c>
      <c r="N23" s="47"/>
      <c r="O23" s="46">
        <f t="shared" si="83"/>
        <v>0</v>
      </c>
      <c r="P23" s="48">
        <f t="shared" si="1"/>
        <v>0</v>
      </c>
      <c r="Q23" s="46">
        <f t="shared" si="2"/>
        <v>0</v>
      </c>
      <c r="R23" s="46">
        <f t="shared" si="3"/>
        <v>0</v>
      </c>
      <c r="S23" s="48">
        <f t="shared" si="4"/>
        <v>0</v>
      </c>
      <c r="T23" s="47"/>
      <c r="U23" s="47">
        <f t="shared" si="84"/>
        <v>0</v>
      </c>
      <c r="V23" s="48">
        <f t="shared" si="5"/>
        <v>0</v>
      </c>
      <c r="W23" s="47">
        <f t="shared" si="6"/>
        <v>0</v>
      </c>
      <c r="X23" s="47">
        <f t="shared" si="7"/>
        <v>0</v>
      </c>
      <c r="Y23" s="47">
        <f t="shared" si="8"/>
        <v>0</v>
      </c>
      <c r="Z23" s="47"/>
      <c r="AA23" s="47">
        <f t="shared" si="85"/>
        <v>0</v>
      </c>
      <c r="AB23" s="47">
        <f t="shared" si="9"/>
        <v>0</v>
      </c>
      <c r="AC23" s="46">
        <f t="shared" si="10"/>
        <v>0</v>
      </c>
      <c r="AD23" s="47">
        <f t="shared" si="11"/>
        <v>0</v>
      </c>
      <c r="AE23" s="47">
        <f t="shared" si="12"/>
        <v>0</v>
      </c>
      <c r="AF23" s="47"/>
      <c r="AG23" s="47">
        <f t="shared" si="86"/>
        <v>0</v>
      </c>
      <c r="AH23" s="47">
        <f t="shared" si="13"/>
        <v>0</v>
      </c>
      <c r="AI23" s="46">
        <f t="shared" si="14"/>
        <v>0</v>
      </c>
      <c r="AJ23" s="47">
        <f t="shared" si="15"/>
        <v>0</v>
      </c>
      <c r="AK23" s="47">
        <f t="shared" si="16"/>
        <v>0</v>
      </c>
      <c r="AL23" s="47"/>
      <c r="AM23" s="47">
        <f t="shared" si="87"/>
        <v>0</v>
      </c>
      <c r="AN23" s="47">
        <f t="shared" si="17"/>
        <v>0</v>
      </c>
      <c r="AO23" s="46">
        <f t="shared" si="18"/>
        <v>0</v>
      </c>
      <c r="AP23" s="47">
        <f t="shared" si="19"/>
        <v>0</v>
      </c>
      <c r="AQ23" s="47">
        <f t="shared" si="20"/>
        <v>0</v>
      </c>
      <c r="AR23" s="47"/>
      <c r="AS23" s="47">
        <f t="shared" si="88"/>
        <v>0</v>
      </c>
      <c r="AT23" s="47">
        <f t="shared" si="21"/>
        <v>0</v>
      </c>
      <c r="AU23" s="46">
        <f t="shared" si="22"/>
        <v>0</v>
      </c>
      <c r="AV23" s="47">
        <f t="shared" si="23"/>
        <v>0</v>
      </c>
      <c r="AW23" s="47">
        <f t="shared" si="24"/>
        <v>0</v>
      </c>
      <c r="AX23" s="47"/>
      <c r="AY23" s="47">
        <f t="shared" si="89"/>
        <v>0</v>
      </c>
      <c r="AZ23" s="47">
        <f t="shared" si="25"/>
        <v>0</v>
      </c>
      <c r="BA23" s="46">
        <f t="shared" si="26"/>
        <v>0</v>
      </c>
      <c r="BB23" s="47">
        <f t="shared" si="27"/>
        <v>0</v>
      </c>
      <c r="BC23" s="47">
        <f t="shared" si="28"/>
        <v>0</v>
      </c>
      <c r="BD23" s="47"/>
      <c r="BE23" s="47">
        <f t="shared" si="90"/>
        <v>0</v>
      </c>
      <c r="BF23" s="47">
        <f t="shared" si="29"/>
        <v>0</v>
      </c>
      <c r="BG23" s="46">
        <f t="shared" si="30"/>
        <v>0</v>
      </c>
      <c r="BH23" s="47">
        <f t="shared" si="31"/>
        <v>0</v>
      </c>
      <c r="BI23" s="47">
        <f t="shared" si="32"/>
        <v>0</v>
      </c>
      <c r="BJ23" s="47"/>
      <c r="BK23" s="47">
        <f t="shared" si="91"/>
        <v>0</v>
      </c>
      <c r="BL23" s="47">
        <f t="shared" si="33"/>
        <v>0</v>
      </c>
      <c r="BM23" s="46">
        <f t="shared" si="34"/>
        <v>0</v>
      </c>
      <c r="BN23" s="47">
        <f t="shared" si="35"/>
        <v>0</v>
      </c>
      <c r="BO23" s="47">
        <f t="shared" si="36"/>
        <v>0</v>
      </c>
      <c r="BP23" s="47"/>
      <c r="BQ23" s="47">
        <f t="shared" si="92"/>
        <v>0</v>
      </c>
      <c r="BR23" s="47">
        <f t="shared" si="37"/>
        <v>0</v>
      </c>
      <c r="BS23" s="46">
        <f t="shared" si="38"/>
        <v>0</v>
      </c>
      <c r="BT23" s="47">
        <f t="shared" si="39"/>
        <v>0</v>
      </c>
      <c r="BU23" s="47">
        <f t="shared" si="40"/>
        <v>0</v>
      </c>
      <c r="BV23" s="47"/>
      <c r="BW23" s="47">
        <f t="shared" si="93"/>
        <v>0</v>
      </c>
      <c r="BX23" s="47">
        <f t="shared" si="41"/>
        <v>0</v>
      </c>
      <c r="BY23" s="46">
        <f t="shared" si="42"/>
        <v>0</v>
      </c>
      <c r="BZ23" s="47">
        <f t="shared" si="43"/>
        <v>0</v>
      </c>
      <c r="CA23" s="47">
        <f t="shared" si="44"/>
        <v>0</v>
      </c>
      <c r="CB23" s="47"/>
      <c r="CC23" s="47">
        <f t="shared" si="94"/>
        <v>0</v>
      </c>
      <c r="CD23" s="47">
        <f t="shared" si="45"/>
        <v>0</v>
      </c>
      <c r="CE23" s="46">
        <f t="shared" si="46"/>
        <v>0</v>
      </c>
      <c r="CF23" s="47">
        <f t="shared" si="47"/>
        <v>0</v>
      </c>
      <c r="CG23" s="47">
        <f t="shared" si="48"/>
        <v>0</v>
      </c>
      <c r="CH23" s="47"/>
      <c r="CI23" s="47">
        <f t="shared" si="95"/>
        <v>0</v>
      </c>
      <c r="CJ23" s="47">
        <f t="shared" si="49"/>
        <v>0</v>
      </c>
      <c r="CK23" s="46">
        <f t="shared" si="50"/>
        <v>0</v>
      </c>
      <c r="CL23" s="47">
        <f t="shared" si="51"/>
        <v>0</v>
      </c>
      <c r="CM23" s="47">
        <f t="shared" si="52"/>
        <v>0</v>
      </c>
      <c r="CN23" s="47"/>
      <c r="CO23" s="47">
        <f t="shared" si="96"/>
        <v>0</v>
      </c>
      <c r="CP23" s="47">
        <f t="shared" si="53"/>
        <v>0</v>
      </c>
      <c r="CQ23" s="46">
        <f t="shared" si="54"/>
        <v>0</v>
      </c>
      <c r="CR23" s="47">
        <f t="shared" si="55"/>
        <v>0</v>
      </c>
      <c r="CS23" s="47">
        <f t="shared" si="56"/>
        <v>0</v>
      </c>
      <c r="CT23" s="47"/>
      <c r="CU23" s="47">
        <f t="shared" si="97"/>
        <v>0</v>
      </c>
      <c r="CV23" s="47">
        <f t="shared" si="57"/>
        <v>0</v>
      </c>
      <c r="CW23" s="46">
        <f t="shared" si="58"/>
        <v>0</v>
      </c>
      <c r="CX23" s="47">
        <f t="shared" si="59"/>
        <v>0</v>
      </c>
      <c r="CY23" s="47">
        <f t="shared" si="60"/>
        <v>0</v>
      </c>
      <c r="CZ23" s="47"/>
      <c r="DA23" s="47">
        <f t="shared" si="98"/>
        <v>0</v>
      </c>
      <c r="DB23" s="47">
        <f t="shared" si="61"/>
        <v>0</v>
      </c>
      <c r="DC23" s="46">
        <f t="shared" si="62"/>
        <v>0</v>
      </c>
      <c r="DD23" s="47">
        <f t="shared" si="63"/>
        <v>0</v>
      </c>
      <c r="DE23" s="47">
        <f t="shared" si="64"/>
        <v>0</v>
      </c>
      <c r="DF23" s="47"/>
      <c r="DG23" s="47">
        <f t="shared" si="99"/>
        <v>0</v>
      </c>
      <c r="DH23" s="47">
        <f t="shared" si="65"/>
        <v>0</v>
      </c>
      <c r="DI23" s="46">
        <f t="shared" si="66"/>
        <v>0</v>
      </c>
      <c r="DJ23" s="47">
        <f t="shared" si="67"/>
        <v>0</v>
      </c>
      <c r="DK23" s="47">
        <f t="shared" si="68"/>
        <v>0</v>
      </c>
      <c r="DL23" s="46"/>
      <c r="DM23" s="46">
        <f t="shared" si="100"/>
        <v>0</v>
      </c>
      <c r="DN23" s="46">
        <f t="shared" si="69"/>
        <v>0</v>
      </c>
      <c r="DO23" s="46">
        <f t="shared" si="70"/>
        <v>0</v>
      </c>
      <c r="DP23" s="47">
        <f t="shared" si="71"/>
        <v>0</v>
      </c>
      <c r="DQ23" s="47">
        <f t="shared" si="72"/>
        <v>0</v>
      </c>
      <c r="DR23" s="47"/>
      <c r="DS23" s="47">
        <f t="shared" si="101"/>
        <v>0</v>
      </c>
      <c r="DT23" s="47">
        <f t="shared" si="73"/>
        <v>0</v>
      </c>
      <c r="DU23" s="46">
        <f t="shared" si="74"/>
        <v>0</v>
      </c>
      <c r="DV23" s="47">
        <f t="shared" si="75"/>
        <v>0</v>
      </c>
      <c r="DW23" s="47">
        <f t="shared" si="76"/>
        <v>0</v>
      </c>
      <c r="DX23" s="47"/>
      <c r="DY23" s="47">
        <f t="shared" si="102"/>
        <v>0</v>
      </c>
      <c r="DZ23" s="47">
        <f t="shared" si="77"/>
        <v>0</v>
      </c>
      <c r="EA23" s="46">
        <f t="shared" si="78"/>
        <v>0</v>
      </c>
      <c r="EB23" s="47">
        <f t="shared" si="79"/>
        <v>0</v>
      </c>
      <c r="EC23" s="47">
        <f t="shared" si="80"/>
        <v>0</v>
      </c>
      <c r="ED23" s="47"/>
      <c r="EE23" s="46"/>
      <c r="EF23" s="46"/>
      <c r="EG23" s="46">
        <f t="shared" si="81"/>
        <v>0</v>
      </c>
      <c r="EH23" s="46"/>
      <c r="EI23" s="47"/>
    </row>
    <row r="24" spans="1:139" s="34" customFormat="1" ht="12">
      <c r="A24" s="33">
        <v>43739</v>
      </c>
      <c r="C24" s="22"/>
      <c r="D24" s="22"/>
      <c r="E24" s="45">
        <f t="shared" si="0"/>
        <v>0</v>
      </c>
      <c r="F24" s="45"/>
      <c r="G24" s="45"/>
      <c r="H24" s="47"/>
      <c r="I24" s="47">
        <f>'2011B Academic'!I24</f>
        <v>0</v>
      </c>
      <c r="J24" s="47">
        <f>'2011B Academic'!J24</f>
        <v>0</v>
      </c>
      <c r="K24" s="47">
        <f t="shared" si="82"/>
        <v>0</v>
      </c>
      <c r="L24" s="47">
        <f>'2011B Academic'!L24</f>
        <v>0</v>
      </c>
      <c r="M24" s="47">
        <f>'2011B Academic'!M24</f>
        <v>0</v>
      </c>
      <c r="N24" s="47"/>
      <c r="O24" s="46"/>
      <c r="P24" s="48">
        <f t="shared" si="1"/>
        <v>0</v>
      </c>
      <c r="Q24" s="46">
        <f t="shared" si="2"/>
        <v>0</v>
      </c>
      <c r="R24" s="46">
        <f t="shared" si="3"/>
        <v>0</v>
      </c>
      <c r="S24" s="48">
        <f t="shared" si="4"/>
        <v>0</v>
      </c>
      <c r="T24" s="47"/>
      <c r="U24" s="47"/>
      <c r="V24" s="48">
        <f t="shared" si="5"/>
        <v>0</v>
      </c>
      <c r="W24" s="47">
        <f t="shared" si="6"/>
        <v>0</v>
      </c>
      <c r="X24" s="47">
        <f t="shared" si="7"/>
        <v>0</v>
      </c>
      <c r="Y24" s="47">
        <f t="shared" si="8"/>
        <v>0</v>
      </c>
      <c r="Z24" s="47"/>
      <c r="AA24" s="47"/>
      <c r="AB24" s="47">
        <f t="shared" si="9"/>
        <v>0</v>
      </c>
      <c r="AC24" s="46">
        <f t="shared" si="10"/>
        <v>0</v>
      </c>
      <c r="AD24" s="47">
        <f t="shared" si="11"/>
        <v>0</v>
      </c>
      <c r="AE24" s="47">
        <f t="shared" si="12"/>
        <v>0</v>
      </c>
      <c r="AF24" s="47"/>
      <c r="AG24" s="47"/>
      <c r="AH24" s="47">
        <f t="shared" si="13"/>
        <v>0</v>
      </c>
      <c r="AI24" s="46">
        <f t="shared" si="14"/>
        <v>0</v>
      </c>
      <c r="AJ24" s="47">
        <f t="shared" si="15"/>
        <v>0</v>
      </c>
      <c r="AK24" s="47">
        <f t="shared" si="16"/>
        <v>0</v>
      </c>
      <c r="AL24" s="47"/>
      <c r="AM24" s="47"/>
      <c r="AN24" s="47">
        <f t="shared" si="17"/>
        <v>0</v>
      </c>
      <c r="AO24" s="46">
        <f t="shared" si="18"/>
        <v>0</v>
      </c>
      <c r="AP24" s="47">
        <f t="shared" si="19"/>
        <v>0</v>
      </c>
      <c r="AQ24" s="47">
        <f t="shared" si="20"/>
        <v>0</v>
      </c>
      <c r="AR24" s="47"/>
      <c r="AS24" s="47"/>
      <c r="AT24" s="47">
        <f t="shared" si="21"/>
        <v>0</v>
      </c>
      <c r="AU24" s="46">
        <f t="shared" si="22"/>
        <v>0</v>
      </c>
      <c r="AV24" s="47">
        <f t="shared" si="23"/>
        <v>0</v>
      </c>
      <c r="AW24" s="47">
        <f t="shared" si="24"/>
        <v>0</v>
      </c>
      <c r="AX24" s="47"/>
      <c r="AY24" s="47"/>
      <c r="AZ24" s="47">
        <f t="shared" si="25"/>
        <v>0</v>
      </c>
      <c r="BA24" s="46">
        <f t="shared" si="26"/>
        <v>0</v>
      </c>
      <c r="BB24" s="47">
        <f t="shared" si="27"/>
        <v>0</v>
      </c>
      <c r="BC24" s="47">
        <f t="shared" si="28"/>
        <v>0</v>
      </c>
      <c r="BD24" s="47"/>
      <c r="BE24" s="47"/>
      <c r="BF24" s="47">
        <f t="shared" si="29"/>
        <v>0</v>
      </c>
      <c r="BG24" s="46">
        <f t="shared" si="30"/>
        <v>0</v>
      </c>
      <c r="BH24" s="47">
        <f t="shared" si="31"/>
        <v>0</v>
      </c>
      <c r="BI24" s="47">
        <f t="shared" si="32"/>
        <v>0</v>
      </c>
      <c r="BJ24" s="47"/>
      <c r="BK24" s="47"/>
      <c r="BL24" s="47">
        <f t="shared" si="33"/>
        <v>0</v>
      </c>
      <c r="BM24" s="46">
        <f t="shared" si="34"/>
        <v>0</v>
      </c>
      <c r="BN24" s="47">
        <f t="shared" si="35"/>
        <v>0</v>
      </c>
      <c r="BO24" s="47">
        <f t="shared" si="36"/>
        <v>0</v>
      </c>
      <c r="BP24" s="47"/>
      <c r="BQ24" s="47"/>
      <c r="BR24" s="47">
        <f t="shared" si="37"/>
        <v>0</v>
      </c>
      <c r="BS24" s="46">
        <f t="shared" si="38"/>
        <v>0</v>
      </c>
      <c r="BT24" s="47">
        <f t="shared" si="39"/>
        <v>0</v>
      </c>
      <c r="BU24" s="47">
        <f t="shared" si="40"/>
        <v>0</v>
      </c>
      <c r="BV24" s="47"/>
      <c r="BW24" s="47"/>
      <c r="BX24" s="47">
        <f t="shared" si="41"/>
        <v>0</v>
      </c>
      <c r="BY24" s="46">
        <f t="shared" si="42"/>
        <v>0</v>
      </c>
      <c r="BZ24" s="47">
        <f t="shared" si="43"/>
        <v>0</v>
      </c>
      <c r="CA24" s="47">
        <f t="shared" si="44"/>
        <v>0</v>
      </c>
      <c r="CB24" s="47"/>
      <c r="CC24" s="47"/>
      <c r="CD24" s="47">
        <f t="shared" si="45"/>
        <v>0</v>
      </c>
      <c r="CE24" s="46">
        <f t="shared" si="46"/>
        <v>0</v>
      </c>
      <c r="CF24" s="47">
        <f t="shared" si="47"/>
        <v>0</v>
      </c>
      <c r="CG24" s="47">
        <f t="shared" si="48"/>
        <v>0</v>
      </c>
      <c r="CH24" s="47"/>
      <c r="CI24" s="47"/>
      <c r="CJ24" s="47">
        <f t="shared" si="49"/>
        <v>0</v>
      </c>
      <c r="CK24" s="46">
        <f t="shared" si="50"/>
        <v>0</v>
      </c>
      <c r="CL24" s="47">
        <f t="shared" si="51"/>
        <v>0</v>
      </c>
      <c r="CM24" s="47">
        <f t="shared" si="52"/>
        <v>0</v>
      </c>
      <c r="CN24" s="47"/>
      <c r="CO24" s="47"/>
      <c r="CP24" s="47">
        <f t="shared" si="53"/>
        <v>0</v>
      </c>
      <c r="CQ24" s="46">
        <f t="shared" si="54"/>
        <v>0</v>
      </c>
      <c r="CR24" s="47">
        <f t="shared" si="55"/>
        <v>0</v>
      </c>
      <c r="CS24" s="47">
        <f t="shared" si="56"/>
        <v>0</v>
      </c>
      <c r="CT24" s="47"/>
      <c r="CU24" s="47"/>
      <c r="CV24" s="47">
        <f t="shared" si="57"/>
        <v>0</v>
      </c>
      <c r="CW24" s="46">
        <f t="shared" si="58"/>
        <v>0</v>
      </c>
      <c r="CX24" s="47">
        <f t="shared" si="59"/>
        <v>0</v>
      </c>
      <c r="CY24" s="47">
        <f t="shared" si="60"/>
        <v>0</v>
      </c>
      <c r="CZ24" s="47"/>
      <c r="DA24" s="47"/>
      <c r="DB24" s="47">
        <f t="shared" si="61"/>
        <v>0</v>
      </c>
      <c r="DC24" s="46">
        <f t="shared" si="62"/>
        <v>0</v>
      </c>
      <c r="DD24" s="47">
        <f t="shared" si="63"/>
        <v>0</v>
      </c>
      <c r="DE24" s="47">
        <f t="shared" si="64"/>
        <v>0</v>
      </c>
      <c r="DF24" s="47"/>
      <c r="DG24" s="47"/>
      <c r="DH24" s="47">
        <f t="shared" si="65"/>
        <v>0</v>
      </c>
      <c r="DI24" s="46">
        <f t="shared" si="66"/>
        <v>0</v>
      </c>
      <c r="DJ24" s="47">
        <f t="shared" si="67"/>
        <v>0</v>
      </c>
      <c r="DK24" s="47">
        <f t="shared" si="68"/>
        <v>0</v>
      </c>
      <c r="DL24" s="46"/>
      <c r="DM24" s="46"/>
      <c r="DN24" s="46">
        <f t="shared" si="69"/>
        <v>0</v>
      </c>
      <c r="DO24" s="46">
        <f t="shared" si="70"/>
        <v>0</v>
      </c>
      <c r="DP24" s="47">
        <f t="shared" si="71"/>
        <v>0</v>
      </c>
      <c r="DQ24" s="47">
        <f t="shared" si="72"/>
        <v>0</v>
      </c>
      <c r="DR24" s="47"/>
      <c r="DS24" s="47"/>
      <c r="DT24" s="47">
        <f t="shared" si="73"/>
        <v>0</v>
      </c>
      <c r="DU24" s="46">
        <f t="shared" si="74"/>
        <v>0</v>
      </c>
      <c r="DV24" s="47">
        <f t="shared" si="75"/>
        <v>0</v>
      </c>
      <c r="DW24" s="47">
        <f t="shared" si="76"/>
        <v>0</v>
      </c>
      <c r="DX24" s="47"/>
      <c r="DY24" s="47"/>
      <c r="DZ24" s="47">
        <f t="shared" si="77"/>
        <v>0</v>
      </c>
      <c r="EA24" s="46">
        <f t="shared" si="78"/>
        <v>0</v>
      </c>
      <c r="EB24" s="47">
        <f t="shared" si="79"/>
        <v>0</v>
      </c>
      <c r="EC24" s="47">
        <f t="shared" si="80"/>
        <v>0</v>
      </c>
      <c r="ED24" s="47"/>
      <c r="EE24" s="46"/>
      <c r="EF24" s="46"/>
      <c r="EG24" s="46">
        <f t="shared" si="81"/>
        <v>0</v>
      </c>
      <c r="EH24" s="46"/>
      <c r="EI24" s="47"/>
    </row>
    <row r="25" spans="1:139" s="34" customFormat="1" ht="12">
      <c r="A25" s="33">
        <v>43922</v>
      </c>
      <c r="C25" s="22"/>
      <c r="D25" s="22"/>
      <c r="E25" s="45">
        <f t="shared" si="0"/>
        <v>0</v>
      </c>
      <c r="F25" s="45"/>
      <c r="G25" s="45"/>
      <c r="H25" s="47"/>
      <c r="I25" s="47">
        <f>'2011B Academic'!I25</f>
        <v>0</v>
      </c>
      <c r="J25" s="47">
        <f>'2011B Academic'!J25</f>
        <v>0</v>
      </c>
      <c r="K25" s="47">
        <f t="shared" si="82"/>
        <v>0</v>
      </c>
      <c r="L25" s="47">
        <f>'2011B Academic'!L25</f>
        <v>0</v>
      </c>
      <c r="M25" s="47">
        <f>'2011B Academic'!M25</f>
        <v>0</v>
      </c>
      <c r="N25" s="47"/>
      <c r="O25" s="46">
        <f t="shared" si="83"/>
        <v>0</v>
      </c>
      <c r="P25" s="48">
        <f t="shared" si="1"/>
        <v>0</v>
      </c>
      <c r="Q25" s="46">
        <f t="shared" si="2"/>
        <v>0</v>
      </c>
      <c r="R25" s="46">
        <f t="shared" si="3"/>
        <v>0</v>
      </c>
      <c r="S25" s="48">
        <f t="shared" si="4"/>
        <v>0</v>
      </c>
      <c r="T25" s="47"/>
      <c r="U25" s="47">
        <f t="shared" si="84"/>
        <v>0</v>
      </c>
      <c r="V25" s="48">
        <f t="shared" si="5"/>
        <v>0</v>
      </c>
      <c r="W25" s="47">
        <f t="shared" si="6"/>
        <v>0</v>
      </c>
      <c r="X25" s="47">
        <f t="shared" si="7"/>
        <v>0</v>
      </c>
      <c r="Y25" s="47">
        <f t="shared" si="8"/>
        <v>0</v>
      </c>
      <c r="Z25" s="47"/>
      <c r="AA25" s="47">
        <f t="shared" si="85"/>
        <v>0</v>
      </c>
      <c r="AB25" s="47">
        <f t="shared" si="9"/>
        <v>0</v>
      </c>
      <c r="AC25" s="46">
        <f t="shared" si="10"/>
        <v>0</v>
      </c>
      <c r="AD25" s="47">
        <f t="shared" si="11"/>
        <v>0</v>
      </c>
      <c r="AE25" s="47">
        <f t="shared" si="12"/>
        <v>0</v>
      </c>
      <c r="AF25" s="47"/>
      <c r="AG25" s="47">
        <f t="shared" si="86"/>
        <v>0</v>
      </c>
      <c r="AH25" s="47">
        <f t="shared" si="13"/>
        <v>0</v>
      </c>
      <c r="AI25" s="46">
        <f t="shared" si="14"/>
        <v>0</v>
      </c>
      <c r="AJ25" s="47">
        <f t="shared" si="15"/>
        <v>0</v>
      </c>
      <c r="AK25" s="47">
        <f t="shared" si="16"/>
        <v>0</v>
      </c>
      <c r="AL25" s="47"/>
      <c r="AM25" s="47">
        <f t="shared" si="87"/>
        <v>0</v>
      </c>
      <c r="AN25" s="47">
        <f t="shared" si="17"/>
        <v>0</v>
      </c>
      <c r="AO25" s="46">
        <f t="shared" si="18"/>
        <v>0</v>
      </c>
      <c r="AP25" s="47">
        <f t="shared" si="19"/>
        <v>0</v>
      </c>
      <c r="AQ25" s="47">
        <f t="shared" si="20"/>
        <v>0</v>
      </c>
      <c r="AR25" s="47"/>
      <c r="AS25" s="47">
        <f t="shared" si="88"/>
        <v>0</v>
      </c>
      <c r="AT25" s="47">
        <f t="shared" si="21"/>
        <v>0</v>
      </c>
      <c r="AU25" s="46">
        <f t="shared" si="22"/>
        <v>0</v>
      </c>
      <c r="AV25" s="47">
        <f t="shared" si="23"/>
        <v>0</v>
      </c>
      <c r="AW25" s="47">
        <f t="shared" si="24"/>
        <v>0</v>
      </c>
      <c r="AX25" s="47"/>
      <c r="AY25" s="47">
        <f t="shared" si="89"/>
        <v>0</v>
      </c>
      <c r="AZ25" s="47">
        <f t="shared" si="25"/>
        <v>0</v>
      </c>
      <c r="BA25" s="46">
        <f t="shared" si="26"/>
        <v>0</v>
      </c>
      <c r="BB25" s="47">
        <f t="shared" si="27"/>
        <v>0</v>
      </c>
      <c r="BC25" s="47">
        <f t="shared" si="28"/>
        <v>0</v>
      </c>
      <c r="BD25" s="47"/>
      <c r="BE25" s="47">
        <f t="shared" si="90"/>
        <v>0</v>
      </c>
      <c r="BF25" s="47">
        <f t="shared" si="29"/>
        <v>0</v>
      </c>
      <c r="BG25" s="46">
        <f t="shared" si="30"/>
        <v>0</v>
      </c>
      <c r="BH25" s="47">
        <f t="shared" si="31"/>
        <v>0</v>
      </c>
      <c r="BI25" s="47">
        <f t="shared" si="32"/>
        <v>0</v>
      </c>
      <c r="BJ25" s="47"/>
      <c r="BK25" s="47">
        <f t="shared" si="91"/>
        <v>0</v>
      </c>
      <c r="BL25" s="47">
        <f t="shared" si="33"/>
        <v>0</v>
      </c>
      <c r="BM25" s="46">
        <f t="shared" si="34"/>
        <v>0</v>
      </c>
      <c r="BN25" s="47">
        <f t="shared" si="35"/>
        <v>0</v>
      </c>
      <c r="BO25" s="47">
        <f t="shared" si="36"/>
        <v>0</v>
      </c>
      <c r="BP25" s="47"/>
      <c r="BQ25" s="47">
        <f t="shared" si="92"/>
        <v>0</v>
      </c>
      <c r="BR25" s="47">
        <f t="shared" si="37"/>
        <v>0</v>
      </c>
      <c r="BS25" s="46">
        <f t="shared" si="38"/>
        <v>0</v>
      </c>
      <c r="BT25" s="47">
        <f t="shared" si="39"/>
        <v>0</v>
      </c>
      <c r="BU25" s="47">
        <f t="shared" si="40"/>
        <v>0</v>
      </c>
      <c r="BV25" s="47"/>
      <c r="BW25" s="47">
        <f t="shared" si="93"/>
        <v>0</v>
      </c>
      <c r="BX25" s="47">
        <f t="shared" si="41"/>
        <v>0</v>
      </c>
      <c r="BY25" s="46">
        <f t="shared" si="42"/>
        <v>0</v>
      </c>
      <c r="BZ25" s="47">
        <f t="shared" si="43"/>
        <v>0</v>
      </c>
      <c r="CA25" s="47">
        <f t="shared" si="44"/>
        <v>0</v>
      </c>
      <c r="CB25" s="47"/>
      <c r="CC25" s="47">
        <f t="shared" si="94"/>
        <v>0</v>
      </c>
      <c r="CD25" s="47">
        <f t="shared" si="45"/>
        <v>0</v>
      </c>
      <c r="CE25" s="46">
        <f t="shared" si="46"/>
        <v>0</v>
      </c>
      <c r="CF25" s="47">
        <f t="shared" si="47"/>
        <v>0</v>
      </c>
      <c r="CG25" s="47">
        <f t="shared" si="48"/>
        <v>0</v>
      </c>
      <c r="CH25" s="47"/>
      <c r="CI25" s="47">
        <f t="shared" si="95"/>
        <v>0</v>
      </c>
      <c r="CJ25" s="47">
        <f t="shared" si="49"/>
        <v>0</v>
      </c>
      <c r="CK25" s="46">
        <f t="shared" si="50"/>
        <v>0</v>
      </c>
      <c r="CL25" s="47">
        <f t="shared" si="51"/>
        <v>0</v>
      </c>
      <c r="CM25" s="47">
        <f t="shared" si="52"/>
        <v>0</v>
      </c>
      <c r="CN25" s="47"/>
      <c r="CO25" s="47">
        <f t="shared" si="96"/>
        <v>0</v>
      </c>
      <c r="CP25" s="47">
        <f t="shared" si="53"/>
        <v>0</v>
      </c>
      <c r="CQ25" s="46">
        <f t="shared" si="54"/>
        <v>0</v>
      </c>
      <c r="CR25" s="47">
        <f t="shared" si="55"/>
        <v>0</v>
      </c>
      <c r="CS25" s="47">
        <f t="shared" si="56"/>
        <v>0</v>
      </c>
      <c r="CT25" s="47"/>
      <c r="CU25" s="47">
        <f t="shared" si="97"/>
        <v>0</v>
      </c>
      <c r="CV25" s="47">
        <f t="shared" si="57"/>
        <v>0</v>
      </c>
      <c r="CW25" s="46">
        <f t="shared" si="58"/>
        <v>0</v>
      </c>
      <c r="CX25" s="47">
        <f t="shared" si="59"/>
        <v>0</v>
      </c>
      <c r="CY25" s="47">
        <f t="shared" si="60"/>
        <v>0</v>
      </c>
      <c r="CZ25" s="47"/>
      <c r="DA25" s="47">
        <f t="shared" si="98"/>
        <v>0</v>
      </c>
      <c r="DB25" s="47">
        <f t="shared" si="61"/>
        <v>0</v>
      </c>
      <c r="DC25" s="46">
        <f t="shared" si="62"/>
        <v>0</v>
      </c>
      <c r="DD25" s="47">
        <f t="shared" si="63"/>
        <v>0</v>
      </c>
      <c r="DE25" s="47">
        <f t="shared" si="64"/>
        <v>0</v>
      </c>
      <c r="DF25" s="47"/>
      <c r="DG25" s="47">
        <f t="shared" si="99"/>
        <v>0</v>
      </c>
      <c r="DH25" s="47">
        <f t="shared" si="65"/>
        <v>0</v>
      </c>
      <c r="DI25" s="46">
        <f t="shared" si="66"/>
        <v>0</v>
      </c>
      <c r="DJ25" s="47">
        <f t="shared" si="67"/>
        <v>0</v>
      </c>
      <c r="DK25" s="47">
        <f t="shared" si="68"/>
        <v>0</v>
      </c>
      <c r="DL25" s="46"/>
      <c r="DM25" s="46">
        <f t="shared" si="100"/>
        <v>0</v>
      </c>
      <c r="DN25" s="46">
        <f t="shared" si="69"/>
        <v>0</v>
      </c>
      <c r="DO25" s="46">
        <f t="shared" si="70"/>
        <v>0</v>
      </c>
      <c r="DP25" s="47">
        <f t="shared" si="71"/>
        <v>0</v>
      </c>
      <c r="DQ25" s="47">
        <f t="shared" si="72"/>
        <v>0</v>
      </c>
      <c r="DR25" s="47"/>
      <c r="DS25" s="47">
        <f t="shared" si="101"/>
        <v>0</v>
      </c>
      <c r="DT25" s="47">
        <f t="shared" si="73"/>
        <v>0</v>
      </c>
      <c r="DU25" s="46">
        <f t="shared" si="74"/>
        <v>0</v>
      </c>
      <c r="DV25" s="47">
        <f t="shared" si="75"/>
        <v>0</v>
      </c>
      <c r="DW25" s="47">
        <f t="shared" si="76"/>
        <v>0</v>
      </c>
      <c r="DX25" s="47"/>
      <c r="DY25" s="47">
        <f t="shared" si="102"/>
        <v>0</v>
      </c>
      <c r="DZ25" s="47">
        <f t="shared" si="77"/>
        <v>0</v>
      </c>
      <c r="EA25" s="46">
        <f t="shared" si="78"/>
        <v>0</v>
      </c>
      <c r="EB25" s="47">
        <f t="shared" si="79"/>
        <v>0</v>
      </c>
      <c r="EC25" s="47">
        <f t="shared" si="80"/>
        <v>0</v>
      </c>
      <c r="ED25" s="47"/>
      <c r="EE25" s="46"/>
      <c r="EF25" s="46"/>
      <c r="EG25" s="46">
        <f t="shared" si="81"/>
        <v>0</v>
      </c>
      <c r="EH25" s="46"/>
      <c r="EI25" s="47"/>
    </row>
    <row r="26" spans="1:139" s="34" customFormat="1" ht="12">
      <c r="A26" s="33">
        <v>44105</v>
      </c>
      <c r="C26" s="22"/>
      <c r="D26" s="22"/>
      <c r="E26" s="45">
        <f t="shared" si="0"/>
        <v>0</v>
      </c>
      <c r="F26" s="45"/>
      <c r="G26" s="45"/>
      <c r="H26" s="47"/>
      <c r="I26" s="47">
        <f>'2011B Academic'!I26</f>
        <v>0</v>
      </c>
      <c r="J26" s="47">
        <f>'2011B Academic'!J26</f>
        <v>0</v>
      </c>
      <c r="K26" s="47">
        <f t="shared" si="82"/>
        <v>0</v>
      </c>
      <c r="L26" s="47">
        <f>'2011B Academic'!L26</f>
        <v>0</v>
      </c>
      <c r="M26" s="47">
        <f>'2011B Academic'!M26</f>
        <v>0</v>
      </c>
      <c r="N26" s="47"/>
      <c r="O26" s="46"/>
      <c r="P26" s="48">
        <f t="shared" si="1"/>
        <v>0</v>
      </c>
      <c r="Q26" s="46">
        <f t="shared" si="2"/>
        <v>0</v>
      </c>
      <c r="R26" s="46">
        <f t="shared" si="3"/>
        <v>0</v>
      </c>
      <c r="S26" s="48">
        <f t="shared" si="4"/>
        <v>0</v>
      </c>
      <c r="T26" s="47"/>
      <c r="U26" s="47"/>
      <c r="V26" s="48">
        <f t="shared" si="5"/>
        <v>0</v>
      </c>
      <c r="W26" s="47">
        <f t="shared" si="6"/>
        <v>0</v>
      </c>
      <c r="X26" s="47">
        <f t="shared" si="7"/>
        <v>0</v>
      </c>
      <c r="Y26" s="47">
        <f t="shared" si="8"/>
        <v>0</v>
      </c>
      <c r="Z26" s="47"/>
      <c r="AA26" s="47"/>
      <c r="AB26" s="47">
        <f t="shared" si="9"/>
        <v>0</v>
      </c>
      <c r="AC26" s="46">
        <f t="shared" si="10"/>
        <v>0</v>
      </c>
      <c r="AD26" s="47">
        <f t="shared" si="11"/>
        <v>0</v>
      </c>
      <c r="AE26" s="47">
        <f t="shared" si="12"/>
        <v>0</v>
      </c>
      <c r="AF26" s="47"/>
      <c r="AG26" s="47"/>
      <c r="AH26" s="47">
        <f t="shared" si="13"/>
        <v>0</v>
      </c>
      <c r="AI26" s="46">
        <f t="shared" si="14"/>
        <v>0</v>
      </c>
      <c r="AJ26" s="47">
        <f t="shared" si="15"/>
        <v>0</v>
      </c>
      <c r="AK26" s="47">
        <f t="shared" si="16"/>
        <v>0</v>
      </c>
      <c r="AL26" s="47"/>
      <c r="AM26" s="47"/>
      <c r="AN26" s="47">
        <f t="shared" si="17"/>
        <v>0</v>
      </c>
      <c r="AO26" s="46">
        <f t="shared" si="18"/>
        <v>0</v>
      </c>
      <c r="AP26" s="47">
        <f t="shared" si="19"/>
        <v>0</v>
      </c>
      <c r="AQ26" s="47">
        <f t="shared" si="20"/>
        <v>0</v>
      </c>
      <c r="AR26" s="47"/>
      <c r="AS26" s="47"/>
      <c r="AT26" s="47">
        <f t="shared" si="21"/>
        <v>0</v>
      </c>
      <c r="AU26" s="46">
        <f t="shared" si="22"/>
        <v>0</v>
      </c>
      <c r="AV26" s="47">
        <f t="shared" si="23"/>
        <v>0</v>
      </c>
      <c r="AW26" s="47">
        <f t="shared" si="24"/>
        <v>0</v>
      </c>
      <c r="AX26" s="47"/>
      <c r="AY26" s="47"/>
      <c r="AZ26" s="47">
        <f t="shared" si="25"/>
        <v>0</v>
      </c>
      <c r="BA26" s="46">
        <f t="shared" si="26"/>
        <v>0</v>
      </c>
      <c r="BB26" s="47">
        <f t="shared" si="27"/>
        <v>0</v>
      </c>
      <c r="BC26" s="47">
        <f t="shared" si="28"/>
        <v>0</v>
      </c>
      <c r="BD26" s="47"/>
      <c r="BE26" s="47"/>
      <c r="BF26" s="47">
        <f t="shared" si="29"/>
        <v>0</v>
      </c>
      <c r="BG26" s="46">
        <f t="shared" si="30"/>
        <v>0</v>
      </c>
      <c r="BH26" s="47">
        <f t="shared" si="31"/>
        <v>0</v>
      </c>
      <c r="BI26" s="47">
        <f t="shared" si="32"/>
        <v>0</v>
      </c>
      <c r="BJ26" s="47"/>
      <c r="BK26" s="47"/>
      <c r="BL26" s="47">
        <f t="shared" si="33"/>
        <v>0</v>
      </c>
      <c r="BM26" s="46">
        <f t="shared" si="34"/>
        <v>0</v>
      </c>
      <c r="BN26" s="47">
        <f t="shared" si="35"/>
        <v>0</v>
      </c>
      <c r="BO26" s="47">
        <f t="shared" si="36"/>
        <v>0</v>
      </c>
      <c r="BP26" s="47"/>
      <c r="BQ26" s="47"/>
      <c r="BR26" s="47">
        <f t="shared" si="37"/>
        <v>0</v>
      </c>
      <c r="BS26" s="46">
        <f t="shared" si="38"/>
        <v>0</v>
      </c>
      <c r="BT26" s="47">
        <f t="shared" si="39"/>
        <v>0</v>
      </c>
      <c r="BU26" s="47">
        <f t="shared" si="40"/>
        <v>0</v>
      </c>
      <c r="BV26" s="47"/>
      <c r="BW26" s="47"/>
      <c r="BX26" s="47">
        <f t="shared" si="41"/>
        <v>0</v>
      </c>
      <c r="BY26" s="46">
        <f t="shared" si="42"/>
        <v>0</v>
      </c>
      <c r="BZ26" s="47">
        <f t="shared" si="43"/>
        <v>0</v>
      </c>
      <c r="CA26" s="47">
        <f t="shared" si="44"/>
        <v>0</v>
      </c>
      <c r="CB26" s="47"/>
      <c r="CC26" s="47"/>
      <c r="CD26" s="47">
        <f t="shared" si="45"/>
        <v>0</v>
      </c>
      <c r="CE26" s="46">
        <f t="shared" si="46"/>
        <v>0</v>
      </c>
      <c r="CF26" s="47">
        <f t="shared" si="47"/>
        <v>0</v>
      </c>
      <c r="CG26" s="47">
        <f t="shared" si="48"/>
        <v>0</v>
      </c>
      <c r="CH26" s="47"/>
      <c r="CI26" s="47"/>
      <c r="CJ26" s="47">
        <f t="shared" si="49"/>
        <v>0</v>
      </c>
      <c r="CK26" s="46">
        <f t="shared" si="50"/>
        <v>0</v>
      </c>
      <c r="CL26" s="47">
        <f t="shared" si="51"/>
        <v>0</v>
      </c>
      <c r="CM26" s="47">
        <f t="shared" si="52"/>
        <v>0</v>
      </c>
      <c r="CN26" s="47"/>
      <c r="CO26" s="47"/>
      <c r="CP26" s="47">
        <f t="shared" si="53"/>
        <v>0</v>
      </c>
      <c r="CQ26" s="46">
        <f t="shared" si="54"/>
        <v>0</v>
      </c>
      <c r="CR26" s="47">
        <f t="shared" si="55"/>
        <v>0</v>
      </c>
      <c r="CS26" s="47">
        <f t="shared" si="56"/>
        <v>0</v>
      </c>
      <c r="CT26" s="47"/>
      <c r="CU26" s="47"/>
      <c r="CV26" s="47">
        <f t="shared" si="57"/>
        <v>0</v>
      </c>
      <c r="CW26" s="46">
        <f t="shared" si="58"/>
        <v>0</v>
      </c>
      <c r="CX26" s="47">
        <f t="shared" si="59"/>
        <v>0</v>
      </c>
      <c r="CY26" s="47">
        <f t="shared" si="60"/>
        <v>0</v>
      </c>
      <c r="CZ26" s="47"/>
      <c r="DA26" s="47"/>
      <c r="DB26" s="47">
        <f t="shared" si="61"/>
        <v>0</v>
      </c>
      <c r="DC26" s="46">
        <f t="shared" si="62"/>
        <v>0</v>
      </c>
      <c r="DD26" s="47">
        <f t="shared" si="63"/>
        <v>0</v>
      </c>
      <c r="DE26" s="47">
        <f t="shared" si="64"/>
        <v>0</v>
      </c>
      <c r="DF26" s="47"/>
      <c r="DG26" s="47"/>
      <c r="DH26" s="47">
        <f t="shared" si="65"/>
        <v>0</v>
      </c>
      <c r="DI26" s="46">
        <f t="shared" si="66"/>
        <v>0</v>
      </c>
      <c r="DJ26" s="47">
        <f t="shared" si="67"/>
        <v>0</v>
      </c>
      <c r="DK26" s="47">
        <f t="shared" si="68"/>
        <v>0</v>
      </c>
      <c r="DL26" s="46"/>
      <c r="DM26" s="46"/>
      <c r="DN26" s="46">
        <f t="shared" si="69"/>
        <v>0</v>
      </c>
      <c r="DO26" s="46">
        <f t="shared" si="70"/>
        <v>0</v>
      </c>
      <c r="DP26" s="47">
        <f t="shared" si="71"/>
        <v>0</v>
      </c>
      <c r="DQ26" s="47">
        <f t="shared" si="72"/>
        <v>0</v>
      </c>
      <c r="DR26" s="47"/>
      <c r="DS26" s="47"/>
      <c r="DT26" s="47">
        <f t="shared" si="73"/>
        <v>0</v>
      </c>
      <c r="DU26" s="46">
        <f t="shared" si="74"/>
        <v>0</v>
      </c>
      <c r="DV26" s="47">
        <f t="shared" si="75"/>
        <v>0</v>
      </c>
      <c r="DW26" s="47">
        <f t="shared" si="76"/>
        <v>0</v>
      </c>
      <c r="DX26" s="47"/>
      <c r="DY26" s="47"/>
      <c r="DZ26" s="47">
        <f t="shared" si="77"/>
        <v>0</v>
      </c>
      <c r="EA26" s="46">
        <f t="shared" si="78"/>
        <v>0</v>
      </c>
      <c r="EB26" s="47">
        <f t="shared" si="79"/>
        <v>0</v>
      </c>
      <c r="EC26" s="47">
        <f t="shared" si="80"/>
        <v>0</v>
      </c>
      <c r="ED26" s="47"/>
      <c r="EE26" s="46"/>
      <c r="EF26" s="46"/>
      <c r="EG26" s="46">
        <f t="shared" si="81"/>
        <v>0</v>
      </c>
      <c r="EH26" s="46"/>
      <c r="EI26" s="47"/>
    </row>
    <row r="27" spans="1:139" s="34" customFormat="1" ht="12">
      <c r="A27" s="33">
        <v>44287</v>
      </c>
      <c r="C27" s="22"/>
      <c r="D27" s="22"/>
      <c r="E27" s="45">
        <f t="shared" si="0"/>
        <v>0</v>
      </c>
      <c r="F27" s="45"/>
      <c r="G27" s="45"/>
      <c r="H27" s="47"/>
      <c r="I27" s="47">
        <f>'2011B Academic'!I27</f>
        <v>0</v>
      </c>
      <c r="J27" s="47">
        <f>'2011B Academic'!J27</f>
        <v>0</v>
      </c>
      <c r="K27" s="47">
        <f t="shared" si="82"/>
        <v>0</v>
      </c>
      <c r="L27" s="47">
        <f>'2011B Academic'!L27</f>
        <v>0</v>
      </c>
      <c r="M27" s="47">
        <f>'2011B Academic'!M27</f>
        <v>0</v>
      </c>
      <c r="N27" s="47"/>
      <c r="O27" s="46">
        <f t="shared" si="83"/>
        <v>0</v>
      </c>
      <c r="P27" s="48">
        <f t="shared" si="1"/>
        <v>0</v>
      </c>
      <c r="Q27" s="46">
        <f t="shared" si="2"/>
        <v>0</v>
      </c>
      <c r="R27" s="46">
        <f t="shared" si="3"/>
        <v>0</v>
      </c>
      <c r="S27" s="48">
        <f t="shared" si="4"/>
        <v>0</v>
      </c>
      <c r="T27" s="47"/>
      <c r="U27" s="47">
        <f t="shared" si="84"/>
        <v>0</v>
      </c>
      <c r="V27" s="48">
        <f t="shared" si="5"/>
        <v>0</v>
      </c>
      <c r="W27" s="47">
        <f t="shared" si="6"/>
        <v>0</v>
      </c>
      <c r="X27" s="47">
        <f t="shared" si="7"/>
        <v>0</v>
      </c>
      <c r="Y27" s="47">
        <f t="shared" si="8"/>
        <v>0</v>
      </c>
      <c r="Z27" s="47"/>
      <c r="AA27" s="47">
        <f t="shared" si="85"/>
        <v>0</v>
      </c>
      <c r="AB27" s="47">
        <f t="shared" si="9"/>
        <v>0</v>
      </c>
      <c r="AC27" s="46">
        <f t="shared" si="10"/>
        <v>0</v>
      </c>
      <c r="AD27" s="47">
        <f t="shared" si="11"/>
        <v>0</v>
      </c>
      <c r="AE27" s="47">
        <f t="shared" si="12"/>
        <v>0</v>
      </c>
      <c r="AF27" s="47"/>
      <c r="AG27" s="47">
        <f t="shared" si="86"/>
        <v>0</v>
      </c>
      <c r="AH27" s="47">
        <f t="shared" si="13"/>
        <v>0</v>
      </c>
      <c r="AI27" s="46">
        <f t="shared" si="14"/>
        <v>0</v>
      </c>
      <c r="AJ27" s="47">
        <f t="shared" si="15"/>
        <v>0</v>
      </c>
      <c r="AK27" s="47">
        <f t="shared" si="16"/>
        <v>0</v>
      </c>
      <c r="AL27" s="47"/>
      <c r="AM27" s="47">
        <f t="shared" si="87"/>
        <v>0</v>
      </c>
      <c r="AN27" s="47">
        <f t="shared" si="17"/>
        <v>0</v>
      </c>
      <c r="AO27" s="46">
        <f t="shared" si="18"/>
        <v>0</v>
      </c>
      <c r="AP27" s="47">
        <f t="shared" si="19"/>
        <v>0</v>
      </c>
      <c r="AQ27" s="47">
        <f t="shared" si="20"/>
        <v>0</v>
      </c>
      <c r="AR27" s="47"/>
      <c r="AS27" s="47">
        <f t="shared" si="88"/>
        <v>0</v>
      </c>
      <c r="AT27" s="47">
        <f t="shared" si="21"/>
        <v>0</v>
      </c>
      <c r="AU27" s="46">
        <f t="shared" si="22"/>
        <v>0</v>
      </c>
      <c r="AV27" s="47">
        <f t="shared" si="23"/>
        <v>0</v>
      </c>
      <c r="AW27" s="47">
        <f t="shared" si="24"/>
        <v>0</v>
      </c>
      <c r="AX27" s="47"/>
      <c r="AY27" s="47">
        <f t="shared" si="89"/>
        <v>0</v>
      </c>
      <c r="AZ27" s="47">
        <f t="shared" si="25"/>
        <v>0</v>
      </c>
      <c r="BA27" s="46">
        <f t="shared" si="26"/>
        <v>0</v>
      </c>
      <c r="BB27" s="47">
        <f t="shared" si="27"/>
        <v>0</v>
      </c>
      <c r="BC27" s="47">
        <f t="shared" si="28"/>
        <v>0</v>
      </c>
      <c r="BD27" s="47"/>
      <c r="BE27" s="47">
        <f t="shared" si="90"/>
        <v>0</v>
      </c>
      <c r="BF27" s="47">
        <f t="shared" si="29"/>
        <v>0</v>
      </c>
      <c r="BG27" s="46">
        <f t="shared" si="30"/>
        <v>0</v>
      </c>
      <c r="BH27" s="47">
        <f t="shared" si="31"/>
        <v>0</v>
      </c>
      <c r="BI27" s="47">
        <f t="shared" si="32"/>
        <v>0</v>
      </c>
      <c r="BJ27" s="47"/>
      <c r="BK27" s="47">
        <f t="shared" si="91"/>
        <v>0</v>
      </c>
      <c r="BL27" s="47">
        <f t="shared" si="33"/>
        <v>0</v>
      </c>
      <c r="BM27" s="46">
        <f t="shared" si="34"/>
        <v>0</v>
      </c>
      <c r="BN27" s="47">
        <f t="shared" si="35"/>
        <v>0</v>
      </c>
      <c r="BO27" s="47">
        <f t="shared" si="36"/>
        <v>0</v>
      </c>
      <c r="BP27" s="47"/>
      <c r="BQ27" s="47">
        <f t="shared" si="92"/>
        <v>0</v>
      </c>
      <c r="BR27" s="47">
        <f t="shared" si="37"/>
        <v>0</v>
      </c>
      <c r="BS27" s="46">
        <f t="shared" si="38"/>
        <v>0</v>
      </c>
      <c r="BT27" s="47">
        <f t="shared" si="39"/>
        <v>0</v>
      </c>
      <c r="BU27" s="47">
        <f t="shared" si="40"/>
        <v>0</v>
      </c>
      <c r="BV27" s="47"/>
      <c r="BW27" s="47">
        <f t="shared" si="93"/>
        <v>0</v>
      </c>
      <c r="BX27" s="47">
        <f t="shared" si="41"/>
        <v>0</v>
      </c>
      <c r="BY27" s="46">
        <f t="shared" si="42"/>
        <v>0</v>
      </c>
      <c r="BZ27" s="47">
        <f t="shared" si="43"/>
        <v>0</v>
      </c>
      <c r="CA27" s="47">
        <f t="shared" si="44"/>
        <v>0</v>
      </c>
      <c r="CB27" s="47"/>
      <c r="CC27" s="47">
        <f t="shared" si="94"/>
        <v>0</v>
      </c>
      <c r="CD27" s="47">
        <f t="shared" si="45"/>
        <v>0</v>
      </c>
      <c r="CE27" s="46">
        <f t="shared" si="46"/>
        <v>0</v>
      </c>
      <c r="CF27" s="47">
        <f t="shared" si="47"/>
        <v>0</v>
      </c>
      <c r="CG27" s="47">
        <f t="shared" si="48"/>
        <v>0</v>
      </c>
      <c r="CH27" s="47"/>
      <c r="CI27" s="47">
        <f t="shared" si="95"/>
        <v>0</v>
      </c>
      <c r="CJ27" s="47">
        <f t="shared" si="49"/>
        <v>0</v>
      </c>
      <c r="CK27" s="46">
        <f t="shared" si="50"/>
        <v>0</v>
      </c>
      <c r="CL27" s="47">
        <f t="shared" si="51"/>
        <v>0</v>
      </c>
      <c r="CM27" s="47">
        <f t="shared" si="52"/>
        <v>0</v>
      </c>
      <c r="CN27" s="47"/>
      <c r="CO27" s="47">
        <f t="shared" si="96"/>
        <v>0</v>
      </c>
      <c r="CP27" s="47">
        <f t="shared" si="53"/>
        <v>0</v>
      </c>
      <c r="CQ27" s="46">
        <f t="shared" si="54"/>
        <v>0</v>
      </c>
      <c r="CR27" s="47">
        <f t="shared" si="55"/>
        <v>0</v>
      </c>
      <c r="CS27" s="47">
        <f t="shared" si="56"/>
        <v>0</v>
      </c>
      <c r="CT27" s="47"/>
      <c r="CU27" s="47">
        <f t="shared" si="97"/>
        <v>0</v>
      </c>
      <c r="CV27" s="47">
        <f t="shared" si="57"/>
        <v>0</v>
      </c>
      <c r="CW27" s="46">
        <f t="shared" si="58"/>
        <v>0</v>
      </c>
      <c r="CX27" s="47">
        <f t="shared" si="59"/>
        <v>0</v>
      </c>
      <c r="CY27" s="47">
        <f t="shared" si="60"/>
        <v>0</v>
      </c>
      <c r="CZ27" s="47"/>
      <c r="DA27" s="47">
        <f t="shared" si="98"/>
        <v>0</v>
      </c>
      <c r="DB27" s="47">
        <f t="shared" si="61"/>
        <v>0</v>
      </c>
      <c r="DC27" s="46">
        <f t="shared" si="62"/>
        <v>0</v>
      </c>
      <c r="DD27" s="47">
        <f t="shared" si="63"/>
        <v>0</v>
      </c>
      <c r="DE27" s="47">
        <f t="shared" si="64"/>
        <v>0</v>
      </c>
      <c r="DF27" s="47"/>
      <c r="DG27" s="47">
        <f t="shared" si="99"/>
        <v>0</v>
      </c>
      <c r="DH27" s="47">
        <f t="shared" si="65"/>
        <v>0</v>
      </c>
      <c r="DI27" s="46">
        <f t="shared" si="66"/>
        <v>0</v>
      </c>
      <c r="DJ27" s="47">
        <f t="shared" si="67"/>
        <v>0</v>
      </c>
      <c r="DK27" s="47">
        <f t="shared" si="68"/>
        <v>0</v>
      </c>
      <c r="DL27" s="46"/>
      <c r="DM27" s="46">
        <f t="shared" si="100"/>
        <v>0</v>
      </c>
      <c r="DN27" s="46">
        <f t="shared" si="69"/>
        <v>0</v>
      </c>
      <c r="DO27" s="46">
        <f t="shared" si="70"/>
        <v>0</v>
      </c>
      <c r="DP27" s="47">
        <f t="shared" si="71"/>
        <v>0</v>
      </c>
      <c r="DQ27" s="47">
        <f t="shared" si="72"/>
        <v>0</v>
      </c>
      <c r="DR27" s="47"/>
      <c r="DS27" s="47">
        <f t="shared" si="101"/>
        <v>0</v>
      </c>
      <c r="DT27" s="47">
        <f t="shared" si="73"/>
        <v>0</v>
      </c>
      <c r="DU27" s="46">
        <f t="shared" si="74"/>
        <v>0</v>
      </c>
      <c r="DV27" s="47">
        <f t="shared" si="75"/>
        <v>0</v>
      </c>
      <c r="DW27" s="47">
        <f t="shared" si="76"/>
        <v>0</v>
      </c>
      <c r="DX27" s="47"/>
      <c r="DY27" s="47">
        <f t="shared" si="102"/>
        <v>0</v>
      </c>
      <c r="DZ27" s="47">
        <f t="shared" si="77"/>
        <v>0</v>
      </c>
      <c r="EA27" s="46">
        <f t="shared" si="78"/>
        <v>0</v>
      </c>
      <c r="EB27" s="47">
        <f t="shared" si="79"/>
        <v>0</v>
      </c>
      <c r="EC27" s="47">
        <f t="shared" si="80"/>
        <v>0</v>
      </c>
      <c r="ED27" s="47"/>
      <c r="EE27" s="46"/>
      <c r="EF27" s="46"/>
      <c r="EG27" s="46">
        <f t="shared" si="81"/>
        <v>0</v>
      </c>
      <c r="EH27" s="46"/>
      <c r="EI27" s="47"/>
    </row>
    <row r="28" spans="1:139" s="34" customFormat="1" ht="12">
      <c r="A28" s="33">
        <v>44470</v>
      </c>
      <c r="C28" s="22"/>
      <c r="D28" s="22"/>
      <c r="E28" s="45">
        <f t="shared" si="0"/>
        <v>0</v>
      </c>
      <c r="F28" s="45"/>
      <c r="G28" s="45"/>
      <c r="H28" s="47"/>
      <c r="I28" s="47">
        <f>'2011B Academic'!I28</f>
        <v>0</v>
      </c>
      <c r="J28" s="47">
        <f>'2011B Academic'!J28</f>
        <v>0</v>
      </c>
      <c r="K28" s="47">
        <f t="shared" si="82"/>
        <v>0</v>
      </c>
      <c r="L28" s="47">
        <f>'2011B Academic'!L28</f>
        <v>0</v>
      </c>
      <c r="M28" s="47">
        <f>'2011B Academic'!M28</f>
        <v>0</v>
      </c>
      <c r="N28" s="47"/>
      <c r="O28" s="46"/>
      <c r="P28" s="48">
        <f t="shared" si="1"/>
        <v>0</v>
      </c>
      <c r="Q28" s="46">
        <f t="shared" si="2"/>
        <v>0</v>
      </c>
      <c r="R28" s="46">
        <f t="shared" si="3"/>
        <v>0</v>
      </c>
      <c r="S28" s="48">
        <f t="shared" si="4"/>
        <v>0</v>
      </c>
      <c r="T28" s="47"/>
      <c r="U28" s="47"/>
      <c r="V28" s="48">
        <f t="shared" si="5"/>
        <v>0</v>
      </c>
      <c r="W28" s="47">
        <f t="shared" si="6"/>
        <v>0</v>
      </c>
      <c r="X28" s="47">
        <f t="shared" si="7"/>
        <v>0</v>
      </c>
      <c r="Y28" s="47">
        <f t="shared" si="8"/>
        <v>0</v>
      </c>
      <c r="Z28" s="47"/>
      <c r="AA28" s="47"/>
      <c r="AB28" s="47">
        <f t="shared" si="9"/>
        <v>0</v>
      </c>
      <c r="AC28" s="46">
        <f t="shared" si="10"/>
        <v>0</v>
      </c>
      <c r="AD28" s="47">
        <f t="shared" si="11"/>
        <v>0</v>
      </c>
      <c r="AE28" s="47">
        <f t="shared" si="12"/>
        <v>0</v>
      </c>
      <c r="AF28" s="47"/>
      <c r="AG28" s="47"/>
      <c r="AH28" s="47">
        <f t="shared" si="13"/>
        <v>0</v>
      </c>
      <c r="AI28" s="46">
        <f t="shared" si="14"/>
        <v>0</v>
      </c>
      <c r="AJ28" s="47">
        <f t="shared" si="15"/>
        <v>0</v>
      </c>
      <c r="AK28" s="47">
        <f t="shared" si="16"/>
        <v>0</v>
      </c>
      <c r="AL28" s="47"/>
      <c r="AM28" s="47"/>
      <c r="AN28" s="47">
        <f t="shared" si="17"/>
        <v>0</v>
      </c>
      <c r="AO28" s="46">
        <f t="shared" si="18"/>
        <v>0</v>
      </c>
      <c r="AP28" s="47">
        <f t="shared" si="19"/>
        <v>0</v>
      </c>
      <c r="AQ28" s="47">
        <f t="shared" si="20"/>
        <v>0</v>
      </c>
      <c r="AR28" s="47"/>
      <c r="AS28" s="47"/>
      <c r="AT28" s="47">
        <f t="shared" si="21"/>
        <v>0</v>
      </c>
      <c r="AU28" s="46">
        <f t="shared" si="22"/>
        <v>0</v>
      </c>
      <c r="AV28" s="47">
        <f t="shared" si="23"/>
        <v>0</v>
      </c>
      <c r="AW28" s="47">
        <f t="shared" si="24"/>
        <v>0</v>
      </c>
      <c r="AX28" s="47"/>
      <c r="AY28" s="47"/>
      <c r="AZ28" s="47">
        <f t="shared" si="25"/>
        <v>0</v>
      </c>
      <c r="BA28" s="46">
        <f t="shared" si="26"/>
        <v>0</v>
      </c>
      <c r="BB28" s="47">
        <f t="shared" si="27"/>
        <v>0</v>
      </c>
      <c r="BC28" s="47">
        <f t="shared" si="28"/>
        <v>0</v>
      </c>
      <c r="BD28" s="47"/>
      <c r="BE28" s="47"/>
      <c r="BF28" s="47">
        <f t="shared" si="29"/>
        <v>0</v>
      </c>
      <c r="BG28" s="46">
        <f t="shared" si="30"/>
        <v>0</v>
      </c>
      <c r="BH28" s="47">
        <f t="shared" si="31"/>
        <v>0</v>
      </c>
      <c r="BI28" s="47">
        <f t="shared" si="32"/>
        <v>0</v>
      </c>
      <c r="BJ28" s="47"/>
      <c r="BK28" s="47"/>
      <c r="BL28" s="47">
        <f t="shared" si="33"/>
        <v>0</v>
      </c>
      <c r="BM28" s="46">
        <f t="shared" si="34"/>
        <v>0</v>
      </c>
      <c r="BN28" s="47">
        <f t="shared" si="35"/>
        <v>0</v>
      </c>
      <c r="BO28" s="47">
        <f t="shared" si="36"/>
        <v>0</v>
      </c>
      <c r="BP28" s="47"/>
      <c r="BQ28" s="47"/>
      <c r="BR28" s="47">
        <f t="shared" si="37"/>
        <v>0</v>
      </c>
      <c r="BS28" s="46">
        <f t="shared" si="38"/>
        <v>0</v>
      </c>
      <c r="BT28" s="47">
        <f t="shared" si="39"/>
        <v>0</v>
      </c>
      <c r="BU28" s="47">
        <f t="shared" si="40"/>
        <v>0</v>
      </c>
      <c r="BV28" s="47"/>
      <c r="BW28" s="47"/>
      <c r="BX28" s="47">
        <f t="shared" si="41"/>
        <v>0</v>
      </c>
      <c r="BY28" s="46">
        <f t="shared" si="42"/>
        <v>0</v>
      </c>
      <c r="BZ28" s="47">
        <f t="shared" si="43"/>
        <v>0</v>
      </c>
      <c r="CA28" s="47">
        <f t="shared" si="44"/>
        <v>0</v>
      </c>
      <c r="CB28" s="47"/>
      <c r="CC28" s="47"/>
      <c r="CD28" s="47">
        <f t="shared" si="45"/>
        <v>0</v>
      </c>
      <c r="CE28" s="46">
        <f t="shared" si="46"/>
        <v>0</v>
      </c>
      <c r="CF28" s="47">
        <f t="shared" si="47"/>
        <v>0</v>
      </c>
      <c r="CG28" s="47">
        <f t="shared" si="48"/>
        <v>0</v>
      </c>
      <c r="CH28" s="47"/>
      <c r="CI28" s="47"/>
      <c r="CJ28" s="47">
        <f t="shared" si="49"/>
        <v>0</v>
      </c>
      <c r="CK28" s="46">
        <f t="shared" si="50"/>
        <v>0</v>
      </c>
      <c r="CL28" s="47">
        <f t="shared" si="51"/>
        <v>0</v>
      </c>
      <c r="CM28" s="47">
        <f t="shared" si="52"/>
        <v>0</v>
      </c>
      <c r="CN28" s="47"/>
      <c r="CO28" s="47"/>
      <c r="CP28" s="47">
        <f t="shared" si="53"/>
        <v>0</v>
      </c>
      <c r="CQ28" s="46">
        <f t="shared" si="54"/>
        <v>0</v>
      </c>
      <c r="CR28" s="47">
        <f t="shared" si="55"/>
        <v>0</v>
      </c>
      <c r="CS28" s="47">
        <f t="shared" si="56"/>
        <v>0</v>
      </c>
      <c r="CT28" s="47"/>
      <c r="CU28" s="47"/>
      <c r="CV28" s="47">
        <f t="shared" si="57"/>
        <v>0</v>
      </c>
      <c r="CW28" s="46">
        <f t="shared" si="58"/>
        <v>0</v>
      </c>
      <c r="CX28" s="47">
        <f t="shared" si="59"/>
        <v>0</v>
      </c>
      <c r="CY28" s="47">
        <f t="shared" si="60"/>
        <v>0</v>
      </c>
      <c r="CZ28" s="47"/>
      <c r="DA28" s="47"/>
      <c r="DB28" s="47">
        <f t="shared" si="61"/>
        <v>0</v>
      </c>
      <c r="DC28" s="46">
        <f t="shared" si="62"/>
        <v>0</v>
      </c>
      <c r="DD28" s="47">
        <f t="shared" si="63"/>
        <v>0</v>
      </c>
      <c r="DE28" s="47">
        <f t="shared" si="64"/>
        <v>0</v>
      </c>
      <c r="DF28" s="47"/>
      <c r="DG28" s="47"/>
      <c r="DH28" s="47">
        <f t="shared" si="65"/>
        <v>0</v>
      </c>
      <c r="DI28" s="46">
        <f t="shared" si="66"/>
        <v>0</v>
      </c>
      <c r="DJ28" s="47">
        <f t="shared" si="67"/>
        <v>0</v>
      </c>
      <c r="DK28" s="47">
        <f t="shared" si="68"/>
        <v>0</v>
      </c>
      <c r="DL28" s="46"/>
      <c r="DM28" s="46"/>
      <c r="DN28" s="46">
        <f t="shared" si="69"/>
        <v>0</v>
      </c>
      <c r="DO28" s="46">
        <f t="shared" si="70"/>
        <v>0</v>
      </c>
      <c r="DP28" s="47">
        <f t="shared" si="71"/>
        <v>0</v>
      </c>
      <c r="DQ28" s="47">
        <f t="shared" si="72"/>
        <v>0</v>
      </c>
      <c r="DR28" s="47"/>
      <c r="DS28" s="47"/>
      <c r="DT28" s="47">
        <f t="shared" si="73"/>
        <v>0</v>
      </c>
      <c r="DU28" s="46">
        <f t="shared" si="74"/>
        <v>0</v>
      </c>
      <c r="DV28" s="47">
        <f t="shared" si="75"/>
        <v>0</v>
      </c>
      <c r="DW28" s="47">
        <f t="shared" si="76"/>
        <v>0</v>
      </c>
      <c r="DX28" s="47"/>
      <c r="DY28" s="47"/>
      <c r="DZ28" s="47">
        <f t="shared" si="77"/>
        <v>0</v>
      </c>
      <c r="EA28" s="46">
        <f t="shared" si="78"/>
        <v>0</v>
      </c>
      <c r="EB28" s="47">
        <f t="shared" si="79"/>
        <v>0</v>
      </c>
      <c r="EC28" s="47">
        <f t="shared" si="80"/>
        <v>0</v>
      </c>
      <c r="ED28" s="47"/>
      <c r="EE28" s="46"/>
      <c r="EF28" s="46"/>
      <c r="EG28" s="46">
        <f t="shared" si="81"/>
        <v>0</v>
      </c>
      <c r="EH28" s="46"/>
      <c r="EI28" s="47"/>
    </row>
    <row r="29" spans="1:139" s="34" customFormat="1" ht="12">
      <c r="A29" s="33">
        <v>44652</v>
      </c>
      <c r="C29" s="22"/>
      <c r="D29" s="22"/>
      <c r="E29" s="45">
        <f t="shared" si="0"/>
        <v>0</v>
      </c>
      <c r="F29" s="45"/>
      <c r="G29" s="45"/>
      <c r="H29" s="47"/>
      <c r="I29" s="47">
        <f>'2011B Academic'!I29</f>
        <v>0</v>
      </c>
      <c r="J29" s="47">
        <f>'2011B Academic'!J29</f>
        <v>0</v>
      </c>
      <c r="K29" s="47">
        <f t="shared" si="82"/>
        <v>0</v>
      </c>
      <c r="L29" s="47">
        <f>'2011B Academic'!L29</f>
        <v>0</v>
      </c>
      <c r="M29" s="47">
        <f>'2011B Academic'!M29</f>
        <v>0</v>
      </c>
      <c r="N29" s="47"/>
      <c r="O29" s="46">
        <f t="shared" si="83"/>
        <v>0</v>
      </c>
      <c r="P29" s="48">
        <f t="shared" si="1"/>
        <v>0</v>
      </c>
      <c r="Q29" s="46">
        <f t="shared" si="2"/>
        <v>0</v>
      </c>
      <c r="R29" s="46">
        <f t="shared" si="3"/>
        <v>0</v>
      </c>
      <c r="S29" s="48">
        <f t="shared" si="4"/>
        <v>0</v>
      </c>
      <c r="T29" s="47"/>
      <c r="U29" s="47">
        <f t="shared" si="84"/>
        <v>0</v>
      </c>
      <c r="V29" s="48">
        <f t="shared" si="5"/>
        <v>0</v>
      </c>
      <c r="W29" s="47">
        <f t="shared" si="6"/>
        <v>0</v>
      </c>
      <c r="X29" s="47">
        <f t="shared" si="7"/>
        <v>0</v>
      </c>
      <c r="Y29" s="47">
        <f t="shared" si="8"/>
        <v>0</v>
      </c>
      <c r="Z29" s="47"/>
      <c r="AA29" s="47">
        <f t="shared" si="85"/>
        <v>0</v>
      </c>
      <c r="AB29" s="47">
        <f t="shared" si="9"/>
        <v>0</v>
      </c>
      <c r="AC29" s="46">
        <f t="shared" si="10"/>
        <v>0</v>
      </c>
      <c r="AD29" s="47">
        <f t="shared" si="11"/>
        <v>0</v>
      </c>
      <c r="AE29" s="47">
        <f t="shared" si="12"/>
        <v>0</v>
      </c>
      <c r="AF29" s="47"/>
      <c r="AG29" s="47">
        <f t="shared" si="86"/>
        <v>0</v>
      </c>
      <c r="AH29" s="47">
        <f t="shared" si="13"/>
        <v>0</v>
      </c>
      <c r="AI29" s="46">
        <f t="shared" si="14"/>
        <v>0</v>
      </c>
      <c r="AJ29" s="47">
        <f t="shared" si="15"/>
        <v>0</v>
      </c>
      <c r="AK29" s="47">
        <f t="shared" si="16"/>
        <v>0</v>
      </c>
      <c r="AL29" s="47"/>
      <c r="AM29" s="47">
        <f t="shared" si="87"/>
        <v>0</v>
      </c>
      <c r="AN29" s="47">
        <f t="shared" si="17"/>
        <v>0</v>
      </c>
      <c r="AO29" s="46">
        <f t="shared" si="18"/>
        <v>0</v>
      </c>
      <c r="AP29" s="47">
        <f t="shared" si="19"/>
        <v>0</v>
      </c>
      <c r="AQ29" s="47">
        <f t="shared" si="20"/>
        <v>0</v>
      </c>
      <c r="AR29" s="47"/>
      <c r="AS29" s="47">
        <f t="shared" si="88"/>
        <v>0</v>
      </c>
      <c r="AT29" s="47">
        <f t="shared" si="21"/>
        <v>0</v>
      </c>
      <c r="AU29" s="46">
        <f t="shared" si="22"/>
        <v>0</v>
      </c>
      <c r="AV29" s="47">
        <f t="shared" si="23"/>
        <v>0</v>
      </c>
      <c r="AW29" s="47">
        <f t="shared" si="24"/>
        <v>0</v>
      </c>
      <c r="AX29" s="47"/>
      <c r="AY29" s="47">
        <f t="shared" si="89"/>
        <v>0</v>
      </c>
      <c r="AZ29" s="47">
        <f t="shared" si="25"/>
        <v>0</v>
      </c>
      <c r="BA29" s="46">
        <f t="shared" si="26"/>
        <v>0</v>
      </c>
      <c r="BB29" s="47">
        <f t="shared" si="27"/>
        <v>0</v>
      </c>
      <c r="BC29" s="47">
        <f t="shared" si="28"/>
        <v>0</v>
      </c>
      <c r="BD29" s="47"/>
      <c r="BE29" s="47">
        <f t="shared" si="90"/>
        <v>0</v>
      </c>
      <c r="BF29" s="47">
        <f t="shared" si="29"/>
        <v>0</v>
      </c>
      <c r="BG29" s="46">
        <f t="shared" si="30"/>
        <v>0</v>
      </c>
      <c r="BH29" s="47">
        <f t="shared" si="31"/>
        <v>0</v>
      </c>
      <c r="BI29" s="47">
        <f t="shared" si="32"/>
        <v>0</v>
      </c>
      <c r="BJ29" s="47"/>
      <c r="BK29" s="47">
        <f t="shared" si="91"/>
        <v>0</v>
      </c>
      <c r="BL29" s="47">
        <f t="shared" si="33"/>
        <v>0</v>
      </c>
      <c r="BM29" s="46">
        <f t="shared" si="34"/>
        <v>0</v>
      </c>
      <c r="BN29" s="47">
        <f t="shared" si="35"/>
        <v>0</v>
      </c>
      <c r="BO29" s="47">
        <f t="shared" si="36"/>
        <v>0</v>
      </c>
      <c r="BP29" s="47"/>
      <c r="BQ29" s="47">
        <f t="shared" si="92"/>
        <v>0</v>
      </c>
      <c r="BR29" s="47">
        <f t="shared" si="37"/>
        <v>0</v>
      </c>
      <c r="BS29" s="46">
        <f t="shared" si="38"/>
        <v>0</v>
      </c>
      <c r="BT29" s="47">
        <f t="shared" si="39"/>
        <v>0</v>
      </c>
      <c r="BU29" s="47">
        <f t="shared" si="40"/>
        <v>0</v>
      </c>
      <c r="BV29" s="47"/>
      <c r="BW29" s="47">
        <f t="shared" si="93"/>
        <v>0</v>
      </c>
      <c r="BX29" s="47">
        <f t="shared" si="41"/>
        <v>0</v>
      </c>
      <c r="BY29" s="46">
        <f t="shared" si="42"/>
        <v>0</v>
      </c>
      <c r="BZ29" s="47">
        <f t="shared" si="43"/>
        <v>0</v>
      </c>
      <c r="CA29" s="47">
        <f t="shared" si="44"/>
        <v>0</v>
      </c>
      <c r="CB29" s="47"/>
      <c r="CC29" s="47">
        <f t="shared" si="94"/>
        <v>0</v>
      </c>
      <c r="CD29" s="47">
        <f t="shared" si="45"/>
        <v>0</v>
      </c>
      <c r="CE29" s="46">
        <f t="shared" si="46"/>
        <v>0</v>
      </c>
      <c r="CF29" s="47">
        <f t="shared" si="47"/>
        <v>0</v>
      </c>
      <c r="CG29" s="47">
        <f t="shared" si="48"/>
        <v>0</v>
      </c>
      <c r="CH29" s="47"/>
      <c r="CI29" s="47">
        <f t="shared" si="95"/>
        <v>0</v>
      </c>
      <c r="CJ29" s="47">
        <f t="shared" si="49"/>
        <v>0</v>
      </c>
      <c r="CK29" s="46">
        <f t="shared" si="50"/>
        <v>0</v>
      </c>
      <c r="CL29" s="47">
        <f t="shared" si="51"/>
        <v>0</v>
      </c>
      <c r="CM29" s="47">
        <f t="shared" si="52"/>
        <v>0</v>
      </c>
      <c r="CN29" s="47"/>
      <c r="CO29" s="47">
        <f t="shared" si="96"/>
        <v>0</v>
      </c>
      <c r="CP29" s="47">
        <f t="shared" si="53"/>
        <v>0</v>
      </c>
      <c r="CQ29" s="46">
        <f t="shared" si="54"/>
        <v>0</v>
      </c>
      <c r="CR29" s="47">
        <f t="shared" si="55"/>
        <v>0</v>
      </c>
      <c r="CS29" s="47">
        <f t="shared" si="56"/>
        <v>0</v>
      </c>
      <c r="CT29" s="47"/>
      <c r="CU29" s="47">
        <f t="shared" si="97"/>
        <v>0</v>
      </c>
      <c r="CV29" s="47">
        <f t="shared" si="57"/>
        <v>0</v>
      </c>
      <c r="CW29" s="46">
        <f t="shared" si="58"/>
        <v>0</v>
      </c>
      <c r="CX29" s="47">
        <f t="shared" si="59"/>
        <v>0</v>
      </c>
      <c r="CY29" s="47">
        <f t="shared" si="60"/>
        <v>0</v>
      </c>
      <c r="CZ29" s="47"/>
      <c r="DA29" s="47">
        <f t="shared" si="98"/>
        <v>0</v>
      </c>
      <c r="DB29" s="47">
        <f t="shared" si="61"/>
        <v>0</v>
      </c>
      <c r="DC29" s="46">
        <f t="shared" si="62"/>
        <v>0</v>
      </c>
      <c r="DD29" s="47">
        <f t="shared" si="63"/>
        <v>0</v>
      </c>
      <c r="DE29" s="47">
        <f t="shared" si="64"/>
        <v>0</v>
      </c>
      <c r="DF29" s="47"/>
      <c r="DG29" s="47">
        <f t="shared" si="99"/>
        <v>0</v>
      </c>
      <c r="DH29" s="47">
        <f t="shared" si="65"/>
        <v>0</v>
      </c>
      <c r="DI29" s="46">
        <f t="shared" si="66"/>
        <v>0</v>
      </c>
      <c r="DJ29" s="47">
        <f t="shared" si="67"/>
        <v>0</v>
      </c>
      <c r="DK29" s="47">
        <f t="shared" si="68"/>
        <v>0</v>
      </c>
      <c r="DL29" s="46"/>
      <c r="DM29" s="46">
        <f t="shared" si="100"/>
        <v>0</v>
      </c>
      <c r="DN29" s="46">
        <f t="shared" si="69"/>
        <v>0</v>
      </c>
      <c r="DO29" s="46">
        <f t="shared" si="70"/>
        <v>0</v>
      </c>
      <c r="DP29" s="47">
        <f t="shared" si="71"/>
        <v>0</v>
      </c>
      <c r="DQ29" s="47">
        <f t="shared" si="72"/>
        <v>0</v>
      </c>
      <c r="DR29" s="47"/>
      <c r="DS29" s="47">
        <f t="shared" si="101"/>
        <v>0</v>
      </c>
      <c r="DT29" s="47">
        <f t="shared" si="73"/>
        <v>0</v>
      </c>
      <c r="DU29" s="46">
        <f t="shared" si="74"/>
        <v>0</v>
      </c>
      <c r="DV29" s="47">
        <f t="shared" si="75"/>
        <v>0</v>
      </c>
      <c r="DW29" s="47">
        <f t="shared" si="76"/>
        <v>0</v>
      </c>
      <c r="DX29" s="47"/>
      <c r="DY29" s="47">
        <f t="shared" si="102"/>
        <v>0</v>
      </c>
      <c r="DZ29" s="47">
        <f t="shared" si="77"/>
        <v>0</v>
      </c>
      <c r="EA29" s="46">
        <f t="shared" si="78"/>
        <v>0</v>
      </c>
      <c r="EB29" s="47">
        <f t="shared" si="79"/>
        <v>0</v>
      </c>
      <c r="EC29" s="47">
        <f t="shared" si="80"/>
        <v>0</v>
      </c>
      <c r="ED29" s="47"/>
      <c r="EE29" s="46"/>
      <c r="EF29" s="46"/>
      <c r="EG29" s="46">
        <f t="shared" si="81"/>
        <v>0</v>
      </c>
      <c r="EH29" s="46"/>
      <c r="EI29" s="47"/>
    </row>
    <row r="30" spans="1:139" s="34" customFormat="1" ht="12">
      <c r="A30" s="33">
        <v>44835</v>
      </c>
      <c r="C30" s="22"/>
      <c r="D30" s="22"/>
      <c r="E30" s="45">
        <f t="shared" si="0"/>
        <v>0</v>
      </c>
      <c r="F30" s="45"/>
      <c r="G30" s="45"/>
      <c r="H30" s="47"/>
      <c r="I30" s="47">
        <f>'2011B Academic'!I30</f>
        <v>0</v>
      </c>
      <c r="J30" s="47">
        <f>'2011B Academic'!J30</f>
        <v>0</v>
      </c>
      <c r="K30" s="47">
        <f t="shared" si="82"/>
        <v>0</v>
      </c>
      <c r="L30" s="47">
        <f>'2011B Academic'!L30</f>
        <v>0</v>
      </c>
      <c r="M30" s="47">
        <f>'2011B Academic'!M30</f>
        <v>0</v>
      </c>
      <c r="N30" s="47"/>
      <c r="O30" s="46"/>
      <c r="P30" s="48">
        <f t="shared" si="1"/>
        <v>0</v>
      </c>
      <c r="Q30" s="46">
        <f t="shared" si="2"/>
        <v>0</v>
      </c>
      <c r="R30" s="46">
        <f t="shared" si="3"/>
        <v>0</v>
      </c>
      <c r="S30" s="48">
        <f t="shared" si="4"/>
        <v>0</v>
      </c>
      <c r="T30" s="47"/>
      <c r="U30" s="47"/>
      <c r="V30" s="48">
        <f t="shared" si="5"/>
        <v>0</v>
      </c>
      <c r="W30" s="47">
        <f t="shared" si="6"/>
        <v>0</v>
      </c>
      <c r="X30" s="47">
        <f t="shared" si="7"/>
        <v>0</v>
      </c>
      <c r="Y30" s="47">
        <f t="shared" si="8"/>
        <v>0</v>
      </c>
      <c r="Z30" s="47"/>
      <c r="AA30" s="47"/>
      <c r="AB30" s="47">
        <f t="shared" si="9"/>
        <v>0</v>
      </c>
      <c r="AC30" s="46">
        <f t="shared" si="10"/>
        <v>0</v>
      </c>
      <c r="AD30" s="47">
        <f t="shared" si="11"/>
        <v>0</v>
      </c>
      <c r="AE30" s="47">
        <f t="shared" si="12"/>
        <v>0</v>
      </c>
      <c r="AF30" s="47"/>
      <c r="AG30" s="47"/>
      <c r="AH30" s="47">
        <f t="shared" si="13"/>
        <v>0</v>
      </c>
      <c r="AI30" s="46">
        <f t="shared" si="14"/>
        <v>0</v>
      </c>
      <c r="AJ30" s="47">
        <f t="shared" si="15"/>
        <v>0</v>
      </c>
      <c r="AK30" s="47">
        <f t="shared" si="16"/>
        <v>0</v>
      </c>
      <c r="AL30" s="47"/>
      <c r="AM30" s="47"/>
      <c r="AN30" s="47">
        <f t="shared" si="17"/>
        <v>0</v>
      </c>
      <c r="AO30" s="46">
        <f t="shared" si="18"/>
        <v>0</v>
      </c>
      <c r="AP30" s="47">
        <f t="shared" si="19"/>
        <v>0</v>
      </c>
      <c r="AQ30" s="47">
        <f t="shared" si="20"/>
        <v>0</v>
      </c>
      <c r="AR30" s="47"/>
      <c r="AS30" s="47"/>
      <c r="AT30" s="47">
        <f t="shared" si="21"/>
        <v>0</v>
      </c>
      <c r="AU30" s="46">
        <f t="shared" si="22"/>
        <v>0</v>
      </c>
      <c r="AV30" s="47">
        <f t="shared" si="23"/>
        <v>0</v>
      </c>
      <c r="AW30" s="47">
        <f t="shared" si="24"/>
        <v>0</v>
      </c>
      <c r="AX30" s="47"/>
      <c r="AY30" s="47"/>
      <c r="AZ30" s="47">
        <f t="shared" si="25"/>
        <v>0</v>
      </c>
      <c r="BA30" s="46">
        <f t="shared" si="26"/>
        <v>0</v>
      </c>
      <c r="BB30" s="47">
        <f t="shared" si="27"/>
        <v>0</v>
      </c>
      <c r="BC30" s="47">
        <f t="shared" si="28"/>
        <v>0</v>
      </c>
      <c r="BD30" s="47"/>
      <c r="BE30" s="47"/>
      <c r="BF30" s="47">
        <f t="shared" si="29"/>
        <v>0</v>
      </c>
      <c r="BG30" s="46">
        <f t="shared" si="30"/>
        <v>0</v>
      </c>
      <c r="BH30" s="47">
        <f t="shared" si="31"/>
        <v>0</v>
      </c>
      <c r="BI30" s="47">
        <f t="shared" si="32"/>
        <v>0</v>
      </c>
      <c r="BJ30" s="47"/>
      <c r="BK30" s="47"/>
      <c r="BL30" s="47">
        <f t="shared" si="33"/>
        <v>0</v>
      </c>
      <c r="BM30" s="46">
        <f t="shared" si="34"/>
        <v>0</v>
      </c>
      <c r="BN30" s="47">
        <f t="shared" si="35"/>
        <v>0</v>
      </c>
      <c r="BO30" s="47">
        <f t="shared" si="36"/>
        <v>0</v>
      </c>
      <c r="BP30" s="47"/>
      <c r="BQ30" s="47"/>
      <c r="BR30" s="47">
        <f t="shared" si="37"/>
        <v>0</v>
      </c>
      <c r="BS30" s="46">
        <f t="shared" si="38"/>
        <v>0</v>
      </c>
      <c r="BT30" s="47">
        <f t="shared" si="39"/>
        <v>0</v>
      </c>
      <c r="BU30" s="47">
        <f t="shared" si="40"/>
        <v>0</v>
      </c>
      <c r="BV30" s="47"/>
      <c r="BW30" s="47"/>
      <c r="BX30" s="47">
        <f t="shared" si="41"/>
        <v>0</v>
      </c>
      <c r="BY30" s="46">
        <f t="shared" si="42"/>
        <v>0</v>
      </c>
      <c r="BZ30" s="47">
        <f t="shared" si="43"/>
        <v>0</v>
      </c>
      <c r="CA30" s="47">
        <f t="shared" si="44"/>
        <v>0</v>
      </c>
      <c r="CB30" s="47"/>
      <c r="CC30" s="47"/>
      <c r="CD30" s="47">
        <f t="shared" si="45"/>
        <v>0</v>
      </c>
      <c r="CE30" s="46">
        <f t="shared" si="46"/>
        <v>0</v>
      </c>
      <c r="CF30" s="47">
        <f t="shared" si="47"/>
        <v>0</v>
      </c>
      <c r="CG30" s="47">
        <f t="shared" si="48"/>
        <v>0</v>
      </c>
      <c r="CH30" s="47"/>
      <c r="CI30" s="47"/>
      <c r="CJ30" s="47">
        <f t="shared" si="49"/>
        <v>0</v>
      </c>
      <c r="CK30" s="46">
        <f t="shared" si="50"/>
        <v>0</v>
      </c>
      <c r="CL30" s="47">
        <f t="shared" si="51"/>
        <v>0</v>
      </c>
      <c r="CM30" s="47">
        <f t="shared" si="52"/>
        <v>0</v>
      </c>
      <c r="CN30" s="47"/>
      <c r="CO30" s="47"/>
      <c r="CP30" s="47">
        <f t="shared" si="53"/>
        <v>0</v>
      </c>
      <c r="CQ30" s="46">
        <f t="shared" si="54"/>
        <v>0</v>
      </c>
      <c r="CR30" s="47">
        <f t="shared" si="55"/>
        <v>0</v>
      </c>
      <c r="CS30" s="47">
        <f t="shared" si="56"/>
        <v>0</v>
      </c>
      <c r="CT30" s="47"/>
      <c r="CU30" s="47"/>
      <c r="CV30" s="47">
        <f t="shared" si="57"/>
        <v>0</v>
      </c>
      <c r="CW30" s="46">
        <f t="shared" si="58"/>
        <v>0</v>
      </c>
      <c r="CX30" s="47">
        <f t="shared" si="59"/>
        <v>0</v>
      </c>
      <c r="CY30" s="47">
        <f t="shared" si="60"/>
        <v>0</v>
      </c>
      <c r="CZ30" s="47"/>
      <c r="DA30" s="47"/>
      <c r="DB30" s="47">
        <f t="shared" si="61"/>
        <v>0</v>
      </c>
      <c r="DC30" s="46">
        <f t="shared" si="62"/>
        <v>0</v>
      </c>
      <c r="DD30" s="47">
        <f t="shared" si="63"/>
        <v>0</v>
      </c>
      <c r="DE30" s="47">
        <f t="shared" si="64"/>
        <v>0</v>
      </c>
      <c r="DF30" s="47"/>
      <c r="DG30" s="47"/>
      <c r="DH30" s="47">
        <f t="shared" si="65"/>
        <v>0</v>
      </c>
      <c r="DI30" s="46">
        <f t="shared" si="66"/>
        <v>0</v>
      </c>
      <c r="DJ30" s="47">
        <f t="shared" si="67"/>
        <v>0</v>
      </c>
      <c r="DK30" s="47">
        <f t="shared" si="68"/>
        <v>0</v>
      </c>
      <c r="DL30" s="46"/>
      <c r="DM30" s="46"/>
      <c r="DN30" s="46">
        <f t="shared" si="69"/>
        <v>0</v>
      </c>
      <c r="DO30" s="46">
        <f t="shared" si="70"/>
        <v>0</v>
      </c>
      <c r="DP30" s="47">
        <f t="shared" si="71"/>
        <v>0</v>
      </c>
      <c r="DQ30" s="47">
        <f t="shared" si="72"/>
        <v>0</v>
      </c>
      <c r="DR30" s="47"/>
      <c r="DS30" s="47"/>
      <c r="DT30" s="47">
        <f t="shared" si="73"/>
        <v>0</v>
      </c>
      <c r="DU30" s="46">
        <f t="shared" si="74"/>
        <v>0</v>
      </c>
      <c r="DV30" s="47">
        <f t="shared" si="75"/>
        <v>0</v>
      </c>
      <c r="DW30" s="47">
        <f t="shared" si="76"/>
        <v>0</v>
      </c>
      <c r="DX30" s="47"/>
      <c r="DY30" s="47"/>
      <c r="DZ30" s="47">
        <f t="shared" si="77"/>
        <v>0</v>
      </c>
      <c r="EA30" s="46">
        <f t="shared" si="78"/>
        <v>0</v>
      </c>
      <c r="EB30" s="47">
        <f t="shared" si="79"/>
        <v>0</v>
      </c>
      <c r="EC30" s="47">
        <f t="shared" si="80"/>
        <v>0</v>
      </c>
      <c r="ED30" s="47"/>
      <c r="EE30" s="46"/>
      <c r="EF30" s="46"/>
      <c r="EG30" s="46">
        <f t="shared" si="81"/>
        <v>0</v>
      </c>
      <c r="EH30" s="46"/>
      <c r="EI30" s="47"/>
    </row>
    <row r="31" spans="1:139" s="34" customFormat="1" ht="12">
      <c r="A31" s="33">
        <v>45017</v>
      </c>
      <c r="C31" s="22"/>
      <c r="D31" s="22"/>
      <c r="E31" s="45">
        <f t="shared" si="0"/>
        <v>0</v>
      </c>
      <c r="F31" s="45"/>
      <c r="G31" s="45"/>
      <c r="H31" s="47"/>
      <c r="I31" s="47">
        <f>'2011B Academic'!I31</f>
        <v>0</v>
      </c>
      <c r="J31" s="47">
        <f>'2011B Academic'!J31</f>
        <v>0</v>
      </c>
      <c r="K31" s="47">
        <f t="shared" si="82"/>
        <v>0</v>
      </c>
      <c r="L31" s="47">
        <f>'2011B Academic'!L31</f>
        <v>0</v>
      </c>
      <c r="M31" s="47">
        <f>'2011B Academic'!M31</f>
        <v>0</v>
      </c>
      <c r="N31" s="47"/>
      <c r="O31" s="46">
        <f t="shared" si="83"/>
        <v>0</v>
      </c>
      <c r="P31" s="48">
        <f t="shared" si="1"/>
        <v>0</v>
      </c>
      <c r="Q31" s="46">
        <f t="shared" si="2"/>
        <v>0</v>
      </c>
      <c r="R31" s="46">
        <f t="shared" si="3"/>
        <v>0</v>
      </c>
      <c r="S31" s="48">
        <f t="shared" si="4"/>
        <v>0</v>
      </c>
      <c r="T31" s="47"/>
      <c r="U31" s="47">
        <f t="shared" si="84"/>
        <v>0</v>
      </c>
      <c r="V31" s="48">
        <f t="shared" si="5"/>
        <v>0</v>
      </c>
      <c r="W31" s="47">
        <f t="shared" si="6"/>
        <v>0</v>
      </c>
      <c r="X31" s="47">
        <f t="shared" si="7"/>
        <v>0</v>
      </c>
      <c r="Y31" s="47">
        <f t="shared" si="8"/>
        <v>0</v>
      </c>
      <c r="Z31" s="47"/>
      <c r="AA31" s="47">
        <f t="shared" si="85"/>
        <v>0</v>
      </c>
      <c r="AB31" s="47">
        <f t="shared" si="9"/>
        <v>0</v>
      </c>
      <c r="AC31" s="46">
        <f t="shared" si="10"/>
        <v>0</v>
      </c>
      <c r="AD31" s="47">
        <f t="shared" si="11"/>
        <v>0</v>
      </c>
      <c r="AE31" s="47">
        <f t="shared" si="12"/>
        <v>0</v>
      </c>
      <c r="AF31" s="47"/>
      <c r="AG31" s="47">
        <f t="shared" si="86"/>
        <v>0</v>
      </c>
      <c r="AH31" s="47">
        <f t="shared" si="13"/>
        <v>0</v>
      </c>
      <c r="AI31" s="46">
        <f t="shared" si="14"/>
        <v>0</v>
      </c>
      <c r="AJ31" s="47">
        <f t="shared" si="15"/>
        <v>0</v>
      </c>
      <c r="AK31" s="47">
        <f t="shared" si="16"/>
        <v>0</v>
      </c>
      <c r="AL31" s="47"/>
      <c r="AM31" s="47">
        <f t="shared" si="87"/>
        <v>0</v>
      </c>
      <c r="AN31" s="47">
        <f t="shared" si="17"/>
        <v>0</v>
      </c>
      <c r="AO31" s="46">
        <f t="shared" si="18"/>
        <v>0</v>
      </c>
      <c r="AP31" s="47">
        <f t="shared" si="19"/>
        <v>0</v>
      </c>
      <c r="AQ31" s="47">
        <f t="shared" si="20"/>
        <v>0</v>
      </c>
      <c r="AR31" s="47"/>
      <c r="AS31" s="47">
        <f t="shared" si="88"/>
        <v>0</v>
      </c>
      <c r="AT31" s="47">
        <f t="shared" si="21"/>
        <v>0</v>
      </c>
      <c r="AU31" s="46">
        <f t="shared" si="22"/>
        <v>0</v>
      </c>
      <c r="AV31" s="47">
        <f t="shared" si="23"/>
        <v>0</v>
      </c>
      <c r="AW31" s="47">
        <f t="shared" si="24"/>
        <v>0</v>
      </c>
      <c r="AX31" s="47"/>
      <c r="AY31" s="47">
        <f t="shared" si="89"/>
        <v>0</v>
      </c>
      <c r="AZ31" s="47">
        <f t="shared" si="25"/>
        <v>0</v>
      </c>
      <c r="BA31" s="46">
        <f t="shared" si="26"/>
        <v>0</v>
      </c>
      <c r="BB31" s="47">
        <f t="shared" si="27"/>
        <v>0</v>
      </c>
      <c r="BC31" s="47">
        <f t="shared" si="28"/>
        <v>0</v>
      </c>
      <c r="BD31" s="47"/>
      <c r="BE31" s="47">
        <f t="shared" si="90"/>
        <v>0</v>
      </c>
      <c r="BF31" s="47">
        <f t="shared" si="29"/>
        <v>0</v>
      </c>
      <c r="BG31" s="46">
        <f t="shared" si="30"/>
        <v>0</v>
      </c>
      <c r="BH31" s="47">
        <f t="shared" si="31"/>
        <v>0</v>
      </c>
      <c r="BI31" s="47">
        <f t="shared" si="32"/>
        <v>0</v>
      </c>
      <c r="BJ31" s="47"/>
      <c r="BK31" s="47">
        <f t="shared" si="91"/>
        <v>0</v>
      </c>
      <c r="BL31" s="47">
        <f t="shared" si="33"/>
        <v>0</v>
      </c>
      <c r="BM31" s="46">
        <f t="shared" si="34"/>
        <v>0</v>
      </c>
      <c r="BN31" s="47">
        <f t="shared" si="35"/>
        <v>0</v>
      </c>
      <c r="BO31" s="47">
        <f t="shared" si="36"/>
        <v>0</v>
      </c>
      <c r="BP31" s="47"/>
      <c r="BQ31" s="47">
        <f t="shared" si="92"/>
        <v>0</v>
      </c>
      <c r="BR31" s="47">
        <f t="shared" si="37"/>
        <v>0</v>
      </c>
      <c r="BS31" s="46">
        <f t="shared" si="38"/>
        <v>0</v>
      </c>
      <c r="BT31" s="47">
        <f t="shared" si="39"/>
        <v>0</v>
      </c>
      <c r="BU31" s="47">
        <f t="shared" si="40"/>
        <v>0</v>
      </c>
      <c r="BV31" s="47"/>
      <c r="BW31" s="47">
        <f t="shared" si="93"/>
        <v>0</v>
      </c>
      <c r="BX31" s="47">
        <f t="shared" si="41"/>
        <v>0</v>
      </c>
      <c r="BY31" s="46">
        <f t="shared" si="42"/>
        <v>0</v>
      </c>
      <c r="BZ31" s="47">
        <f t="shared" si="43"/>
        <v>0</v>
      </c>
      <c r="CA31" s="47">
        <f t="shared" si="44"/>
        <v>0</v>
      </c>
      <c r="CB31" s="47"/>
      <c r="CC31" s="47">
        <f t="shared" si="94"/>
        <v>0</v>
      </c>
      <c r="CD31" s="47">
        <f t="shared" si="45"/>
        <v>0</v>
      </c>
      <c r="CE31" s="46">
        <f t="shared" si="46"/>
        <v>0</v>
      </c>
      <c r="CF31" s="47">
        <f t="shared" si="47"/>
        <v>0</v>
      </c>
      <c r="CG31" s="47">
        <f t="shared" si="48"/>
        <v>0</v>
      </c>
      <c r="CH31" s="47"/>
      <c r="CI31" s="47">
        <f t="shared" si="95"/>
        <v>0</v>
      </c>
      <c r="CJ31" s="47">
        <f t="shared" si="49"/>
        <v>0</v>
      </c>
      <c r="CK31" s="46">
        <f t="shared" si="50"/>
        <v>0</v>
      </c>
      <c r="CL31" s="47">
        <f t="shared" si="51"/>
        <v>0</v>
      </c>
      <c r="CM31" s="47">
        <f t="shared" si="52"/>
        <v>0</v>
      </c>
      <c r="CN31" s="47"/>
      <c r="CO31" s="47">
        <f t="shared" si="96"/>
        <v>0</v>
      </c>
      <c r="CP31" s="47">
        <f t="shared" si="53"/>
        <v>0</v>
      </c>
      <c r="CQ31" s="46">
        <f t="shared" si="54"/>
        <v>0</v>
      </c>
      <c r="CR31" s="47">
        <f t="shared" si="55"/>
        <v>0</v>
      </c>
      <c r="CS31" s="47">
        <f t="shared" si="56"/>
        <v>0</v>
      </c>
      <c r="CT31" s="47"/>
      <c r="CU31" s="47">
        <f t="shared" si="97"/>
        <v>0</v>
      </c>
      <c r="CV31" s="47">
        <f t="shared" si="57"/>
        <v>0</v>
      </c>
      <c r="CW31" s="46">
        <f t="shared" si="58"/>
        <v>0</v>
      </c>
      <c r="CX31" s="47">
        <f t="shared" si="59"/>
        <v>0</v>
      </c>
      <c r="CY31" s="47">
        <f t="shared" si="60"/>
        <v>0</v>
      </c>
      <c r="CZ31" s="47"/>
      <c r="DA31" s="47">
        <f t="shared" si="98"/>
        <v>0</v>
      </c>
      <c r="DB31" s="47">
        <f t="shared" si="61"/>
        <v>0</v>
      </c>
      <c r="DC31" s="46">
        <f t="shared" si="62"/>
        <v>0</v>
      </c>
      <c r="DD31" s="47">
        <f t="shared" si="63"/>
        <v>0</v>
      </c>
      <c r="DE31" s="47">
        <f t="shared" si="64"/>
        <v>0</v>
      </c>
      <c r="DF31" s="47"/>
      <c r="DG31" s="47">
        <f t="shared" si="99"/>
        <v>0</v>
      </c>
      <c r="DH31" s="47">
        <f t="shared" si="65"/>
        <v>0</v>
      </c>
      <c r="DI31" s="46">
        <f t="shared" si="66"/>
        <v>0</v>
      </c>
      <c r="DJ31" s="47">
        <f t="shared" si="67"/>
        <v>0</v>
      </c>
      <c r="DK31" s="47">
        <f t="shared" si="68"/>
        <v>0</v>
      </c>
      <c r="DL31" s="46"/>
      <c r="DM31" s="46">
        <f t="shared" si="100"/>
        <v>0</v>
      </c>
      <c r="DN31" s="46">
        <f t="shared" si="69"/>
        <v>0</v>
      </c>
      <c r="DO31" s="46">
        <f t="shared" si="70"/>
        <v>0</v>
      </c>
      <c r="DP31" s="47">
        <f t="shared" si="71"/>
        <v>0</v>
      </c>
      <c r="DQ31" s="47">
        <f t="shared" si="72"/>
        <v>0</v>
      </c>
      <c r="DR31" s="47"/>
      <c r="DS31" s="47">
        <f t="shared" si="101"/>
        <v>0</v>
      </c>
      <c r="DT31" s="47">
        <f t="shared" si="73"/>
        <v>0</v>
      </c>
      <c r="DU31" s="46">
        <f t="shared" si="74"/>
        <v>0</v>
      </c>
      <c r="DV31" s="47">
        <f t="shared" si="75"/>
        <v>0</v>
      </c>
      <c r="DW31" s="47">
        <f t="shared" si="76"/>
        <v>0</v>
      </c>
      <c r="DX31" s="47"/>
      <c r="DY31" s="47">
        <f t="shared" si="102"/>
        <v>0</v>
      </c>
      <c r="DZ31" s="47">
        <f t="shared" si="77"/>
        <v>0</v>
      </c>
      <c r="EA31" s="46">
        <f t="shared" si="78"/>
        <v>0</v>
      </c>
      <c r="EB31" s="47">
        <f t="shared" si="79"/>
        <v>0</v>
      </c>
      <c r="EC31" s="47">
        <f t="shared" si="80"/>
        <v>0</v>
      </c>
      <c r="ED31" s="47"/>
      <c r="EE31" s="46"/>
      <c r="EF31" s="46"/>
      <c r="EG31" s="46">
        <f t="shared" si="81"/>
        <v>0</v>
      </c>
      <c r="EH31" s="46"/>
      <c r="EI31" s="47"/>
    </row>
    <row r="32" spans="1:139" s="34" customFormat="1" ht="12">
      <c r="A32" s="33">
        <v>45200</v>
      </c>
      <c r="C32" s="22"/>
      <c r="D32" s="22"/>
      <c r="E32" s="45">
        <f t="shared" si="0"/>
        <v>0</v>
      </c>
      <c r="F32" s="45"/>
      <c r="G32" s="45"/>
      <c r="H32" s="47"/>
      <c r="I32" s="47">
        <f>'2011B Academic'!I32</f>
        <v>0</v>
      </c>
      <c r="J32" s="47">
        <f>'2011B Academic'!J32</f>
        <v>0</v>
      </c>
      <c r="K32" s="47">
        <f t="shared" si="82"/>
        <v>0</v>
      </c>
      <c r="L32" s="47">
        <f>'2011B Academic'!L32</f>
        <v>0</v>
      </c>
      <c r="M32" s="47">
        <f>'2011B Academic'!M32</f>
        <v>0</v>
      </c>
      <c r="N32" s="47"/>
      <c r="O32" s="46"/>
      <c r="P32" s="48">
        <f t="shared" si="1"/>
        <v>0</v>
      </c>
      <c r="Q32" s="46">
        <f t="shared" si="2"/>
        <v>0</v>
      </c>
      <c r="R32" s="46">
        <f t="shared" si="3"/>
        <v>0</v>
      </c>
      <c r="S32" s="48">
        <f t="shared" si="4"/>
        <v>0</v>
      </c>
      <c r="T32" s="47"/>
      <c r="U32" s="47"/>
      <c r="V32" s="48">
        <f t="shared" si="5"/>
        <v>0</v>
      </c>
      <c r="W32" s="47">
        <f t="shared" si="6"/>
        <v>0</v>
      </c>
      <c r="X32" s="47">
        <f t="shared" si="7"/>
        <v>0</v>
      </c>
      <c r="Y32" s="47">
        <f t="shared" si="8"/>
        <v>0</v>
      </c>
      <c r="Z32" s="47"/>
      <c r="AA32" s="47"/>
      <c r="AB32" s="47">
        <f t="shared" si="9"/>
        <v>0</v>
      </c>
      <c r="AC32" s="46">
        <f t="shared" si="10"/>
        <v>0</v>
      </c>
      <c r="AD32" s="47">
        <f t="shared" si="11"/>
        <v>0</v>
      </c>
      <c r="AE32" s="47">
        <f t="shared" si="12"/>
        <v>0</v>
      </c>
      <c r="AF32" s="47"/>
      <c r="AG32" s="47"/>
      <c r="AH32" s="47">
        <f t="shared" si="13"/>
        <v>0</v>
      </c>
      <c r="AI32" s="46">
        <f t="shared" si="14"/>
        <v>0</v>
      </c>
      <c r="AJ32" s="47">
        <f t="shared" si="15"/>
        <v>0</v>
      </c>
      <c r="AK32" s="47">
        <f t="shared" si="16"/>
        <v>0</v>
      </c>
      <c r="AL32" s="47"/>
      <c r="AM32" s="47"/>
      <c r="AN32" s="47">
        <f t="shared" si="17"/>
        <v>0</v>
      </c>
      <c r="AO32" s="46">
        <f t="shared" si="18"/>
        <v>0</v>
      </c>
      <c r="AP32" s="47">
        <f t="shared" si="19"/>
        <v>0</v>
      </c>
      <c r="AQ32" s="47">
        <f t="shared" si="20"/>
        <v>0</v>
      </c>
      <c r="AR32" s="47"/>
      <c r="AS32" s="47"/>
      <c r="AT32" s="47">
        <f t="shared" si="21"/>
        <v>0</v>
      </c>
      <c r="AU32" s="46">
        <f t="shared" si="22"/>
        <v>0</v>
      </c>
      <c r="AV32" s="47">
        <f t="shared" si="23"/>
        <v>0</v>
      </c>
      <c r="AW32" s="47">
        <f t="shared" si="24"/>
        <v>0</v>
      </c>
      <c r="AX32" s="47"/>
      <c r="AY32" s="47"/>
      <c r="AZ32" s="47">
        <f t="shared" si="25"/>
        <v>0</v>
      </c>
      <c r="BA32" s="46">
        <f t="shared" si="26"/>
        <v>0</v>
      </c>
      <c r="BB32" s="47">
        <f t="shared" si="27"/>
        <v>0</v>
      </c>
      <c r="BC32" s="47">
        <f t="shared" si="28"/>
        <v>0</v>
      </c>
      <c r="BD32" s="47"/>
      <c r="BE32" s="47"/>
      <c r="BF32" s="47">
        <f t="shared" si="29"/>
        <v>0</v>
      </c>
      <c r="BG32" s="46">
        <f t="shared" si="30"/>
        <v>0</v>
      </c>
      <c r="BH32" s="47">
        <f t="shared" si="31"/>
        <v>0</v>
      </c>
      <c r="BI32" s="47">
        <f t="shared" si="32"/>
        <v>0</v>
      </c>
      <c r="BJ32" s="47"/>
      <c r="BK32" s="47"/>
      <c r="BL32" s="47">
        <f t="shared" si="33"/>
        <v>0</v>
      </c>
      <c r="BM32" s="46">
        <f t="shared" si="34"/>
        <v>0</v>
      </c>
      <c r="BN32" s="47">
        <f t="shared" si="35"/>
        <v>0</v>
      </c>
      <c r="BO32" s="47">
        <f t="shared" si="36"/>
        <v>0</v>
      </c>
      <c r="BP32" s="47"/>
      <c r="BQ32" s="47"/>
      <c r="BR32" s="47">
        <f t="shared" si="37"/>
        <v>0</v>
      </c>
      <c r="BS32" s="46">
        <f t="shared" si="38"/>
        <v>0</v>
      </c>
      <c r="BT32" s="47">
        <f t="shared" si="39"/>
        <v>0</v>
      </c>
      <c r="BU32" s="47">
        <f t="shared" si="40"/>
        <v>0</v>
      </c>
      <c r="BV32" s="47"/>
      <c r="BW32" s="47"/>
      <c r="BX32" s="47">
        <f t="shared" si="41"/>
        <v>0</v>
      </c>
      <c r="BY32" s="46">
        <f t="shared" si="42"/>
        <v>0</v>
      </c>
      <c r="BZ32" s="47">
        <f t="shared" si="43"/>
        <v>0</v>
      </c>
      <c r="CA32" s="47">
        <f t="shared" si="44"/>
        <v>0</v>
      </c>
      <c r="CB32" s="47"/>
      <c r="CC32" s="47"/>
      <c r="CD32" s="47">
        <f t="shared" si="45"/>
        <v>0</v>
      </c>
      <c r="CE32" s="46">
        <f t="shared" si="46"/>
        <v>0</v>
      </c>
      <c r="CF32" s="47">
        <f t="shared" si="47"/>
        <v>0</v>
      </c>
      <c r="CG32" s="47">
        <f t="shared" si="48"/>
        <v>0</v>
      </c>
      <c r="CH32" s="47"/>
      <c r="CI32" s="47"/>
      <c r="CJ32" s="47">
        <f t="shared" si="49"/>
        <v>0</v>
      </c>
      <c r="CK32" s="46">
        <f t="shared" si="50"/>
        <v>0</v>
      </c>
      <c r="CL32" s="47">
        <f t="shared" si="51"/>
        <v>0</v>
      </c>
      <c r="CM32" s="47">
        <f t="shared" si="52"/>
        <v>0</v>
      </c>
      <c r="CN32" s="47"/>
      <c r="CO32" s="47"/>
      <c r="CP32" s="47">
        <f t="shared" si="53"/>
        <v>0</v>
      </c>
      <c r="CQ32" s="46">
        <f t="shared" si="54"/>
        <v>0</v>
      </c>
      <c r="CR32" s="47">
        <f t="shared" si="55"/>
        <v>0</v>
      </c>
      <c r="CS32" s="47">
        <f t="shared" si="56"/>
        <v>0</v>
      </c>
      <c r="CT32" s="47"/>
      <c r="CU32" s="47"/>
      <c r="CV32" s="47">
        <f t="shared" si="57"/>
        <v>0</v>
      </c>
      <c r="CW32" s="46">
        <f t="shared" si="58"/>
        <v>0</v>
      </c>
      <c r="CX32" s="47">
        <f t="shared" si="59"/>
        <v>0</v>
      </c>
      <c r="CY32" s="47">
        <f t="shared" si="60"/>
        <v>0</v>
      </c>
      <c r="CZ32" s="47"/>
      <c r="DA32" s="47"/>
      <c r="DB32" s="47">
        <f t="shared" si="61"/>
        <v>0</v>
      </c>
      <c r="DC32" s="46">
        <f t="shared" si="62"/>
        <v>0</v>
      </c>
      <c r="DD32" s="47">
        <f t="shared" si="63"/>
        <v>0</v>
      </c>
      <c r="DE32" s="47">
        <f t="shared" si="64"/>
        <v>0</v>
      </c>
      <c r="DF32" s="47"/>
      <c r="DG32" s="47"/>
      <c r="DH32" s="47">
        <f t="shared" si="65"/>
        <v>0</v>
      </c>
      <c r="DI32" s="46">
        <f t="shared" si="66"/>
        <v>0</v>
      </c>
      <c r="DJ32" s="47">
        <f t="shared" si="67"/>
        <v>0</v>
      </c>
      <c r="DK32" s="47">
        <f t="shared" si="68"/>
        <v>0</v>
      </c>
      <c r="DL32" s="46"/>
      <c r="DM32" s="46"/>
      <c r="DN32" s="46">
        <f t="shared" si="69"/>
        <v>0</v>
      </c>
      <c r="DO32" s="46">
        <f t="shared" si="70"/>
        <v>0</v>
      </c>
      <c r="DP32" s="47">
        <f t="shared" si="71"/>
        <v>0</v>
      </c>
      <c r="DQ32" s="47">
        <f t="shared" si="72"/>
        <v>0</v>
      </c>
      <c r="DR32" s="47"/>
      <c r="DS32" s="47"/>
      <c r="DT32" s="47">
        <f t="shared" si="73"/>
        <v>0</v>
      </c>
      <c r="DU32" s="46">
        <f t="shared" si="74"/>
        <v>0</v>
      </c>
      <c r="DV32" s="47">
        <f t="shared" si="75"/>
        <v>0</v>
      </c>
      <c r="DW32" s="47">
        <f t="shared" si="76"/>
        <v>0</v>
      </c>
      <c r="DX32" s="47"/>
      <c r="DY32" s="47"/>
      <c r="DZ32" s="47">
        <f t="shared" si="77"/>
        <v>0</v>
      </c>
      <c r="EA32" s="46">
        <f t="shared" si="78"/>
        <v>0</v>
      </c>
      <c r="EB32" s="47">
        <f t="shared" si="79"/>
        <v>0</v>
      </c>
      <c r="EC32" s="47">
        <f t="shared" si="80"/>
        <v>0</v>
      </c>
      <c r="ED32" s="47"/>
      <c r="EE32" s="46"/>
      <c r="EF32" s="46"/>
      <c r="EG32" s="46">
        <f t="shared" si="81"/>
        <v>0</v>
      </c>
      <c r="EH32" s="46"/>
      <c r="EI32" s="47"/>
    </row>
    <row r="33" spans="1:139" s="34" customFormat="1" ht="12">
      <c r="A33" s="33">
        <v>45383</v>
      </c>
      <c r="C33" s="22"/>
      <c r="D33" s="22"/>
      <c r="E33" s="45">
        <f t="shared" si="0"/>
        <v>0</v>
      </c>
      <c r="F33" s="45"/>
      <c r="G33" s="45"/>
      <c r="H33" s="47"/>
      <c r="I33" s="47">
        <f>'2011B Academic'!I33</f>
        <v>0</v>
      </c>
      <c r="J33" s="47">
        <f>'2011B Academic'!J33</f>
        <v>0</v>
      </c>
      <c r="K33" s="47">
        <f t="shared" si="82"/>
        <v>0</v>
      </c>
      <c r="L33" s="47">
        <f>'2011B Academic'!L33</f>
        <v>0</v>
      </c>
      <c r="M33" s="47">
        <f>'2011B Academic'!M33</f>
        <v>0</v>
      </c>
      <c r="N33" s="47"/>
      <c r="O33" s="46">
        <f t="shared" si="83"/>
        <v>0</v>
      </c>
      <c r="P33" s="48">
        <f t="shared" si="1"/>
        <v>0</v>
      </c>
      <c r="Q33" s="46">
        <f t="shared" si="2"/>
        <v>0</v>
      </c>
      <c r="R33" s="46">
        <f t="shared" si="3"/>
        <v>0</v>
      </c>
      <c r="S33" s="48">
        <f t="shared" si="4"/>
        <v>0</v>
      </c>
      <c r="T33" s="47"/>
      <c r="U33" s="47">
        <f t="shared" si="84"/>
        <v>0</v>
      </c>
      <c r="V33" s="48">
        <f t="shared" si="5"/>
        <v>0</v>
      </c>
      <c r="W33" s="47">
        <f t="shared" si="6"/>
        <v>0</v>
      </c>
      <c r="X33" s="47">
        <f t="shared" si="7"/>
        <v>0</v>
      </c>
      <c r="Y33" s="47">
        <f t="shared" si="8"/>
        <v>0</v>
      </c>
      <c r="Z33" s="47"/>
      <c r="AA33" s="47">
        <f t="shared" si="85"/>
        <v>0</v>
      </c>
      <c r="AB33" s="47">
        <f t="shared" si="9"/>
        <v>0</v>
      </c>
      <c r="AC33" s="46">
        <f t="shared" si="10"/>
        <v>0</v>
      </c>
      <c r="AD33" s="47">
        <f t="shared" si="11"/>
        <v>0</v>
      </c>
      <c r="AE33" s="47">
        <f t="shared" si="12"/>
        <v>0</v>
      </c>
      <c r="AF33" s="47"/>
      <c r="AG33" s="47">
        <f t="shared" si="86"/>
        <v>0</v>
      </c>
      <c r="AH33" s="47">
        <f t="shared" si="13"/>
        <v>0</v>
      </c>
      <c r="AI33" s="46">
        <f t="shared" si="14"/>
        <v>0</v>
      </c>
      <c r="AJ33" s="47">
        <f t="shared" si="15"/>
        <v>0</v>
      </c>
      <c r="AK33" s="47">
        <f t="shared" si="16"/>
        <v>0</v>
      </c>
      <c r="AL33" s="47"/>
      <c r="AM33" s="47">
        <f t="shared" si="87"/>
        <v>0</v>
      </c>
      <c r="AN33" s="47">
        <f t="shared" si="17"/>
        <v>0</v>
      </c>
      <c r="AO33" s="46">
        <f t="shared" si="18"/>
        <v>0</v>
      </c>
      <c r="AP33" s="47">
        <f t="shared" si="19"/>
        <v>0</v>
      </c>
      <c r="AQ33" s="47">
        <f t="shared" si="20"/>
        <v>0</v>
      </c>
      <c r="AR33" s="47"/>
      <c r="AS33" s="47">
        <f t="shared" si="88"/>
        <v>0</v>
      </c>
      <c r="AT33" s="47">
        <f t="shared" si="21"/>
        <v>0</v>
      </c>
      <c r="AU33" s="46">
        <f t="shared" si="22"/>
        <v>0</v>
      </c>
      <c r="AV33" s="47">
        <f t="shared" si="23"/>
        <v>0</v>
      </c>
      <c r="AW33" s="47">
        <f t="shared" si="24"/>
        <v>0</v>
      </c>
      <c r="AX33" s="47"/>
      <c r="AY33" s="47">
        <f t="shared" si="89"/>
        <v>0</v>
      </c>
      <c r="AZ33" s="47">
        <f t="shared" si="25"/>
        <v>0</v>
      </c>
      <c r="BA33" s="46">
        <f t="shared" si="26"/>
        <v>0</v>
      </c>
      <c r="BB33" s="47">
        <f t="shared" si="27"/>
        <v>0</v>
      </c>
      <c r="BC33" s="47">
        <f t="shared" si="28"/>
        <v>0</v>
      </c>
      <c r="BD33" s="47"/>
      <c r="BE33" s="47">
        <f t="shared" si="90"/>
        <v>0</v>
      </c>
      <c r="BF33" s="47">
        <f t="shared" si="29"/>
        <v>0</v>
      </c>
      <c r="BG33" s="46">
        <f t="shared" si="30"/>
        <v>0</v>
      </c>
      <c r="BH33" s="47">
        <f t="shared" si="31"/>
        <v>0</v>
      </c>
      <c r="BI33" s="47">
        <f t="shared" si="32"/>
        <v>0</v>
      </c>
      <c r="BJ33" s="47"/>
      <c r="BK33" s="47">
        <f t="shared" si="91"/>
        <v>0</v>
      </c>
      <c r="BL33" s="47">
        <f t="shared" si="33"/>
        <v>0</v>
      </c>
      <c r="BM33" s="46">
        <f t="shared" si="34"/>
        <v>0</v>
      </c>
      <c r="BN33" s="47">
        <f t="shared" si="35"/>
        <v>0</v>
      </c>
      <c r="BO33" s="47">
        <f t="shared" si="36"/>
        <v>0</v>
      </c>
      <c r="BP33" s="47"/>
      <c r="BQ33" s="47">
        <f t="shared" si="92"/>
        <v>0</v>
      </c>
      <c r="BR33" s="47">
        <f t="shared" si="37"/>
        <v>0</v>
      </c>
      <c r="BS33" s="46">
        <f t="shared" si="38"/>
        <v>0</v>
      </c>
      <c r="BT33" s="47">
        <f t="shared" si="39"/>
        <v>0</v>
      </c>
      <c r="BU33" s="47">
        <f t="shared" si="40"/>
        <v>0</v>
      </c>
      <c r="BV33" s="47"/>
      <c r="BW33" s="47">
        <f t="shared" si="93"/>
        <v>0</v>
      </c>
      <c r="BX33" s="47">
        <f t="shared" si="41"/>
        <v>0</v>
      </c>
      <c r="BY33" s="46">
        <f t="shared" si="42"/>
        <v>0</v>
      </c>
      <c r="BZ33" s="47">
        <f t="shared" si="43"/>
        <v>0</v>
      </c>
      <c r="CA33" s="47">
        <f t="shared" si="44"/>
        <v>0</v>
      </c>
      <c r="CB33" s="47"/>
      <c r="CC33" s="47">
        <f t="shared" si="94"/>
        <v>0</v>
      </c>
      <c r="CD33" s="47">
        <f t="shared" si="45"/>
        <v>0</v>
      </c>
      <c r="CE33" s="46">
        <f t="shared" si="46"/>
        <v>0</v>
      </c>
      <c r="CF33" s="47">
        <f t="shared" si="47"/>
        <v>0</v>
      </c>
      <c r="CG33" s="47">
        <f t="shared" si="48"/>
        <v>0</v>
      </c>
      <c r="CH33" s="47"/>
      <c r="CI33" s="47">
        <f t="shared" si="95"/>
        <v>0</v>
      </c>
      <c r="CJ33" s="47">
        <f t="shared" si="49"/>
        <v>0</v>
      </c>
      <c r="CK33" s="46">
        <f t="shared" si="50"/>
        <v>0</v>
      </c>
      <c r="CL33" s="47">
        <f t="shared" si="51"/>
        <v>0</v>
      </c>
      <c r="CM33" s="47">
        <f t="shared" si="52"/>
        <v>0</v>
      </c>
      <c r="CN33" s="47"/>
      <c r="CO33" s="47">
        <f t="shared" si="96"/>
        <v>0</v>
      </c>
      <c r="CP33" s="47">
        <f t="shared" si="53"/>
        <v>0</v>
      </c>
      <c r="CQ33" s="46">
        <f t="shared" si="54"/>
        <v>0</v>
      </c>
      <c r="CR33" s="47">
        <f t="shared" si="55"/>
        <v>0</v>
      </c>
      <c r="CS33" s="47">
        <f t="shared" si="56"/>
        <v>0</v>
      </c>
      <c r="CT33" s="47"/>
      <c r="CU33" s="47">
        <f t="shared" si="97"/>
        <v>0</v>
      </c>
      <c r="CV33" s="47">
        <f t="shared" si="57"/>
        <v>0</v>
      </c>
      <c r="CW33" s="46">
        <f t="shared" si="58"/>
        <v>0</v>
      </c>
      <c r="CX33" s="47">
        <f t="shared" si="59"/>
        <v>0</v>
      </c>
      <c r="CY33" s="47">
        <f t="shared" si="60"/>
        <v>0</v>
      </c>
      <c r="CZ33" s="47"/>
      <c r="DA33" s="47">
        <f t="shared" si="98"/>
        <v>0</v>
      </c>
      <c r="DB33" s="47">
        <f t="shared" si="61"/>
        <v>0</v>
      </c>
      <c r="DC33" s="46">
        <f t="shared" si="62"/>
        <v>0</v>
      </c>
      <c r="DD33" s="47">
        <f t="shared" si="63"/>
        <v>0</v>
      </c>
      <c r="DE33" s="47">
        <f t="shared" si="64"/>
        <v>0</v>
      </c>
      <c r="DF33" s="47"/>
      <c r="DG33" s="47">
        <f t="shared" si="99"/>
        <v>0</v>
      </c>
      <c r="DH33" s="47">
        <f t="shared" si="65"/>
        <v>0</v>
      </c>
      <c r="DI33" s="46">
        <f t="shared" si="66"/>
        <v>0</v>
      </c>
      <c r="DJ33" s="47">
        <f t="shared" si="67"/>
        <v>0</v>
      </c>
      <c r="DK33" s="47">
        <f t="shared" si="68"/>
        <v>0</v>
      </c>
      <c r="DL33" s="46"/>
      <c r="DM33" s="46">
        <f t="shared" si="100"/>
        <v>0</v>
      </c>
      <c r="DN33" s="46">
        <f t="shared" si="69"/>
        <v>0</v>
      </c>
      <c r="DO33" s="46">
        <f t="shared" si="70"/>
        <v>0</v>
      </c>
      <c r="DP33" s="47">
        <f t="shared" si="71"/>
        <v>0</v>
      </c>
      <c r="DQ33" s="47">
        <f t="shared" si="72"/>
        <v>0</v>
      </c>
      <c r="DR33" s="47"/>
      <c r="DS33" s="47">
        <f t="shared" si="101"/>
        <v>0</v>
      </c>
      <c r="DT33" s="47">
        <f t="shared" si="73"/>
        <v>0</v>
      </c>
      <c r="DU33" s="46">
        <f t="shared" si="74"/>
        <v>0</v>
      </c>
      <c r="DV33" s="47">
        <f t="shared" si="75"/>
        <v>0</v>
      </c>
      <c r="DW33" s="47">
        <f t="shared" si="76"/>
        <v>0</v>
      </c>
      <c r="DX33" s="47"/>
      <c r="DY33" s="47">
        <f t="shared" si="102"/>
        <v>0</v>
      </c>
      <c r="DZ33" s="47">
        <f t="shared" si="77"/>
        <v>0</v>
      </c>
      <c r="EA33" s="46">
        <f t="shared" si="78"/>
        <v>0</v>
      </c>
      <c r="EB33" s="47">
        <f t="shared" si="79"/>
        <v>0</v>
      </c>
      <c r="EC33" s="47">
        <f t="shared" si="80"/>
        <v>0</v>
      </c>
      <c r="ED33" s="47"/>
      <c r="EE33" s="46"/>
      <c r="EF33" s="46"/>
      <c r="EG33" s="46">
        <f t="shared" si="81"/>
        <v>0</v>
      </c>
      <c r="EH33" s="46"/>
      <c r="EI33" s="47"/>
    </row>
    <row r="34" spans="1:139" ht="12">
      <c r="A34" s="2">
        <v>45566</v>
      </c>
      <c r="C34" s="22"/>
      <c r="D34" s="22"/>
      <c r="E34" s="45">
        <f t="shared" si="0"/>
        <v>0</v>
      </c>
      <c r="F34" s="45"/>
      <c r="G34" s="45"/>
      <c r="H34" s="46"/>
      <c r="I34" s="47">
        <f>'2011B Academic'!I34</f>
        <v>0</v>
      </c>
      <c r="J34" s="47">
        <f>'2011B Academic'!J34</f>
        <v>0</v>
      </c>
      <c r="K34" s="47">
        <f t="shared" si="82"/>
        <v>0</v>
      </c>
      <c r="L34" s="47">
        <f>'2011B Academic'!L34</f>
        <v>0</v>
      </c>
      <c r="M34" s="47">
        <f>'2011B Academic'!M34</f>
        <v>0</v>
      </c>
      <c r="N34" s="46"/>
      <c r="O34" s="46"/>
      <c r="P34" s="48">
        <f t="shared" si="1"/>
        <v>0</v>
      </c>
      <c r="Q34" s="46">
        <f t="shared" si="2"/>
        <v>0</v>
      </c>
      <c r="R34" s="46">
        <f t="shared" si="3"/>
        <v>0</v>
      </c>
      <c r="S34" s="48">
        <f t="shared" si="4"/>
        <v>0</v>
      </c>
      <c r="T34" s="46"/>
      <c r="U34" s="47"/>
      <c r="V34" s="48">
        <f t="shared" si="5"/>
        <v>0</v>
      </c>
      <c r="W34" s="47">
        <f t="shared" si="6"/>
        <v>0</v>
      </c>
      <c r="X34" s="47">
        <f t="shared" si="7"/>
        <v>0</v>
      </c>
      <c r="Y34" s="47">
        <f t="shared" si="8"/>
        <v>0</v>
      </c>
      <c r="Z34" s="46"/>
      <c r="AA34" s="47"/>
      <c r="AB34" s="47">
        <f t="shared" si="9"/>
        <v>0</v>
      </c>
      <c r="AC34" s="46">
        <f t="shared" si="10"/>
        <v>0</v>
      </c>
      <c r="AD34" s="47">
        <f t="shared" si="11"/>
        <v>0</v>
      </c>
      <c r="AE34" s="47">
        <f t="shared" si="12"/>
        <v>0</v>
      </c>
      <c r="AF34" s="46"/>
      <c r="AG34" s="47"/>
      <c r="AH34" s="47">
        <f t="shared" si="13"/>
        <v>0</v>
      </c>
      <c r="AI34" s="46">
        <f t="shared" si="14"/>
        <v>0</v>
      </c>
      <c r="AJ34" s="47">
        <f t="shared" si="15"/>
        <v>0</v>
      </c>
      <c r="AK34" s="47">
        <f t="shared" si="16"/>
        <v>0</v>
      </c>
      <c r="AL34" s="46"/>
      <c r="AM34" s="47"/>
      <c r="AN34" s="47">
        <f t="shared" si="17"/>
        <v>0</v>
      </c>
      <c r="AO34" s="46">
        <f t="shared" si="18"/>
        <v>0</v>
      </c>
      <c r="AP34" s="47">
        <f t="shared" si="19"/>
        <v>0</v>
      </c>
      <c r="AQ34" s="47">
        <f t="shared" si="20"/>
        <v>0</v>
      </c>
      <c r="AR34" s="46"/>
      <c r="AS34" s="47"/>
      <c r="AT34" s="47">
        <f t="shared" si="21"/>
        <v>0</v>
      </c>
      <c r="AU34" s="46">
        <f t="shared" si="22"/>
        <v>0</v>
      </c>
      <c r="AV34" s="47">
        <f t="shared" si="23"/>
        <v>0</v>
      </c>
      <c r="AW34" s="47">
        <f t="shared" si="24"/>
        <v>0</v>
      </c>
      <c r="AX34" s="46"/>
      <c r="AY34" s="47"/>
      <c r="AZ34" s="47">
        <f t="shared" si="25"/>
        <v>0</v>
      </c>
      <c r="BA34" s="46">
        <f t="shared" si="26"/>
        <v>0</v>
      </c>
      <c r="BB34" s="47">
        <f t="shared" si="27"/>
        <v>0</v>
      </c>
      <c r="BC34" s="47">
        <f t="shared" si="28"/>
        <v>0</v>
      </c>
      <c r="BD34" s="46"/>
      <c r="BE34" s="47"/>
      <c r="BF34" s="47">
        <f t="shared" si="29"/>
        <v>0</v>
      </c>
      <c r="BG34" s="46">
        <f t="shared" si="30"/>
        <v>0</v>
      </c>
      <c r="BH34" s="47">
        <f t="shared" si="31"/>
        <v>0</v>
      </c>
      <c r="BI34" s="47">
        <f t="shared" si="32"/>
        <v>0</v>
      </c>
      <c r="BJ34" s="46"/>
      <c r="BK34" s="47"/>
      <c r="BL34" s="47">
        <f t="shared" si="33"/>
        <v>0</v>
      </c>
      <c r="BM34" s="46">
        <f t="shared" si="34"/>
        <v>0</v>
      </c>
      <c r="BN34" s="47">
        <f t="shared" si="35"/>
        <v>0</v>
      </c>
      <c r="BO34" s="47">
        <f t="shared" si="36"/>
        <v>0</v>
      </c>
      <c r="BP34" s="46"/>
      <c r="BQ34" s="47"/>
      <c r="BR34" s="47">
        <f t="shared" si="37"/>
        <v>0</v>
      </c>
      <c r="BS34" s="46">
        <f t="shared" si="38"/>
        <v>0</v>
      </c>
      <c r="BT34" s="47">
        <f t="shared" si="39"/>
        <v>0</v>
      </c>
      <c r="BU34" s="47">
        <f t="shared" si="40"/>
        <v>0</v>
      </c>
      <c r="BV34" s="46"/>
      <c r="BW34" s="47"/>
      <c r="BX34" s="47">
        <f t="shared" si="41"/>
        <v>0</v>
      </c>
      <c r="BY34" s="46">
        <f t="shared" si="42"/>
        <v>0</v>
      </c>
      <c r="BZ34" s="47">
        <f t="shared" si="43"/>
        <v>0</v>
      </c>
      <c r="CA34" s="47">
        <f t="shared" si="44"/>
        <v>0</v>
      </c>
      <c r="CB34" s="46"/>
      <c r="CC34" s="47"/>
      <c r="CD34" s="47">
        <f t="shared" si="45"/>
        <v>0</v>
      </c>
      <c r="CE34" s="46">
        <f t="shared" si="46"/>
        <v>0</v>
      </c>
      <c r="CF34" s="47">
        <f t="shared" si="47"/>
        <v>0</v>
      </c>
      <c r="CG34" s="47">
        <f t="shared" si="48"/>
        <v>0</v>
      </c>
      <c r="CH34" s="46"/>
      <c r="CI34" s="47"/>
      <c r="CJ34" s="47">
        <f t="shared" si="49"/>
        <v>0</v>
      </c>
      <c r="CK34" s="46">
        <f t="shared" si="50"/>
        <v>0</v>
      </c>
      <c r="CL34" s="47">
        <f t="shared" si="51"/>
        <v>0</v>
      </c>
      <c r="CM34" s="47">
        <f t="shared" si="52"/>
        <v>0</v>
      </c>
      <c r="CN34" s="46"/>
      <c r="CO34" s="47"/>
      <c r="CP34" s="47">
        <f t="shared" si="53"/>
        <v>0</v>
      </c>
      <c r="CQ34" s="46">
        <f t="shared" si="54"/>
        <v>0</v>
      </c>
      <c r="CR34" s="47">
        <f t="shared" si="55"/>
        <v>0</v>
      </c>
      <c r="CS34" s="47">
        <f t="shared" si="56"/>
        <v>0</v>
      </c>
      <c r="CT34" s="46"/>
      <c r="CU34" s="47"/>
      <c r="CV34" s="47">
        <f t="shared" si="57"/>
        <v>0</v>
      </c>
      <c r="CW34" s="46">
        <f t="shared" si="58"/>
        <v>0</v>
      </c>
      <c r="CX34" s="47">
        <f t="shared" si="59"/>
        <v>0</v>
      </c>
      <c r="CY34" s="47">
        <f t="shared" si="60"/>
        <v>0</v>
      </c>
      <c r="CZ34" s="46"/>
      <c r="DA34" s="47"/>
      <c r="DB34" s="47">
        <f t="shared" si="61"/>
        <v>0</v>
      </c>
      <c r="DC34" s="46">
        <f t="shared" si="62"/>
        <v>0</v>
      </c>
      <c r="DD34" s="47">
        <f t="shared" si="63"/>
        <v>0</v>
      </c>
      <c r="DE34" s="47">
        <f t="shared" si="64"/>
        <v>0</v>
      </c>
      <c r="DF34" s="46"/>
      <c r="DG34" s="47"/>
      <c r="DH34" s="47">
        <f t="shared" si="65"/>
        <v>0</v>
      </c>
      <c r="DI34" s="46">
        <f t="shared" si="66"/>
        <v>0</v>
      </c>
      <c r="DJ34" s="47">
        <f t="shared" si="67"/>
        <v>0</v>
      </c>
      <c r="DK34" s="47">
        <f t="shared" si="68"/>
        <v>0</v>
      </c>
      <c r="DL34" s="46"/>
      <c r="DM34" s="46"/>
      <c r="DN34" s="46">
        <f t="shared" si="69"/>
        <v>0</v>
      </c>
      <c r="DO34" s="46">
        <f t="shared" si="70"/>
        <v>0</v>
      </c>
      <c r="DP34" s="47">
        <f t="shared" si="71"/>
        <v>0</v>
      </c>
      <c r="DQ34" s="47">
        <f t="shared" si="72"/>
        <v>0</v>
      </c>
      <c r="DR34" s="46"/>
      <c r="DS34" s="47"/>
      <c r="DT34" s="47">
        <f t="shared" si="73"/>
        <v>0</v>
      </c>
      <c r="DU34" s="46">
        <f t="shared" si="74"/>
        <v>0</v>
      </c>
      <c r="DV34" s="47">
        <f t="shared" si="75"/>
        <v>0</v>
      </c>
      <c r="DW34" s="47">
        <f t="shared" si="76"/>
        <v>0</v>
      </c>
      <c r="DX34" s="46"/>
      <c r="DY34" s="47"/>
      <c r="DZ34" s="47">
        <f t="shared" si="77"/>
        <v>0</v>
      </c>
      <c r="EA34" s="46">
        <f t="shared" si="78"/>
        <v>0</v>
      </c>
      <c r="EB34" s="47">
        <f t="shared" si="79"/>
        <v>0</v>
      </c>
      <c r="EC34" s="47">
        <f t="shared" si="80"/>
        <v>0</v>
      </c>
      <c r="ED34" s="46"/>
      <c r="EE34" s="46"/>
      <c r="EF34" s="46"/>
      <c r="EG34" s="46">
        <f t="shared" si="81"/>
        <v>0</v>
      </c>
      <c r="EH34" s="46"/>
      <c r="EI34" s="46"/>
    </row>
    <row r="35" spans="1:139" ht="12">
      <c r="A35" s="2">
        <v>45748</v>
      </c>
      <c r="C35" s="48"/>
      <c r="D35" s="48"/>
      <c r="E35" s="45">
        <f t="shared" si="0"/>
        <v>0</v>
      </c>
      <c r="F35" s="45"/>
      <c r="G35" s="45"/>
      <c r="H35" s="46"/>
      <c r="I35" s="47">
        <f>'2011B Academic'!I35</f>
        <v>0</v>
      </c>
      <c r="J35" s="47">
        <f>'2011B Academic'!J35</f>
        <v>0</v>
      </c>
      <c r="K35" s="47">
        <f t="shared" si="82"/>
        <v>0</v>
      </c>
      <c r="L35" s="47">
        <f>'2011B Academic'!L35</f>
        <v>0</v>
      </c>
      <c r="M35" s="47">
        <f>'2011B Academic'!M35</f>
        <v>0</v>
      </c>
      <c r="N35" s="46"/>
      <c r="O35" s="46">
        <f t="shared" si="83"/>
        <v>0</v>
      </c>
      <c r="P35" s="48">
        <f t="shared" si="1"/>
        <v>0</v>
      </c>
      <c r="Q35" s="46">
        <f t="shared" si="2"/>
        <v>0</v>
      </c>
      <c r="R35" s="46">
        <f t="shared" si="3"/>
        <v>0</v>
      </c>
      <c r="S35" s="48">
        <f t="shared" si="4"/>
        <v>0</v>
      </c>
      <c r="T35" s="46"/>
      <c r="U35" s="47">
        <f t="shared" si="84"/>
        <v>0</v>
      </c>
      <c r="V35" s="48">
        <f t="shared" si="5"/>
        <v>0</v>
      </c>
      <c r="W35" s="47">
        <f t="shared" si="6"/>
        <v>0</v>
      </c>
      <c r="X35" s="47">
        <f t="shared" si="7"/>
        <v>0</v>
      </c>
      <c r="Y35" s="47">
        <f t="shared" si="8"/>
        <v>0</v>
      </c>
      <c r="Z35" s="46"/>
      <c r="AA35" s="47">
        <f t="shared" si="85"/>
        <v>0</v>
      </c>
      <c r="AB35" s="47">
        <f t="shared" si="9"/>
        <v>0</v>
      </c>
      <c r="AC35" s="46">
        <f t="shared" si="10"/>
        <v>0</v>
      </c>
      <c r="AD35" s="47">
        <f t="shared" si="11"/>
        <v>0</v>
      </c>
      <c r="AE35" s="47">
        <f t="shared" si="12"/>
        <v>0</v>
      </c>
      <c r="AF35" s="46"/>
      <c r="AG35" s="47">
        <f t="shared" si="86"/>
        <v>0</v>
      </c>
      <c r="AH35" s="47">
        <f t="shared" si="13"/>
        <v>0</v>
      </c>
      <c r="AI35" s="46">
        <f t="shared" si="14"/>
        <v>0</v>
      </c>
      <c r="AJ35" s="47">
        <f t="shared" si="15"/>
        <v>0</v>
      </c>
      <c r="AK35" s="47">
        <f t="shared" si="16"/>
        <v>0</v>
      </c>
      <c r="AL35" s="46"/>
      <c r="AM35" s="47">
        <f t="shared" si="87"/>
        <v>0</v>
      </c>
      <c r="AN35" s="47">
        <f t="shared" si="17"/>
        <v>0</v>
      </c>
      <c r="AO35" s="46">
        <f t="shared" si="18"/>
        <v>0</v>
      </c>
      <c r="AP35" s="47">
        <f t="shared" si="19"/>
        <v>0</v>
      </c>
      <c r="AQ35" s="47">
        <f t="shared" si="20"/>
        <v>0</v>
      </c>
      <c r="AR35" s="46"/>
      <c r="AS35" s="47">
        <f t="shared" si="88"/>
        <v>0</v>
      </c>
      <c r="AT35" s="47">
        <f t="shared" si="21"/>
        <v>0</v>
      </c>
      <c r="AU35" s="46">
        <f t="shared" si="22"/>
        <v>0</v>
      </c>
      <c r="AV35" s="47">
        <f t="shared" si="23"/>
        <v>0</v>
      </c>
      <c r="AW35" s="47">
        <f t="shared" si="24"/>
        <v>0</v>
      </c>
      <c r="AX35" s="46"/>
      <c r="AY35" s="47">
        <f t="shared" si="89"/>
        <v>0</v>
      </c>
      <c r="AZ35" s="47">
        <f t="shared" si="25"/>
        <v>0</v>
      </c>
      <c r="BA35" s="46">
        <f t="shared" si="26"/>
        <v>0</v>
      </c>
      <c r="BB35" s="47">
        <f t="shared" si="27"/>
        <v>0</v>
      </c>
      <c r="BC35" s="47">
        <f t="shared" si="28"/>
        <v>0</v>
      </c>
      <c r="BD35" s="46"/>
      <c r="BE35" s="47">
        <f t="shared" si="90"/>
        <v>0</v>
      </c>
      <c r="BF35" s="47">
        <f t="shared" si="29"/>
        <v>0</v>
      </c>
      <c r="BG35" s="46">
        <f t="shared" si="30"/>
        <v>0</v>
      </c>
      <c r="BH35" s="47">
        <f t="shared" si="31"/>
        <v>0</v>
      </c>
      <c r="BI35" s="47">
        <f t="shared" si="32"/>
        <v>0</v>
      </c>
      <c r="BJ35" s="46"/>
      <c r="BK35" s="47">
        <f t="shared" si="91"/>
        <v>0</v>
      </c>
      <c r="BL35" s="47">
        <f t="shared" si="33"/>
        <v>0</v>
      </c>
      <c r="BM35" s="46">
        <f t="shared" si="34"/>
        <v>0</v>
      </c>
      <c r="BN35" s="47">
        <f t="shared" si="35"/>
        <v>0</v>
      </c>
      <c r="BO35" s="47">
        <f t="shared" si="36"/>
        <v>0</v>
      </c>
      <c r="BP35" s="46"/>
      <c r="BQ35" s="47">
        <f t="shared" si="92"/>
        <v>0</v>
      </c>
      <c r="BR35" s="47">
        <f t="shared" si="37"/>
        <v>0</v>
      </c>
      <c r="BS35" s="46">
        <f t="shared" si="38"/>
        <v>0</v>
      </c>
      <c r="BT35" s="47">
        <f t="shared" si="39"/>
        <v>0</v>
      </c>
      <c r="BU35" s="47">
        <f t="shared" si="40"/>
        <v>0</v>
      </c>
      <c r="BV35" s="46"/>
      <c r="BW35" s="47">
        <f t="shared" si="93"/>
        <v>0</v>
      </c>
      <c r="BX35" s="47">
        <f t="shared" si="41"/>
        <v>0</v>
      </c>
      <c r="BY35" s="46">
        <f t="shared" si="42"/>
        <v>0</v>
      </c>
      <c r="BZ35" s="47">
        <f t="shared" si="43"/>
        <v>0</v>
      </c>
      <c r="CA35" s="47">
        <f t="shared" si="44"/>
        <v>0</v>
      </c>
      <c r="CB35" s="46"/>
      <c r="CC35" s="47">
        <f t="shared" si="94"/>
        <v>0</v>
      </c>
      <c r="CD35" s="47">
        <f t="shared" si="45"/>
        <v>0</v>
      </c>
      <c r="CE35" s="46">
        <f t="shared" si="46"/>
        <v>0</v>
      </c>
      <c r="CF35" s="47">
        <f t="shared" si="47"/>
        <v>0</v>
      </c>
      <c r="CG35" s="47">
        <f t="shared" si="48"/>
        <v>0</v>
      </c>
      <c r="CH35" s="46"/>
      <c r="CI35" s="47">
        <f t="shared" si="95"/>
        <v>0</v>
      </c>
      <c r="CJ35" s="47">
        <f t="shared" si="49"/>
        <v>0</v>
      </c>
      <c r="CK35" s="46">
        <f t="shared" si="50"/>
        <v>0</v>
      </c>
      <c r="CL35" s="47">
        <f t="shared" si="51"/>
        <v>0</v>
      </c>
      <c r="CM35" s="47">
        <f t="shared" si="52"/>
        <v>0</v>
      </c>
      <c r="CN35" s="46"/>
      <c r="CO35" s="47">
        <f t="shared" si="96"/>
        <v>0</v>
      </c>
      <c r="CP35" s="47">
        <f t="shared" si="53"/>
        <v>0</v>
      </c>
      <c r="CQ35" s="46">
        <f t="shared" si="54"/>
        <v>0</v>
      </c>
      <c r="CR35" s="47">
        <f t="shared" si="55"/>
        <v>0</v>
      </c>
      <c r="CS35" s="47">
        <f t="shared" si="56"/>
        <v>0</v>
      </c>
      <c r="CT35" s="46"/>
      <c r="CU35" s="47">
        <f t="shared" si="97"/>
        <v>0</v>
      </c>
      <c r="CV35" s="47">
        <f t="shared" si="57"/>
        <v>0</v>
      </c>
      <c r="CW35" s="46">
        <f t="shared" si="58"/>
        <v>0</v>
      </c>
      <c r="CX35" s="47">
        <f t="shared" si="59"/>
        <v>0</v>
      </c>
      <c r="CY35" s="47">
        <f t="shared" si="60"/>
        <v>0</v>
      </c>
      <c r="CZ35" s="46"/>
      <c r="DA35" s="47">
        <f t="shared" si="98"/>
        <v>0</v>
      </c>
      <c r="DB35" s="47">
        <f t="shared" si="61"/>
        <v>0</v>
      </c>
      <c r="DC35" s="46">
        <f t="shared" si="62"/>
        <v>0</v>
      </c>
      <c r="DD35" s="47">
        <f t="shared" si="63"/>
        <v>0</v>
      </c>
      <c r="DE35" s="47">
        <f t="shared" si="64"/>
        <v>0</v>
      </c>
      <c r="DF35" s="46"/>
      <c r="DG35" s="47">
        <f t="shared" si="99"/>
        <v>0</v>
      </c>
      <c r="DH35" s="47">
        <f t="shared" si="65"/>
        <v>0</v>
      </c>
      <c r="DI35" s="46">
        <f t="shared" si="66"/>
        <v>0</v>
      </c>
      <c r="DJ35" s="47">
        <f t="shared" si="67"/>
        <v>0</v>
      </c>
      <c r="DK35" s="47">
        <f t="shared" si="68"/>
        <v>0</v>
      </c>
      <c r="DL35" s="46"/>
      <c r="DM35" s="46">
        <f t="shared" si="100"/>
        <v>0</v>
      </c>
      <c r="DN35" s="46">
        <f t="shared" si="69"/>
        <v>0</v>
      </c>
      <c r="DO35" s="46">
        <f t="shared" si="70"/>
        <v>0</v>
      </c>
      <c r="DP35" s="47">
        <f t="shared" si="71"/>
        <v>0</v>
      </c>
      <c r="DQ35" s="47">
        <f t="shared" si="72"/>
        <v>0</v>
      </c>
      <c r="DR35" s="46"/>
      <c r="DS35" s="47">
        <f t="shared" si="101"/>
        <v>0</v>
      </c>
      <c r="DT35" s="47">
        <f t="shared" si="73"/>
        <v>0</v>
      </c>
      <c r="DU35" s="46">
        <f t="shared" si="74"/>
        <v>0</v>
      </c>
      <c r="DV35" s="47">
        <f t="shared" si="75"/>
        <v>0</v>
      </c>
      <c r="DW35" s="47">
        <f t="shared" si="76"/>
        <v>0</v>
      </c>
      <c r="DX35" s="46"/>
      <c r="DY35" s="47">
        <f t="shared" si="102"/>
        <v>0</v>
      </c>
      <c r="DZ35" s="47">
        <f t="shared" si="77"/>
        <v>0</v>
      </c>
      <c r="EA35" s="46">
        <f t="shared" si="78"/>
        <v>0</v>
      </c>
      <c r="EB35" s="47">
        <f t="shared" si="79"/>
        <v>0</v>
      </c>
      <c r="EC35" s="47">
        <f t="shared" si="80"/>
        <v>0</v>
      </c>
      <c r="ED35" s="46"/>
      <c r="EE35" s="46"/>
      <c r="EF35" s="46"/>
      <c r="EG35" s="46">
        <f t="shared" si="81"/>
        <v>0</v>
      </c>
      <c r="EH35" s="46"/>
      <c r="EI35" s="46"/>
    </row>
    <row r="36" spans="3:139" ht="12">
      <c r="C36" s="48"/>
      <c r="D36" s="48"/>
      <c r="E36" s="48"/>
      <c r="F36" s="48"/>
      <c r="G36" s="48"/>
      <c r="H36" s="46"/>
      <c r="I36" s="46"/>
      <c r="J36" s="4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</row>
    <row r="37" spans="1:139" ht="12.75" thickBot="1">
      <c r="A37" s="13" t="s">
        <v>0</v>
      </c>
      <c r="C37" s="49">
        <f>SUM(C8:C36)</f>
        <v>2680000</v>
      </c>
      <c r="D37" s="49">
        <f>SUM(D8:D36)</f>
        <v>863928</v>
      </c>
      <c r="E37" s="49">
        <f>SUM(E8:E36)</f>
        <v>3543928</v>
      </c>
      <c r="F37" s="49">
        <f>SUM(F8:F36)</f>
        <v>256345</v>
      </c>
      <c r="G37" s="49">
        <f>SUM(G8:G36)</f>
        <v>77097</v>
      </c>
      <c r="H37" s="46"/>
      <c r="I37" s="49">
        <f>SUM(I8:I36)</f>
        <v>1502388.1679999996</v>
      </c>
      <c r="J37" s="49">
        <f>SUM(J8:J36)</f>
        <v>484311.64373280026</v>
      </c>
      <c r="K37" s="49">
        <f>SUM(K8:K36)</f>
        <v>1986699.8117327997</v>
      </c>
      <c r="L37" s="49">
        <f>SUM(L8:L36)</f>
        <v>143705.11004699997</v>
      </c>
      <c r="M37" s="49">
        <f>SUM(M8:M36)</f>
        <v>43220.00768220001</v>
      </c>
      <c r="N37" s="46"/>
      <c r="O37" s="49">
        <f>SUM(O8:O36)</f>
        <v>1177611.8320000002</v>
      </c>
      <c r="P37" s="49">
        <f>SUM(P8:P36)</f>
        <v>379616.3562672</v>
      </c>
      <c r="Q37" s="49">
        <f>SUM(Q8:Q36)</f>
        <v>1557228.1882672003</v>
      </c>
      <c r="R37" s="49">
        <f>SUM(R8:R36)</f>
        <v>112639.88995300005</v>
      </c>
      <c r="S37" s="49">
        <f>SUM(S8:S36)</f>
        <v>33876.9923178</v>
      </c>
      <c r="T37" s="46"/>
      <c r="U37" s="49">
        <f>SUM(U8:U36)</f>
        <v>20032.464</v>
      </c>
      <c r="V37" s="49">
        <f>SUM(V8:V36)</f>
        <v>6457.689014400001</v>
      </c>
      <c r="W37" s="49">
        <f>SUM(W8:W36)</f>
        <v>26490.153014400003</v>
      </c>
      <c r="X37" s="49">
        <f>SUM(X8:X36)</f>
        <v>1916.1276059999998</v>
      </c>
      <c r="Y37" s="49">
        <f>SUM(Y8:Y36)</f>
        <v>576.2846556000001</v>
      </c>
      <c r="Z37" s="46"/>
      <c r="AA37" s="49">
        <f>SUM(AA8:AA36)</f>
        <v>9187.576000000001</v>
      </c>
      <c r="AB37" s="49">
        <f>SUM(AB8:AB36)</f>
        <v>2961.7179696000007</v>
      </c>
      <c r="AC37" s="49">
        <f>SUM(AC8:AC36)</f>
        <v>12149.293969600001</v>
      </c>
      <c r="AD37" s="49">
        <f>SUM(AD8:AD36)</f>
        <v>878.8019289999999</v>
      </c>
      <c r="AE37" s="49">
        <f>SUM(AE8:AE36)</f>
        <v>264.30393540000006</v>
      </c>
      <c r="AF37" s="46"/>
      <c r="AG37" s="49">
        <f>SUM(AG8:AG36)</f>
        <v>1902.532</v>
      </c>
      <c r="AH37" s="49">
        <f>SUM(AH8:AH36)</f>
        <v>613.3024872000002</v>
      </c>
      <c r="AI37" s="49">
        <f>SUM(AI8:AI36)</f>
        <v>2515.8344872000002</v>
      </c>
      <c r="AJ37" s="49">
        <f>SUM(AJ8:AJ36)</f>
        <v>181.97931550000004</v>
      </c>
      <c r="AK37" s="49">
        <f>SUM(AK8:AK36)</f>
        <v>54.731160299999985</v>
      </c>
      <c r="AL37" s="46"/>
      <c r="AM37" s="49">
        <f>SUM(AM8:AM36)</f>
        <v>203397.52800000002</v>
      </c>
      <c r="AN37" s="49">
        <f>SUM(AN8:AN36)</f>
        <v>65567.46998880003</v>
      </c>
      <c r="AO37" s="49">
        <f>SUM(AO8:AO36)</f>
        <v>268964.99798880005</v>
      </c>
      <c r="AP37" s="49">
        <f>SUM(AP8:AP36)</f>
        <v>19455.201236999997</v>
      </c>
      <c r="AQ37" s="49">
        <f>SUM(AQ8:AQ36)</f>
        <v>5851.2459762</v>
      </c>
      <c r="AR37" s="46"/>
      <c r="AS37" s="49">
        <f>SUM(AS8:AS36)</f>
        <v>1118.632</v>
      </c>
      <c r="AT37" s="49">
        <f>SUM(AT8:AT36)</f>
        <v>360.6035472</v>
      </c>
      <c r="AU37" s="49">
        <f>SUM(AU8:AU36)</f>
        <v>1479.2355472</v>
      </c>
      <c r="AV37" s="49">
        <f>SUM(AV8:AV36)</f>
        <v>106.99840299999998</v>
      </c>
      <c r="AW37" s="49">
        <f>SUM(AW8:AW36)</f>
        <v>32.1802878</v>
      </c>
      <c r="AX37" s="46"/>
      <c r="AY37" s="49">
        <f>SUM(AY8:AY36)</f>
        <v>1181.076</v>
      </c>
      <c r="AZ37" s="49">
        <f>SUM(AZ8:AZ36)</f>
        <v>380.7330696000001</v>
      </c>
      <c r="BA37" s="49">
        <f>SUM(BA8:BA36)</f>
        <v>1561.8090696000002</v>
      </c>
      <c r="BB37" s="49">
        <f>SUM(BB8:BB36)</f>
        <v>112.97124149999998</v>
      </c>
      <c r="BC37" s="49">
        <f>SUM(BC8:BC36)</f>
        <v>33.976647899999996</v>
      </c>
      <c r="BD37" s="46"/>
      <c r="BE37" s="49">
        <f>SUM(BE8:BE36)</f>
        <v>331.24799999999993</v>
      </c>
      <c r="BF37" s="49">
        <f>SUM(BF8:BF36)</f>
        <v>106.78150079999999</v>
      </c>
      <c r="BG37" s="49">
        <f>SUM(BG8:BG36)</f>
        <v>438.02950079999994</v>
      </c>
      <c r="BH37" s="49">
        <f>SUM(BH8:BH36)</f>
        <v>31.684242000000005</v>
      </c>
      <c r="BI37" s="49">
        <f>SUM(BI8:BI36)</f>
        <v>9.5291892</v>
      </c>
      <c r="BJ37" s="46"/>
      <c r="BK37" s="49">
        <f>SUM(BK8:BK36)</f>
        <v>6103.967999999999</v>
      </c>
      <c r="BL37" s="49">
        <f>SUM(BL8:BL36)</f>
        <v>1967.6824128000007</v>
      </c>
      <c r="BM37" s="49">
        <f>SUM(BM8:BM36)</f>
        <v>8071.6504128</v>
      </c>
      <c r="BN37" s="49">
        <f>SUM(BN8:BN36)</f>
        <v>583.8513720000002</v>
      </c>
      <c r="BO37" s="49">
        <f>SUM(BO8:BO36)</f>
        <v>175.59612719999996</v>
      </c>
      <c r="BP37" s="46"/>
      <c r="BQ37" s="49">
        <f>SUM(BQ8:BQ36)</f>
        <v>9098.6</v>
      </c>
      <c r="BR37" s="49">
        <f>SUM(BR8:BR36)</f>
        <v>2933.0355600000003</v>
      </c>
      <c r="BS37" s="49">
        <f>SUM(BS8:BS36)</f>
        <v>12031.63556</v>
      </c>
      <c r="BT37" s="49">
        <f>SUM(BT8:BT36)</f>
        <v>870.2912750000002</v>
      </c>
      <c r="BU37" s="49">
        <f>SUM(BU8:BU36)</f>
        <v>261.7443149999999</v>
      </c>
      <c r="BV37" s="46"/>
      <c r="BW37" s="49">
        <f>SUM(BW8:BW36)</f>
        <v>107200</v>
      </c>
      <c r="BX37" s="49">
        <f>SUM(BX8:BX36)</f>
        <v>34557.119999999995</v>
      </c>
      <c r="BY37" s="49">
        <f>SUM(BY8:BY36)</f>
        <v>141757.12</v>
      </c>
      <c r="BZ37" s="49">
        <f>SUM(BZ8:BZ36)</f>
        <v>10253.800000000001</v>
      </c>
      <c r="CA37" s="49">
        <f>SUM(CA8:CA36)</f>
        <v>3083.879999999999</v>
      </c>
      <c r="CB37" s="46"/>
      <c r="CC37" s="49">
        <f>SUM(CC8:CC36)</f>
        <v>5317.656</v>
      </c>
      <c r="CD37" s="49">
        <f>SUM(CD8:CD36)</f>
        <v>1714.2059375999997</v>
      </c>
      <c r="CE37" s="49">
        <f>SUM(CE8:CE36)</f>
        <v>7031.8619376</v>
      </c>
      <c r="CF37" s="49">
        <f>SUM(CF8:CF36)</f>
        <v>508.63974900000017</v>
      </c>
      <c r="CG37" s="49">
        <f>SUM(CG8:CG36)</f>
        <v>152.9758674</v>
      </c>
      <c r="CH37" s="46"/>
      <c r="CI37" s="49">
        <f>SUM(CI8:CI36)</f>
        <v>42512.572</v>
      </c>
      <c r="CJ37" s="49">
        <f>SUM(CJ8:CJ36)</f>
        <v>13704.403471200001</v>
      </c>
      <c r="CK37" s="49">
        <f>SUM(CK8:CK36)</f>
        <v>56216.9754712</v>
      </c>
      <c r="CL37" s="49">
        <f>SUM(CL8:CL36)</f>
        <v>4066.3751004999995</v>
      </c>
      <c r="CM37" s="49">
        <f>SUM(CM8:CM36)</f>
        <v>1222.9820012999999</v>
      </c>
      <c r="CN37" s="46"/>
      <c r="CO37" s="49">
        <f>SUM(CO8:CO36)</f>
        <v>23272.584</v>
      </c>
      <c r="CP37" s="49">
        <f>SUM(CP8:CP36)</f>
        <v>7502.1779664</v>
      </c>
      <c r="CQ37" s="49">
        <f>SUM(CQ8:CQ36)</f>
        <v>30774.7619664</v>
      </c>
      <c r="CR37" s="49">
        <f>SUM(CR8:CR36)</f>
        <v>2226.048711</v>
      </c>
      <c r="CS37" s="49">
        <f>SUM(CS8:CS36)</f>
        <v>669.4949286000002</v>
      </c>
      <c r="CT37" s="46"/>
      <c r="CU37" s="49">
        <f>SUM(CU8:CU36)</f>
        <v>2308.82</v>
      </c>
      <c r="CV37" s="49">
        <f>SUM(CV8:CV36)</f>
        <v>744.2739720000001</v>
      </c>
      <c r="CW37" s="49">
        <f>SUM(CW8:CW36)</f>
        <v>3053.093972</v>
      </c>
      <c r="CX37" s="49">
        <f>SUM(CX8:CX36)</f>
        <v>220.84121750000006</v>
      </c>
      <c r="CY37" s="49">
        <f>SUM(CY8:CY36)</f>
        <v>66.41906549999997</v>
      </c>
      <c r="CZ37" s="46"/>
      <c r="DA37" s="49">
        <f>SUM(DA8:DA36)</f>
        <v>164024.04</v>
      </c>
      <c r="DB37" s="49">
        <f>SUM(DB8:DB36)</f>
        <v>52874.98538400002</v>
      </c>
      <c r="DC37" s="49">
        <f>SUM(DC8:DC36)</f>
        <v>216899.02538400004</v>
      </c>
      <c r="DD37" s="49">
        <f>SUM(DD8:DD36)</f>
        <v>15689.083035000007</v>
      </c>
      <c r="DE37" s="49">
        <f>SUM(DE8:DE36)</f>
        <v>4718.567691000002</v>
      </c>
      <c r="DF37" s="46"/>
      <c r="DG37" s="49">
        <f>SUM(DG8:DG36)</f>
        <v>38674.008</v>
      </c>
      <c r="DH37" s="49">
        <f>SUM(DH8:DH36)</f>
        <v>12466.999396800004</v>
      </c>
      <c r="DI37" s="49">
        <f>SUM(DI8:DI36)</f>
        <v>51141.00739680001</v>
      </c>
      <c r="DJ37" s="49">
        <f>SUM(DJ8:DJ36)</f>
        <v>3699.212157</v>
      </c>
      <c r="DK37" s="49">
        <f>SUM(DK8:DK36)</f>
        <v>1112.5559682000003</v>
      </c>
      <c r="DL37" s="48"/>
      <c r="DM37" s="49">
        <f>SUM(DM8:DM36)</f>
        <v>6439.236</v>
      </c>
      <c r="DN37" s="49">
        <f>SUM(DN8:DN36)</f>
        <v>2075.7598056</v>
      </c>
      <c r="DO37" s="49">
        <f>SUM(DO8:DO36)</f>
        <v>8514.9958056</v>
      </c>
      <c r="DP37" s="49">
        <f>SUM(DP8:DP36)</f>
        <v>615.9201314999999</v>
      </c>
      <c r="DQ37" s="49">
        <f>SUM(DQ8:DQ36)</f>
        <v>185.24096189999997</v>
      </c>
      <c r="DR37" s="46"/>
      <c r="DS37" s="49">
        <f>SUM(DS8:DS36)</f>
        <v>6931.0160000000005</v>
      </c>
      <c r="DT37" s="49">
        <f>SUM(DT8:DT36)</f>
        <v>2234.2905936</v>
      </c>
      <c r="DU37" s="49">
        <f>SUM(DU8:DU36)</f>
        <v>9165.306593600002</v>
      </c>
      <c r="DV37" s="49">
        <f>SUM(DV8:DV36)</f>
        <v>662.959439</v>
      </c>
      <c r="DW37" s="49">
        <f>SUM(DW8:DW36)</f>
        <v>199.38826139999995</v>
      </c>
      <c r="DX37" s="46"/>
      <c r="DY37" s="49">
        <f>SUM(DY8:DY36)</f>
        <v>528578.2760000001</v>
      </c>
      <c r="DZ37" s="49">
        <f>SUM(DZ8:DZ36)</f>
        <v>170393.1241896</v>
      </c>
      <c r="EA37" s="49">
        <f>SUM(EA8:EA36)</f>
        <v>698971.4001896001</v>
      </c>
      <c r="EB37" s="49">
        <f>SUM(EB8:EB36)</f>
        <v>50559.1037915</v>
      </c>
      <c r="EC37" s="49">
        <f>SUM(EC8:EC36)</f>
        <v>15205.895277900001</v>
      </c>
      <c r="ED37" s="46"/>
      <c r="EE37" s="49">
        <f>SUM(EE8:EE36)</f>
        <v>0</v>
      </c>
      <c r="EF37" s="49">
        <f>SUM(EF8:EF36)</f>
        <v>0</v>
      </c>
      <c r="EG37" s="49">
        <f>SUM(EG8:EG36)</f>
        <v>0</v>
      </c>
      <c r="EH37" s="48"/>
      <c r="EI37" s="46"/>
    </row>
    <row r="38" spans="33:43" ht="12.75" thickTop="1">
      <c r="AG38" s="15"/>
      <c r="AH38" s="15"/>
      <c r="AI38" s="15"/>
      <c r="AJ38" s="15"/>
      <c r="AK38" s="15"/>
      <c r="AM38" s="3"/>
      <c r="AN38" s="3"/>
      <c r="AO38" s="3"/>
      <c r="AP38" s="3"/>
      <c r="AQ38" s="3"/>
    </row>
    <row r="39" spans="16:43" ht="12">
      <c r="P39" s="15"/>
      <c r="AG39" s="15"/>
      <c r="AH39" s="15"/>
      <c r="AI39" s="15"/>
      <c r="AJ39" s="15"/>
      <c r="AK39" s="15"/>
      <c r="AM39" s="3"/>
      <c r="AN39" s="3"/>
      <c r="AO39" s="3"/>
      <c r="AP39" s="3"/>
      <c r="AQ39" s="3"/>
    </row>
    <row r="40" spans="33:43" ht="12">
      <c r="AG40" s="15"/>
      <c r="AH40" s="15"/>
      <c r="AI40" s="15"/>
      <c r="AJ40" s="15"/>
      <c r="AK40" s="15"/>
      <c r="AM40" s="3"/>
      <c r="AN40" s="3"/>
      <c r="AO40" s="3"/>
      <c r="AP40" s="3"/>
      <c r="AQ40" s="3"/>
    </row>
    <row r="41" spans="33:43" ht="12">
      <c r="AG41" s="15"/>
      <c r="AH41" s="15"/>
      <c r="AI41" s="15"/>
      <c r="AJ41" s="15"/>
      <c r="AK41" s="15"/>
      <c r="AM41" s="3"/>
      <c r="AN41" s="3"/>
      <c r="AO41" s="3"/>
      <c r="AP41" s="3"/>
      <c r="AQ41" s="3"/>
    </row>
    <row r="42" spans="33:43" ht="12">
      <c r="AG42" s="15"/>
      <c r="AH42" s="15"/>
      <c r="AI42" s="15"/>
      <c r="AJ42" s="15"/>
      <c r="AK42" s="15"/>
      <c r="AM42" s="3"/>
      <c r="AN42" s="3"/>
      <c r="AO42" s="3"/>
      <c r="AP42" s="3"/>
      <c r="AQ42" s="3"/>
    </row>
    <row r="43" spans="33:43" ht="12">
      <c r="AG43" s="15"/>
      <c r="AH43" s="15"/>
      <c r="AI43" s="15"/>
      <c r="AJ43" s="15"/>
      <c r="AK43" s="15"/>
      <c r="AM43" s="3"/>
      <c r="AN43" s="3"/>
      <c r="AO43" s="3"/>
      <c r="AP43" s="3"/>
      <c r="AQ43" s="3"/>
    </row>
    <row r="44" spans="33:43" ht="12">
      <c r="AG44" s="15"/>
      <c r="AH44" s="15"/>
      <c r="AI44" s="15"/>
      <c r="AJ44" s="15"/>
      <c r="AK44" s="15"/>
      <c r="AM44" s="3"/>
      <c r="AN44" s="3"/>
      <c r="AO44" s="3"/>
      <c r="AP44" s="3"/>
      <c r="AQ44" s="3"/>
    </row>
    <row r="45" spans="33:43" ht="12">
      <c r="AG45" s="15"/>
      <c r="AH45" s="15"/>
      <c r="AI45" s="15"/>
      <c r="AJ45" s="15"/>
      <c r="AK45" s="15"/>
      <c r="AM45" s="3"/>
      <c r="AN45" s="3"/>
      <c r="AO45" s="3"/>
      <c r="AP45" s="3"/>
      <c r="AQ45" s="3"/>
    </row>
    <row r="46" spans="33:43" ht="12">
      <c r="AG46" s="15"/>
      <c r="AH46" s="15"/>
      <c r="AI46" s="15"/>
      <c r="AJ46" s="15"/>
      <c r="AK46" s="15"/>
      <c r="AM46" s="3"/>
      <c r="AN46" s="3"/>
      <c r="AO46" s="3"/>
      <c r="AP46" s="3"/>
      <c r="AQ46" s="3"/>
    </row>
    <row r="47" spans="33:138" ht="12">
      <c r="AG47" s="15"/>
      <c r="AH47" s="15"/>
      <c r="AI47" s="15"/>
      <c r="AJ47" s="15"/>
      <c r="AK47" s="15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33:138" ht="12">
      <c r="AG48" s="15"/>
      <c r="AH48" s="15"/>
      <c r="AI48" s="15"/>
      <c r="AJ48" s="15"/>
      <c r="AK48" s="15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33:138" ht="12">
      <c r="AG49" s="15"/>
      <c r="AH49" s="15"/>
      <c r="AI49" s="15"/>
      <c r="AJ49" s="15"/>
      <c r="AK49" s="15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33:138" ht="12">
      <c r="AG50" s="15"/>
      <c r="AH50" s="15"/>
      <c r="AI50" s="15"/>
      <c r="AJ50" s="15"/>
      <c r="AK50" s="15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5"/>
      <c r="AH51" s="15"/>
      <c r="AI51" s="15"/>
      <c r="AJ51" s="15"/>
      <c r="AK51" s="15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5"/>
      <c r="AH52" s="15"/>
      <c r="AI52" s="15"/>
      <c r="AJ52" s="15"/>
      <c r="AK52" s="15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5"/>
      <c r="AH53" s="15"/>
      <c r="AI53" s="15"/>
      <c r="AJ53" s="15"/>
      <c r="AK53" s="15"/>
      <c r="AM53" s="3"/>
      <c r="AN53" s="3"/>
      <c r="AO53" s="3"/>
      <c r="AP53" s="3"/>
      <c r="AQ53" s="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5"/>
      <c r="AH54" s="15"/>
      <c r="AI54" s="15"/>
      <c r="AJ54" s="15"/>
      <c r="AK54" s="15"/>
      <c r="AM54" s="3"/>
      <c r="AN54" s="3"/>
      <c r="AO54" s="3"/>
      <c r="AP54" s="3"/>
      <c r="AQ54" s="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5"/>
      <c r="AH55" s="15"/>
      <c r="AI55" s="15"/>
      <c r="AJ55" s="15"/>
      <c r="AK55" s="15"/>
      <c r="AM55" s="3"/>
      <c r="AN55" s="3"/>
      <c r="AO55" s="3"/>
      <c r="AP55" s="3"/>
      <c r="AQ55" s="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5"/>
      <c r="AH56" s="15"/>
      <c r="AI56" s="15"/>
      <c r="AJ56" s="15"/>
      <c r="AK56" s="15"/>
      <c r="AM56" s="3"/>
      <c r="AN56" s="3"/>
      <c r="AO56" s="3"/>
      <c r="AP56" s="3"/>
      <c r="AQ56" s="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5"/>
      <c r="AH57" s="15"/>
      <c r="AI57" s="15"/>
      <c r="AJ57" s="15"/>
      <c r="AK57" s="15"/>
      <c r="AM57" s="3"/>
      <c r="AN57" s="3"/>
      <c r="AO57" s="3"/>
      <c r="AP57" s="3"/>
      <c r="AQ57" s="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5"/>
      <c r="AH58" s="15"/>
      <c r="AI58" s="15"/>
      <c r="AJ58" s="15"/>
      <c r="AK58" s="15"/>
      <c r="AM58" s="3"/>
      <c r="AN58" s="3"/>
      <c r="AO58" s="3"/>
      <c r="AP58" s="3"/>
      <c r="AQ58" s="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5"/>
      <c r="AH59" s="15"/>
      <c r="AI59" s="15"/>
      <c r="AJ59" s="15"/>
      <c r="AK59" s="15"/>
      <c r="AM59" s="3"/>
      <c r="AN59" s="3"/>
      <c r="AO59" s="3"/>
      <c r="AP59" s="3"/>
      <c r="AQ59" s="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5"/>
      <c r="AH60" s="15"/>
      <c r="AI60" s="15"/>
      <c r="AJ60" s="15"/>
      <c r="AK60" s="15"/>
      <c r="AM60" s="3"/>
      <c r="AN60" s="3"/>
      <c r="AO60" s="3"/>
      <c r="AP60" s="3"/>
      <c r="AQ60" s="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5"/>
      <c r="AH61" s="15"/>
      <c r="AI61" s="15"/>
      <c r="AJ61" s="15"/>
      <c r="AK61" s="15"/>
      <c r="AM61" s="3"/>
      <c r="AN61" s="3"/>
      <c r="AO61" s="3"/>
      <c r="AP61" s="3"/>
      <c r="AQ61" s="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5"/>
      <c r="AH62" s="15"/>
      <c r="AI62" s="15"/>
      <c r="AJ62" s="15"/>
      <c r="AK62" s="15"/>
      <c r="AM62" s="3"/>
      <c r="AN62" s="3"/>
      <c r="AO62" s="3"/>
      <c r="AP62" s="3"/>
      <c r="AQ62" s="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5"/>
      <c r="AH63" s="15"/>
      <c r="AI63" s="15"/>
      <c r="AJ63" s="15"/>
      <c r="AK63" s="15"/>
      <c r="AM63" s="3"/>
      <c r="AN63" s="3"/>
      <c r="AO63" s="3"/>
      <c r="AP63" s="3"/>
      <c r="AQ63" s="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5"/>
      <c r="AH64" s="15"/>
      <c r="AI64" s="15"/>
      <c r="AJ64" s="15"/>
      <c r="AK64" s="15"/>
      <c r="AM64" s="3"/>
      <c r="AN64" s="3"/>
      <c r="AO64" s="3"/>
      <c r="AP64" s="3"/>
      <c r="AQ64" s="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5"/>
      <c r="AH65" s="15"/>
      <c r="AI65" s="15"/>
      <c r="AJ65" s="15"/>
      <c r="AK65" s="1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  <row r="66" spans="1:138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AG66" s="15"/>
      <c r="AH66" s="15"/>
      <c r="AI66" s="15"/>
      <c r="AJ66" s="15"/>
      <c r="AK66" s="15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</row>
    <row r="67" spans="1:138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AG67" s="15"/>
      <c r="AH67" s="15"/>
      <c r="AI67" s="15"/>
      <c r="AJ67" s="15"/>
      <c r="AK67" s="15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</row>
    <row r="68" spans="1:138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AG68" s="15"/>
      <c r="AH68" s="15"/>
      <c r="AI68" s="15"/>
      <c r="AJ68" s="15"/>
      <c r="AK68" s="15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</row>
    <row r="69" spans="1:138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AG69" s="15"/>
      <c r="AH69" s="15"/>
      <c r="AI69" s="15"/>
      <c r="AJ69" s="15"/>
      <c r="AK69" s="15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</row>
    <row r="70" spans="1:138" ht="12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AG70" s="15"/>
      <c r="AH70" s="15"/>
      <c r="AI70" s="15"/>
      <c r="AJ70" s="15"/>
      <c r="AK70" s="15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</row>
    <row r="71" spans="1:138" ht="12">
      <c r="A71"/>
      <c r="C71"/>
      <c r="D71"/>
      <c r="E71"/>
      <c r="F71"/>
      <c r="G71"/>
      <c r="H71"/>
      <c r="I71"/>
      <c r="J71"/>
      <c r="K71"/>
      <c r="L71"/>
      <c r="M71"/>
      <c r="N71"/>
      <c r="T71"/>
      <c r="AG71" s="15"/>
      <c r="AH71" s="15"/>
      <c r="AI71" s="15"/>
      <c r="AJ71" s="15"/>
      <c r="AK71" s="15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</row>
    <row r="72" spans="1:138" ht="12">
      <c r="A72"/>
      <c r="C72"/>
      <c r="D72"/>
      <c r="E72"/>
      <c r="F72"/>
      <c r="G72"/>
      <c r="H72"/>
      <c r="I72"/>
      <c r="J72"/>
      <c r="K72"/>
      <c r="L72"/>
      <c r="M72"/>
      <c r="N72"/>
      <c r="T72"/>
      <c r="AG72" s="15"/>
      <c r="AH72" s="15"/>
      <c r="AI72" s="15"/>
      <c r="AJ72" s="15"/>
      <c r="AK72" s="15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</row>
    <row r="73" spans="1:138" ht="12">
      <c r="A73"/>
      <c r="C73"/>
      <c r="D73"/>
      <c r="E73"/>
      <c r="F73"/>
      <c r="G73"/>
      <c r="H73"/>
      <c r="I73"/>
      <c r="J73"/>
      <c r="K73"/>
      <c r="L73"/>
      <c r="M73"/>
      <c r="N73"/>
      <c r="T73"/>
      <c r="AG73" s="15"/>
      <c r="AH73" s="15"/>
      <c r="AI73" s="15"/>
      <c r="AJ73" s="15"/>
      <c r="AK73" s="15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</row>
    <row r="74" spans="1:138" ht="12">
      <c r="A74"/>
      <c r="C74"/>
      <c r="D74"/>
      <c r="E74"/>
      <c r="F74"/>
      <c r="G74"/>
      <c r="H74"/>
      <c r="I74"/>
      <c r="J74"/>
      <c r="K74"/>
      <c r="L74"/>
      <c r="M74"/>
      <c r="N74"/>
      <c r="T74"/>
      <c r="AG74" s="15"/>
      <c r="AH74" s="15"/>
      <c r="AI74" s="15"/>
      <c r="AJ74" s="15"/>
      <c r="AK74" s="15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</row>
    <row r="75" spans="1:138" ht="12">
      <c r="A75"/>
      <c r="C75"/>
      <c r="D75"/>
      <c r="E75"/>
      <c r="F75"/>
      <c r="G75"/>
      <c r="H75"/>
      <c r="I75"/>
      <c r="J75"/>
      <c r="K75"/>
      <c r="L75"/>
      <c r="M75"/>
      <c r="N75"/>
      <c r="T75"/>
      <c r="AG75" s="15"/>
      <c r="AH75" s="15"/>
      <c r="AI75" s="15"/>
      <c r="AJ75" s="15"/>
      <c r="AK75" s="1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</row>
    <row r="76" spans="1:138" ht="12">
      <c r="A76"/>
      <c r="C76"/>
      <c r="D76"/>
      <c r="E76"/>
      <c r="F76"/>
      <c r="G76"/>
      <c r="H76"/>
      <c r="I76"/>
      <c r="J76"/>
      <c r="K76"/>
      <c r="L76"/>
      <c r="M76"/>
      <c r="N76"/>
      <c r="T76"/>
      <c r="AG76" s="15"/>
      <c r="AH76" s="15"/>
      <c r="AI76" s="15"/>
      <c r="AJ76" s="15"/>
      <c r="AK76" s="15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</row>
    <row r="77" spans="1:138" ht="12">
      <c r="A77"/>
      <c r="C77"/>
      <c r="D77"/>
      <c r="E77"/>
      <c r="F77"/>
      <c r="G77"/>
      <c r="H77"/>
      <c r="I77"/>
      <c r="J77"/>
      <c r="K77"/>
      <c r="L77"/>
      <c r="M77"/>
      <c r="N77"/>
      <c r="T77"/>
      <c r="AG77" s="15"/>
      <c r="AH77" s="15"/>
      <c r="AI77" s="15"/>
      <c r="AJ77" s="15"/>
      <c r="AK77" s="15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</row>
  </sheetData>
  <sheetProtection/>
  <printOptions/>
  <pageMargins left="0.75" right="0.75" top="1" bottom="1" header="0.5" footer="0.5"/>
  <pageSetup orientation="landscape" scale="70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F77"/>
  <sheetViews>
    <sheetView workbookViewId="0" topLeftCell="A1">
      <selection activeCell="K13" sqref="K1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hidden="1" customWidth="1"/>
    <col min="7" max="7" width="17.7109375" style="15" hidden="1" customWidth="1"/>
    <col min="8" max="8" width="3.7109375" style="15" hidden="1" customWidth="1"/>
    <col min="9" max="10" width="11.7109375" style="15" customWidth="1"/>
    <col min="11" max="12" width="12.140625" style="15" customWidth="1"/>
    <col min="13" max="13" width="15.140625" style="15" customWidth="1"/>
    <col min="14" max="14" width="3.7109375" style="15" customWidth="1"/>
    <col min="15" max="18" width="13.7109375" style="15" customWidth="1"/>
    <col min="19" max="19" width="18.421875" style="15" customWidth="1"/>
    <col min="20" max="20" width="3.7109375" style="15" customWidth="1"/>
    <col min="21" max="25" width="13.7109375" style="15" customWidth="1"/>
    <col min="26" max="26" width="3.7109375" style="15" customWidth="1"/>
    <col min="27" max="31" width="13.7109375" style="15" customWidth="1"/>
    <col min="32" max="32" width="3.7109375" style="15" customWidth="1"/>
    <col min="33" max="37" width="13.7109375" style="15" customWidth="1"/>
    <col min="38" max="38" width="3.7109375" style="15" customWidth="1"/>
    <col min="39" max="43" width="13.7109375" style="15" customWidth="1"/>
    <col min="44" max="44" width="3.7109375" style="15" customWidth="1"/>
    <col min="45" max="49" width="13.7109375" style="15" customWidth="1"/>
    <col min="50" max="50" width="3.7109375" style="15" customWidth="1"/>
    <col min="51" max="55" width="13.7109375" style="15" customWidth="1"/>
    <col min="56" max="56" width="3.7109375" style="15" customWidth="1"/>
    <col min="57" max="61" width="13.7109375" style="15" customWidth="1"/>
    <col min="62" max="62" width="3.7109375" style="15" customWidth="1"/>
    <col min="63" max="67" width="13.7109375" style="15" customWidth="1"/>
    <col min="68" max="68" width="3.7109375" style="15" customWidth="1"/>
    <col min="69" max="73" width="13.7109375" style="15" customWidth="1"/>
    <col min="74" max="74" width="3.7109375" style="15" customWidth="1"/>
    <col min="75" max="79" width="13.7109375" style="15" customWidth="1"/>
    <col min="80" max="80" width="3.7109375" style="15" customWidth="1"/>
    <col min="81" max="85" width="13.7109375" style="15" customWidth="1"/>
    <col min="86" max="86" width="3.7109375" style="15" customWidth="1"/>
    <col min="87" max="91" width="13.7109375" style="15" customWidth="1"/>
    <col min="92" max="92" width="3.7109375" style="15" customWidth="1"/>
    <col min="93" max="97" width="13.7109375" style="15" customWidth="1"/>
    <col min="98" max="98" width="3.7109375" style="15" customWidth="1"/>
    <col min="99" max="103" width="13.7109375" style="15" customWidth="1"/>
    <col min="104" max="104" width="3.7109375" style="15" customWidth="1"/>
    <col min="105" max="109" width="13.7109375" style="15" customWidth="1"/>
    <col min="110" max="110" width="3.7109375" style="15" customWidth="1"/>
    <col min="111" max="115" width="13.7109375" style="15" customWidth="1"/>
    <col min="116" max="116" width="3.7109375" style="15" customWidth="1"/>
    <col min="117" max="121" width="13.7109375" style="15" customWidth="1"/>
    <col min="122" max="122" width="3.7109375" style="15" customWidth="1"/>
    <col min="123" max="127" width="13.7109375" style="15" customWidth="1"/>
    <col min="128" max="128" width="3.7109375" style="15" customWidth="1"/>
    <col min="129" max="133" width="13.7109375" style="15" customWidth="1"/>
    <col min="134" max="134" width="3.7109375" style="15" customWidth="1"/>
  </cols>
  <sheetData>
    <row r="1" spans="1:188" ht="12">
      <c r="A1" s="24"/>
      <c r="B1" s="12"/>
      <c r="C1" s="23"/>
      <c r="D1" s="2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25" t="s">
        <v>6</v>
      </c>
      <c r="AM1" s="25" t="s">
        <v>6</v>
      </c>
      <c r="BH1" s="25" t="s">
        <v>6</v>
      </c>
      <c r="BI1" s="25"/>
      <c r="BT1" s="25"/>
      <c r="BU1" s="25"/>
      <c r="BV1"/>
      <c r="BW1"/>
      <c r="BX1"/>
      <c r="BZ1" s="25" t="s">
        <v>6</v>
      </c>
      <c r="CA1" s="25"/>
      <c r="CB1"/>
      <c r="CC1"/>
      <c r="CD1"/>
      <c r="CE1"/>
      <c r="CF1"/>
      <c r="CG1"/>
      <c r="CH1"/>
      <c r="CI1"/>
      <c r="CJ1"/>
      <c r="CK1"/>
      <c r="CL1" s="25"/>
      <c r="CM1" s="25"/>
      <c r="CN1"/>
      <c r="CO1"/>
      <c r="CP1"/>
      <c r="CQ1"/>
      <c r="CR1" s="25" t="s">
        <v>6</v>
      </c>
      <c r="CS1" s="25"/>
      <c r="CT1"/>
      <c r="CU1"/>
      <c r="CV1"/>
      <c r="CW1" s="3"/>
      <c r="CX1" s="3"/>
      <c r="CY1" s="3"/>
      <c r="CZ1" s="3"/>
      <c r="DA1" s="3"/>
      <c r="DB1" s="3"/>
      <c r="DC1" s="3"/>
      <c r="DD1" s="25"/>
      <c r="DE1" s="25"/>
      <c r="DF1" s="3"/>
      <c r="DG1" s="3"/>
      <c r="DH1" s="3"/>
      <c r="DI1" s="3"/>
      <c r="DJ1" s="25" t="s">
        <v>6</v>
      </c>
      <c r="DK1" s="25"/>
      <c r="DL1" s="3"/>
      <c r="DM1" s="3"/>
      <c r="DN1" s="3"/>
      <c r="DO1" s="3"/>
      <c r="DP1" s="3"/>
      <c r="DQ1" s="3"/>
      <c r="DR1" s="3"/>
      <c r="DS1" s="3"/>
      <c r="DT1" s="3"/>
      <c r="DU1" s="3"/>
      <c r="DV1" s="25"/>
      <c r="DW1" s="25"/>
      <c r="DX1" s="3"/>
      <c r="DY1" s="3"/>
      <c r="DZ1" s="3"/>
      <c r="EA1" s="3"/>
      <c r="EB1" s="25" t="s">
        <v>6</v>
      </c>
      <c r="EC1" s="25"/>
      <c r="ED1" s="3"/>
      <c r="EE1" s="3"/>
      <c r="EF1" s="3"/>
      <c r="EG1" s="3"/>
      <c r="EH1" s="3"/>
      <c r="EI1" s="3"/>
      <c r="EJ1" s="3"/>
      <c r="EK1" s="3"/>
      <c r="EL1" s="3"/>
      <c r="EM1" s="25"/>
      <c r="EN1" s="3"/>
      <c r="EO1" s="3"/>
      <c r="EP1" s="3"/>
      <c r="EQ1" s="3"/>
      <c r="ER1" s="25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5"/>
      <c r="FC1" s="3"/>
      <c r="FD1" s="3"/>
      <c r="FE1" s="3"/>
      <c r="FF1" s="3"/>
      <c r="FG1" s="25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5"/>
      <c r="FR1" s="3"/>
      <c r="FS1" s="3"/>
      <c r="FT1" s="3"/>
      <c r="FU1" s="3"/>
      <c r="FV1" s="25" t="s">
        <v>6</v>
      </c>
      <c r="FW1" s="3"/>
      <c r="FX1" s="3"/>
      <c r="FY1" s="3"/>
      <c r="FZ1" s="3"/>
      <c r="GA1" s="3"/>
      <c r="GB1" s="3"/>
      <c r="GC1" s="3"/>
      <c r="GD1" s="3"/>
      <c r="GF1" s="25"/>
    </row>
    <row r="2" spans="1:188" ht="12">
      <c r="A2" s="24"/>
      <c r="B2" s="12"/>
      <c r="C2" s="23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25" t="s">
        <v>5</v>
      </c>
      <c r="AM2" s="25" t="s">
        <v>5</v>
      </c>
      <c r="BH2" s="25" t="s">
        <v>5</v>
      </c>
      <c r="BI2" s="25"/>
      <c r="BT2" s="25"/>
      <c r="BU2" s="25"/>
      <c r="BV2"/>
      <c r="BW2"/>
      <c r="BX2"/>
      <c r="BZ2" s="25" t="s">
        <v>5</v>
      </c>
      <c r="CA2" s="25"/>
      <c r="CB2"/>
      <c r="CC2"/>
      <c r="CD2"/>
      <c r="CE2"/>
      <c r="CF2"/>
      <c r="CG2"/>
      <c r="CH2"/>
      <c r="CI2"/>
      <c r="CJ2"/>
      <c r="CK2"/>
      <c r="CL2" s="25"/>
      <c r="CM2" s="25"/>
      <c r="CN2"/>
      <c r="CO2"/>
      <c r="CP2"/>
      <c r="CQ2"/>
      <c r="CR2" s="25" t="s">
        <v>5</v>
      </c>
      <c r="CS2" s="25"/>
      <c r="CT2"/>
      <c r="CU2"/>
      <c r="CV2"/>
      <c r="CW2" s="3"/>
      <c r="CX2" s="3"/>
      <c r="CY2" s="3"/>
      <c r="CZ2" s="3"/>
      <c r="DA2" s="3"/>
      <c r="DB2" s="3"/>
      <c r="DC2" s="3"/>
      <c r="DD2" s="25"/>
      <c r="DE2" s="25"/>
      <c r="DF2" s="3"/>
      <c r="DG2" s="3"/>
      <c r="DH2" s="3"/>
      <c r="DI2" s="3"/>
      <c r="DJ2" s="25" t="s">
        <v>5</v>
      </c>
      <c r="DK2" s="25"/>
      <c r="DL2" s="3"/>
      <c r="DM2" s="3"/>
      <c r="DN2" s="3"/>
      <c r="DO2" s="3"/>
      <c r="DP2" s="3"/>
      <c r="DQ2" s="3"/>
      <c r="DR2" s="3"/>
      <c r="DS2" s="3"/>
      <c r="DT2" s="3"/>
      <c r="DU2" s="3"/>
      <c r="DV2" s="25"/>
      <c r="DW2" s="25"/>
      <c r="DX2" s="3"/>
      <c r="DY2" s="3"/>
      <c r="DZ2" s="3"/>
      <c r="EA2" s="3"/>
      <c r="EB2" s="25" t="s">
        <v>5</v>
      </c>
      <c r="EC2" s="25"/>
      <c r="ED2" s="3"/>
      <c r="EE2" s="3"/>
      <c r="EF2" s="3"/>
      <c r="EG2" s="3"/>
      <c r="EH2" s="3"/>
      <c r="EI2" s="3"/>
      <c r="EJ2" s="3"/>
      <c r="EK2" s="3"/>
      <c r="EL2" s="3"/>
      <c r="EM2" s="25"/>
      <c r="EN2" s="3"/>
      <c r="EO2" s="3"/>
      <c r="EP2" s="3"/>
      <c r="EQ2" s="3"/>
      <c r="ER2" s="25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5"/>
      <c r="FC2" s="3"/>
      <c r="FD2" s="3"/>
      <c r="FE2" s="3"/>
      <c r="FF2" s="3"/>
      <c r="FG2" s="25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5"/>
      <c r="FR2" s="3"/>
      <c r="FS2" s="3"/>
      <c r="FT2" s="3"/>
      <c r="FU2" s="3"/>
      <c r="FV2" s="25" t="s">
        <v>5</v>
      </c>
      <c r="FW2" s="3"/>
      <c r="FX2" s="3"/>
      <c r="FY2" s="3"/>
      <c r="FZ2" s="3"/>
      <c r="GA2" s="3"/>
      <c r="GB2" s="3"/>
      <c r="GC2" s="3"/>
      <c r="GD2" s="3"/>
      <c r="GF2" s="25"/>
    </row>
    <row r="3" spans="1:188" ht="12">
      <c r="A3" s="24"/>
      <c r="B3" s="12"/>
      <c r="C3" s="23"/>
      <c r="D3" s="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25" t="s">
        <v>66</v>
      </c>
      <c r="AM3" s="25" t="s">
        <v>60</v>
      </c>
      <c r="BH3" s="25" t="str">
        <f>AM3</f>
        <v>2005 Series A Bond Funded Projects after 2010C</v>
      </c>
      <c r="BI3" s="25"/>
      <c r="BT3" s="25"/>
      <c r="BU3" s="25"/>
      <c r="BV3" s="1"/>
      <c r="BW3"/>
      <c r="BX3"/>
      <c r="BZ3" s="25" t="str">
        <f>BH3</f>
        <v>2005 Series A Bond Funded Projects after 2010C</v>
      </c>
      <c r="CA3" s="25"/>
      <c r="CB3"/>
      <c r="CC3"/>
      <c r="CD3"/>
      <c r="CE3"/>
      <c r="CF3"/>
      <c r="CG3"/>
      <c r="CH3"/>
      <c r="CI3"/>
      <c r="CJ3"/>
      <c r="CK3"/>
      <c r="CL3" s="25"/>
      <c r="CM3" s="25"/>
      <c r="CN3"/>
      <c r="CO3"/>
      <c r="CP3"/>
      <c r="CQ3"/>
      <c r="CR3" s="25" t="str">
        <f>BZ3</f>
        <v>2005 Series A Bond Funded Projects after 2010C</v>
      </c>
      <c r="CS3" s="25"/>
      <c r="CT3"/>
      <c r="CU3"/>
      <c r="CV3"/>
      <c r="CW3" s="3"/>
      <c r="CX3" s="3"/>
      <c r="CY3" s="3"/>
      <c r="CZ3" s="3"/>
      <c r="DA3" s="3"/>
      <c r="DB3" s="3"/>
      <c r="DC3" s="3"/>
      <c r="DD3" s="25"/>
      <c r="DE3" s="25"/>
      <c r="DF3" s="3"/>
      <c r="DG3" s="3"/>
      <c r="DH3" s="3"/>
      <c r="DI3" s="3"/>
      <c r="DJ3" s="25" t="str">
        <f>CR3</f>
        <v>2005 Series A Bond Funded Projects after 2010C</v>
      </c>
      <c r="DK3" s="25"/>
      <c r="DL3" s="3"/>
      <c r="DM3" s="3"/>
      <c r="DN3" s="3"/>
      <c r="DO3" s="3"/>
      <c r="DP3" s="3"/>
      <c r="DQ3" s="3"/>
      <c r="DR3" s="3"/>
      <c r="DS3" s="3"/>
      <c r="DT3" s="3"/>
      <c r="DU3" s="3"/>
      <c r="DV3" s="25"/>
      <c r="DW3" s="25"/>
      <c r="DX3" s="3"/>
      <c r="DY3" s="3"/>
      <c r="DZ3" s="3"/>
      <c r="EA3" s="3"/>
      <c r="EB3" s="25" t="str">
        <f>DJ3</f>
        <v>2005 Series A Bond Funded Projects after 2010C</v>
      </c>
      <c r="EC3" s="25"/>
      <c r="ED3" s="3"/>
      <c r="EE3" s="3"/>
      <c r="EF3" s="3"/>
      <c r="EG3" s="3"/>
      <c r="EH3" s="3"/>
      <c r="EI3" s="3"/>
      <c r="EJ3" s="3"/>
      <c r="EK3" s="3"/>
      <c r="EL3" s="3"/>
      <c r="EM3" s="25"/>
      <c r="EN3" s="3"/>
      <c r="EO3" s="44"/>
      <c r="EP3" s="3"/>
      <c r="EQ3" s="3"/>
      <c r="ER3" s="25" t="str">
        <f>EB3</f>
        <v>2005 Series A Bond Funded Projects after 2010C</v>
      </c>
      <c r="ES3" s="3"/>
      <c r="ET3" s="3"/>
      <c r="EU3" s="3"/>
      <c r="EV3" s="3"/>
      <c r="EW3" s="3"/>
      <c r="EX3" s="3"/>
      <c r="EY3" s="3"/>
      <c r="EZ3" s="3"/>
      <c r="FA3" s="3"/>
      <c r="FB3" s="25"/>
      <c r="FC3" s="3"/>
      <c r="FD3" s="3"/>
      <c r="FE3" s="3"/>
      <c r="FF3" s="3"/>
      <c r="FG3" s="25" t="str">
        <f>ER3</f>
        <v>2005 Series A Bond Funded Projects after 2010C</v>
      </c>
      <c r="FH3" s="3"/>
      <c r="FI3" s="3"/>
      <c r="FJ3" s="3"/>
      <c r="FK3" s="3"/>
      <c r="FL3" s="3"/>
      <c r="FM3" s="3"/>
      <c r="FN3" s="3"/>
      <c r="FO3" s="3"/>
      <c r="FP3" s="3"/>
      <c r="FQ3" s="25"/>
      <c r="FR3" s="3"/>
      <c r="FS3" s="3"/>
      <c r="FT3" s="3"/>
      <c r="FU3" s="3"/>
      <c r="FV3" s="25" t="str">
        <f>FG3</f>
        <v>2005 Series A Bond Funded Projects after 2010C</v>
      </c>
      <c r="FW3" s="3"/>
      <c r="FX3" s="3"/>
      <c r="FY3" s="3"/>
      <c r="FZ3" s="3"/>
      <c r="GA3" s="3"/>
      <c r="GB3" s="3"/>
      <c r="GC3" s="3"/>
      <c r="GD3" s="3"/>
      <c r="GF3" s="25"/>
    </row>
    <row r="4" spans="1:2" ht="12">
      <c r="A4" s="24"/>
      <c r="B4" s="12"/>
    </row>
    <row r="5" spans="1:133" ht="12">
      <c r="A5" s="4" t="s">
        <v>1</v>
      </c>
      <c r="C5" s="50" t="s">
        <v>65</v>
      </c>
      <c r="D5" s="18"/>
      <c r="E5" s="19"/>
      <c r="F5" s="21"/>
      <c r="G5" s="21"/>
      <c r="I5" s="17" t="s">
        <v>24</v>
      </c>
      <c r="J5" s="18"/>
      <c r="K5" s="19"/>
      <c r="L5" s="21"/>
      <c r="M5" s="21"/>
      <c r="O5" s="17" t="s">
        <v>8</v>
      </c>
      <c r="P5" s="18"/>
      <c r="Q5" s="19"/>
      <c r="R5" s="21"/>
      <c r="S5" s="21"/>
      <c r="U5" s="17" t="s">
        <v>32</v>
      </c>
      <c r="V5" s="18"/>
      <c r="W5" s="19"/>
      <c r="X5" s="21"/>
      <c r="Y5" s="21"/>
      <c r="AA5" s="38" t="s">
        <v>33</v>
      </c>
      <c r="AB5" s="18"/>
      <c r="AC5" s="19"/>
      <c r="AD5" s="21"/>
      <c r="AE5" s="21"/>
      <c r="AG5" s="38" t="s">
        <v>34</v>
      </c>
      <c r="AH5" s="18"/>
      <c r="AI5" s="19"/>
      <c r="AJ5" s="21"/>
      <c r="AK5" s="21"/>
      <c r="AM5" s="17" t="s">
        <v>14</v>
      </c>
      <c r="AN5" s="18"/>
      <c r="AO5" s="19"/>
      <c r="AP5" s="21"/>
      <c r="AQ5" s="21"/>
      <c r="AR5" s="39"/>
      <c r="AS5" s="17" t="s">
        <v>9</v>
      </c>
      <c r="AT5" s="18"/>
      <c r="AU5" s="19"/>
      <c r="AV5" s="21"/>
      <c r="AW5" s="21"/>
      <c r="AY5" s="17" t="s">
        <v>35</v>
      </c>
      <c r="AZ5" s="18"/>
      <c r="BA5" s="19"/>
      <c r="BB5" s="21"/>
      <c r="BC5" s="21"/>
      <c r="BE5" s="17" t="s">
        <v>36</v>
      </c>
      <c r="BF5" s="18"/>
      <c r="BG5" s="19"/>
      <c r="BH5" s="21"/>
      <c r="BI5" s="21"/>
      <c r="BK5" s="17" t="s">
        <v>10</v>
      </c>
      <c r="BL5" s="18"/>
      <c r="BM5" s="19"/>
      <c r="BN5" s="21"/>
      <c r="BO5" s="21"/>
      <c r="BQ5" s="17" t="s">
        <v>37</v>
      </c>
      <c r="BR5" s="18"/>
      <c r="BS5" s="19"/>
      <c r="BT5" s="21"/>
      <c r="BU5" s="21"/>
      <c r="BW5" s="17" t="s">
        <v>38</v>
      </c>
      <c r="BX5" s="18"/>
      <c r="BY5" s="19"/>
      <c r="BZ5" s="21"/>
      <c r="CA5" s="21"/>
      <c r="CB5" s="39"/>
      <c r="CC5" s="17" t="s">
        <v>56</v>
      </c>
      <c r="CD5" s="18"/>
      <c r="CE5" s="19"/>
      <c r="CF5" s="21"/>
      <c r="CG5" s="21"/>
      <c r="CI5" s="17" t="s">
        <v>39</v>
      </c>
      <c r="CJ5" s="18"/>
      <c r="CK5" s="19"/>
      <c r="CL5" s="21"/>
      <c r="CM5" s="21"/>
      <c r="CO5" s="17" t="s">
        <v>15</v>
      </c>
      <c r="CP5" s="18"/>
      <c r="CQ5" s="19"/>
      <c r="CR5" s="21"/>
      <c r="CS5" s="21"/>
      <c r="CU5" s="17" t="s">
        <v>16</v>
      </c>
      <c r="CV5" s="18"/>
      <c r="CW5" s="19"/>
      <c r="CX5" s="21"/>
      <c r="CY5" s="21"/>
      <c r="DA5" s="17" t="s">
        <v>17</v>
      </c>
      <c r="DB5" s="18"/>
      <c r="DC5" s="19"/>
      <c r="DD5" s="21"/>
      <c r="DE5" s="21"/>
      <c r="DG5" s="17" t="s">
        <v>18</v>
      </c>
      <c r="DH5" s="18"/>
      <c r="DI5" s="19"/>
      <c r="DJ5" s="21"/>
      <c r="DK5" s="21"/>
      <c r="DM5" s="17" t="s">
        <v>40</v>
      </c>
      <c r="DN5" s="18"/>
      <c r="DO5" s="19"/>
      <c r="DP5" s="21"/>
      <c r="DQ5" s="21"/>
      <c r="DS5" s="17" t="s">
        <v>19</v>
      </c>
      <c r="DT5" s="18"/>
      <c r="DU5" s="19"/>
      <c r="DV5" s="21"/>
      <c r="DW5" s="21"/>
      <c r="DY5" s="17" t="s">
        <v>41</v>
      </c>
      <c r="DZ5" s="18"/>
      <c r="EA5" s="19"/>
      <c r="EB5" s="21"/>
      <c r="EC5" s="21"/>
    </row>
    <row r="6" spans="1:134" s="1" customFormat="1" ht="12">
      <c r="A6" s="26" t="s">
        <v>2</v>
      </c>
      <c r="C6" s="38" t="s">
        <v>67</v>
      </c>
      <c r="D6" s="37"/>
      <c r="E6" s="19"/>
      <c r="F6" s="21" t="s">
        <v>57</v>
      </c>
      <c r="G6" s="21" t="s">
        <v>57</v>
      </c>
      <c r="H6" s="15"/>
      <c r="I6" s="20"/>
      <c r="J6" s="41">
        <v>0.5605926</v>
      </c>
      <c r="K6" s="19"/>
      <c r="L6" s="21" t="s">
        <v>57</v>
      </c>
      <c r="M6" s="21" t="s">
        <v>57</v>
      </c>
      <c r="N6" s="15"/>
      <c r="O6" s="20"/>
      <c r="P6" s="35">
        <v>0.0902238</v>
      </c>
      <c r="Q6" s="19"/>
      <c r="R6" s="21" t="s">
        <v>57</v>
      </c>
      <c r="S6" s="21" t="s">
        <v>57</v>
      </c>
      <c r="T6" s="15"/>
      <c r="U6" s="20"/>
      <c r="V6" s="35">
        <v>0.0008478</v>
      </c>
      <c r="W6" s="19"/>
      <c r="X6" s="21" t="s">
        <v>57</v>
      </c>
      <c r="Y6" s="21" t="s">
        <v>57</v>
      </c>
      <c r="Z6" s="15"/>
      <c r="AA6" s="20"/>
      <c r="AB6" s="35">
        <v>0.0271514</v>
      </c>
      <c r="AC6" s="19"/>
      <c r="AD6" s="21" t="s">
        <v>57</v>
      </c>
      <c r="AE6" s="21" t="s">
        <v>57</v>
      </c>
      <c r="AF6" s="15"/>
      <c r="AG6" s="20"/>
      <c r="AH6" s="35">
        <v>0.2273895</v>
      </c>
      <c r="AI6" s="19"/>
      <c r="AJ6" s="21" t="s">
        <v>57</v>
      </c>
      <c r="AK6" s="21" t="s">
        <v>57</v>
      </c>
      <c r="AL6" s="15"/>
      <c r="AM6" s="20"/>
      <c r="AN6" s="35">
        <v>0.0588551</v>
      </c>
      <c r="AO6" s="19"/>
      <c r="AP6" s="21" t="s">
        <v>57</v>
      </c>
      <c r="AQ6" s="21" t="s">
        <v>57</v>
      </c>
      <c r="AR6" s="39"/>
      <c r="AS6" s="20"/>
      <c r="AT6" s="35">
        <v>0.0398496</v>
      </c>
      <c r="AU6" s="19"/>
      <c r="AV6" s="21" t="s">
        <v>57</v>
      </c>
      <c r="AW6" s="21" t="s">
        <v>57</v>
      </c>
      <c r="AX6" s="15"/>
      <c r="AY6" s="20"/>
      <c r="AZ6" s="35">
        <v>0.0061294</v>
      </c>
      <c r="BA6" s="19"/>
      <c r="BB6" s="21" t="s">
        <v>57</v>
      </c>
      <c r="BC6" s="21" t="s">
        <v>57</v>
      </c>
      <c r="BD6" s="15"/>
      <c r="BE6" s="20"/>
      <c r="BF6" s="35">
        <v>0.014032</v>
      </c>
      <c r="BG6" s="19"/>
      <c r="BH6" s="21" t="s">
        <v>57</v>
      </c>
      <c r="BI6" s="21" t="s">
        <v>57</v>
      </c>
      <c r="BJ6" s="15"/>
      <c r="BK6" s="20"/>
      <c r="BL6" s="35">
        <v>0.0023527</v>
      </c>
      <c r="BM6" s="19"/>
      <c r="BN6" s="21" t="s">
        <v>57</v>
      </c>
      <c r="BO6" s="21" t="s">
        <v>57</v>
      </c>
      <c r="BP6" s="15"/>
      <c r="BQ6" s="20"/>
      <c r="BR6" s="35">
        <v>0.0025449</v>
      </c>
      <c r="BS6" s="19"/>
      <c r="BT6" s="21" t="s">
        <v>57</v>
      </c>
      <c r="BU6" s="21" t="s">
        <v>57</v>
      </c>
      <c r="BV6" s="15"/>
      <c r="BW6" s="20"/>
      <c r="BX6" s="35">
        <v>0.0048599</v>
      </c>
      <c r="BY6" s="19"/>
      <c r="BZ6" s="21" t="s">
        <v>57</v>
      </c>
      <c r="CA6" s="21" t="s">
        <v>57</v>
      </c>
      <c r="CB6" s="39"/>
      <c r="CC6" s="20"/>
      <c r="CD6" s="35">
        <v>0.0008071</v>
      </c>
      <c r="CE6" s="19"/>
      <c r="CF6" s="21" t="s">
        <v>57</v>
      </c>
      <c r="CG6" s="21" t="s">
        <v>57</v>
      </c>
      <c r="CH6" s="15"/>
      <c r="CI6" s="20"/>
      <c r="CJ6" s="35">
        <v>1.4E-05</v>
      </c>
      <c r="CK6" s="19"/>
      <c r="CL6" s="21" t="s">
        <v>57</v>
      </c>
      <c r="CM6" s="21" t="s">
        <v>57</v>
      </c>
      <c r="CN6" s="15"/>
      <c r="CO6" s="20"/>
      <c r="CP6" s="35">
        <v>0.0051373</v>
      </c>
      <c r="CQ6" s="19"/>
      <c r="CR6" s="21" t="s">
        <v>57</v>
      </c>
      <c r="CS6" s="21" t="s">
        <v>57</v>
      </c>
      <c r="CT6" s="15"/>
      <c r="CU6" s="20"/>
      <c r="CV6" s="35">
        <v>0.0074436</v>
      </c>
      <c r="CW6" s="19"/>
      <c r="CX6" s="21" t="s">
        <v>57</v>
      </c>
      <c r="CY6" s="21" t="s">
        <v>57</v>
      </c>
      <c r="CZ6" s="15"/>
      <c r="DA6" s="20"/>
      <c r="DB6" s="35">
        <v>0.0094183</v>
      </c>
      <c r="DC6" s="19"/>
      <c r="DD6" s="21" t="s">
        <v>57</v>
      </c>
      <c r="DE6" s="21" t="s">
        <v>57</v>
      </c>
      <c r="DF6" s="15"/>
      <c r="DG6" s="20"/>
      <c r="DH6" s="35">
        <v>0.000876</v>
      </c>
      <c r="DI6" s="19"/>
      <c r="DJ6" s="21" t="s">
        <v>57</v>
      </c>
      <c r="DK6" s="21" t="s">
        <v>57</v>
      </c>
      <c r="DL6" s="15"/>
      <c r="DM6" s="20"/>
      <c r="DN6" s="35">
        <v>0.0165525</v>
      </c>
      <c r="DO6" s="19"/>
      <c r="DP6" s="21" t="s">
        <v>57</v>
      </c>
      <c r="DQ6" s="21" t="s">
        <v>57</v>
      </c>
      <c r="DR6" s="15"/>
      <c r="DS6" s="20"/>
      <c r="DT6" s="35">
        <v>0.0429442</v>
      </c>
      <c r="DU6" s="19"/>
      <c r="DV6" s="21" t="s">
        <v>57</v>
      </c>
      <c r="DW6" s="21" t="s">
        <v>57</v>
      </c>
      <c r="DX6" s="15"/>
      <c r="DY6" s="20"/>
      <c r="DZ6" s="35">
        <v>0.0031635</v>
      </c>
      <c r="EA6" s="19"/>
      <c r="EB6" s="21" t="s">
        <v>57</v>
      </c>
      <c r="EC6" s="21" t="s">
        <v>57</v>
      </c>
      <c r="ED6" s="15"/>
    </row>
    <row r="7" spans="1:133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21" t="s">
        <v>63</v>
      </c>
      <c r="I7" s="21" t="s">
        <v>3</v>
      </c>
      <c r="J7" s="21" t="s">
        <v>4</v>
      </c>
      <c r="K7" s="21" t="s">
        <v>0</v>
      </c>
      <c r="L7" s="21" t="s">
        <v>58</v>
      </c>
      <c r="M7" s="21" t="s">
        <v>63</v>
      </c>
      <c r="O7" s="21" t="s">
        <v>3</v>
      </c>
      <c r="P7" s="21" t="s">
        <v>4</v>
      </c>
      <c r="Q7" s="21" t="s">
        <v>0</v>
      </c>
      <c r="R7" s="21" t="s">
        <v>58</v>
      </c>
      <c r="S7" s="21" t="s">
        <v>63</v>
      </c>
      <c r="U7" s="21" t="s">
        <v>3</v>
      </c>
      <c r="V7" s="21" t="s">
        <v>4</v>
      </c>
      <c r="W7" s="21" t="s">
        <v>0</v>
      </c>
      <c r="X7" s="21" t="s">
        <v>58</v>
      </c>
      <c r="Y7" s="21" t="s">
        <v>63</v>
      </c>
      <c r="AA7" s="21" t="s">
        <v>3</v>
      </c>
      <c r="AB7" s="21" t="s">
        <v>4</v>
      </c>
      <c r="AC7" s="21" t="s">
        <v>0</v>
      </c>
      <c r="AD7" s="21" t="s">
        <v>58</v>
      </c>
      <c r="AE7" s="21" t="s">
        <v>63</v>
      </c>
      <c r="AG7" s="21" t="s">
        <v>3</v>
      </c>
      <c r="AH7" s="21" t="s">
        <v>4</v>
      </c>
      <c r="AI7" s="21" t="s">
        <v>0</v>
      </c>
      <c r="AJ7" s="21" t="s">
        <v>58</v>
      </c>
      <c r="AK7" s="21" t="s">
        <v>63</v>
      </c>
      <c r="AM7" s="21" t="s">
        <v>3</v>
      </c>
      <c r="AN7" s="21" t="s">
        <v>4</v>
      </c>
      <c r="AO7" s="21" t="s">
        <v>0</v>
      </c>
      <c r="AP7" s="21" t="s">
        <v>58</v>
      </c>
      <c r="AQ7" s="21" t="s">
        <v>63</v>
      </c>
      <c r="AR7" s="40"/>
      <c r="AS7" s="21" t="s">
        <v>3</v>
      </c>
      <c r="AT7" s="21" t="s">
        <v>4</v>
      </c>
      <c r="AU7" s="21" t="s">
        <v>0</v>
      </c>
      <c r="AV7" s="21" t="s">
        <v>58</v>
      </c>
      <c r="AW7" s="21" t="s">
        <v>63</v>
      </c>
      <c r="AY7" s="21" t="s">
        <v>3</v>
      </c>
      <c r="AZ7" s="21" t="s">
        <v>4</v>
      </c>
      <c r="BA7" s="21" t="s">
        <v>0</v>
      </c>
      <c r="BB7" s="21" t="s">
        <v>58</v>
      </c>
      <c r="BC7" s="21" t="s">
        <v>63</v>
      </c>
      <c r="BE7" s="21" t="s">
        <v>3</v>
      </c>
      <c r="BF7" s="21" t="s">
        <v>4</v>
      </c>
      <c r="BG7" s="21" t="s">
        <v>0</v>
      </c>
      <c r="BH7" s="21" t="s">
        <v>58</v>
      </c>
      <c r="BI7" s="21" t="s">
        <v>63</v>
      </c>
      <c r="BK7" s="21" t="s">
        <v>3</v>
      </c>
      <c r="BL7" s="21" t="s">
        <v>4</v>
      </c>
      <c r="BM7" s="21" t="s">
        <v>0</v>
      </c>
      <c r="BN7" s="21" t="s">
        <v>58</v>
      </c>
      <c r="BO7" s="21" t="s">
        <v>63</v>
      </c>
      <c r="BQ7" s="21" t="s">
        <v>3</v>
      </c>
      <c r="BR7" s="21" t="s">
        <v>4</v>
      </c>
      <c r="BS7" s="21" t="s">
        <v>0</v>
      </c>
      <c r="BT7" s="21" t="s">
        <v>58</v>
      </c>
      <c r="BU7" s="21" t="s">
        <v>63</v>
      </c>
      <c r="BW7" s="21" t="s">
        <v>3</v>
      </c>
      <c r="BX7" s="21" t="s">
        <v>4</v>
      </c>
      <c r="BY7" s="21" t="s">
        <v>0</v>
      </c>
      <c r="BZ7" s="21" t="s">
        <v>58</v>
      </c>
      <c r="CA7" s="21" t="s">
        <v>63</v>
      </c>
      <c r="CB7" s="40"/>
      <c r="CC7" s="21" t="s">
        <v>3</v>
      </c>
      <c r="CD7" s="21" t="s">
        <v>4</v>
      </c>
      <c r="CE7" s="21" t="s">
        <v>0</v>
      </c>
      <c r="CF7" s="21" t="s">
        <v>58</v>
      </c>
      <c r="CG7" s="21" t="s">
        <v>63</v>
      </c>
      <c r="CI7" s="21" t="s">
        <v>3</v>
      </c>
      <c r="CJ7" s="21" t="s">
        <v>4</v>
      </c>
      <c r="CK7" s="21" t="s">
        <v>0</v>
      </c>
      <c r="CL7" s="21" t="s">
        <v>58</v>
      </c>
      <c r="CM7" s="21" t="s">
        <v>63</v>
      </c>
      <c r="CO7" s="21" t="s">
        <v>3</v>
      </c>
      <c r="CP7" s="21" t="s">
        <v>4</v>
      </c>
      <c r="CQ7" s="21" t="s">
        <v>0</v>
      </c>
      <c r="CR7" s="21" t="s">
        <v>58</v>
      </c>
      <c r="CS7" s="21" t="s">
        <v>63</v>
      </c>
      <c r="CU7" s="21" t="s">
        <v>3</v>
      </c>
      <c r="CV7" s="21" t="s">
        <v>4</v>
      </c>
      <c r="CW7" s="21" t="s">
        <v>0</v>
      </c>
      <c r="CX7" s="21" t="s">
        <v>58</v>
      </c>
      <c r="CY7" s="21" t="s">
        <v>63</v>
      </c>
      <c r="DA7" s="21" t="s">
        <v>3</v>
      </c>
      <c r="DB7" s="21" t="s">
        <v>4</v>
      </c>
      <c r="DC7" s="21" t="s">
        <v>0</v>
      </c>
      <c r="DD7" s="21" t="s">
        <v>58</v>
      </c>
      <c r="DE7" s="21" t="s">
        <v>63</v>
      </c>
      <c r="DG7" s="21" t="s">
        <v>3</v>
      </c>
      <c r="DH7" s="21" t="s">
        <v>4</v>
      </c>
      <c r="DI7" s="21" t="s">
        <v>0</v>
      </c>
      <c r="DJ7" s="21" t="s">
        <v>58</v>
      </c>
      <c r="DK7" s="21" t="s">
        <v>63</v>
      </c>
      <c r="DM7" s="21" t="s">
        <v>3</v>
      </c>
      <c r="DN7" s="21" t="s">
        <v>4</v>
      </c>
      <c r="DO7" s="21" t="s">
        <v>0</v>
      </c>
      <c r="DP7" s="21" t="s">
        <v>58</v>
      </c>
      <c r="DQ7" s="21" t="s">
        <v>63</v>
      </c>
      <c r="DS7" s="21" t="s">
        <v>3</v>
      </c>
      <c r="DT7" s="21" t="s">
        <v>4</v>
      </c>
      <c r="DU7" s="21" t="s">
        <v>0</v>
      </c>
      <c r="DV7" s="21" t="s">
        <v>58</v>
      </c>
      <c r="DW7" s="21" t="s">
        <v>63</v>
      </c>
      <c r="DY7" s="21" t="s">
        <v>3</v>
      </c>
      <c r="DZ7" s="21" t="s">
        <v>4</v>
      </c>
      <c r="EA7" s="21" t="s">
        <v>0</v>
      </c>
      <c r="EB7" s="21" t="s">
        <v>58</v>
      </c>
      <c r="EC7" s="21" t="s">
        <v>63</v>
      </c>
    </row>
    <row r="8" spans="1:133" ht="12">
      <c r="A8" s="2">
        <v>40817</v>
      </c>
      <c r="C8" s="16">
        <f>'2011B'!C8</f>
        <v>0</v>
      </c>
      <c r="D8" s="16">
        <f>'2011B'!D8</f>
        <v>0</v>
      </c>
      <c r="E8" s="16">
        <f>C8+D8</f>
        <v>0</v>
      </c>
      <c r="F8" s="16">
        <f>'2011B'!F8</f>
        <v>0</v>
      </c>
      <c r="G8" s="16">
        <f>'2011B'!G8</f>
        <v>0</v>
      </c>
      <c r="I8" s="47">
        <f>O8+U8+AA8+AG8+AM8+AS8+AY8+BE8+BK8+BQ8+BW8+CC8+CI8+CO8+CU8+DA8+DG8+DM8+DS8+DY8</f>
        <v>0</v>
      </c>
      <c r="J8" s="47">
        <f>P8+V8+AB8+AH8+AN8+AT8+AZ8+BF8+BL8+BR8+BX8+CD8+CJ8+CP8+CV8+DB8+DH8+DN8+DT8+DZ8</f>
        <v>0</v>
      </c>
      <c r="K8" s="47">
        <f>I8+J8</f>
        <v>0</v>
      </c>
      <c r="L8" s="47">
        <f>R8+X8+AD8+AJ8+AP8+AV8+BB8+BH8+BN8+BT8+BZ8+CF8+CL8+CR8+CX8+DD8+DJ8+DP8+DV8+EB8</f>
        <v>0</v>
      </c>
      <c r="M8" s="47">
        <f>S8+Y8+AE8+AK8+AQ8+AW8+BC8+BI8+BO8+BU8+CA8+CG8+CM8+CS8+CY8+DE8+DK8+DQ8+DW8+EC8</f>
        <v>0</v>
      </c>
      <c r="P8" s="32">
        <f aca="true" t="shared" si="0" ref="P8:P35">D8*9.02238/100</f>
        <v>0</v>
      </c>
      <c r="Q8" s="32">
        <f aca="true" t="shared" si="1" ref="Q8:Q35">O8+P8</f>
        <v>0</v>
      </c>
      <c r="R8" s="32">
        <f aca="true" t="shared" si="2" ref="R8:R35">P$6*$F8</f>
        <v>0</v>
      </c>
      <c r="S8" s="32">
        <f aca="true" t="shared" si="3" ref="S8:S35">P$6*$G8</f>
        <v>0</v>
      </c>
      <c r="V8" s="15">
        <f aca="true" t="shared" si="4" ref="V8:V35">D8*0.08478/100</f>
        <v>0</v>
      </c>
      <c r="W8" s="15">
        <f aca="true" t="shared" si="5" ref="W8:W35">U8+V8</f>
        <v>0</v>
      </c>
      <c r="X8" s="32">
        <f aca="true" t="shared" si="6" ref="X8:X35">V$6*$F8</f>
        <v>0</v>
      </c>
      <c r="Y8" s="32">
        <f aca="true" t="shared" si="7" ref="Y8:Y35">V$6*$G8</f>
        <v>0</v>
      </c>
      <c r="AA8" s="32"/>
      <c r="AB8" s="15">
        <f aca="true" t="shared" si="8" ref="AB8:AB35">D8*2.71514/100</f>
        <v>0</v>
      </c>
      <c r="AC8" s="15">
        <f aca="true" t="shared" si="9" ref="AC8:AC35">AA8+AB8</f>
        <v>0</v>
      </c>
      <c r="AD8" s="32">
        <f aca="true" t="shared" si="10" ref="AD8:AD35">AB$6*$F8</f>
        <v>0</v>
      </c>
      <c r="AE8" s="32">
        <f aca="true" t="shared" si="11" ref="AE8:AE35">AB$6*$G8</f>
        <v>0</v>
      </c>
      <c r="AH8" s="15">
        <f aca="true" t="shared" si="12" ref="AH8:AH35">D8*22.73895/100</f>
        <v>0</v>
      </c>
      <c r="AI8" s="15">
        <f aca="true" t="shared" si="13" ref="AI8:AI35">AG8+AH8</f>
        <v>0</v>
      </c>
      <c r="AJ8" s="32">
        <f aca="true" t="shared" si="14" ref="AJ8:AJ35">AH$6*$F8</f>
        <v>0</v>
      </c>
      <c r="AK8" s="32">
        <f aca="true" t="shared" si="15" ref="AK8:AK35">AH$6*$G8</f>
        <v>0</v>
      </c>
      <c r="AN8" s="15">
        <f aca="true" t="shared" si="16" ref="AN8:AN35">D8*5.88551/100</f>
        <v>0</v>
      </c>
      <c r="AO8" s="15">
        <f aca="true" t="shared" si="17" ref="AO8:AO35">AM8+AN8</f>
        <v>0</v>
      </c>
      <c r="AP8" s="32">
        <f aca="true" t="shared" si="18" ref="AP8:AP35">AN$6*$F8</f>
        <v>0</v>
      </c>
      <c r="AQ8" s="32">
        <f aca="true" t="shared" si="19" ref="AQ8:AQ35">AN$6*$G8</f>
        <v>0</v>
      </c>
      <c r="AT8" s="15">
        <f aca="true" t="shared" si="20" ref="AT8:AT35">D8*3.98496/100</f>
        <v>0</v>
      </c>
      <c r="AU8" s="15">
        <f aca="true" t="shared" si="21" ref="AU8:AU35">AS8+AT8</f>
        <v>0</v>
      </c>
      <c r="AV8" s="32">
        <f aca="true" t="shared" si="22" ref="AV8:AV35">AT$6*$F8</f>
        <v>0</v>
      </c>
      <c r="AW8" s="32">
        <f aca="true" t="shared" si="23" ref="AW8:AW35">AT$6*$G8</f>
        <v>0</v>
      </c>
      <c r="AZ8" s="15">
        <f aca="true" t="shared" si="24" ref="AZ8:AZ35">D8*0.61294/100</f>
        <v>0</v>
      </c>
      <c r="BA8" s="15">
        <f aca="true" t="shared" si="25" ref="BA8:BA35">AY8+AZ8</f>
        <v>0</v>
      </c>
      <c r="BB8" s="32">
        <f aca="true" t="shared" si="26" ref="BB8:BB35">AZ$6*$F8</f>
        <v>0</v>
      </c>
      <c r="BC8" s="32">
        <f aca="true" t="shared" si="27" ref="BC8:BC35">AZ$6*$G8</f>
        <v>0</v>
      </c>
      <c r="BF8" s="15">
        <f aca="true" t="shared" si="28" ref="BF8:BF35">D8*1.4032/100</f>
        <v>0</v>
      </c>
      <c r="BG8" s="15">
        <f aca="true" t="shared" si="29" ref="BG8:BG35">BE8+BF8</f>
        <v>0</v>
      </c>
      <c r="BH8" s="32">
        <f aca="true" t="shared" si="30" ref="BH8:BH35">BF$6*$F8</f>
        <v>0</v>
      </c>
      <c r="BI8" s="32">
        <f aca="true" t="shared" si="31" ref="BI8:BI35">BF$6*$G8</f>
        <v>0</v>
      </c>
      <c r="BL8" s="15">
        <f aca="true" t="shared" si="32" ref="BL8:BL35">D8*0.23527/100</f>
        <v>0</v>
      </c>
      <c r="BM8" s="15">
        <f aca="true" t="shared" si="33" ref="BM8:BM35">BK8+BL8</f>
        <v>0</v>
      </c>
      <c r="BN8" s="32">
        <f aca="true" t="shared" si="34" ref="BN8:BN35">BL$6*$F8</f>
        <v>0</v>
      </c>
      <c r="BO8" s="32">
        <f aca="true" t="shared" si="35" ref="BO8:BO35">BL$6*$G8</f>
        <v>0</v>
      </c>
      <c r="BR8" s="15">
        <f aca="true" t="shared" si="36" ref="BR8:BR35">D8*0.25449/100</f>
        <v>0</v>
      </c>
      <c r="BS8" s="15">
        <f aca="true" t="shared" si="37" ref="BS8:BS35">BQ8+BR8</f>
        <v>0</v>
      </c>
      <c r="BT8" s="32">
        <f aca="true" t="shared" si="38" ref="BT8:BT35">BR$6*$F8</f>
        <v>0</v>
      </c>
      <c r="BU8" s="32">
        <f aca="true" t="shared" si="39" ref="BU8:BU35">BR$6*$G8</f>
        <v>0</v>
      </c>
      <c r="BX8" s="15">
        <f aca="true" t="shared" si="40" ref="BX8:BX35">D8*0.48599/100</f>
        <v>0</v>
      </c>
      <c r="BY8" s="15">
        <f aca="true" t="shared" si="41" ref="BY8:BY35">BW8+BX8</f>
        <v>0</v>
      </c>
      <c r="BZ8" s="32">
        <f aca="true" t="shared" si="42" ref="BZ8:BZ35">BX$6*$F8</f>
        <v>0</v>
      </c>
      <c r="CA8" s="32">
        <f aca="true" t="shared" si="43" ref="CA8:CA35">BX$6*$G8</f>
        <v>0</v>
      </c>
      <c r="CD8" s="15">
        <f aca="true" t="shared" si="44" ref="CD8:CD35">D8*0.08071/100</f>
        <v>0</v>
      </c>
      <c r="CE8" s="15">
        <f aca="true" t="shared" si="45" ref="CE8:CE35">CC8+CD8</f>
        <v>0</v>
      </c>
      <c r="CF8" s="32">
        <f aca="true" t="shared" si="46" ref="CF8:CF35">CD$6*$F8</f>
        <v>0</v>
      </c>
      <c r="CG8" s="32">
        <f aca="true" t="shared" si="47" ref="CG8:CG35">CD$6*$G8</f>
        <v>0</v>
      </c>
      <c r="CJ8" s="15">
        <f aca="true" t="shared" si="48" ref="CJ8:CJ35">D8*0.0014/100</f>
        <v>0</v>
      </c>
      <c r="CK8" s="15">
        <f aca="true" t="shared" si="49" ref="CK8:CK35">CI8+CJ8</f>
        <v>0</v>
      </c>
      <c r="CL8" s="32">
        <f>CJ$6*$F8</f>
        <v>0</v>
      </c>
      <c r="CM8" s="32">
        <f>CJ$6*$G8</f>
        <v>0</v>
      </c>
      <c r="CP8" s="15">
        <f aca="true" t="shared" si="50" ref="CP8:CP35">D8*0.51373/100</f>
        <v>0</v>
      </c>
      <c r="CQ8" s="15">
        <f aca="true" t="shared" si="51" ref="CQ8:CQ35">CO8+CP8</f>
        <v>0</v>
      </c>
      <c r="CR8" s="32">
        <f aca="true" t="shared" si="52" ref="CR8:CR35">CP$6*$F8</f>
        <v>0</v>
      </c>
      <c r="CS8" s="32">
        <f aca="true" t="shared" si="53" ref="CS8:CS35">CP$6*$G8</f>
        <v>0</v>
      </c>
      <c r="CV8" s="15">
        <f aca="true" t="shared" si="54" ref="CV8:CV35">D8*0.74436/100</f>
        <v>0</v>
      </c>
      <c r="CW8" s="15">
        <f aca="true" t="shared" si="55" ref="CW8:CW35">CU8+CV8</f>
        <v>0</v>
      </c>
      <c r="CX8" s="32">
        <f aca="true" t="shared" si="56" ref="CX8:CX35">CV$6*$F8</f>
        <v>0</v>
      </c>
      <c r="CY8" s="32">
        <f aca="true" t="shared" si="57" ref="CY8:CY35">CV$6*$G8</f>
        <v>0</v>
      </c>
      <c r="DB8" s="15">
        <f aca="true" t="shared" si="58" ref="DB8:DB35">D8*0.94183/100</f>
        <v>0</v>
      </c>
      <c r="DC8" s="15">
        <f aca="true" t="shared" si="59" ref="DC8:DC35">DA8+DB8</f>
        <v>0</v>
      </c>
      <c r="DD8" s="32">
        <f aca="true" t="shared" si="60" ref="DD8:DD35">DB$6*$F8</f>
        <v>0</v>
      </c>
      <c r="DE8" s="32">
        <f aca="true" t="shared" si="61" ref="DE8:DE35">DB$6*$G8</f>
        <v>0</v>
      </c>
      <c r="DH8" s="15">
        <f aca="true" t="shared" si="62" ref="DH8:DH35">D8*0.0876/100</f>
        <v>0</v>
      </c>
      <c r="DI8" s="15">
        <f aca="true" t="shared" si="63" ref="DI8:DI35">DG8+DH8</f>
        <v>0</v>
      </c>
      <c r="DJ8" s="32">
        <f aca="true" t="shared" si="64" ref="DJ8:DJ35">DH$6*$F8</f>
        <v>0</v>
      </c>
      <c r="DK8" s="32">
        <f aca="true" t="shared" si="65" ref="DK8:DK35">DH$6*$G8</f>
        <v>0</v>
      </c>
      <c r="DN8" s="32">
        <f aca="true" t="shared" si="66" ref="DN8:DN35">D8*1.65525/100</f>
        <v>0</v>
      </c>
      <c r="DO8" s="15">
        <f aca="true" t="shared" si="67" ref="DO8:DO35">DM8+DN8</f>
        <v>0</v>
      </c>
      <c r="DP8" s="32">
        <f aca="true" t="shared" si="68" ref="DP8:DP35">DN$6*$F8</f>
        <v>0</v>
      </c>
      <c r="DQ8" s="32">
        <f aca="true" t="shared" si="69" ref="DQ8:DQ35">DN$6*$G8</f>
        <v>0</v>
      </c>
      <c r="DT8" s="15">
        <f aca="true" t="shared" si="70" ref="DT8:DT35">D8*4.29442/100</f>
        <v>0</v>
      </c>
      <c r="DU8" s="15">
        <f aca="true" t="shared" si="71" ref="DU8:DU35">DS8+DT8</f>
        <v>0</v>
      </c>
      <c r="DV8" s="32">
        <f aca="true" t="shared" si="72" ref="DV8:DV35">DT$6*$F8</f>
        <v>0</v>
      </c>
      <c r="DW8" s="32">
        <f aca="true" t="shared" si="73" ref="DW8:DW35">DT$6*$G8</f>
        <v>0</v>
      </c>
      <c r="DZ8" s="15">
        <f aca="true" t="shared" si="74" ref="DZ8:DZ35">D8*0.31635/100</f>
        <v>0</v>
      </c>
      <c r="EA8" s="15">
        <f aca="true" t="shared" si="75" ref="EA8:EA35">DY8+DZ8</f>
        <v>0</v>
      </c>
      <c r="EB8" s="32">
        <f aca="true" t="shared" si="76" ref="EB8:EB35">DZ$6*$F8</f>
        <v>0</v>
      </c>
      <c r="EC8" s="32">
        <f aca="true" t="shared" si="77" ref="EC8:EC35">DZ$6*$G8</f>
        <v>0</v>
      </c>
    </row>
    <row r="9" spans="1:133" ht="12">
      <c r="A9" s="2">
        <v>41000</v>
      </c>
      <c r="C9" s="16">
        <f>'2011B'!C9</f>
        <v>0</v>
      </c>
      <c r="D9" s="16">
        <f>'2011B'!D9</f>
        <v>59928</v>
      </c>
      <c r="E9" s="16">
        <f aca="true" t="shared" si="78" ref="E9:E35">C9+D9</f>
        <v>59928</v>
      </c>
      <c r="F9" s="16">
        <f>'2011B'!F9</f>
        <v>19717</v>
      </c>
      <c r="G9" s="16">
        <f>'2011B'!G9</f>
        <v>5925</v>
      </c>
      <c r="I9" s="47">
        <f aca="true" t="shared" si="79" ref="I9:I35">O9+U9+AA9+AG9+AM9+AS9+AY9+BE9+BK9+BQ9+BW9+CC9+CI9+CO9+CU9+DA9+DG9+DM9+DS9+DY9</f>
        <v>0</v>
      </c>
      <c r="J9" s="47">
        <f aca="true" t="shared" si="80" ref="J9:J35">P9+V9+AB9+AH9+AN9+AT9+AZ9+BF9+BL9+BR9+BX9+CD9+CJ9+CP9+CV9+DB9+DH9+DN9+DT9+DZ9</f>
        <v>33595.1933328</v>
      </c>
      <c r="K9" s="47">
        <f aca="true" t="shared" si="81" ref="K9:K35">I9+J9</f>
        <v>33595.1933328</v>
      </c>
      <c r="L9" s="47">
        <f aca="true" t="shared" si="82" ref="L9:L35">R9+X9+AD9+AJ9+AP9+AV9+BB9+BH9+BN9+BT9+BZ9+CF9+CL9+CR9+CX9+DD9+DJ9+DP9+DV9+EB9</f>
        <v>11053.204294199999</v>
      </c>
      <c r="M9" s="47">
        <f aca="true" t="shared" si="83" ref="M9:M35">S9+Y9+AE9+AK9+AQ9+AW9+BC9+BI9+BO9+BU9+CA9+CG9+CM9+CS9+CY9+DE9+DK9+DQ9+DW9+EC9</f>
        <v>3321.511155000001</v>
      </c>
      <c r="O9" s="15">
        <f aca="true" t="shared" si="84" ref="O9:O35">C9*9.02238/100</f>
        <v>0</v>
      </c>
      <c r="P9" s="32">
        <f t="shared" si="0"/>
        <v>5406.9318864</v>
      </c>
      <c r="Q9" s="32">
        <f t="shared" si="1"/>
        <v>5406.9318864</v>
      </c>
      <c r="R9" s="32">
        <f t="shared" si="2"/>
        <v>1778.9426646000002</v>
      </c>
      <c r="S9" s="32">
        <f t="shared" si="3"/>
        <v>534.576015</v>
      </c>
      <c r="U9" s="15">
        <f aca="true" t="shared" si="85" ref="U9:U35">C9*0.08478/100</f>
        <v>0</v>
      </c>
      <c r="V9" s="15">
        <f t="shared" si="4"/>
        <v>50.80695839999999</v>
      </c>
      <c r="W9" s="15">
        <f t="shared" si="5"/>
        <v>50.80695839999999</v>
      </c>
      <c r="X9" s="32">
        <f t="shared" si="6"/>
        <v>16.7160726</v>
      </c>
      <c r="Y9" s="32">
        <f t="shared" si="7"/>
        <v>5.023215</v>
      </c>
      <c r="AA9" s="32">
        <f aca="true" t="shared" si="86" ref="AA9:AA35">C9*2.71514/100</f>
        <v>0</v>
      </c>
      <c r="AB9" s="15">
        <f t="shared" si="8"/>
        <v>1627.1290992000002</v>
      </c>
      <c r="AC9" s="15">
        <f t="shared" si="9"/>
        <v>1627.1290992000002</v>
      </c>
      <c r="AD9" s="32">
        <f t="shared" si="10"/>
        <v>535.3441538</v>
      </c>
      <c r="AE9" s="32">
        <f t="shared" si="11"/>
        <v>160.87204499999999</v>
      </c>
      <c r="AG9" s="15">
        <f aca="true" t="shared" si="87" ref="AG9:AG35">C9*22.73895/100</f>
        <v>0</v>
      </c>
      <c r="AH9" s="15">
        <f t="shared" si="12"/>
        <v>13626.997956</v>
      </c>
      <c r="AI9" s="15">
        <f t="shared" si="13"/>
        <v>13626.997956</v>
      </c>
      <c r="AJ9" s="32">
        <f t="shared" si="14"/>
        <v>4483.4387715</v>
      </c>
      <c r="AK9" s="32">
        <f t="shared" si="15"/>
        <v>1347.2827875</v>
      </c>
      <c r="AM9" s="15">
        <f aca="true" t="shared" si="88" ref="AM9:AM35">C9*5.88551/100</f>
        <v>0</v>
      </c>
      <c r="AN9" s="15">
        <f t="shared" si="16"/>
        <v>3527.0684328</v>
      </c>
      <c r="AO9" s="15">
        <f t="shared" si="17"/>
        <v>3527.0684328</v>
      </c>
      <c r="AP9" s="32">
        <f t="shared" si="18"/>
        <v>1160.4460067</v>
      </c>
      <c r="AQ9" s="32">
        <f t="shared" si="19"/>
        <v>348.7164675</v>
      </c>
      <c r="AS9" s="15">
        <f aca="true" t="shared" si="89" ref="AS9:AS35">C9*3.98496/100</f>
        <v>0</v>
      </c>
      <c r="AT9" s="15">
        <f t="shared" si="20"/>
        <v>2388.1068288</v>
      </c>
      <c r="AU9" s="15">
        <f t="shared" si="21"/>
        <v>2388.1068288</v>
      </c>
      <c r="AV9" s="32">
        <f t="shared" si="22"/>
        <v>785.7145631999999</v>
      </c>
      <c r="AW9" s="32">
        <f t="shared" si="23"/>
        <v>236.10888</v>
      </c>
      <c r="AY9" s="15">
        <f aca="true" t="shared" si="90" ref="AY9:AY35">C9*0.61294/100</f>
        <v>0</v>
      </c>
      <c r="AZ9" s="15">
        <f t="shared" si="24"/>
        <v>367.32268320000003</v>
      </c>
      <c r="BA9" s="15">
        <f t="shared" si="25"/>
        <v>367.32268320000003</v>
      </c>
      <c r="BB9" s="32">
        <f t="shared" si="26"/>
        <v>120.8533798</v>
      </c>
      <c r="BC9" s="32">
        <f t="shared" si="27"/>
        <v>36.316695</v>
      </c>
      <c r="BE9" s="15">
        <f aca="true" t="shared" si="91" ref="BE9:BE35">C9*1.4032/100</f>
        <v>0</v>
      </c>
      <c r="BF9" s="15">
        <f t="shared" si="28"/>
        <v>840.9096959999999</v>
      </c>
      <c r="BG9" s="15">
        <f t="shared" si="29"/>
        <v>840.9096959999999</v>
      </c>
      <c r="BH9" s="32">
        <f t="shared" si="30"/>
        <v>276.668944</v>
      </c>
      <c r="BI9" s="32">
        <f t="shared" si="31"/>
        <v>83.1396</v>
      </c>
      <c r="BK9" s="15">
        <f aca="true" t="shared" si="92" ref="BK9:BK35">C9*0.23527/100</f>
        <v>0</v>
      </c>
      <c r="BL9" s="15">
        <f t="shared" si="32"/>
        <v>140.99260560000002</v>
      </c>
      <c r="BM9" s="15">
        <f t="shared" si="33"/>
        <v>140.99260560000002</v>
      </c>
      <c r="BN9" s="32">
        <f t="shared" si="34"/>
        <v>46.3881859</v>
      </c>
      <c r="BO9" s="32">
        <f t="shared" si="35"/>
        <v>13.939747500000001</v>
      </c>
      <c r="BQ9" s="15">
        <f aca="true" t="shared" si="93" ref="BQ9:BQ35">C9*0.25449/100</f>
        <v>0</v>
      </c>
      <c r="BR9" s="15">
        <f t="shared" si="36"/>
        <v>152.5107672</v>
      </c>
      <c r="BS9" s="15">
        <f t="shared" si="37"/>
        <v>152.5107672</v>
      </c>
      <c r="BT9" s="32">
        <f t="shared" si="38"/>
        <v>50.177793300000005</v>
      </c>
      <c r="BU9" s="32">
        <f t="shared" si="39"/>
        <v>15.078532500000001</v>
      </c>
      <c r="BW9" s="15">
        <f aca="true" t="shared" si="94" ref="BW9:BW35">C9*0.48599/100</f>
        <v>0</v>
      </c>
      <c r="BX9" s="15">
        <f t="shared" si="40"/>
        <v>291.24408719999997</v>
      </c>
      <c r="BY9" s="15">
        <f t="shared" si="41"/>
        <v>291.24408719999997</v>
      </c>
      <c r="BZ9" s="32">
        <f t="shared" si="42"/>
        <v>95.82264830000001</v>
      </c>
      <c r="CA9" s="32">
        <f t="shared" si="43"/>
        <v>28.7949075</v>
      </c>
      <c r="CC9" s="15">
        <f>C9*0.08071/100</f>
        <v>0</v>
      </c>
      <c r="CD9" s="15">
        <f t="shared" si="44"/>
        <v>48.3678888</v>
      </c>
      <c r="CE9" s="15">
        <f t="shared" si="45"/>
        <v>48.3678888</v>
      </c>
      <c r="CF9" s="32">
        <f t="shared" si="46"/>
        <v>15.9135907</v>
      </c>
      <c r="CG9" s="32">
        <f t="shared" si="47"/>
        <v>4.7820675</v>
      </c>
      <c r="CI9" s="15">
        <f aca="true" t="shared" si="95" ref="CI9:CI35">C9*0.0014/100</f>
        <v>0</v>
      </c>
      <c r="CJ9" s="15">
        <f t="shared" si="48"/>
        <v>0.838992</v>
      </c>
      <c r="CK9" s="15">
        <f t="shared" si="49"/>
        <v>0.838992</v>
      </c>
      <c r="CL9" s="32">
        <f aca="true" t="shared" si="96" ref="CL9:CL35">CJ$6*$F9</f>
        <v>0.276038</v>
      </c>
      <c r="CM9" s="32">
        <f aca="true" t="shared" si="97" ref="CM9:CM35">CJ$6*$G9</f>
        <v>0.08295</v>
      </c>
      <c r="CO9" s="15">
        <f aca="true" t="shared" si="98" ref="CO9:CO35">C9*0.51373/100</f>
        <v>0</v>
      </c>
      <c r="CP9" s="15">
        <f t="shared" si="50"/>
        <v>307.8681144</v>
      </c>
      <c r="CQ9" s="15">
        <f t="shared" si="51"/>
        <v>307.8681144</v>
      </c>
      <c r="CR9" s="32">
        <f t="shared" si="52"/>
        <v>101.2921441</v>
      </c>
      <c r="CS9" s="32">
        <f t="shared" si="53"/>
        <v>30.4385025</v>
      </c>
      <c r="CU9" s="15">
        <f aca="true" t="shared" si="99" ref="CU9:CU35">C9*0.74436/100</f>
        <v>0</v>
      </c>
      <c r="CV9" s="15">
        <f t="shared" si="54"/>
        <v>446.0800608</v>
      </c>
      <c r="CW9" s="15">
        <f t="shared" si="55"/>
        <v>446.0800608</v>
      </c>
      <c r="CX9" s="32">
        <f t="shared" si="56"/>
        <v>146.7654612</v>
      </c>
      <c r="CY9" s="32">
        <f t="shared" si="57"/>
        <v>44.10333</v>
      </c>
      <c r="DA9" s="15">
        <f aca="true" t="shared" si="100" ref="DA9:DA35">C9*0.94183/100</f>
        <v>0</v>
      </c>
      <c r="DB9" s="15">
        <f t="shared" si="58"/>
        <v>564.4198824</v>
      </c>
      <c r="DC9" s="15">
        <f t="shared" si="59"/>
        <v>564.4198824</v>
      </c>
      <c r="DD9" s="32">
        <f t="shared" si="60"/>
        <v>185.70062109999998</v>
      </c>
      <c r="DE9" s="32">
        <f t="shared" si="61"/>
        <v>55.8034275</v>
      </c>
      <c r="DG9" s="15">
        <f aca="true" t="shared" si="101" ref="DG9:DG35">C9*0.0876/100</f>
        <v>0</v>
      </c>
      <c r="DH9" s="15">
        <f t="shared" si="62"/>
        <v>52.496928</v>
      </c>
      <c r="DI9" s="15">
        <f t="shared" si="63"/>
        <v>52.496928</v>
      </c>
      <c r="DJ9" s="32">
        <f t="shared" si="64"/>
        <v>17.272092</v>
      </c>
      <c r="DK9" s="32">
        <f t="shared" si="65"/>
        <v>5.190300000000001</v>
      </c>
      <c r="DM9" s="15">
        <f aca="true" t="shared" si="102" ref="DM9:DM35">C9*1.65525/100</f>
        <v>0</v>
      </c>
      <c r="DN9" s="32">
        <f t="shared" si="66"/>
        <v>991.95822</v>
      </c>
      <c r="DO9" s="15">
        <f t="shared" si="67"/>
        <v>991.95822</v>
      </c>
      <c r="DP9" s="32">
        <f t="shared" si="68"/>
        <v>326.36564250000004</v>
      </c>
      <c r="DQ9" s="32">
        <f t="shared" si="69"/>
        <v>98.07356250000001</v>
      </c>
      <c r="DS9" s="15">
        <f aca="true" t="shared" si="103" ref="DS9:DS35">C9*4.29442/100</f>
        <v>0</v>
      </c>
      <c r="DT9" s="15">
        <f t="shared" si="70"/>
        <v>2573.5600176</v>
      </c>
      <c r="DU9" s="15">
        <f t="shared" si="71"/>
        <v>2573.5600176</v>
      </c>
      <c r="DV9" s="32">
        <f t="shared" si="72"/>
        <v>846.7307914</v>
      </c>
      <c r="DW9" s="32">
        <f t="shared" si="73"/>
        <v>254.444385</v>
      </c>
      <c r="DY9" s="15">
        <f aca="true" t="shared" si="104" ref="DY9:DY35">C9*0.31635/100</f>
        <v>0</v>
      </c>
      <c r="DZ9" s="15">
        <f t="shared" si="74"/>
        <v>189.582228</v>
      </c>
      <c r="EA9" s="15">
        <f t="shared" si="75"/>
        <v>189.582228</v>
      </c>
      <c r="EB9" s="32">
        <f t="shared" si="76"/>
        <v>62.3747295</v>
      </c>
      <c r="EC9" s="32">
        <f t="shared" si="77"/>
        <v>18.7437375</v>
      </c>
    </row>
    <row r="10" spans="1:133" ht="12">
      <c r="A10" s="2">
        <v>41183</v>
      </c>
      <c r="C10" s="16">
        <f>'2011B'!C10</f>
        <v>0</v>
      </c>
      <c r="D10" s="16">
        <f>'2011B'!D10</f>
        <v>67000</v>
      </c>
      <c r="E10" s="16">
        <f t="shared" si="78"/>
        <v>67000</v>
      </c>
      <c r="F10" s="16">
        <f>'2011B'!F10</f>
        <v>19719</v>
      </c>
      <c r="G10" s="16">
        <f>'2011B'!G10</f>
        <v>5931</v>
      </c>
      <c r="I10" s="47">
        <f t="shared" si="79"/>
        <v>0</v>
      </c>
      <c r="J10" s="47">
        <f t="shared" si="80"/>
        <v>37559.704200000015</v>
      </c>
      <c r="K10" s="47">
        <f t="shared" si="81"/>
        <v>37559.704200000015</v>
      </c>
      <c r="L10" s="47">
        <f t="shared" si="82"/>
        <v>11054.325479399999</v>
      </c>
      <c r="M10" s="47">
        <f t="shared" si="83"/>
        <v>3324.8747106000005</v>
      </c>
      <c r="P10" s="32">
        <f t="shared" si="0"/>
        <v>6044.9946</v>
      </c>
      <c r="Q10" s="32">
        <f t="shared" si="1"/>
        <v>6044.9946</v>
      </c>
      <c r="R10" s="32">
        <f t="shared" si="2"/>
        <v>1779.1231122000002</v>
      </c>
      <c r="S10" s="32">
        <f t="shared" si="3"/>
        <v>535.1173578</v>
      </c>
      <c r="V10" s="15">
        <f t="shared" si="4"/>
        <v>56.80259999999999</v>
      </c>
      <c r="W10" s="15">
        <f t="shared" si="5"/>
        <v>56.80259999999999</v>
      </c>
      <c r="X10" s="32">
        <f t="shared" si="6"/>
        <v>16.717768200000002</v>
      </c>
      <c r="Y10" s="32">
        <f t="shared" si="7"/>
        <v>5.0283018</v>
      </c>
      <c r="AA10" s="32"/>
      <c r="AB10" s="15">
        <f t="shared" si="8"/>
        <v>1819.1438</v>
      </c>
      <c r="AC10" s="15">
        <f t="shared" si="9"/>
        <v>1819.1438</v>
      </c>
      <c r="AD10" s="32">
        <f t="shared" si="10"/>
        <v>535.3984566</v>
      </c>
      <c r="AE10" s="32">
        <f t="shared" si="11"/>
        <v>161.0349534</v>
      </c>
      <c r="AH10" s="15">
        <f t="shared" si="12"/>
        <v>15235.0965</v>
      </c>
      <c r="AI10" s="15">
        <f t="shared" si="13"/>
        <v>15235.0965</v>
      </c>
      <c r="AJ10" s="32">
        <f t="shared" si="14"/>
        <v>4483.8935505</v>
      </c>
      <c r="AK10" s="32">
        <f t="shared" si="15"/>
        <v>1348.6471245</v>
      </c>
      <c r="AN10" s="15">
        <f t="shared" si="16"/>
        <v>3943.2916999999998</v>
      </c>
      <c r="AO10" s="15">
        <f t="shared" si="17"/>
        <v>3943.2916999999998</v>
      </c>
      <c r="AP10" s="32">
        <f t="shared" si="18"/>
        <v>1160.5637169</v>
      </c>
      <c r="AQ10" s="32">
        <f t="shared" si="19"/>
        <v>349.0695981</v>
      </c>
      <c r="AT10" s="15">
        <f t="shared" si="20"/>
        <v>2669.9232</v>
      </c>
      <c r="AU10" s="15">
        <f t="shared" si="21"/>
        <v>2669.9232</v>
      </c>
      <c r="AV10" s="32">
        <f t="shared" si="22"/>
        <v>785.7942624</v>
      </c>
      <c r="AW10" s="32">
        <f t="shared" si="23"/>
        <v>236.3479776</v>
      </c>
      <c r="AZ10" s="15">
        <f t="shared" si="24"/>
        <v>410.6698</v>
      </c>
      <c r="BA10" s="15">
        <f t="shared" si="25"/>
        <v>410.6698</v>
      </c>
      <c r="BB10" s="32">
        <f t="shared" si="26"/>
        <v>120.8656386</v>
      </c>
      <c r="BC10" s="32">
        <f t="shared" si="27"/>
        <v>36.353471400000004</v>
      </c>
      <c r="BF10" s="15">
        <f t="shared" si="28"/>
        <v>940.1439999999999</v>
      </c>
      <c r="BG10" s="15">
        <f t="shared" si="29"/>
        <v>940.1439999999999</v>
      </c>
      <c r="BH10" s="32">
        <f t="shared" si="30"/>
        <v>276.697008</v>
      </c>
      <c r="BI10" s="32">
        <f t="shared" si="31"/>
        <v>83.223792</v>
      </c>
      <c r="BL10" s="15">
        <f t="shared" si="32"/>
        <v>157.6309</v>
      </c>
      <c r="BM10" s="15">
        <f t="shared" si="33"/>
        <v>157.6309</v>
      </c>
      <c r="BN10" s="32">
        <f t="shared" si="34"/>
        <v>46.3928913</v>
      </c>
      <c r="BO10" s="32">
        <f t="shared" si="35"/>
        <v>13.953863700000001</v>
      </c>
      <c r="BR10" s="15">
        <f t="shared" si="36"/>
        <v>170.5083</v>
      </c>
      <c r="BS10" s="15">
        <f t="shared" si="37"/>
        <v>170.5083</v>
      </c>
      <c r="BT10" s="32">
        <f t="shared" si="38"/>
        <v>50.182883100000005</v>
      </c>
      <c r="BU10" s="32">
        <f t="shared" si="39"/>
        <v>15.0938019</v>
      </c>
      <c r="BX10" s="15">
        <f t="shared" si="40"/>
        <v>325.6133</v>
      </c>
      <c r="BY10" s="15">
        <f t="shared" si="41"/>
        <v>325.6133</v>
      </c>
      <c r="BZ10" s="32">
        <f t="shared" si="42"/>
        <v>95.83236810000001</v>
      </c>
      <c r="CA10" s="32">
        <f t="shared" si="43"/>
        <v>28.824066900000002</v>
      </c>
      <c r="CD10" s="15">
        <f t="shared" si="44"/>
        <v>54.075700000000005</v>
      </c>
      <c r="CE10" s="15">
        <f t="shared" si="45"/>
        <v>54.075700000000005</v>
      </c>
      <c r="CF10" s="32">
        <f t="shared" si="46"/>
        <v>15.9152049</v>
      </c>
      <c r="CG10" s="32">
        <f t="shared" si="47"/>
        <v>4.7869101</v>
      </c>
      <c r="CJ10" s="15">
        <f t="shared" si="48"/>
        <v>0.938</v>
      </c>
      <c r="CK10" s="15">
        <f t="shared" si="49"/>
        <v>0.938</v>
      </c>
      <c r="CL10" s="32">
        <f t="shared" si="96"/>
        <v>0.276066</v>
      </c>
      <c r="CM10" s="32">
        <f t="shared" si="97"/>
        <v>0.083034</v>
      </c>
      <c r="CP10" s="15">
        <f t="shared" si="50"/>
        <v>344.19910000000004</v>
      </c>
      <c r="CQ10" s="15">
        <f t="shared" si="51"/>
        <v>344.19910000000004</v>
      </c>
      <c r="CR10" s="32">
        <f t="shared" si="52"/>
        <v>101.3024187</v>
      </c>
      <c r="CS10" s="32">
        <f t="shared" si="53"/>
        <v>30.4693263</v>
      </c>
      <c r="CV10" s="15">
        <f t="shared" si="54"/>
        <v>498.7212</v>
      </c>
      <c r="CW10" s="15">
        <f t="shared" si="55"/>
        <v>498.7212</v>
      </c>
      <c r="CX10" s="32">
        <f t="shared" si="56"/>
        <v>146.7803484</v>
      </c>
      <c r="CY10" s="32">
        <f t="shared" si="57"/>
        <v>44.1479916</v>
      </c>
      <c r="DB10" s="15">
        <f t="shared" si="58"/>
        <v>631.0260999999999</v>
      </c>
      <c r="DC10" s="15">
        <f t="shared" si="59"/>
        <v>631.0260999999999</v>
      </c>
      <c r="DD10" s="32">
        <f t="shared" si="60"/>
        <v>185.7194577</v>
      </c>
      <c r="DE10" s="32">
        <f t="shared" si="61"/>
        <v>55.8599373</v>
      </c>
      <c r="DH10" s="15">
        <f t="shared" si="62"/>
        <v>58.692</v>
      </c>
      <c r="DI10" s="15">
        <f t="shared" si="63"/>
        <v>58.692</v>
      </c>
      <c r="DJ10" s="32">
        <f t="shared" si="64"/>
        <v>17.273844</v>
      </c>
      <c r="DK10" s="32">
        <f t="shared" si="65"/>
        <v>5.195556</v>
      </c>
      <c r="DN10" s="32">
        <f t="shared" si="66"/>
        <v>1109.0175000000002</v>
      </c>
      <c r="DO10" s="15">
        <f t="shared" si="67"/>
        <v>1109.0175000000002</v>
      </c>
      <c r="DP10" s="32">
        <f t="shared" si="68"/>
        <v>326.3987475</v>
      </c>
      <c r="DQ10" s="32">
        <f t="shared" si="69"/>
        <v>98.17287750000001</v>
      </c>
      <c r="DT10" s="15">
        <f t="shared" si="70"/>
        <v>2877.2613999999994</v>
      </c>
      <c r="DU10" s="15">
        <f t="shared" si="71"/>
        <v>2877.2613999999994</v>
      </c>
      <c r="DV10" s="32">
        <f t="shared" si="72"/>
        <v>846.8166798000001</v>
      </c>
      <c r="DW10" s="32">
        <f t="shared" si="73"/>
        <v>254.7020502</v>
      </c>
      <c r="DZ10" s="15">
        <f t="shared" si="74"/>
        <v>211.9545</v>
      </c>
      <c r="EA10" s="15">
        <f t="shared" si="75"/>
        <v>211.9545</v>
      </c>
      <c r="EB10" s="32">
        <f t="shared" si="76"/>
        <v>62.3810565</v>
      </c>
      <c r="EC10" s="32">
        <f t="shared" si="77"/>
        <v>18.762718500000002</v>
      </c>
    </row>
    <row r="11" spans="1:133" ht="12">
      <c r="A11" s="2">
        <v>41365</v>
      </c>
      <c r="C11" s="16">
        <f>'2011B'!C11</f>
        <v>0</v>
      </c>
      <c r="D11" s="16">
        <f>'2011B'!D11</f>
        <v>67000</v>
      </c>
      <c r="E11" s="16">
        <f t="shared" si="78"/>
        <v>67000</v>
      </c>
      <c r="F11" s="16">
        <f>'2011B'!F11</f>
        <v>19719</v>
      </c>
      <c r="G11" s="16">
        <f>'2011B'!G11</f>
        <v>5931</v>
      </c>
      <c r="I11" s="47">
        <f t="shared" si="79"/>
        <v>0</v>
      </c>
      <c r="J11" s="47">
        <f t="shared" si="80"/>
        <v>37559.704200000015</v>
      </c>
      <c r="K11" s="47">
        <f t="shared" si="81"/>
        <v>37559.704200000015</v>
      </c>
      <c r="L11" s="47">
        <f t="shared" si="82"/>
        <v>11054.325479399999</v>
      </c>
      <c r="M11" s="47">
        <f t="shared" si="83"/>
        <v>3324.8747106000005</v>
      </c>
      <c r="O11" s="15">
        <f t="shared" si="84"/>
        <v>0</v>
      </c>
      <c r="P11" s="32">
        <f t="shared" si="0"/>
        <v>6044.9946</v>
      </c>
      <c r="Q11" s="32">
        <f t="shared" si="1"/>
        <v>6044.9946</v>
      </c>
      <c r="R11" s="32">
        <f t="shared" si="2"/>
        <v>1779.1231122000002</v>
      </c>
      <c r="S11" s="32">
        <f t="shared" si="3"/>
        <v>535.1173578</v>
      </c>
      <c r="U11" s="15">
        <f t="shared" si="85"/>
        <v>0</v>
      </c>
      <c r="V11" s="15">
        <f t="shared" si="4"/>
        <v>56.80259999999999</v>
      </c>
      <c r="W11" s="15">
        <f t="shared" si="5"/>
        <v>56.80259999999999</v>
      </c>
      <c r="X11" s="32">
        <f t="shared" si="6"/>
        <v>16.717768200000002</v>
      </c>
      <c r="Y11" s="32">
        <f t="shared" si="7"/>
        <v>5.0283018</v>
      </c>
      <c r="AA11" s="32">
        <f t="shared" si="86"/>
        <v>0</v>
      </c>
      <c r="AB11" s="15">
        <f t="shared" si="8"/>
        <v>1819.1438</v>
      </c>
      <c r="AC11" s="15">
        <f t="shared" si="9"/>
        <v>1819.1438</v>
      </c>
      <c r="AD11" s="32">
        <f t="shared" si="10"/>
        <v>535.3984566</v>
      </c>
      <c r="AE11" s="32">
        <f t="shared" si="11"/>
        <v>161.0349534</v>
      </c>
      <c r="AG11" s="15">
        <f t="shared" si="87"/>
        <v>0</v>
      </c>
      <c r="AH11" s="15">
        <f t="shared" si="12"/>
        <v>15235.0965</v>
      </c>
      <c r="AI11" s="15">
        <f t="shared" si="13"/>
        <v>15235.0965</v>
      </c>
      <c r="AJ11" s="32">
        <f t="shared" si="14"/>
        <v>4483.8935505</v>
      </c>
      <c r="AK11" s="32">
        <f t="shared" si="15"/>
        <v>1348.6471245</v>
      </c>
      <c r="AM11" s="15">
        <f t="shared" si="88"/>
        <v>0</v>
      </c>
      <c r="AN11" s="15">
        <f t="shared" si="16"/>
        <v>3943.2916999999998</v>
      </c>
      <c r="AO11" s="15">
        <f t="shared" si="17"/>
        <v>3943.2916999999998</v>
      </c>
      <c r="AP11" s="32">
        <f t="shared" si="18"/>
        <v>1160.5637169</v>
      </c>
      <c r="AQ11" s="32">
        <f t="shared" si="19"/>
        <v>349.0695981</v>
      </c>
      <c r="AS11" s="15">
        <f t="shared" si="89"/>
        <v>0</v>
      </c>
      <c r="AT11" s="15">
        <f t="shared" si="20"/>
        <v>2669.9232</v>
      </c>
      <c r="AU11" s="15">
        <f t="shared" si="21"/>
        <v>2669.9232</v>
      </c>
      <c r="AV11" s="32">
        <f t="shared" si="22"/>
        <v>785.7942624</v>
      </c>
      <c r="AW11" s="32">
        <f t="shared" si="23"/>
        <v>236.3479776</v>
      </c>
      <c r="AY11" s="15">
        <f t="shared" si="90"/>
        <v>0</v>
      </c>
      <c r="AZ11" s="15">
        <f t="shared" si="24"/>
        <v>410.6698</v>
      </c>
      <c r="BA11" s="15">
        <f t="shared" si="25"/>
        <v>410.6698</v>
      </c>
      <c r="BB11" s="32">
        <f t="shared" si="26"/>
        <v>120.8656386</v>
      </c>
      <c r="BC11" s="32">
        <f t="shared" si="27"/>
        <v>36.353471400000004</v>
      </c>
      <c r="BE11" s="15">
        <f t="shared" si="91"/>
        <v>0</v>
      </c>
      <c r="BF11" s="15">
        <f t="shared" si="28"/>
        <v>940.1439999999999</v>
      </c>
      <c r="BG11" s="15">
        <f t="shared" si="29"/>
        <v>940.1439999999999</v>
      </c>
      <c r="BH11" s="32">
        <f t="shared" si="30"/>
        <v>276.697008</v>
      </c>
      <c r="BI11" s="32">
        <f t="shared" si="31"/>
        <v>83.223792</v>
      </c>
      <c r="BK11" s="15">
        <f t="shared" si="92"/>
        <v>0</v>
      </c>
      <c r="BL11" s="15">
        <f t="shared" si="32"/>
        <v>157.6309</v>
      </c>
      <c r="BM11" s="15">
        <f t="shared" si="33"/>
        <v>157.6309</v>
      </c>
      <c r="BN11" s="32">
        <f t="shared" si="34"/>
        <v>46.3928913</v>
      </c>
      <c r="BO11" s="32">
        <f t="shared" si="35"/>
        <v>13.953863700000001</v>
      </c>
      <c r="BQ11" s="15">
        <f t="shared" si="93"/>
        <v>0</v>
      </c>
      <c r="BR11" s="15">
        <f t="shared" si="36"/>
        <v>170.5083</v>
      </c>
      <c r="BS11" s="15">
        <f t="shared" si="37"/>
        <v>170.5083</v>
      </c>
      <c r="BT11" s="32">
        <f t="shared" si="38"/>
        <v>50.182883100000005</v>
      </c>
      <c r="BU11" s="32">
        <f t="shared" si="39"/>
        <v>15.0938019</v>
      </c>
      <c r="BW11" s="15">
        <f t="shared" si="94"/>
        <v>0</v>
      </c>
      <c r="BX11" s="15">
        <f t="shared" si="40"/>
        <v>325.6133</v>
      </c>
      <c r="BY11" s="15">
        <f t="shared" si="41"/>
        <v>325.6133</v>
      </c>
      <c r="BZ11" s="32">
        <f t="shared" si="42"/>
        <v>95.83236810000001</v>
      </c>
      <c r="CA11" s="32">
        <f t="shared" si="43"/>
        <v>28.824066900000002</v>
      </c>
      <c r="CC11" s="15">
        <f>C11*0.08071/100</f>
        <v>0</v>
      </c>
      <c r="CD11" s="15">
        <f t="shared" si="44"/>
        <v>54.075700000000005</v>
      </c>
      <c r="CE11" s="15">
        <f t="shared" si="45"/>
        <v>54.075700000000005</v>
      </c>
      <c r="CF11" s="32">
        <f t="shared" si="46"/>
        <v>15.9152049</v>
      </c>
      <c r="CG11" s="32">
        <f t="shared" si="47"/>
        <v>4.7869101</v>
      </c>
      <c r="CI11" s="15">
        <f t="shared" si="95"/>
        <v>0</v>
      </c>
      <c r="CJ11" s="15">
        <f t="shared" si="48"/>
        <v>0.938</v>
      </c>
      <c r="CK11" s="15">
        <f t="shared" si="49"/>
        <v>0.938</v>
      </c>
      <c r="CL11" s="32">
        <f t="shared" si="96"/>
        <v>0.276066</v>
      </c>
      <c r="CM11" s="32">
        <f t="shared" si="97"/>
        <v>0.083034</v>
      </c>
      <c r="CO11" s="15">
        <f t="shared" si="98"/>
        <v>0</v>
      </c>
      <c r="CP11" s="15">
        <f t="shared" si="50"/>
        <v>344.19910000000004</v>
      </c>
      <c r="CQ11" s="15">
        <f t="shared" si="51"/>
        <v>344.19910000000004</v>
      </c>
      <c r="CR11" s="32">
        <f t="shared" si="52"/>
        <v>101.3024187</v>
      </c>
      <c r="CS11" s="32">
        <f t="shared" si="53"/>
        <v>30.4693263</v>
      </c>
      <c r="CU11" s="15">
        <f t="shared" si="99"/>
        <v>0</v>
      </c>
      <c r="CV11" s="15">
        <f t="shared" si="54"/>
        <v>498.7212</v>
      </c>
      <c r="CW11" s="15">
        <f t="shared" si="55"/>
        <v>498.7212</v>
      </c>
      <c r="CX11" s="32">
        <f t="shared" si="56"/>
        <v>146.7803484</v>
      </c>
      <c r="CY11" s="32">
        <f t="shared" si="57"/>
        <v>44.1479916</v>
      </c>
      <c r="DA11" s="15">
        <f t="shared" si="100"/>
        <v>0</v>
      </c>
      <c r="DB11" s="15">
        <f t="shared" si="58"/>
        <v>631.0260999999999</v>
      </c>
      <c r="DC11" s="15">
        <f t="shared" si="59"/>
        <v>631.0260999999999</v>
      </c>
      <c r="DD11" s="32">
        <f t="shared" si="60"/>
        <v>185.7194577</v>
      </c>
      <c r="DE11" s="32">
        <f t="shared" si="61"/>
        <v>55.8599373</v>
      </c>
      <c r="DG11" s="15">
        <f t="shared" si="101"/>
        <v>0</v>
      </c>
      <c r="DH11" s="15">
        <f t="shared" si="62"/>
        <v>58.692</v>
      </c>
      <c r="DI11" s="15">
        <f t="shared" si="63"/>
        <v>58.692</v>
      </c>
      <c r="DJ11" s="32">
        <f t="shared" si="64"/>
        <v>17.273844</v>
      </c>
      <c r="DK11" s="32">
        <f t="shared" si="65"/>
        <v>5.195556</v>
      </c>
      <c r="DM11" s="15">
        <f t="shared" si="102"/>
        <v>0</v>
      </c>
      <c r="DN11" s="32">
        <f t="shared" si="66"/>
        <v>1109.0175000000002</v>
      </c>
      <c r="DO11" s="15">
        <f t="shared" si="67"/>
        <v>1109.0175000000002</v>
      </c>
      <c r="DP11" s="32">
        <f t="shared" si="68"/>
        <v>326.3987475</v>
      </c>
      <c r="DQ11" s="32">
        <f t="shared" si="69"/>
        <v>98.17287750000001</v>
      </c>
      <c r="DS11" s="15">
        <f t="shared" si="103"/>
        <v>0</v>
      </c>
      <c r="DT11" s="15">
        <f t="shared" si="70"/>
        <v>2877.2613999999994</v>
      </c>
      <c r="DU11" s="15">
        <f t="shared" si="71"/>
        <v>2877.2613999999994</v>
      </c>
      <c r="DV11" s="32">
        <f t="shared" si="72"/>
        <v>846.8166798000001</v>
      </c>
      <c r="DW11" s="32">
        <f t="shared" si="73"/>
        <v>254.7020502</v>
      </c>
      <c r="DY11" s="15">
        <f t="shared" si="104"/>
        <v>0</v>
      </c>
      <c r="DZ11" s="15">
        <f t="shared" si="74"/>
        <v>211.9545</v>
      </c>
      <c r="EA11" s="15">
        <f t="shared" si="75"/>
        <v>211.9545</v>
      </c>
      <c r="EB11" s="32">
        <f t="shared" si="76"/>
        <v>62.3810565</v>
      </c>
      <c r="EC11" s="32">
        <f t="shared" si="77"/>
        <v>18.762718500000002</v>
      </c>
    </row>
    <row r="12" spans="1:133" ht="12">
      <c r="A12" s="2">
        <v>41548</v>
      </c>
      <c r="C12" s="16">
        <f>'2011B'!C12</f>
        <v>0</v>
      </c>
      <c r="D12" s="16">
        <f>'2011B'!D12</f>
        <v>67000</v>
      </c>
      <c r="E12" s="16">
        <f t="shared" si="78"/>
        <v>67000</v>
      </c>
      <c r="F12" s="16">
        <f>'2011B'!F12</f>
        <v>19719</v>
      </c>
      <c r="G12" s="16">
        <f>'2011B'!G12</f>
        <v>5931</v>
      </c>
      <c r="I12" s="47">
        <f t="shared" si="79"/>
        <v>0</v>
      </c>
      <c r="J12" s="47">
        <f t="shared" si="80"/>
        <v>37559.704200000015</v>
      </c>
      <c r="K12" s="47">
        <f t="shared" si="81"/>
        <v>37559.704200000015</v>
      </c>
      <c r="L12" s="47">
        <f t="shared" si="82"/>
        <v>11054.325479399999</v>
      </c>
      <c r="M12" s="47">
        <f t="shared" si="83"/>
        <v>3324.8747106000005</v>
      </c>
      <c r="P12" s="32">
        <f t="shared" si="0"/>
        <v>6044.9946</v>
      </c>
      <c r="Q12" s="32">
        <f t="shared" si="1"/>
        <v>6044.9946</v>
      </c>
      <c r="R12" s="32">
        <f t="shared" si="2"/>
        <v>1779.1231122000002</v>
      </c>
      <c r="S12" s="32">
        <f t="shared" si="3"/>
        <v>535.1173578</v>
      </c>
      <c r="V12" s="15">
        <f t="shared" si="4"/>
        <v>56.80259999999999</v>
      </c>
      <c r="W12" s="15">
        <f t="shared" si="5"/>
        <v>56.80259999999999</v>
      </c>
      <c r="X12" s="32">
        <f t="shared" si="6"/>
        <v>16.717768200000002</v>
      </c>
      <c r="Y12" s="32">
        <f t="shared" si="7"/>
        <v>5.0283018</v>
      </c>
      <c r="AA12" s="32"/>
      <c r="AB12" s="15">
        <f t="shared" si="8"/>
        <v>1819.1438</v>
      </c>
      <c r="AC12" s="15">
        <f t="shared" si="9"/>
        <v>1819.1438</v>
      </c>
      <c r="AD12" s="32">
        <f t="shared" si="10"/>
        <v>535.3984566</v>
      </c>
      <c r="AE12" s="32">
        <f t="shared" si="11"/>
        <v>161.0349534</v>
      </c>
      <c r="AH12" s="15">
        <f t="shared" si="12"/>
        <v>15235.0965</v>
      </c>
      <c r="AI12" s="15">
        <f t="shared" si="13"/>
        <v>15235.0965</v>
      </c>
      <c r="AJ12" s="32">
        <f t="shared" si="14"/>
        <v>4483.8935505</v>
      </c>
      <c r="AK12" s="32">
        <f t="shared" si="15"/>
        <v>1348.6471245</v>
      </c>
      <c r="AN12" s="15">
        <f t="shared" si="16"/>
        <v>3943.2916999999998</v>
      </c>
      <c r="AO12" s="15">
        <f t="shared" si="17"/>
        <v>3943.2916999999998</v>
      </c>
      <c r="AP12" s="32">
        <f t="shared" si="18"/>
        <v>1160.5637169</v>
      </c>
      <c r="AQ12" s="32">
        <f t="shared" si="19"/>
        <v>349.0695981</v>
      </c>
      <c r="AT12" s="15">
        <f t="shared" si="20"/>
        <v>2669.9232</v>
      </c>
      <c r="AU12" s="15">
        <f t="shared" si="21"/>
        <v>2669.9232</v>
      </c>
      <c r="AV12" s="32">
        <f t="shared" si="22"/>
        <v>785.7942624</v>
      </c>
      <c r="AW12" s="32">
        <f t="shared" si="23"/>
        <v>236.3479776</v>
      </c>
      <c r="AZ12" s="15">
        <f t="shared" si="24"/>
        <v>410.6698</v>
      </c>
      <c r="BA12" s="15">
        <f t="shared" si="25"/>
        <v>410.6698</v>
      </c>
      <c r="BB12" s="32">
        <f t="shared" si="26"/>
        <v>120.8656386</v>
      </c>
      <c r="BC12" s="32">
        <f t="shared" si="27"/>
        <v>36.353471400000004</v>
      </c>
      <c r="BF12" s="15">
        <f t="shared" si="28"/>
        <v>940.1439999999999</v>
      </c>
      <c r="BG12" s="15">
        <f t="shared" si="29"/>
        <v>940.1439999999999</v>
      </c>
      <c r="BH12" s="32">
        <f t="shared" si="30"/>
        <v>276.697008</v>
      </c>
      <c r="BI12" s="32">
        <f t="shared" si="31"/>
        <v>83.223792</v>
      </c>
      <c r="BL12" s="15">
        <f t="shared" si="32"/>
        <v>157.6309</v>
      </c>
      <c r="BM12" s="15">
        <f t="shared" si="33"/>
        <v>157.6309</v>
      </c>
      <c r="BN12" s="32">
        <f t="shared" si="34"/>
        <v>46.3928913</v>
      </c>
      <c r="BO12" s="32">
        <f t="shared" si="35"/>
        <v>13.953863700000001</v>
      </c>
      <c r="BR12" s="15">
        <f t="shared" si="36"/>
        <v>170.5083</v>
      </c>
      <c r="BS12" s="15">
        <f t="shared" si="37"/>
        <v>170.5083</v>
      </c>
      <c r="BT12" s="32">
        <f t="shared" si="38"/>
        <v>50.182883100000005</v>
      </c>
      <c r="BU12" s="32">
        <f t="shared" si="39"/>
        <v>15.0938019</v>
      </c>
      <c r="BX12" s="15">
        <f t="shared" si="40"/>
        <v>325.6133</v>
      </c>
      <c r="BY12" s="15">
        <f t="shared" si="41"/>
        <v>325.6133</v>
      </c>
      <c r="BZ12" s="32">
        <f t="shared" si="42"/>
        <v>95.83236810000001</v>
      </c>
      <c r="CA12" s="32">
        <f t="shared" si="43"/>
        <v>28.824066900000002</v>
      </c>
      <c r="CD12" s="15">
        <f t="shared" si="44"/>
        <v>54.075700000000005</v>
      </c>
      <c r="CE12" s="15">
        <f t="shared" si="45"/>
        <v>54.075700000000005</v>
      </c>
      <c r="CF12" s="32">
        <f t="shared" si="46"/>
        <v>15.9152049</v>
      </c>
      <c r="CG12" s="32">
        <f t="shared" si="47"/>
        <v>4.7869101</v>
      </c>
      <c r="CJ12" s="15">
        <f t="shared" si="48"/>
        <v>0.938</v>
      </c>
      <c r="CK12" s="15">
        <f t="shared" si="49"/>
        <v>0.938</v>
      </c>
      <c r="CL12" s="32">
        <f t="shared" si="96"/>
        <v>0.276066</v>
      </c>
      <c r="CM12" s="32">
        <f t="shared" si="97"/>
        <v>0.083034</v>
      </c>
      <c r="CP12" s="15">
        <f t="shared" si="50"/>
        <v>344.19910000000004</v>
      </c>
      <c r="CQ12" s="15">
        <f t="shared" si="51"/>
        <v>344.19910000000004</v>
      </c>
      <c r="CR12" s="32">
        <f t="shared" si="52"/>
        <v>101.3024187</v>
      </c>
      <c r="CS12" s="32">
        <f t="shared" si="53"/>
        <v>30.4693263</v>
      </c>
      <c r="CV12" s="15">
        <f t="shared" si="54"/>
        <v>498.7212</v>
      </c>
      <c r="CW12" s="15">
        <f t="shared" si="55"/>
        <v>498.7212</v>
      </c>
      <c r="CX12" s="32">
        <f t="shared" si="56"/>
        <v>146.7803484</v>
      </c>
      <c r="CY12" s="32">
        <f t="shared" si="57"/>
        <v>44.1479916</v>
      </c>
      <c r="DB12" s="15">
        <f t="shared" si="58"/>
        <v>631.0260999999999</v>
      </c>
      <c r="DC12" s="15">
        <f t="shared" si="59"/>
        <v>631.0260999999999</v>
      </c>
      <c r="DD12" s="32">
        <f t="shared" si="60"/>
        <v>185.7194577</v>
      </c>
      <c r="DE12" s="32">
        <f t="shared" si="61"/>
        <v>55.8599373</v>
      </c>
      <c r="DH12" s="15">
        <f t="shared" si="62"/>
        <v>58.692</v>
      </c>
      <c r="DI12" s="15">
        <f t="shared" si="63"/>
        <v>58.692</v>
      </c>
      <c r="DJ12" s="32">
        <f t="shared" si="64"/>
        <v>17.273844</v>
      </c>
      <c r="DK12" s="32">
        <f t="shared" si="65"/>
        <v>5.195556</v>
      </c>
      <c r="DN12" s="32">
        <f t="shared" si="66"/>
        <v>1109.0175000000002</v>
      </c>
      <c r="DO12" s="15">
        <f t="shared" si="67"/>
        <v>1109.0175000000002</v>
      </c>
      <c r="DP12" s="32">
        <f t="shared" si="68"/>
        <v>326.3987475</v>
      </c>
      <c r="DQ12" s="32">
        <f t="shared" si="69"/>
        <v>98.17287750000001</v>
      </c>
      <c r="DT12" s="15">
        <f t="shared" si="70"/>
        <v>2877.2613999999994</v>
      </c>
      <c r="DU12" s="15">
        <f t="shared" si="71"/>
        <v>2877.2613999999994</v>
      </c>
      <c r="DV12" s="32">
        <f t="shared" si="72"/>
        <v>846.8166798000001</v>
      </c>
      <c r="DW12" s="32">
        <f t="shared" si="73"/>
        <v>254.7020502</v>
      </c>
      <c r="DZ12" s="15">
        <f t="shared" si="74"/>
        <v>211.9545</v>
      </c>
      <c r="EA12" s="15">
        <f t="shared" si="75"/>
        <v>211.9545</v>
      </c>
      <c r="EB12" s="32">
        <f t="shared" si="76"/>
        <v>62.3810565</v>
      </c>
      <c r="EC12" s="32">
        <f t="shared" si="77"/>
        <v>18.762718500000002</v>
      </c>
    </row>
    <row r="13" spans="1:133" ht="12">
      <c r="A13" s="2">
        <v>41730</v>
      </c>
      <c r="C13" s="16">
        <f>'2011B'!C13</f>
        <v>0</v>
      </c>
      <c r="D13" s="16">
        <f>'2011B'!D13</f>
        <v>67000</v>
      </c>
      <c r="E13" s="16">
        <f t="shared" si="78"/>
        <v>67000</v>
      </c>
      <c r="F13" s="16">
        <f>'2011B'!F13</f>
        <v>19719</v>
      </c>
      <c r="G13" s="16">
        <f>'2011B'!G13</f>
        <v>5931</v>
      </c>
      <c r="I13" s="47">
        <f t="shared" si="79"/>
        <v>0</v>
      </c>
      <c r="J13" s="47">
        <f t="shared" si="80"/>
        <v>37559.704200000015</v>
      </c>
      <c r="K13" s="47">
        <f t="shared" si="81"/>
        <v>37559.704200000015</v>
      </c>
      <c r="L13" s="47">
        <f t="shared" si="82"/>
        <v>11054.325479399999</v>
      </c>
      <c r="M13" s="47">
        <f t="shared" si="83"/>
        <v>3324.8747106000005</v>
      </c>
      <c r="O13" s="15">
        <f t="shared" si="84"/>
        <v>0</v>
      </c>
      <c r="P13" s="32">
        <f t="shared" si="0"/>
        <v>6044.9946</v>
      </c>
      <c r="Q13" s="32">
        <f t="shared" si="1"/>
        <v>6044.9946</v>
      </c>
      <c r="R13" s="32">
        <f t="shared" si="2"/>
        <v>1779.1231122000002</v>
      </c>
      <c r="S13" s="32">
        <f t="shared" si="3"/>
        <v>535.1173578</v>
      </c>
      <c r="U13" s="15">
        <f t="shared" si="85"/>
        <v>0</v>
      </c>
      <c r="V13" s="15">
        <f t="shared" si="4"/>
        <v>56.80259999999999</v>
      </c>
      <c r="W13" s="15">
        <f t="shared" si="5"/>
        <v>56.80259999999999</v>
      </c>
      <c r="X13" s="32">
        <f t="shared" si="6"/>
        <v>16.717768200000002</v>
      </c>
      <c r="Y13" s="32">
        <f t="shared" si="7"/>
        <v>5.0283018</v>
      </c>
      <c r="AA13" s="32">
        <f t="shared" si="86"/>
        <v>0</v>
      </c>
      <c r="AB13" s="15">
        <f t="shared" si="8"/>
        <v>1819.1438</v>
      </c>
      <c r="AC13" s="15">
        <f t="shared" si="9"/>
        <v>1819.1438</v>
      </c>
      <c r="AD13" s="32">
        <f t="shared" si="10"/>
        <v>535.3984566</v>
      </c>
      <c r="AE13" s="32">
        <f t="shared" si="11"/>
        <v>161.0349534</v>
      </c>
      <c r="AG13" s="15">
        <f t="shared" si="87"/>
        <v>0</v>
      </c>
      <c r="AH13" s="15">
        <f t="shared" si="12"/>
        <v>15235.0965</v>
      </c>
      <c r="AI13" s="15">
        <f t="shared" si="13"/>
        <v>15235.0965</v>
      </c>
      <c r="AJ13" s="32">
        <f t="shared" si="14"/>
        <v>4483.8935505</v>
      </c>
      <c r="AK13" s="32">
        <f t="shared" si="15"/>
        <v>1348.6471245</v>
      </c>
      <c r="AM13" s="15">
        <f t="shared" si="88"/>
        <v>0</v>
      </c>
      <c r="AN13" s="15">
        <f t="shared" si="16"/>
        <v>3943.2916999999998</v>
      </c>
      <c r="AO13" s="15">
        <f t="shared" si="17"/>
        <v>3943.2916999999998</v>
      </c>
      <c r="AP13" s="32">
        <f t="shared" si="18"/>
        <v>1160.5637169</v>
      </c>
      <c r="AQ13" s="32">
        <f t="shared" si="19"/>
        <v>349.0695981</v>
      </c>
      <c r="AS13" s="15">
        <f t="shared" si="89"/>
        <v>0</v>
      </c>
      <c r="AT13" s="15">
        <f t="shared" si="20"/>
        <v>2669.9232</v>
      </c>
      <c r="AU13" s="15">
        <f t="shared" si="21"/>
        <v>2669.9232</v>
      </c>
      <c r="AV13" s="32">
        <f t="shared" si="22"/>
        <v>785.7942624</v>
      </c>
      <c r="AW13" s="32">
        <f t="shared" si="23"/>
        <v>236.3479776</v>
      </c>
      <c r="AY13" s="15">
        <f t="shared" si="90"/>
        <v>0</v>
      </c>
      <c r="AZ13" s="15">
        <f t="shared" si="24"/>
        <v>410.6698</v>
      </c>
      <c r="BA13" s="15">
        <f t="shared" si="25"/>
        <v>410.6698</v>
      </c>
      <c r="BB13" s="32">
        <f t="shared" si="26"/>
        <v>120.8656386</v>
      </c>
      <c r="BC13" s="32">
        <f t="shared" si="27"/>
        <v>36.353471400000004</v>
      </c>
      <c r="BE13" s="15">
        <f t="shared" si="91"/>
        <v>0</v>
      </c>
      <c r="BF13" s="15">
        <f t="shared" si="28"/>
        <v>940.1439999999999</v>
      </c>
      <c r="BG13" s="15">
        <f t="shared" si="29"/>
        <v>940.1439999999999</v>
      </c>
      <c r="BH13" s="32">
        <f t="shared" si="30"/>
        <v>276.697008</v>
      </c>
      <c r="BI13" s="32">
        <f t="shared" si="31"/>
        <v>83.223792</v>
      </c>
      <c r="BK13" s="15">
        <f t="shared" si="92"/>
        <v>0</v>
      </c>
      <c r="BL13" s="15">
        <f t="shared" si="32"/>
        <v>157.6309</v>
      </c>
      <c r="BM13" s="15">
        <f t="shared" si="33"/>
        <v>157.6309</v>
      </c>
      <c r="BN13" s="32">
        <f t="shared" si="34"/>
        <v>46.3928913</v>
      </c>
      <c r="BO13" s="32">
        <f t="shared" si="35"/>
        <v>13.953863700000001</v>
      </c>
      <c r="BQ13" s="15">
        <f t="shared" si="93"/>
        <v>0</v>
      </c>
      <c r="BR13" s="15">
        <f t="shared" si="36"/>
        <v>170.5083</v>
      </c>
      <c r="BS13" s="15">
        <f t="shared" si="37"/>
        <v>170.5083</v>
      </c>
      <c r="BT13" s="32">
        <f t="shared" si="38"/>
        <v>50.182883100000005</v>
      </c>
      <c r="BU13" s="32">
        <f t="shared" si="39"/>
        <v>15.0938019</v>
      </c>
      <c r="BW13" s="15">
        <f t="shared" si="94"/>
        <v>0</v>
      </c>
      <c r="BX13" s="15">
        <f t="shared" si="40"/>
        <v>325.6133</v>
      </c>
      <c r="BY13" s="15">
        <f t="shared" si="41"/>
        <v>325.6133</v>
      </c>
      <c r="BZ13" s="32">
        <f t="shared" si="42"/>
        <v>95.83236810000001</v>
      </c>
      <c r="CA13" s="32">
        <f t="shared" si="43"/>
        <v>28.824066900000002</v>
      </c>
      <c r="CC13" s="15">
        <f>C13*0.08071/100</f>
        <v>0</v>
      </c>
      <c r="CD13" s="15">
        <f t="shared" si="44"/>
        <v>54.075700000000005</v>
      </c>
      <c r="CE13" s="15">
        <f t="shared" si="45"/>
        <v>54.075700000000005</v>
      </c>
      <c r="CF13" s="32">
        <f t="shared" si="46"/>
        <v>15.9152049</v>
      </c>
      <c r="CG13" s="32">
        <f t="shared" si="47"/>
        <v>4.7869101</v>
      </c>
      <c r="CI13" s="15">
        <f t="shared" si="95"/>
        <v>0</v>
      </c>
      <c r="CJ13" s="15">
        <f t="shared" si="48"/>
        <v>0.938</v>
      </c>
      <c r="CK13" s="15">
        <f t="shared" si="49"/>
        <v>0.938</v>
      </c>
      <c r="CL13" s="32">
        <f t="shared" si="96"/>
        <v>0.276066</v>
      </c>
      <c r="CM13" s="32">
        <f t="shared" si="97"/>
        <v>0.083034</v>
      </c>
      <c r="CO13" s="15">
        <f t="shared" si="98"/>
        <v>0</v>
      </c>
      <c r="CP13" s="15">
        <f t="shared" si="50"/>
        <v>344.19910000000004</v>
      </c>
      <c r="CQ13" s="15">
        <f t="shared" si="51"/>
        <v>344.19910000000004</v>
      </c>
      <c r="CR13" s="32">
        <f t="shared" si="52"/>
        <v>101.3024187</v>
      </c>
      <c r="CS13" s="32">
        <f t="shared" si="53"/>
        <v>30.4693263</v>
      </c>
      <c r="CU13" s="15">
        <f t="shared" si="99"/>
        <v>0</v>
      </c>
      <c r="CV13" s="15">
        <f t="shared" si="54"/>
        <v>498.7212</v>
      </c>
      <c r="CW13" s="15">
        <f t="shared" si="55"/>
        <v>498.7212</v>
      </c>
      <c r="CX13" s="32">
        <f t="shared" si="56"/>
        <v>146.7803484</v>
      </c>
      <c r="CY13" s="32">
        <f t="shared" si="57"/>
        <v>44.1479916</v>
      </c>
      <c r="DA13" s="15">
        <f t="shared" si="100"/>
        <v>0</v>
      </c>
      <c r="DB13" s="15">
        <f t="shared" si="58"/>
        <v>631.0260999999999</v>
      </c>
      <c r="DC13" s="15">
        <f t="shared" si="59"/>
        <v>631.0260999999999</v>
      </c>
      <c r="DD13" s="32">
        <f t="shared" si="60"/>
        <v>185.7194577</v>
      </c>
      <c r="DE13" s="32">
        <f t="shared" si="61"/>
        <v>55.8599373</v>
      </c>
      <c r="DG13" s="15">
        <f t="shared" si="101"/>
        <v>0</v>
      </c>
      <c r="DH13" s="15">
        <f t="shared" si="62"/>
        <v>58.692</v>
      </c>
      <c r="DI13" s="15">
        <f t="shared" si="63"/>
        <v>58.692</v>
      </c>
      <c r="DJ13" s="32">
        <f t="shared" si="64"/>
        <v>17.273844</v>
      </c>
      <c r="DK13" s="32">
        <f t="shared" si="65"/>
        <v>5.195556</v>
      </c>
      <c r="DM13" s="15">
        <f t="shared" si="102"/>
        <v>0</v>
      </c>
      <c r="DN13" s="32">
        <f t="shared" si="66"/>
        <v>1109.0175000000002</v>
      </c>
      <c r="DO13" s="15">
        <f t="shared" si="67"/>
        <v>1109.0175000000002</v>
      </c>
      <c r="DP13" s="32">
        <f t="shared" si="68"/>
        <v>326.3987475</v>
      </c>
      <c r="DQ13" s="32">
        <f t="shared" si="69"/>
        <v>98.17287750000001</v>
      </c>
      <c r="DS13" s="15">
        <f t="shared" si="103"/>
        <v>0</v>
      </c>
      <c r="DT13" s="15">
        <f t="shared" si="70"/>
        <v>2877.2613999999994</v>
      </c>
      <c r="DU13" s="15">
        <f t="shared" si="71"/>
        <v>2877.2613999999994</v>
      </c>
      <c r="DV13" s="32">
        <f t="shared" si="72"/>
        <v>846.8166798000001</v>
      </c>
      <c r="DW13" s="32">
        <f t="shared" si="73"/>
        <v>254.7020502</v>
      </c>
      <c r="DY13" s="15">
        <f t="shared" si="104"/>
        <v>0</v>
      </c>
      <c r="DZ13" s="15">
        <f t="shared" si="74"/>
        <v>211.9545</v>
      </c>
      <c r="EA13" s="15">
        <f t="shared" si="75"/>
        <v>211.9545</v>
      </c>
      <c r="EB13" s="32">
        <f t="shared" si="76"/>
        <v>62.3810565</v>
      </c>
      <c r="EC13" s="32">
        <f t="shared" si="77"/>
        <v>18.762718500000002</v>
      </c>
    </row>
    <row r="14" spans="1:133" ht="12">
      <c r="A14" s="2">
        <v>41913</v>
      </c>
      <c r="B14" s="10"/>
      <c r="C14" s="16">
        <f>'2011B'!C14</f>
        <v>0</v>
      </c>
      <c r="D14" s="16">
        <f>'2011B'!D14</f>
        <v>67000</v>
      </c>
      <c r="E14" s="16">
        <f t="shared" si="78"/>
        <v>67000</v>
      </c>
      <c r="F14" s="16">
        <f>'2011B'!F14</f>
        <v>19719</v>
      </c>
      <c r="G14" s="16">
        <f>'2011B'!G14</f>
        <v>5931</v>
      </c>
      <c r="I14" s="47">
        <f t="shared" si="79"/>
        <v>0</v>
      </c>
      <c r="J14" s="47">
        <f t="shared" si="80"/>
        <v>37559.704200000015</v>
      </c>
      <c r="K14" s="47">
        <f t="shared" si="81"/>
        <v>37559.704200000015</v>
      </c>
      <c r="L14" s="47">
        <f t="shared" si="82"/>
        <v>11054.325479399999</v>
      </c>
      <c r="M14" s="47">
        <f t="shared" si="83"/>
        <v>3324.8747106000005</v>
      </c>
      <c r="P14" s="32">
        <f t="shared" si="0"/>
        <v>6044.9946</v>
      </c>
      <c r="Q14" s="32">
        <f t="shared" si="1"/>
        <v>6044.9946</v>
      </c>
      <c r="R14" s="32">
        <f t="shared" si="2"/>
        <v>1779.1231122000002</v>
      </c>
      <c r="S14" s="32">
        <f t="shared" si="3"/>
        <v>535.1173578</v>
      </c>
      <c r="V14" s="15">
        <f t="shared" si="4"/>
        <v>56.80259999999999</v>
      </c>
      <c r="W14" s="15">
        <f t="shared" si="5"/>
        <v>56.80259999999999</v>
      </c>
      <c r="X14" s="32">
        <f t="shared" si="6"/>
        <v>16.717768200000002</v>
      </c>
      <c r="Y14" s="32">
        <f t="shared" si="7"/>
        <v>5.0283018</v>
      </c>
      <c r="AA14" s="32"/>
      <c r="AB14" s="15">
        <f t="shared" si="8"/>
        <v>1819.1438</v>
      </c>
      <c r="AC14" s="15">
        <f t="shared" si="9"/>
        <v>1819.1438</v>
      </c>
      <c r="AD14" s="32">
        <f t="shared" si="10"/>
        <v>535.3984566</v>
      </c>
      <c r="AE14" s="32">
        <f t="shared" si="11"/>
        <v>161.0349534</v>
      </c>
      <c r="AH14" s="15">
        <f t="shared" si="12"/>
        <v>15235.0965</v>
      </c>
      <c r="AI14" s="15">
        <f t="shared" si="13"/>
        <v>15235.0965</v>
      </c>
      <c r="AJ14" s="32">
        <f t="shared" si="14"/>
        <v>4483.8935505</v>
      </c>
      <c r="AK14" s="32">
        <f t="shared" si="15"/>
        <v>1348.6471245</v>
      </c>
      <c r="AN14" s="15">
        <f t="shared" si="16"/>
        <v>3943.2916999999998</v>
      </c>
      <c r="AO14" s="15">
        <f t="shared" si="17"/>
        <v>3943.2916999999998</v>
      </c>
      <c r="AP14" s="32">
        <f t="shared" si="18"/>
        <v>1160.5637169</v>
      </c>
      <c r="AQ14" s="32">
        <f t="shared" si="19"/>
        <v>349.0695981</v>
      </c>
      <c r="AT14" s="15">
        <f t="shared" si="20"/>
        <v>2669.9232</v>
      </c>
      <c r="AU14" s="15">
        <f t="shared" si="21"/>
        <v>2669.9232</v>
      </c>
      <c r="AV14" s="32">
        <f t="shared" si="22"/>
        <v>785.7942624</v>
      </c>
      <c r="AW14" s="32">
        <f t="shared" si="23"/>
        <v>236.3479776</v>
      </c>
      <c r="AZ14" s="15">
        <f t="shared" si="24"/>
        <v>410.6698</v>
      </c>
      <c r="BA14" s="15">
        <f t="shared" si="25"/>
        <v>410.6698</v>
      </c>
      <c r="BB14" s="32">
        <f t="shared" si="26"/>
        <v>120.8656386</v>
      </c>
      <c r="BC14" s="32">
        <f t="shared" si="27"/>
        <v>36.353471400000004</v>
      </c>
      <c r="BF14" s="15">
        <f t="shared" si="28"/>
        <v>940.1439999999999</v>
      </c>
      <c r="BG14" s="15">
        <f t="shared" si="29"/>
        <v>940.1439999999999</v>
      </c>
      <c r="BH14" s="32">
        <f t="shared" si="30"/>
        <v>276.697008</v>
      </c>
      <c r="BI14" s="32">
        <f t="shared" si="31"/>
        <v>83.223792</v>
      </c>
      <c r="BL14" s="15">
        <f t="shared" si="32"/>
        <v>157.6309</v>
      </c>
      <c r="BM14" s="15">
        <f t="shared" si="33"/>
        <v>157.6309</v>
      </c>
      <c r="BN14" s="32">
        <f t="shared" si="34"/>
        <v>46.3928913</v>
      </c>
      <c r="BO14" s="32">
        <f t="shared" si="35"/>
        <v>13.953863700000001</v>
      </c>
      <c r="BR14" s="15">
        <f t="shared" si="36"/>
        <v>170.5083</v>
      </c>
      <c r="BS14" s="15">
        <f t="shared" si="37"/>
        <v>170.5083</v>
      </c>
      <c r="BT14" s="32">
        <f t="shared" si="38"/>
        <v>50.182883100000005</v>
      </c>
      <c r="BU14" s="32">
        <f t="shared" si="39"/>
        <v>15.0938019</v>
      </c>
      <c r="BX14" s="15">
        <f t="shared" si="40"/>
        <v>325.6133</v>
      </c>
      <c r="BY14" s="15">
        <f t="shared" si="41"/>
        <v>325.6133</v>
      </c>
      <c r="BZ14" s="32">
        <f t="shared" si="42"/>
        <v>95.83236810000001</v>
      </c>
      <c r="CA14" s="32">
        <f t="shared" si="43"/>
        <v>28.824066900000002</v>
      </c>
      <c r="CD14" s="15">
        <f t="shared" si="44"/>
        <v>54.075700000000005</v>
      </c>
      <c r="CE14" s="15">
        <f t="shared" si="45"/>
        <v>54.075700000000005</v>
      </c>
      <c r="CF14" s="32">
        <f t="shared" si="46"/>
        <v>15.9152049</v>
      </c>
      <c r="CG14" s="32">
        <f t="shared" si="47"/>
        <v>4.7869101</v>
      </c>
      <c r="CJ14" s="15">
        <f t="shared" si="48"/>
        <v>0.938</v>
      </c>
      <c r="CK14" s="15">
        <f t="shared" si="49"/>
        <v>0.938</v>
      </c>
      <c r="CL14" s="32">
        <f t="shared" si="96"/>
        <v>0.276066</v>
      </c>
      <c r="CM14" s="32">
        <f t="shared" si="97"/>
        <v>0.083034</v>
      </c>
      <c r="CP14" s="15">
        <f t="shared" si="50"/>
        <v>344.19910000000004</v>
      </c>
      <c r="CQ14" s="15">
        <f t="shared" si="51"/>
        <v>344.19910000000004</v>
      </c>
      <c r="CR14" s="32">
        <f t="shared" si="52"/>
        <v>101.3024187</v>
      </c>
      <c r="CS14" s="32">
        <f t="shared" si="53"/>
        <v>30.4693263</v>
      </c>
      <c r="CV14" s="15">
        <f t="shared" si="54"/>
        <v>498.7212</v>
      </c>
      <c r="CW14" s="15">
        <f t="shared" si="55"/>
        <v>498.7212</v>
      </c>
      <c r="CX14" s="32">
        <f t="shared" si="56"/>
        <v>146.7803484</v>
      </c>
      <c r="CY14" s="32">
        <f t="shared" si="57"/>
        <v>44.1479916</v>
      </c>
      <c r="DB14" s="15">
        <f t="shared" si="58"/>
        <v>631.0260999999999</v>
      </c>
      <c r="DC14" s="15">
        <f t="shared" si="59"/>
        <v>631.0260999999999</v>
      </c>
      <c r="DD14" s="32">
        <f t="shared" si="60"/>
        <v>185.7194577</v>
      </c>
      <c r="DE14" s="32">
        <f t="shared" si="61"/>
        <v>55.8599373</v>
      </c>
      <c r="DH14" s="15">
        <f t="shared" si="62"/>
        <v>58.692</v>
      </c>
      <c r="DI14" s="15">
        <f t="shared" si="63"/>
        <v>58.692</v>
      </c>
      <c r="DJ14" s="32">
        <f t="shared" si="64"/>
        <v>17.273844</v>
      </c>
      <c r="DK14" s="32">
        <f t="shared" si="65"/>
        <v>5.195556</v>
      </c>
      <c r="DN14" s="32">
        <f t="shared" si="66"/>
        <v>1109.0175000000002</v>
      </c>
      <c r="DO14" s="15">
        <f t="shared" si="67"/>
        <v>1109.0175000000002</v>
      </c>
      <c r="DP14" s="32">
        <f t="shared" si="68"/>
        <v>326.3987475</v>
      </c>
      <c r="DQ14" s="32">
        <f t="shared" si="69"/>
        <v>98.17287750000001</v>
      </c>
      <c r="DT14" s="15">
        <f t="shared" si="70"/>
        <v>2877.2613999999994</v>
      </c>
      <c r="DU14" s="15">
        <f t="shared" si="71"/>
        <v>2877.2613999999994</v>
      </c>
      <c r="DV14" s="32">
        <f t="shared" si="72"/>
        <v>846.8166798000001</v>
      </c>
      <c r="DW14" s="32">
        <f t="shared" si="73"/>
        <v>254.7020502</v>
      </c>
      <c r="DZ14" s="15">
        <f t="shared" si="74"/>
        <v>211.9545</v>
      </c>
      <c r="EA14" s="15">
        <f t="shared" si="75"/>
        <v>211.9545</v>
      </c>
      <c r="EB14" s="32">
        <f t="shared" si="76"/>
        <v>62.3810565</v>
      </c>
      <c r="EC14" s="32">
        <f t="shared" si="77"/>
        <v>18.762718500000002</v>
      </c>
    </row>
    <row r="15" spans="1:133" ht="12">
      <c r="A15" s="2">
        <v>42095</v>
      </c>
      <c r="C15" s="16">
        <f>'2011B'!C15</f>
        <v>0</v>
      </c>
      <c r="D15" s="16">
        <f>'2011B'!D15</f>
        <v>67000</v>
      </c>
      <c r="E15" s="16">
        <f t="shared" si="78"/>
        <v>67000</v>
      </c>
      <c r="F15" s="16">
        <f>'2011B'!F15</f>
        <v>19719</v>
      </c>
      <c r="G15" s="16">
        <f>'2011B'!G15</f>
        <v>5931</v>
      </c>
      <c r="I15" s="47">
        <f t="shared" si="79"/>
        <v>0</v>
      </c>
      <c r="J15" s="47">
        <f t="shared" si="80"/>
        <v>37559.704200000015</v>
      </c>
      <c r="K15" s="47">
        <f t="shared" si="81"/>
        <v>37559.704200000015</v>
      </c>
      <c r="L15" s="47">
        <f t="shared" si="82"/>
        <v>11054.325479399999</v>
      </c>
      <c r="M15" s="47">
        <f t="shared" si="83"/>
        <v>3324.8747106000005</v>
      </c>
      <c r="O15" s="15">
        <f t="shared" si="84"/>
        <v>0</v>
      </c>
      <c r="P15" s="32">
        <f t="shared" si="0"/>
        <v>6044.9946</v>
      </c>
      <c r="Q15" s="32">
        <f t="shared" si="1"/>
        <v>6044.9946</v>
      </c>
      <c r="R15" s="32">
        <f t="shared" si="2"/>
        <v>1779.1231122000002</v>
      </c>
      <c r="S15" s="32">
        <f t="shared" si="3"/>
        <v>535.1173578</v>
      </c>
      <c r="U15" s="15">
        <f t="shared" si="85"/>
        <v>0</v>
      </c>
      <c r="V15" s="15">
        <f t="shared" si="4"/>
        <v>56.80259999999999</v>
      </c>
      <c r="W15" s="15">
        <f t="shared" si="5"/>
        <v>56.80259999999999</v>
      </c>
      <c r="X15" s="32">
        <f t="shared" si="6"/>
        <v>16.717768200000002</v>
      </c>
      <c r="Y15" s="32">
        <f t="shared" si="7"/>
        <v>5.0283018</v>
      </c>
      <c r="AA15" s="32">
        <f t="shared" si="86"/>
        <v>0</v>
      </c>
      <c r="AB15" s="15">
        <f t="shared" si="8"/>
        <v>1819.1438</v>
      </c>
      <c r="AC15" s="15">
        <f t="shared" si="9"/>
        <v>1819.1438</v>
      </c>
      <c r="AD15" s="32">
        <f t="shared" si="10"/>
        <v>535.3984566</v>
      </c>
      <c r="AE15" s="32">
        <f t="shared" si="11"/>
        <v>161.0349534</v>
      </c>
      <c r="AG15" s="15">
        <f t="shared" si="87"/>
        <v>0</v>
      </c>
      <c r="AH15" s="15">
        <f t="shared" si="12"/>
        <v>15235.0965</v>
      </c>
      <c r="AI15" s="15">
        <f t="shared" si="13"/>
        <v>15235.0965</v>
      </c>
      <c r="AJ15" s="32">
        <f t="shared" si="14"/>
        <v>4483.8935505</v>
      </c>
      <c r="AK15" s="32">
        <f t="shared" si="15"/>
        <v>1348.6471245</v>
      </c>
      <c r="AM15" s="15">
        <f t="shared" si="88"/>
        <v>0</v>
      </c>
      <c r="AN15" s="15">
        <f t="shared" si="16"/>
        <v>3943.2916999999998</v>
      </c>
      <c r="AO15" s="15">
        <f t="shared" si="17"/>
        <v>3943.2916999999998</v>
      </c>
      <c r="AP15" s="32">
        <f t="shared" si="18"/>
        <v>1160.5637169</v>
      </c>
      <c r="AQ15" s="32">
        <f t="shared" si="19"/>
        <v>349.0695981</v>
      </c>
      <c r="AS15" s="15">
        <f t="shared" si="89"/>
        <v>0</v>
      </c>
      <c r="AT15" s="15">
        <f t="shared" si="20"/>
        <v>2669.9232</v>
      </c>
      <c r="AU15" s="15">
        <f t="shared" si="21"/>
        <v>2669.9232</v>
      </c>
      <c r="AV15" s="32">
        <f t="shared" si="22"/>
        <v>785.7942624</v>
      </c>
      <c r="AW15" s="32">
        <f t="shared" si="23"/>
        <v>236.3479776</v>
      </c>
      <c r="AY15" s="15">
        <f t="shared" si="90"/>
        <v>0</v>
      </c>
      <c r="AZ15" s="15">
        <f t="shared" si="24"/>
        <v>410.6698</v>
      </c>
      <c r="BA15" s="15">
        <f t="shared" si="25"/>
        <v>410.6698</v>
      </c>
      <c r="BB15" s="32">
        <f t="shared" si="26"/>
        <v>120.8656386</v>
      </c>
      <c r="BC15" s="32">
        <f t="shared" si="27"/>
        <v>36.353471400000004</v>
      </c>
      <c r="BE15" s="15">
        <f t="shared" si="91"/>
        <v>0</v>
      </c>
      <c r="BF15" s="15">
        <f t="shared" si="28"/>
        <v>940.1439999999999</v>
      </c>
      <c r="BG15" s="15">
        <f t="shared" si="29"/>
        <v>940.1439999999999</v>
      </c>
      <c r="BH15" s="32">
        <f t="shared" si="30"/>
        <v>276.697008</v>
      </c>
      <c r="BI15" s="32">
        <f t="shared" si="31"/>
        <v>83.223792</v>
      </c>
      <c r="BK15" s="15">
        <f t="shared" si="92"/>
        <v>0</v>
      </c>
      <c r="BL15" s="15">
        <f t="shared" si="32"/>
        <v>157.6309</v>
      </c>
      <c r="BM15" s="15">
        <f t="shared" si="33"/>
        <v>157.6309</v>
      </c>
      <c r="BN15" s="32">
        <f t="shared" si="34"/>
        <v>46.3928913</v>
      </c>
      <c r="BO15" s="32">
        <f t="shared" si="35"/>
        <v>13.953863700000001</v>
      </c>
      <c r="BQ15" s="15">
        <f t="shared" si="93"/>
        <v>0</v>
      </c>
      <c r="BR15" s="15">
        <f t="shared" si="36"/>
        <v>170.5083</v>
      </c>
      <c r="BS15" s="15">
        <f t="shared" si="37"/>
        <v>170.5083</v>
      </c>
      <c r="BT15" s="32">
        <f t="shared" si="38"/>
        <v>50.182883100000005</v>
      </c>
      <c r="BU15" s="32">
        <f t="shared" si="39"/>
        <v>15.0938019</v>
      </c>
      <c r="BW15" s="15">
        <f t="shared" si="94"/>
        <v>0</v>
      </c>
      <c r="BX15" s="15">
        <f t="shared" si="40"/>
        <v>325.6133</v>
      </c>
      <c r="BY15" s="15">
        <f t="shared" si="41"/>
        <v>325.6133</v>
      </c>
      <c r="BZ15" s="32">
        <f t="shared" si="42"/>
        <v>95.83236810000001</v>
      </c>
      <c r="CA15" s="32">
        <f t="shared" si="43"/>
        <v>28.824066900000002</v>
      </c>
      <c r="CC15" s="15">
        <f>C15*0.08071/100</f>
        <v>0</v>
      </c>
      <c r="CD15" s="15">
        <f t="shared" si="44"/>
        <v>54.075700000000005</v>
      </c>
      <c r="CE15" s="15">
        <f t="shared" si="45"/>
        <v>54.075700000000005</v>
      </c>
      <c r="CF15" s="32">
        <f t="shared" si="46"/>
        <v>15.9152049</v>
      </c>
      <c r="CG15" s="32">
        <f t="shared" si="47"/>
        <v>4.7869101</v>
      </c>
      <c r="CI15" s="15">
        <f t="shared" si="95"/>
        <v>0</v>
      </c>
      <c r="CJ15" s="15">
        <f t="shared" si="48"/>
        <v>0.938</v>
      </c>
      <c r="CK15" s="15">
        <f t="shared" si="49"/>
        <v>0.938</v>
      </c>
      <c r="CL15" s="32">
        <f t="shared" si="96"/>
        <v>0.276066</v>
      </c>
      <c r="CM15" s="32">
        <f t="shared" si="97"/>
        <v>0.083034</v>
      </c>
      <c r="CO15" s="15">
        <f t="shared" si="98"/>
        <v>0</v>
      </c>
      <c r="CP15" s="15">
        <f t="shared" si="50"/>
        <v>344.19910000000004</v>
      </c>
      <c r="CQ15" s="15">
        <f t="shared" si="51"/>
        <v>344.19910000000004</v>
      </c>
      <c r="CR15" s="32">
        <f t="shared" si="52"/>
        <v>101.3024187</v>
      </c>
      <c r="CS15" s="32">
        <f t="shared" si="53"/>
        <v>30.4693263</v>
      </c>
      <c r="CU15" s="15">
        <f t="shared" si="99"/>
        <v>0</v>
      </c>
      <c r="CV15" s="15">
        <f t="shared" si="54"/>
        <v>498.7212</v>
      </c>
      <c r="CW15" s="15">
        <f t="shared" si="55"/>
        <v>498.7212</v>
      </c>
      <c r="CX15" s="32">
        <f t="shared" si="56"/>
        <v>146.7803484</v>
      </c>
      <c r="CY15" s="32">
        <f t="shared" si="57"/>
        <v>44.1479916</v>
      </c>
      <c r="DA15" s="15">
        <f t="shared" si="100"/>
        <v>0</v>
      </c>
      <c r="DB15" s="15">
        <f t="shared" si="58"/>
        <v>631.0260999999999</v>
      </c>
      <c r="DC15" s="15">
        <f t="shared" si="59"/>
        <v>631.0260999999999</v>
      </c>
      <c r="DD15" s="32">
        <f t="shared" si="60"/>
        <v>185.7194577</v>
      </c>
      <c r="DE15" s="32">
        <f t="shared" si="61"/>
        <v>55.8599373</v>
      </c>
      <c r="DG15" s="15">
        <f t="shared" si="101"/>
        <v>0</v>
      </c>
      <c r="DH15" s="15">
        <f t="shared" si="62"/>
        <v>58.692</v>
      </c>
      <c r="DI15" s="15">
        <f t="shared" si="63"/>
        <v>58.692</v>
      </c>
      <c r="DJ15" s="32">
        <f t="shared" si="64"/>
        <v>17.273844</v>
      </c>
      <c r="DK15" s="32">
        <f t="shared" si="65"/>
        <v>5.195556</v>
      </c>
      <c r="DM15" s="15">
        <f t="shared" si="102"/>
        <v>0</v>
      </c>
      <c r="DN15" s="32">
        <f t="shared" si="66"/>
        <v>1109.0175000000002</v>
      </c>
      <c r="DO15" s="15">
        <f t="shared" si="67"/>
        <v>1109.0175000000002</v>
      </c>
      <c r="DP15" s="32">
        <f t="shared" si="68"/>
        <v>326.3987475</v>
      </c>
      <c r="DQ15" s="32">
        <f t="shared" si="69"/>
        <v>98.17287750000001</v>
      </c>
      <c r="DS15" s="15">
        <f t="shared" si="103"/>
        <v>0</v>
      </c>
      <c r="DT15" s="15">
        <f t="shared" si="70"/>
        <v>2877.2613999999994</v>
      </c>
      <c r="DU15" s="15">
        <f t="shared" si="71"/>
        <v>2877.2613999999994</v>
      </c>
      <c r="DV15" s="32">
        <f t="shared" si="72"/>
        <v>846.8166798000001</v>
      </c>
      <c r="DW15" s="32">
        <f t="shared" si="73"/>
        <v>254.7020502</v>
      </c>
      <c r="DY15" s="15">
        <f t="shared" si="104"/>
        <v>0</v>
      </c>
      <c r="DZ15" s="15">
        <f t="shared" si="74"/>
        <v>211.9545</v>
      </c>
      <c r="EA15" s="15">
        <f t="shared" si="75"/>
        <v>211.9545</v>
      </c>
      <c r="EB15" s="32">
        <f t="shared" si="76"/>
        <v>62.3810565</v>
      </c>
      <c r="EC15" s="32">
        <f t="shared" si="77"/>
        <v>18.762718500000002</v>
      </c>
    </row>
    <row r="16" spans="1:133" ht="12">
      <c r="A16" s="2">
        <v>42278</v>
      </c>
      <c r="C16" s="16">
        <f>'2011B'!C16</f>
        <v>0</v>
      </c>
      <c r="D16" s="16">
        <f>'2011B'!D16</f>
        <v>67000</v>
      </c>
      <c r="E16" s="16">
        <f t="shared" si="78"/>
        <v>67000</v>
      </c>
      <c r="F16" s="16">
        <f>'2011B'!F16</f>
        <v>19719</v>
      </c>
      <c r="G16" s="16">
        <f>'2011B'!G16</f>
        <v>5931</v>
      </c>
      <c r="I16" s="47">
        <f t="shared" si="79"/>
        <v>0</v>
      </c>
      <c r="J16" s="47">
        <f t="shared" si="80"/>
        <v>37559.704200000015</v>
      </c>
      <c r="K16" s="47">
        <f t="shared" si="81"/>
        <v>37559.704200000015</v>
      </c>
      <c r="L16" s="47">
        <f t="shared" si="82"/>
        <v>11054.325479399999</v>
      </c>
      <c r="M16" s="47">
        <f t="shared" si="83"/>
        <v>3324.8747106000005</v>
      </c>
      <c r="P16" s="32">
        <f t="shared" si="0"/>
        <v>6044.9946</v>
      </c>
      <c r="Q16" s="32">
        <f t="shared" si="1"/>
        <v>6044.9946</v>
      </c>
      <c r="R16" s="32">
        <f t="shared" si="2"/>
        <v>1779.1231122000002</v>
      </c>
      <c r="S16" s="32">
        <f t="shared" si="3"/>
        <v>535.1173578</v>
      </c>
      <c r="V16" s="15">
        <f t="shared" si="4"/>
        <v>56.80259999999999</v>
      </c>
      <c r="W16" s="15">
        <f t="shared" si="5"/>
        <v>56.80259999999999</v>
      </c>
      <c r="X16" s="32">
        <f t="shared" si="6"/>
        <v>16.717768200000002</v>
      </c>
      <c r="Y16" s="32">
        <f t="shared" si="7"/>
        <v>5.0283018</v>
      </c>
      <c r="AA16" s="32"/>
      <c r="AB16" s="15">
        <f t="shared" si="8"/>
        <v>1819.1438</v>
      </c>
      <c r="AC16" s="15">
        <f t="shared" si="9"/>
        <v>1819.1438</v>
      </c>
      <c r="AD16" s="32">
        <f t="shared" si="10"/>
        <v>535.3984566</v>
      </c>
      <c r="AE16" s="32">
        <f t="shared" si="11"/>
        <v>161.0349534</v>
      </c>
      <c r="AH16" s="15">
        <f t="shared" si="12"/>
        <v>15235.0965</v>
      </c>
      <c r="AI16" s="15">
        <f t="shared" si="13"/>
        <v>15235.0965</v>
      </c>
      <c r="AJ16" s="32">
        <f t="shared" si="14"/>
        <v>4483.8935505</v>
      </c>
      <c r="AK16" s="32">
        <f t="shared" si="15"/>
        <v>1348.6471245</v>
      </c>
      <c r="AN16" s="15">
        <f t="shared" si="16"/>
        <v>3943.2916999999998</v>
      </c>
      <c r="AO16" s="15">
        <f t="shared" si="17"/>
        <v>3943.2916999999998</v>
      </c>
      <c r="AP16" s="32">
        <f t="shared" si="18"/>
        <v>1160.5637169</v>
      </c>
      <c r="AQ16" s="32">
        <f t="shared" si="19"/>
        <v>349.0695981</v>
      </c>
      <c r="AT16" s="15">
        <f t="shared" si="20"/>
        <v>2669.9232</v>
      </c>
      <c r="AU16" s="15">
        <f t="shared" si="21"/>
        <v>2669.9232</v>
      </c>
      <c r="AV16" s="32">
        <f t="shared" si="22"/>
        <v>785.7942624</v>
      </c>
      <c r="AW16" s="32">
        <f t="shared" si="23"/>
        <v>236.3479776</v>
      </c>
      <c r="AZ16" s="15">
        <f t="shared" si="24"/>
        <v>410.6698</v>
      </c>
      <c r="BA16" s="15">
        <f t="shared" si="25"/>
        <v>410.6698</v>
      </c>
      <c r="BB16" s="32">
        <f t="shared" si="26"/>
        <v>120.8656386</v>
      </c>
      <c r="BC16" s="32">
        <f t="shared" si="27"/>
        <v>36.353471400000004</v>
      </c>
      <c r="BF16" s="15">
        <f t="shared" si="28"/>
        <v>940.1439999999999</v>
      </c>
      <c r="BG16" s="15">
        <f t="shared" si="29"/>
        <v>940.1439999999999</v>
      </c>
      <c r="BH16" s="32">
        <f t="shared" si="30"/>
        <v>276.697008</v>
      </c>
      <c r="BI16" s="32">
        <f t="shared" si="31"/>
        <v>83.223792</v>
      </c>
      <c r="BL16" s="15">
        <f t="shared" si="32"/>
        <v>157.6309</v>
      </c>
      <c r="BM16" s="15">
        <f t="shared" si="33"/>
        <v>157.6309</v>
      </c>
      <c r="BN16" s="32">
        <f t="shared" si="34"/>
        <v>46.3928913</v>
      </c>
      <c r="BO16" s="32">
        <f t="shared" si="35"/>
        <v>13.953863700000001</v>
      </c>
      <c r="BR16" s="15">
        <f t="shared" si="36"/>
        <v>170.5083</v>
      </c>
      <c r="BS16" s="15">
        <f t="shared" si="37"/>
        <v>170.5083</v>
      </c>
      <c r="BT16" s="32">
        <f t="shared" si="38"/>
        <v>50.182883100000005</v>
      </c>
      <c r="BU16" s="32">
        <f t="shared" si="39"/>
        <v>15.0938019</v>
      </c>
      <c r="BX16" s="15">
        <f t="shared" si="40"/>
        <v>325.6133</v>
      </c>
      <c r="BY16" s="15">
        <f t="shared" si="41"/>
        <v>325.6133</v>
      </c>
      <c r="BZ16" s="32">
        <f t="shared" si="42"/>
        <v>95.83236810000001</v>
      </c>
      <c r="CA16" s="32">
        <f t="shared" si="43"/>
        <v>28.824066900000002</v>
      </c>
      <c r="CD16" s="15">
        <f t="shared" si="44"/>
        <v>54.075700000000005</v>
      </c>
      <c r="CE16" s="15">
        <f t="shared" si="45"/>
        <v>54.075700000000005</v>
      </c>
      <c r="CF16" s="32">
        <f t="shared" si="46"/>
        <v>15.9152049</v>
      </c>
      <c r="CG16" s="32">
        <f t="shared" si="47"/>
        <v>4.7869101</v>
      </c>
      <c r="CJ16" s="15">
        <f t="shared" si="48"/>
        <v>0.938</v>
      </c>
      <c r="CK16" s="15">
        <f t="shared" si="49"/>
        <v>0.938</v>
      </c>
      <c r="CL16" s="32">
        <f t="shared" si="96"/>
        <v>0.276066</v>
      </c>
      <c r="CM16" s="32">
        <f t="shared" si="97"/>
        <v>0.083034</v>
      </c>
      <c r="CP16" s="15">
        <f t="shared" si="50"/>
        <v>344.19910000000004</v>
      </c>
      <c r="CQ16" s="15">
        <f t="shared" si="51"/>
        <v>344.19910000000004</v>
      </c>
      <c r="CR16" s="32">
        <f t="shared" si="52"/>
        <v>101.3024187</v>
      </c>
      <c r="CS16" s="32">
        <f t="shared" si="53"/>
        <v>30.4693263</v>
      </c>
      <c r="CV16" s="15">
        <f t="shared" si="54"/>
        <v>498.7212</v>
      </c>
      <c r="CW16" s="15">
        <f t="shared" si="55"/>
        <v>498.7212</v>
      </c>
      <c r="CX16" s="32">
        <f t="shared" si="56"/>
        <v>146.7803484</v>
      </c>
      <c r="CY16" s="32">
        <f t="shared" si="57"/>
        <v>44.1479916</v>
      </c>
      <c r="DB16" s="15">
        <f t="shared" si="58"/>
        <v>631.0260999999999</v>
      </c>
      <c r="DC16" s="15">
        <f t="shared" si="59"/>
        <v>631.0260999999999</v>
      </c>
      <c r="DD16" s="32">
        <f t="shared" si="60"/>
        <v>185.7194577</v>
      </c>
      <c r="DE16" s="32">
        <f t="shared" si="61"/>
        <v>55.8599373</v>
      </c>
      <c r="DH16" s="15">
        <f t="shared" si="62"/>
        <v>58.692</v>
      </c>
      <c r="DI16" s="15">
        <f t="shared" si="63"/>
        <v>58.692</v>
      </c>
      <c r="DJ16" s="32">
        <f t="shared" si="64"/>
        <v>17.273844</v>
      </c>
      <c r="DK16" s="32">
        <f t="shared" si="65"/>
        <v>5.195556</v>
      </c>
      <c r="DN16" s="32">
        <f t="shared" si="66"/>
        <v>1109.0175000000002</v>
      </c>
      <c r="DO16" s="15">
        <f t="shared" si="67"/>
        <v>1109.0175000000002</v>
      </c>
      <c r="DP16" s="32">
        <f t="shared" si="68"/>
        <v>326.3987475</v>
      </c>
      <c r="DQ16" s="32">
        <f t="shared" si="69"/>
        <v>98.17287750000001</v>
      </c>
      <c r="DT16" s="15">
        <f t="shared" si="70"/>
        <v>2877.2613999999994</v>
      </c>
      <c r="DU16" s="15">
        <f t="shared" si="71"/>
        <v>2877.2613999999994</v>
      </c>
      <c r="DV16" s="32">
        <f t="shared" si="72"/>
        <v>846.8166798000001</v>
      </c>
      <c r="DW16" s="32">
        <f t="shared" si="73"/>
        <v>254.7020502</v>
      </c>
      <c r="DZ16" s="15">
        <f t="shared" si="74"/>
        <v>211.9545</v>
      </c>
      <c r="EA16" s="15">
        <f t="shared" si="75"/>
        <v>211.9545</v>
      </c>
      <c r="EB16" s="32">
        <f t="shared" si="76"/>
        <v>62.3810565</v>
      </c>
      <c r="EC16" s="32">
        <f t="shared" si="77"/>
        <v>18.762718500000002</v>
      </c>
    </row>
    <row r="17" spans="1:133" ht="12">
      <c r="A17" s="2">
        <v>42461</v>
      </c>
      <c r="C17" s="16">
        <f>'2011B'!C17</f>
        <v>0</v>
      </c>
      <c r="D17" s="16">
        <f>'2011B'!D17</f>
        <v>67000</v>
      </c>
      <c r="E17" s="16">
        <f t="shared" si="78"/>
        <v>67000</v>
      </c>
      <c r="F17" s="16">
        <f>'2011B'!F17</f>
        <v>19719</v>
      </c>
      <c r="G17" s="16">
        <f>'2011B'!G17</f>
        <v>5931</v>
      </c>
      <c r="I17" s="47">
        <f t="shared" si="79"/>
        <v>0</v>
      </c>
      <c r="J17" s="47">
        <f t="shared" si="80"/>
        <v>37559.704200000015</v>
      </c>
      <c r="K17" s="47">
        <f t="shared" si="81"/>
        <v>37559.704200000015</v>
      </c>
      <c r="L17" s="47">
        <f t="shared" si="82"/>
        <v>11054.325479399999</v>
      </c>
      <c r="M17" s="47">
        <f t="shared" si="83"/>
        <v>3324.8747106000005</v>
      </c>
      <c r="O17" s="15">
        <f t="shared" si="84"/>
        <v>0</v>
      </c>
      <c r="P17" s="32">
        <f t="shared" si="0"/>
        <v>6044.9946</v>
      </c>
      <c r="Q17" s="32">
        <f t="shared" si="1"/>
        <v>6044.9946</v>
      </c>
      <c r="R17" s="32">
        <f t="shared" si="2"/>
        <v>1779.1231122000002</v>
      </c>
      <c r="S17" s="32">
        <f t="shared" si="3"/>
        <v>535.1173578</v>
      </c>
      <c r="U17" s="15">
        <f t="shared" si="85"/>
        <v>0</v>
      </c>
      <c r="V17" s="15">
        <f t="shared" si="4"/>
        <v>56.80259999999999</v>
      </c>
      <c r="W17" s="15">
        <f t="shared" si="5"/>
        <v>56.80259999999999</v>
      </c>
      <c r="X17" s="32">
        <f t="shared" si="6"/>
        <v>16.717768200000002</v>
      </c>
      <c r="Y17" s="32">
        <f t="shared" si="7"/>
        <v>5.0283018</v>
      </c>
      <c r="AA17" s="32">
        <f t="shared" si="86"/>
        <v>0</v>
      </c>
      <c r="AB17" s="15">
        <f t="shared" si="8"/>
        <v>1819.1438</v>
      </c>
      <c r="AC17" s="15">
        <f t="shared" si="9"/>
        <v>1819.1438</v>
      </c>
      <c r="AD17" s="32">
        <f t="shared" si="10"/>
        <v>535.3984566</v>
      </c>
      <c r="AE17" s="32">
        <f t="shared" si="11"/>
        <v>161.0349534</v>
      </c>
      <c r="AG17" s="15">
        <f t="shared" si="87"/>
        <v>0</v>
      </c>
      <c r="AH17" s="15">
        <f t="shared" si="12"/>
        <v>15235.0965</v>
      </c>
      <c r="AI17" s="15">
        <f t="shared" si="13"/>
        <v>15235.0965</v>
      </c>
      <c r="AJ17" s="32">
        <f t="shared" si="14"/>
        <v>4483.8935505</v>
      </c>
      <c r="AK17" s="32">
        <f t="shared" si="15"/>
        <v>1348.6471245</v>
      </c>
      <c r="AM17" s="15">
        <f t="shared" si="88"/>
        <v>0</v>
      </c>
      <c r="AN17" s="15">
        <f t="shared" si="16"/>
        <v>3943.2916999999998</v>
      </c>
      <c r="AO17" s="15">
        <f t="shared" si="17"/>
        <v>3943.2916999999998</v>
      </c>
      <c r="AP17" s="32">
        <f t="shared" si="18"/>
        <v>1160.5637169</v>
      </c>
      <c r="AQ17" s="32">
        <f t="shared" si="19"/>
        <v>349.0695981</v>
      </c>
      <c r="AS17" s="15">
        <f t="shared" si="89"/>
        <v>0</v>
      </c>
      <c r="AT17" s="15">
        <f t="shared" si="20"/>
        <v>2669.9232</v>
      </c>
      <c r="AU17" s="15">
        <f t="shared" si="21"/>
        <v>2669.9232</v>
      </c>
      <c r="AV17" s="32">
        <f t="shared" si="22"/>
        <v>785.7942624</v>
      </c>
      <c r="AW17" s="32">
        <f t="shared" si="23"/>
        <v>236.3479776</v>
      </c>
      <c r="AY17" s="15">
        <f t="shared" si="90"/>
        <v>0</v>
      </c>
      <c r="AZ17" s="15">
        <f t="shared" si="24"/>
        <v>410.6698</v>
      </c>
      <c r="BA17" s="15">
        <f t="shared" si="25"/>
        <v>410.6698</v>
      </c>
      <c r="BB17" s="32">
        <f t="shared" si="26"/>
        <v>120.8656386</v>
      </c>
      <c r="BC17" s="32">
        <f t="shared" si="27"/>
        <v>36.353471400000004</v>
      </c>
      <c r="BE17" s="15">
        <f t="shared" si="91"/>
        <v>0</v>
      </c>
      <c r="BF17" s="15">
        <f t="shared" si="28"/>
        <v>940.1439999999999</v>
      </c>
      <c r="BG17" s="15">
        <f t="shared" si="29"/>
        <v>940.1439999999999</v>
      </c>
      <c r="BH17" s="32">
        <f t="shared" si="30"/>
        <v>276.697008</v>
      </c>
      <c r="BI17" s="32">
        <f t="shared" si="31"/>
        <v>83.223792</v>
      </c>
      <c r="BK17" s="15">
        <f t="shared" si="92"/>
        <v>0</v>
      </c>
      <c r="BL17" s="15">
        <f t="shared" si="32"/>
        <v>157.6309</v>
      </c>
      <c r="BM17" s="15">
        <f t="shared" si="33"/>
        <v>157.6309</v>
      </c>
      <c r="BN17" s="32">
        <f t="shared" si="34"/>
        <v>46.3928913</v>
      </c>
      <c r="BO17" s="32">
        <f t="shared" si="35"/>
        <v>13.953863700000001</v>
      </c>
      <c r="BQ17" s="15">
        <f t="shared" si="93"/>
        <v>0</v>
      </c>
      <c r="BR17" s="15">
        <f t="shared" si="36"/>
        <v>170.5083</v>
      </c>
      <c r="BS17" s="15">
        <f t="shared" si="37"/>
        <v>170.5083</v>
      </c>
      <c r="BT17" s="32">
        <f t="shared" si="38"/>
        <v>50.182883100000005</v>
      </c>
      <c r="BU17" s="32">
        <f t="shared" si="39"/>
        <v>15.0938019</v>
      </c>
      <c r="BW17" s="15">
        <f t="shared" si="94"/>
        <v>0</v>
      </c>
      <c r="BX17" s="15">
        <f t="shared" si="40"/>
        <v>325.6133</v>
      </c>
      <c r="BY17" s="15">
        <f t="shared" si="41"/>
        <v>325.6133</v>
      </c>
      <c r="BZ17" s="32">
        <f t="shared" si="42"/>
        <v>95.83236810000001</v>
      </c>
      <c r="CA17" s="32">
        <f t="shared" si="43"/>
        <v>28.824066900000002</v>
      </c>
      <c r="CC17" s="15">
        <f>C17*0.08071/100</f>
        <v>0</v>
      </c>
      <c r="CD17" s="15">
        <f t="shared" si="44"/>
        <v>54.075700000000005</v>
      </c>
      <c r="CE17" s="15">
        <f t="shared" si="45"/>
        <v>54.075700000000005</v>
      </c>
      <c r="CF17" s="32">
        <f t="shared" si="46"/>
        <v>15.9152049</v>
      </c>
      <c r="CG17" s="32">
        <f t="shared" si="47"/>
        <v>4.7869101</v>
      </c>
      <c r="CI17" s="15">
        <f t="shared" si="95"/>
        <v>0</v>
      </c>
      <c r="CJ17" s="15">
        <f t="shared" si="48"/>
        <v>0.938</v>
      </c>
      <c r="CK17" s="15">
        <f t="shared" si="49"/>
        <v>0.938</v>
      </c>
      <c r="CL17" s="32">
        <f t="shared" si="96"/>
        <v>0.276066</v>
      </c>
      <c r="CM17" s="32">
        <f t="shared" si="97"/>
        <v>0.083034</v>
      </c>
      <c r="CO17" s="15">
        <f t="shared" si="98"/>
        <v>0</v>
      </c>
      <c r="CP17" s="15">
        <f t="shared" si="50"/>
        <v>344.19910000000004</v>
      </c>
      <c r="CQ17" s="15">
        <f t="shared" si="51"/>
        <v>344.19910000000004</v>
      </c>
      <c r="CR17" s="32">
        <f t="shared" si="52"/>
        <v>101.3024187</v>
      </c>
      <c r="CS17" s="32">
        <f t="shared" si="53"/>
        <v>30.4693263</v>
      </c>
      <c r="CU17" s="15">
        <f t="shared" si="99"/>
        <v>0</v>
      </c>
      <c r="CV17" s="15">
        <f t="shared" si="54"/>
        <v>498.7212</v>
      </c>
      <c r="CW17" s="15">
        <f t="shared" si="55"/>
        <v>498.7212</v>
      </c>
      <c r="CX17" s="32">
        <f t="shared" si="56"/>
        <v>146.7803484</v>
      </c>
      <c r="CY17" s="32">
        <f t="shared" si="57"/>
        <v>44.1479916</v>
      </c>
      <c r="DA17" s="15">
        <f t="shared" si="100"/>
        <v>0</v>
      </c>
      <c r="DB17" s="15">
        <f t="shared" si="58"/>
        <v>631.0260999999999</v>
      </c>
      <c r="DC17" s="15">
        <f t="shared" si="59"/>
        <v>631.0260999999999</v>
      </c>
      <c r="DD17" s="32">
        <f t="shared" si="60"/>
        <v>185.7194577</v>
      </c>
      <c r="DE17" s="32">
        <f t="shared" si="61"/>
        <v>55.8599373</v>
      </c>
      <c r="DG17" s="15">
        <f t="shared" si="101"/>
        <v>0</v>
      </c>
      <c r="DH17" s="15">
        <f t="shared" si="62"/>
        <v>58.692</v>
      </c>
      <c r="DI17" s="15">
        <f t="shared" si="63"/>
        <v>58.692</v>
      </c>
      <c r="DJ17" s="32">
        <f t="shared" si="64"/>
        <v>17.273844</v>
      </c>
      <c r="DK17" s="32">
        <f t="shared" si="65"/>
        <v>5.195556</v>
      </c>
      <c r="DM17" s="15">
        <f t="shared" si="102"/>
        <v>0</v>
      </c>
      <c r="DN17" s="32">
        <f t="shared" si="66"/>
        <v>1109.0175000000002</v>
      </c>
      <c r="DO17" s="15">
        <f t="shared" si="67"/>
        <v>1109.0175000000002</v>
      </c>
      <c r="DP17" s="32">
        <f t="shared" si="68"/>
        <v>326.3987475</v>
      </c>
      <c r="DQ17" s="32">
        <f t="shared" si="69"/>
        <v>98.17287750000001</v>
      </c>
      <c r="DS17" s="15">
        <f t="shared" si="103"/>
        <v>0</v>
      </c>
      <c r="DT17" s="15">
        <f t="shared" si="70"/>
        <v>2877.2613999999994</v>
      </c>
      <c r="DU17" s="15">
        <f t="shared" si="71"/>
        <v>2877.2613999999994</v>
      </c>
      <c r="DV17" s="32">
        <f t="shared" si="72"/>
        <v>846.8166798000001</v>
      </c>
      <c r="DW17" s="32">
        <f t="shared" si="73"/>
        <v>254.7020502</v>
      </c>
      <c r="DY17" s="15">
        <f t="shared" si="104"/>
        <v>0</v>
      </c>
      <c r="DZ17" s="15">
        <f t="shared" si="74"/>
        <v>211.9545</v>
      </c>
      <c r="EA17" s="15">
        <f t="shared" si="75"/>
        <v>211.9545</v>
      </c>
      <c r="EB17" s="32">
        <f t="shared" si="76"/>
        <v>62.3810565</v>
      </c>
      <c r="EC17" s="32">
        <f t="shared" si="77"/>
        <v>18.762718500000002</v>
      </c>
    </row>
    <row r="18" spans="1:133" ht="12">
      <c r="A18" s="2">
        <v>42644</v>
      </c>
      <c r="C18" s="16">
        <f>'2011B'!C18</f>
        <v>0</v>
      </c>
      <c r="D18" s="16">
        <f>'2011B'!D18</f>
        <v>67000</v>
      </c>
      <c r="E18" s="16">
        <f t="shared" si="78"/>
        <v>67000</v>
      </c>
      <c r="F18" s="16">
        <f>'2011B'!F18</f>
        <v>19719</v>
      </c>
      <c r="G18" s="16">
        <f>'2011B'!G18</f>
        <v>5931</v>
      </c>
      <c r="I18" s="47">
        <f t="shared" si="79"/>
        <v>0</v>
      </c>
      <c r="J18" s="47">
        <f t="shared" si="80"/>
        <v>37559.704200000015</v>
      </c>
      <c r="K18" s="47">
        <f t="shared" si="81"/>
        <v>37559.704200000015</v>
      </c>
      <c r="L18" s="47">
        <f t="shared" si="82"/>
        <v>11054.325479399999</v>
      </c>
      <c r="M18" s="47">
        <f t="shared" si="83"/>
        <v>3324.8747106000005</v>
      </c>
      <c r="P18" s="32">
        <f t="shared" si="0"/>
        <v>6044.9946</v>
      </c>
      <c r="Q18" s="32">
        <f t="shared" si="1"/>
        <v>6044.9946</v>
      </c>
      <c r="R18" s="32">
        <f t="shared" si="2"/>
        <v>1779.1231122000002</v>
      </c>
      <c r="S18" s="32">
        <f t="shared" si="3"/>
        <v>535.1173578</v>
      </c>
      <c r="V18" s="15">
        <f t="shared" si="4"/>
        <v>56.80259999999999</v>
      </c>
      <c r="W18" s="15">
        <f t="shared" si="5"/>
        <v>56.80259999999999</v>
      </c>
      <c r="X18" s="32">
        <f t="shared" si="6"/>
        <v>16.717768200000002</v>
      </c>
      <c r="Y18" s="32">
        <f t="shared" si="7"/>
        <v>5.0283018</v>
      </c>
      <c r="AA18" s="32"/>
      <c r="AB18" s="15">
        <f t="shared" si="8"/>
        <v>1819.1438</v>
      </c>
      <c r="AC18" s="15">
        <f t="shared" si="9"/>
        <v>1819.1438</v>
      </c>
      <c r="AD18" s="32">
        <f t="shared" si="10"/>
        <v>535.3984566</v>
      </c>
      <c r="AE18" s="32">
        <f t="shared" si="11"/>
        <v>161.0349534</v>
      </c>
      <c r="AH18" s="15">
        <f t="shared" si="12"/>
        <v>15235.0965</v>
      </c>
      <c r="AI18" s="15">
        <f t="shared" si="13"/>
        <v>15235.0965</v>
      </c>
      <c r="AJ18" s="32">
        <f t="shared" si="14"/>
        <v>4483.8935505</v>
      </c>
      <c r="AK18" s="32">
        <f t="shared" si="15"/>
        <v>1348.6471245</v>
      </c>
      <c r="AN18" s="15">
        <f t="shared" si="16"/>
        <v>3943.2916999999998</v>
      </c>
      <c r="AO18" s="15">
        <f t="shared" si="17"/>
        <v>3943.2916999999998</v>
      </c>
      <c r="AP18" s="32">
        <f t="shared" si="18"/>
        <v>1160.5637169</v>
      </c>
      <c r="AQ18" s="32">
        <f t="shared" si="19"/>
        <v>349.0695981</v>
      </c>
      <c r="AT18" s="15">
        <f t="shared" si="20"/>
        <v>2669.9232</v>
      </c>
      <c r="AU18" s="15">
        <f t="shared" si="21"/>
        <v>2669.9232</v>
      </c>
      <c r="AV18" s="32">
        <f t="shared" si="22"/>
        <v>785.7942624</v>
      </c>
      <c r="AW18" s="32">
        <f t="shared" si="23"/>
        <v>236.3479776</v>
      </c>
      <c r="AZ18" s="15">
        <f t="shared" si="24"/>
        <v>410.6698</v>
      </c>
      <c r="BA18" s="15">
        <f t="shared" si="25"/>
        <v>410.6698</v>
      </c>
      <c r="BB18" s="32">
        <f t="shared" si="26"/>
        <v>120.8656386</v>
      </c>
      <c r="BC18" s="32">
        <f t="shared" si="27"/>
        <v>36.353471400000004</v>
      </c>
      <c r="BF18" s="15">
        <f t="shared" si="28"/>
        <v>940.1439999999999</v>
      </c>
      <c r="BG18" s="15">
        <f t="shared" si="29"/>
        <v>940.1439999999999</v>
      </c>
      <c r="BH18" s="32">
        <f t="shared" si="30"/>
        <v>276.697008</v>
      </c>
      <c r="BI18" s="32">
        <f t="shared" si="31"/>
        <v>83.223792</v>
      </c>
      <c r="BL18" s="15">
        <f t="shared" si="32"/>
        <v>157.6309</v>
      </c>
      <c r="BM18" s="15">
        <f t="shared" si="33"/>
        <v>157.6309</v>
      </c>
      <c r="BN18" s="32">
        <f t="shared" si="34"/>
        <v>46.3928913</v>
      </c>
      <c r="BO18" s="32">
        <f t="shared" si="35"/>
        <v>13.953863700000001</v>
      </c>
      <c r="BR18" s="15">
        <f t="shared" si="36"/>
        <v>170.5083</v>
      </c>
      <c r="BS18" s="15">
        <f t="shared" si="37"/>
        <v>170.5083</v>
      </c>
      <c r="BT18" s="32">
        <f t="shared" si="38"/>
        <v>50.182883100000005</v>
      </c>
      <c r="BU18" s="32">
        <f t="shared" si="39"/>
        <v>15.0938019</v>
      </c>
      <c r="BX18" s="15">
        <f t="shared" si="40"/>
        <v>325.6133</v>
      </c>
      <c r="BY18" s="15">
        <f t="shared" si="41"/>
        <v>325.6133</v>
      </c>
      <c r="BZ18" s="32">
        <f t="shared" si="42"/>
        <v>95.83236810000001</v>
      </c>
      <c r="CA18" s="32">
        <f t="shared" si="43"/>
        <v>28.824066900000002</v>
      </c>
      <c r="CD18" s="15">
        <f t="shared" si="44"/>
        <v>54.075700000000005</v>
      </c>
      <c r="CE18" s="15">
        <f t="shared" si="45"/>
        <v>54.075700000000005</v>
      </c>
      <c r="CF18" s="32">
        <f t="shared" si="46"/>
        <v>15.9152049</v>
      </c>
      <c r="CG18" s="32">
        <f t="shared" si="47"/>
        <v>4.7869101</v>
      </c>
      <c r="CJ18" s="15">
        <f t="shared" si="48"/>
        <v>0.938</v>
      </c>
      <c r="CK18" s="15">
        <f t="shared" si="49"/>
        <v>0.938</v>
      </c>
      <c r="CL18" s="32">
        <f t="shared" si="96"/>
        <v>0.276066</v>
      </c>
      <c r="CM18" s="32">
        <f t="shared" si="97"/>
        <v>0.083034</v>
      </c>
      <c r="CP18" s="15">
        <f t="shared" si="50"/>
        <v>344.19910000000004</v>
      </c>
      <c r="CQ18" s="15">
        <f t="shared" si="51"/>
        <v>344.19910000000004</v>
      </c>
      <c r="CR18" s="32">
        <f t="shared" si="52"/>
        <v>101.3024187</v>
      </c>
      <c r="CS18" s="32">
        <f t="shared" si="53"/>
        <v>30.4693263</v>
      </c>
      <c r="CV18" s="15">
        <f t="shared" si="54"/>
        <v>498.7212</v>
      </c>
      <c r="CW18" s="15">
        <f t="shared" si="55"/>
        <v>498.7212</v>
      </c>
      <c r="CX18" s="32">
        <f t="shared" si="56"/>
        <v>146.7803484</v>
      </c>
      <c r="CY18" s="32">
        <f t="shared" si="57"/>
        <v>44.1479916</v>
      </c>
      <c r="DB18" s="15">
        <f t="shared" si="58"/>
        <v>631.0260999999999</v>
      </c>
      <c r="DC18" s="15">
        <f t="shared" si="59"/>
        <v>631.0260999999999</v>
      </c>
      <c r="DD18" s="32">
        <f t="shared" si="60"/>
        <v>185.7194577</v>
      </c>
      <c r="DE18" s="32">
        <f t="shared" si="61"/>
        <v>55.8599373</v>
      </c>
      <c r="DH18" s="15">
        <f t="shared" si="62"/>
        <v>58.692</v>
      </c>
      <c r="DI18" s="15">
        <f t="shared" si="63"/>
        <v>58.692</v>
      </c>
      <c r="DJ18" s="32">
        <f t="shared" si="64"/>
        <v>17.273844</v>
      </c>
      <c r="DK18" s="32">
        <f t="shared" si="65"/>
        <v>5.195556</v>
      </c>
      <c r="DN18" s="32">
        <f t="shared" si="66"/>
        <v>1109.0175000000002</v>
      </c>
      <c r="DO18" s="15">
        <f t="shared" si="67"/>
        <v>1109.0175000000002</v>
      </c>
      <c r="DP18" s="32">
        <f t="shared" si="68"/>
        <v>326.3987475</v>
      </c>
      <c r="DQ18" s="32">
        <f t="shared" si="69"/>
        <v>98.17287750000001</v>
      </c>
      <c r="DT18" s="15">
        <f t="shared" si="70"/>
        <v>2877.2613999999994</v>
      </c>
      <c r="DU18" s="15">
        <f t="shared" si="71"/>
        <v>2877.2613999999994</v>
      </c>
      <c r="DV18" s="32">
        <f t="shared" si="72"/>
        <v>846.8166798000001</v>
      </c>
      <c r="DW18" s="32">
        <f t="shared" si="73"/>
        <v>254.7020502</v>
      </c>
      <c r="DZ18" s="15">
        <f t="shared" si="74"/>
        <v>211.9545</v>
      </c>
      <c r="EA18" s="15">
        <f t="shared" si="75"/>
        <v>211.9545</v>
      </c>
      <c r="EB18" s="32">
        <f t="shared" si="76"/>
        <v>62.3810565</v>
      </c>
      <c r="EC18" s="32">
        <f t="shared" si="77"/>
        <v>18.762718500000002</v>
      </c>
    </row>
    <row r="19" spans="1:133" ht="12">
      <c r="A19" s="2">
        <v>42826</v>
      </c>
      <c r="C19" s="16">
        <f>'2011B'!C19</f>
        <v>0</v>
      </c>
      <c r="D19" s="16">
        <f>'2011B'!D19</f>
        <v>67000</v>
      </c>
      <c r="E19" s="16">
        <f t="shared" si="78"/>
        <v>67000</v>
      </c>
      <c r="F19" s="16">
        <f>'2011B'!F19</f>
        <v>19719</v>
      </c>
      <c r="G19" s="16">
        <f>'2011B'!G19</f>
        <v>5931</v>
      </c>
      <c r="I19" s="47">
        <f t="shared" si="79"/>
        <v>0</v>
      </c>
      <c r="J19" s="47">
        <f t="shared" si="80"/>
        <v>37559.704200000015</v>
      </c>
      <c r="K19" s="47">
        <f t="shared" si="81"/>
        <v>37559.704200000015</v>
      </c>
      <c r="L19" s="47">
        <f t="shared" si="82"/>
        <v>11054.325479399999</v>
      </c>
      <c r="M19" s="47">
        <f t="shared" si="83"/>
        <v>3324.8747106000005</v>
      </c>
      <c r="O19" s="15">
        <f t="shared" si="84"/>
        <v>0</v>
      </c>
      <c r="P19" s="32">
        <f t="shared" si="0"/>
        <v>6044.9946</v>
      </c>
      <c r="Q19" s="32">
        <f t="shared" si="1"/>
        <v>6044.9946</v>
      </c>
      <c r="R19" s="32">
        <f t="shared" si="2"/>
        <v>1779.1231122000002</v>
      </c>
      <c r="S19" s="32">
        <f t="shared" si="3"/>
        <v>535.1173578</v>
      </c>
      <c r="U19" s="15">
        <f t="shared" si="85"/>
        <v>0</v>
      </c>
      <c r="V19" s="15">
        <f t="shared" si="4"/>
        <v>56.80259999999999</v>
      </c>
      <c r="W19" s="15">
        <f t="shared" si="5"/>
        <v>56.80259999999999</v>
      </c>
      <c r="X19" s="32">
        <f t="shared" si="6"/>
        <v>16.717768200000002</v>
      </c>
      <c r="Y19" s="32">
        <f t="shared" si="7"/>
        <v>5.0283018</v>
      </c>
      <c r="AA19" s="32">
        <f t="shared" si="86"/>
        <v>0</v>
      </c>
      <c r="AB19" s="15">
        <f t="shared" si="8"/>
        <v>1819.1438</v>
      </c>
      <c r="AC19" s="15">
        <f t="shared" si="9"/>
        <v>1819.1438</v>
      </c>
      <c r="AD19" s="32">
        <f t="shared" si="10"/>
        <v>535.3984566</v>
      </c>
      <c r="AE19" s="32">
        <f t="shared" si="11"/>
        <v>161.0349534</v>
      </c>
      <c r="AG19" s="15">
        <f t="shared" si="87"/>
        <v>0</v>
      </c>
      <c r="AH19" s="15">
        <f t="shared" si="12"/>
        <v>15235.0965</v>
      </c>
      <c r="AI19" s="15">
        <f t="shared" si="13"/>
        <v>15235.0965</v>
      </c>
      <c r="AJ19" s="32">
        <f t="shared" si="14"/>
        <v>4483.8935505</v>
      </c>
      <c r="AK19" s="32">
        <f t="shared" si="15"/>
        <v>1348.6471245</v>
      </c>
      <c r="AM19" s="15">
        <f t="shared" si="88"/>
        <v>0</v>
      </c>
      <c r="AN19" s="15">
        <f t="shared" si="16"/>
        <v>3943.2916999999998</v>
      </c>
      <c r="AO19" s="15">
        <f t="shared" si="17"/>
        <v>3943.2916999999998</v>
      </c>
      <c r="AP19" s="32">
        <f t="shared" si="18"/>
        <v>1160.5637169</v>
      </c>
      <c r="AQ19" s="32">
        <f t="shared" si="19"/>
        <v>349.0695981</v>
      </c>
      <c r="AS19" s="15">
        <f t="shared" si="89"/>
        <v>0</v>
      </c>
      <c r="AT19" s="15">
        <f t="shared" si="20"/>
        <v>2669.9232</v>
      </c>
      <c r="AU19" s="15">
        <f t="shared" si="21"/>
        <v>2669.9232</v>
      </c>
      <c r="AV19" s="32">
        <f t="shared" si="22"/>
        <v>785.7942624</v>
      </c>
      <c r="AW19" s="32">
        <f t="shared" si="23"/>
        <v>236.3479776</v>
      </c>
      <c r="AY19" s="15">
        <f t="shared" si="90"/>
        <v>0</v>
      </c>
      <c r="AZ19" s="15">
        <f t="shared" si="24"/>
        <v>410.6698</v>
      </c>
      <c r="BA19" s="15">
        <f t="shared" si="25"/>
        <v>410.6698</v>
      </c>
      <c r="BB19" s="32">
        <f t="shared" si="26"/>
        <v>120.8656386</v>
      </c>
      <c r="BC19" s="32">
        <f t="shared" si="27"/>
        <v>36.353471400000004</v>
      </c>
      <c r="BE19" s="15">
        <f t="shared" si="91"/>
        <v>0</v>
      </c>
      <c r="BF19" s="15">
        <f t="shared" si="28"/>
        <v>940.1439999999999</v>
      </c>
      <c r="BG19" s="15">
        <f t="shared" si="29"/>
        <v>940.1439999999999</v>
      </c>
      <c r="BH19" s="32">
        <f t="shared" si="30"/>
        <v>276.697008</v>
      </c>
      <c r="BI19" s="32">
        <f t="shared" si="31"/>
        <v>83.223792</v>
      </c>
      <c r="BK19" s="15">
        <f t="shared" si="92"/>
        <v>0</v>
      </c>
      <c r="BL19" s="15">
        <f t="shared" si="32"/>
        <v>157.6309</v>
      </c>
      <c r="BM19" s="15">
        <f t="shared" si="33"/>
        <v>157.6309</v>
      </c>
      <c r="BN19" s="32">
        <f t="shared" si="34"/>
        <v>46.3928913</v>
      </c>
      <c r="BO19" s="32">
        <f t="shared" si="35"/>
        <v>13.953863700000001</v>
      </c>
      <c r="BQ19" s="15">
        <f t="shared" si="93"/>
        <v>0</v>
      </c>
      <c r="BR19" s="15">
        <f t="shared" si="36"/>
        <v>170.5083</v>
      </c>
      <c r="BS19" s="15">
        <f t="shared" si="37"/>
        <v>170.5083</v>
      </c>
      <c r="BT19" s="32">
        <f t="shared" si="38"/>
        <v>50.182883100000005</v>
      </c>
      <c r="BU19" s="32">
        <f t="shared" si="39"/>
        <v>15.0938019</v>
      </c>
      <c r="BW19" s="15">
        <f t="shared" si="94"/>
        <v>0</v>
      </c>
      <c r="BX19" s="15">
        <f t="shared" si="40"/>
        <v>325.6133</v>
      </c>
      <c r="BY19" s="15">
        <f t="shared" si="41"/>
        <v>325.6133</v>
      </c>
      <c r="BZ19" s="32">
        <f t="shared" si="42"/>
        <v>95.83236810000001</v>
      </c>
      <c r="CA19" s="32">
        <f t="shared" si="43"/>
        <v>28.824066900000002</v>
      </c>
      <c r="CC19" s="15">
        <f>C19*0.08071/100</f>
        <v>0</v>
      </c>
      <c r="CD19" s="15">
        <f t="shared" si="44"/>
        <v>54.075700000000005</v>
      </c>
      <c r="CE19" s="15">
        <f t="shared" si="45"/>
        <v>54.075700000000005</v>
      </c>
      <c r="CF19" s="32">
        <f t="shared" si="46"/>
        <v>15.9152049</v>
      </c>
      <c r="CG19" s="32">
        <f t="shared" si="47"/>
        <v>4.7869101</v>
      </c>
      <c r="CI19" s="15">
        <f t="shared" si="95"/>
        <v>0</v>
      </c>
      <c r="CJ19" s="15">
        <f t="shared" si="48"/>
        <v>0.938</v>
      </c>
      <c r="CK19" s="15">
        <f t="shared" si="49"/>
        <v>0.938</v>
      </c>
      <c r="CL19" s="32">
        <f t="shared" si="96"/>
        <v>0.276066</v>
      </c>
      <c r="CM19" s="32">
        <f t="shared" si="97"/>
        <v>0.083034</v>
      </c>
      <c r="CO19" s="15">
        <f t="shared" si="98"/>
        <v>0</v>
      </c>
      <c r="CP19" s="15">
        <f t="shared" si="50"/>
        <v>344.19910000000004</v>
      </c>
      <c r="CQ19" s="15">
        <f t="shared" si="51"/>
        <v>344.19910000000004</v>
      </c>
      <c r="CR19" s="32">
        <f t="shared" si="52"/>
        <v>101.3024187</v>
      </c>
      <c r="CS19" s="32">
        <f t="shared" si="53"/>
        <v>30.4693263</v>
      </c>
      <c r="CU19" s="15">
        <f t="shared" si="99"/>
        <v>0</v>
      </c>
      <c r="CV19" s="15">
        <f t="shared" si="54"/>
        <v>498.7212</v>
      </c>
      <c r="CW19" s="15">
        <f t="shared" si="55"/>
        <v>498.7212</v>
      </c>
      <c r="CX19" s="32">
        <f t="shared" si="56"/>
        <v>146.7803484</v>
      </c>
      <c r="CY19" s="32">
        <f t="shared" si="57"/>
        <v>44.1479916</v>
      </c>
      <c r="DA19" s="15">
        <f t="shared" si="100"/>
        <v>0</v>
      </c>
      <c r="DB19" s="15">
        <f t="shared" si="58"/>
        <v>631.0260999999999</v>
      </c>
      <c r="DC19" s="15">
        <f t="shared" si="59"/>
        <v>631.0260999999999</v>
      </c>
      <c r="DD19" s="32">
        <f t="shared" si="60"/>
        <v>185.7194577</v>
      </c>
      <c r="DE19" s="32">
        <f t="shared" si="61"/>
        <v>55.8599373</v>
      </c>
      <c r="DG19" s="15">
        <f t="shared" si="101"/>
        <v>0</v>
      </c>
      <c r="DH19" s="15">
        <f t="shared" si="62"/>
        <v>58.692</v>
      </c>
      <c r="DI19" s="15">
        <f t="shared" si="63"/>
        <v>58.692</v>
      </c>
      <c r="DJ19" s="32">
        <f t="shared" si="64"/>
        <v>17.273844</v>
      </c>
      <c r="DK19" s="32">
        <f t="shared" si="65"/>
        <v>5.195556</v>
      </c>
      <c r="DM19" s="15">
        <f t="shared" si="102"/>
        <v>0</v>
      </c>
      <c r="DN19" s="32">
        <f t="shared" si="66"/>
        <v>1109.0175000000002</v>
      </c>
      <c r="DO19" s="15">
        <f t="shared" si="67"/>
        <v>1109.0175000000002</v>
      </c>
      <c r="DP19" s="32">
        <f t="shared" si="68"/>
        <v>326.3987475</v>
      </c>
      <c r="DQ19" s="32">
        <f t="shared" si="69"/>
        <v>98.17287750000001</v>
      </c>
      <c r="DS19" s="15">
        <f t="shared" si="103"/>
        <v>0</v>
      </c>
      <c r="DT19" s="15">
        <f t="shared" si="70"/>
        <v>2877.2613999999994</v>
      </c>
      <c r="DU19" s="15">
        <f t="shared" si="71"/>
        <v>2877.2613999999994</v>
      </c>
      <c r="DV19" s="32">
        <f t="shared" si="72"/>
        <v>846.8166798000001</v>
      </c>
      <c r="DW19" s="32">
        <f t="shared" si="73"/>
        <v>254.7020502</v>
      </c>
      <c r="DY19" s="15">
        <f t="shared" si="104"/>
        <v>0</v>
      </c>
      <c r="DZ19" s="15">
        <f t="shared" si="74"/>
        <v>211.9545</v>
      </c>
      <c r="EA19" s="15">
        <f t="shared" si="75"/>
        <v>211.9545</v>
      </c>
      <c r="EB19" s="32">
        <f t="shared" si="76"/>
        <v>62.3810565</v>
      </c>
      <c r="EC19" s="32">
        <f t="shared" si="77"/>
        <v>18.762718500000002</v>
      </c>
    </row>
    <row r="20" spans="1:133" ht="12">
      <c r="A20" s="2">
        <v>43009</v>
      </c>
      <c r="C20" s="16">
        <f>'2011B'!C20</f>
        <v>0</v>
      </c>
      <c r="D20" s="16">
        <f>'2011B'!D20</f>
        <v>67000</v>
      </c>
      <c r="E20" s="16">
        <f t="shared" si="78"/>
        <v>67000</v>
      </c>
      <c r="F20" s="16">
        <f>'2011B'!F20</f>
        <v>19719</v>
      </c>
      <c r="G20" s="16">
        <f>'2011B'!G20</f>
        <v>5931</v>
      </c>
      <c r="I20" s="47">
        <f t="shared" si="79"/>
        <v>0</v>
      </c>
      <c r="J20" s="47">
        <f t="shared" si="80"/>
        <v>37559.704200000015</v>
      </c>
      <c r="K20" s="47">
        <f t="shared" si="81"/>
        <v>37559.704200000015</v>
      </c>
      <c r="L20" s="47">
        <f t="shared" si="82"/>
        <v>11054.325479399999</v>
      </c>
      <c r="M20" s="47">
        <f t="shared" si="83"/>
        <v>3324.8747106000005</v>
      </c>
      <c r="P20" s="32">
        <f t="shared" si="0"/>
        <v>6044.9946</v>
      </c>
      <c r="Q20" s="32">
        <f t="shared" si="1"/>
        <v>6044.9946</v>
      </c>
      <c r="R20" s="32">
        <f t="shared" si="2"/>
        <v>1779.1231122000002</v>
      </c>
      <c r="S20" s="32">
        <f t="shared" si="3"/>
        <v>535.1173578</v>
      </c>
      <c r="V20" s="15">
        <f t="shared" si="4"/>
        <v>56.80259999999999</v>
      </c>
      <c r="W20" s="15">
        <f t="shared" si="5"/>
        <v>56.80259999999999</v>
      </c>
      <c r="X20" s="32">
        <f t="shared" si="6"/>
        <v>16.717768200000002</v>
      </c>
      <c r="Y20" s="32">
        <f t="shared" si="7"/>
        <v>5.0283018</v>
      </c>
      <c r="AA20" s="32"/>
      <c r="AB20" s="15">
        <f t="shared" si="8"/>
        <v>1819.1438</v>
      </c>
      <c r="AC20" s="15">
        <f t="shared" si="9"/>
        <v>1819.1438</v>
      </c>
      <c r="AD20" s="32">
        <f t="shared" si="10"/>
        <v>535.3984566</v>
      </c>
      <c r="AE20" s="32">
        <f t="shared" si="11"/>
        <v>161.0349534</v>
      </c>
      <c r="AH20" s="15">
        <f t="shared" si="12"/>
        <v>15235.0965</v>
      </c>
      <c r="AI20" s="15">
        <f t="shared" si="13"/>
        <v>15235.0965</v>
      </c>
      <c r="AJ20" s="32">
        <f t="shared" si="14"/>
        <v>4483.8935505</v>
      </c>
      <c r="AK20" s="32">
        <f t="shared" si="15"/>
        <v>1348.6471245</v>
      </c>
      <c r="AN20" s="15">
        <f t="shared" si="16"/>
        <v>3943.2916999999998</v>
      </c>
      <c r="AO20" s="15">
        <f t="shared" si="17"/>
        <v>3943.2916999999998</v>
      </c>
      <c r="AP20" s="32">
        <f t="shared" si="18"/>
        <v>1160.5637169</v>
      </c>
      <c r="AQ20" s="32">
        <f t="shared" si="19"/>
        <v>349.0695981</v>
      </c>
      <c r="AT20" s="15">
        <f t="shared" si="20"/>
        <v>2669.9232</v>
      </c>
      <c r="AU20" s="15">
        <f t="shared" si="21"/>
        <v>2669.9232</v>
      </c>
      <c r="AV20" s="32">
        <f t="shared" si="22"/>
        <v>785.7942624</v>
      </c>
      <c r="AW20" s="32">
        <f t="shared" si="23"/>
        <v>236.3479776</v>
      </c>
      <c r="AZ20" s="15">
        <f t="shared" si="24"/>
        <v>410.6698</v>
      </c>
      <c r="BA20" s="15">
        <f t="shared" si="25"/>
        <v>410.6698</v>
      </c>
      <c r="BB20" s="32">
        <f t="shared" si="26"/>
        <v>120.8656386</v>
      </c>
      <c r="BC20" s="32">
        <f t="shared" si="27"/>
        <v>36.353471400000004</v>
      </c>
      <c r="BF20" s="15">
        <f t="shared" si="28"/>
        <v>940.1439999999999</v>
      </c>
      <c r="BG20" s="15">
        <f t="shared" si="29"/>
        <v>940.1439999999999</v>
      </c>
      <c r="BH20" s="32">
        <f t="shared" si="30"/>
        <v>276.697008</v>
      </c>
      <c r="BI20" s="32">
        <f t="shared" si="31"/>
        <v>83.223792</v>
      </c>
      <c r="BL20" s="15">
        <f t="shared" si="32"/>
        <v>157.6309</v>
      </c>
      <c r="BM20" s="15">
        <f t="shared" si="33"/>
        <v>157.6309</v>
      </c>
      <c r="BN20" s="32">
        <f t="shared" si="34"/>
        <v>46.3928913</v>
      </c>
      <c r="BO20" s="32">
        <f t="shared" si="35"/>
        <v>13.953863700000001</v>
      </c>
      <c r="BR20" s="15">
        <f t="shared" si="36"/>
        <v>170.5083</v>
      </c>
      <c r="BS20" s="15">
        <f t="shared" si="37"/>
        <v>170.5083</v>
      </c>
      <c r="BT20" s="32">
        <f t="shared" si="38"/>
        <v>50.182883100000005</v>
      </c>
      <c r="BU20" s="32">
        <f t="shared" si="39"/>
        <v>15.0938019</v>
      </c>
      <c r="BX20" s="15">
        <f t="shared" si="40"/>
        <v>325.6133</v>
      </c>
      <c r="BY20" s="15">
        <f t="shared" si="41"/>
        <v>325.6133</v>
      </c>
      <c r="BZ20" s="32">
        <f t="shared" si="42"/>
        <v>95.83236810000001</v>
      </c>
      <c r="CA20" s="32">
        <f t="shared" si="43"/>
        <v>28.824066900000002</v>
      </c>
      <c r="CD20" s="15">
        <f t="shared" si="44"/>
        <v>54.075700000000005</v>
      </c>
      <c r="CE20" s="15">
        <f t="shared" si="45"/>
        <v>54.075700000000005</v>
      </c>
      <c r="CF20" s="32">
        <f t="shared" si="46"/>
        <v>15.9152049</v>
      </c>
      <c r="CG20" s="32">
        <f t="shared" si="47"/>
        <v>4.7869101</v>
      </c>
      <c r="CJ20" s="15">
        <f t="shared" si="48"/>
        <v>0.938</v>
      </c>
      <c r="CK20" s="15">
        <f t="shared" si="49"/>
        <v>0.938</v>
      </c>
      <c r="CL20" s="32">
        <f t="shared" si="96"/>
        <v>0.276066</v>
      </c>
      <c r="CM20" s="32">
        <f t="shared" si="97"/>
        <v>0.083034</v>
      </c>
      <c r="CP20" s="15">
        <f t="shared" si="50"/>
        <v>344.19910000000004</v>
      </c>
      <c r="CQ20" s="15">
        <f t="shared" si="51"/>
        <v>344.19910000000004</v>
      </c>
      <c r="CR20" s="32">
        <f t="shared" si="52"/>
        <v>101.3024187</v>
      </c>
      <c r="CS20" s="32">
        <f t="shared" si="53"/>
        <v>30.4693263</v>
      </c>
      <c r="CV20" s="15">
        <f t="shared" si="54"/>
        <v>498.7212</v>
      </c>
      <c r="CW20" s="15">
        <f t="shared" si="55"/>
        <v>498.7212</v>
      </c>
      <c r="CX20" s="32">
        <f t="shared" si="56"/>
        <v>146.7803484</v>
      </c>
      <c r="CY20" s="32">
        <f t="shared" si="57"/>
        <v>44.1479916</v>
      </c>
      <c r="DB20" s="15">
        <f t="shared" si="58"/>
        <v>631.0260999999999</v>
      </c>
      <c r="DC20" s="15">
        <f t="shared" si="59"/>
        <v>631.0260999999999</v>
      </c>
      <c r="DD20" s="32">
        <f t="shared" si="60"/>
        <v>185.7194577</v>
      </c>
      <c r="DE20" s="32">
        <f t="shared" si="61"/>
        <v>55.8599373</v>
      </c>
      <c r="DH20" s="15">
        <f t="shared" si="62"/>
        <v>58.692</v>
      </c>
      <c r="DI20" s="15">
        <f t="shared" si="63"/>
        <v>58.692</v>
      </c>
      <c r="DJ20" s="32">
        <f t="shared" si="64"/>
        <v>17.273844</v>
      </c>
      <c r="DK20" s="32">
        <f t="shared" si="65"/>
        <v>5.195556</v>
      </c>
      <c r="DN20" s="32">
        <f t="shared" si="66"/>
        <v>1109.0175000000002</v>
      </c>
      <c r="DO20" s="15">
        <f t="shared" si="67"/>
        <v>1109.0175000000002</v>
      </c>
      <c r="DP20" s="32">
        <f t="shared" si="68"/>
        <v>326.3987475</v>
      </c>
      <c r="DQ20" s="32">
        <f t="shared" si="69"/>
        <v>98.17287750000001</v>
      </c>
      <c r="DT20" s="15">
        <f t="shared" si="70"/>
        <v>2877.2613999999994</v>
      </c>
      <c r="DU20" s="15">
        <f t="shared" si="71"/>
        <v>2877.2613999999994</v>
      </c>
      <c r="DV20" s="32">
        <f t="shared" si="72"/>
        <v>846.8166798000001</v>
      </c>
      <c r="DW20" s="32">
        <f t="shared" si="73"/>
        <v>254.7020502</v>
      </c>
      <c r="DZ20" s="15">
        <f t="shared" si="74"/>
        <v>211.9545</v>
      </c>
      <c r="EA20" s="15">
        <f t="shared" si="75"/>
        <v>211.9545</v>
      </c>
      <c r="EB20" s="32">
        <f t="shared" si="76"/>
        <v>62.3810565</v>
      </c>
      <c r="EC20" s="32">
        <f t="shared" si="77"/>
        <v>18.762718500000002</v>
      </c>
    </row>
    <row r="21" spans="1:133" ht="12">
      <c r="A21" s="33">
        <v>43191</v>
      </c>
      <c r="C21" s="16">
        <f>'2011B'!C21</f>
        <v>2680000</v>
      </c>
      <c r="D21" s="16">
        <f>'2011B'!D21</f>
        <v>67000</v>
      </c>
      <c r="E21" s="16">
        <f t="shared" si="78"/>
        <v>2747000</v>
      </c>
      <c r="F21" s="16">
        <f>'2011B'!F21</f>
        <v>19719</v>
      </c>
      <c r="G21" s="16">
        <f>'2011B'!G21</f>
        <v>5931</v>
      </c>
      <c r="I21" s="47">
        <f t="shared" si="79"/>
        <v>1502388.1679999996</v>
      </c>
      <c r="J21" s="47">
        <f t="shared" si="80"/>
        <v>37559.704200000015</v>
      </c>
      <c r="K21" s="47">
        <f t="shared" si="81"/>
        <v>1539947.8721999996</v>
      </c>
      <c r="L21" s="47">
        <f t="shared" si="82"/>
        <v>11054.325479399999</v>
      </c>
      <c r="M21" s="47">
        <f t="shared" si="83"/>
        <v>3324.8747106000005</v>
      </c>
      <c r="O21" s="15">
        <f t="shared" si="84"/>
        <v>241799.78399999999</v>
      </c>
      <c r="P21" s="32">
        <f t="shared" si="0"/>
        <v>6044.9946</v>
      </c>
      <c r="Q21" s="32">
        <f t="shared" si="1"/>
        <v>247844.7786</v>
      </c>
      <c r="R21" s="32">
        <f t="shared" si="2"/>
        <v>1779.1231122000002</v>
      </c>
      <c r="S21" s="32">
        <f t="shared" si="3"/>
        <v>535.1173578</v>
      </c>
      <c r="U21" s="15">
        <f t="shared" si="85"/>
        <v>2272.104</v>
      </c>
      <c r="V21" s="15">
        <f t="shared" si="4"/>
        <v>56.80259999999999</v>
      </c>
      <c r="W21" s="15">
        <f t="shared" si="5"/>
        <v>2328.9066</v>
      </c>
      <c r="X21" s="32">
        <f t="shared" si="6"/>
        <v>16.717768200000002</v>
      </c>
      <c r="Y21" s="32">
        <f t="shared" si="7"/>
        <v>5.0283018</v>
      </c>
      <c r="AA21" s="32">
        <f t="shared" si="86"/>
        <v>72765.752</v>
      </c>
      <c r="AB21" s="15">
        <f t="shared" si="8"/>
        <v>1819.1438</v>
      </c>
      <c r="AC21" s="15">
        <f t="shared" si="9"/>
        <v>74584.8958</v>
      </c>
      <c r="AD21" s="32">
        <f t="shared" si="10"/>
        <v>535.3984566</v>
      </c>
      <c r="AE21" s="32">
        <f t="shared" si="11"/>
        <v>161.0349534</v>
      </c>
      <c r="AG21" s="15">
        <f t="shared" si="87"/>
        <v>609403.86</v>
      </c>
      <c r="AH21" s="15">
        <f t="shared" si="12"/>
        <v>15235.0965</v>
      </c>
      <c r="AI21" s="15">
        <f t="shared" si="13"/>
        <v>624638.9565</v>
      </c>
      <c r="AJ21" s="32">
        <f t="shared" si="14"/>
        <v>4483.8935505</v>
      </c>
      <c r="AK21" s="32">
        <f t="shared" si="15"/>
        <v>1348.6471245</v>
      </c>
      <c r="AM21" s="15">
        <f t="shared" si="88"/>
        <v>157731.668</v>
      </c>
      <c r="AN21" s="15">
        <f t="shared" si="16"/>
        <v>3943.2916999999998</v>
      </c>
      <c r="AO21" s="15">
        <f t="shared" si="17"/>
        <v>161674.9597</v>
      </c>
      <c r="AP21" s="32">
        <f t="shared" si="18"/>
        <v>1160.5637169</v>
      </c>
      <c r="AQ21" s="32">
        <f t="shared" si="19"/>
        <v>349.0695981</v>
      </c>
      <c r="AS21" s="15">
        <f t="shared" si="89"/>
        <v>106796.92800000001</v>
      </c>
      <c r="AT21" s="15">
        <f t="shared" si="20"/>
        <v>2669.9232</v>
      </c>
      <c r="AU21" s="15">
        <f t="shared" si="21"/>
        <v>109466.85120000002</v>
      </c>
      <c r="AV21" s="32">
        <f t="shared" si="22"/>
        <v>785.7942624</v>
      </c>
      <c r="AW21" s="32">
        <f t="shared" si="23"/>
        <v>236.3479776</v>
      </c>
      <c r="AY21" s="15">
        <f t="shared" si="90"/>
        <v>16426.792</v>
      </c>
      <c r="AZ21" s="15">
        <f t="shared" si="24"/>
        <v>410.6698</v>
      </c>
      <c r="BA21" s="15">
        <f t="shared" si="25"/>
        <v>16837.4618</v>
      </c>
      <c r="BB21" s="32">
        <f t="shared" si="26"/>
        <v>120.8656386</v>
      </c>
      <c r="BC21" s="32">
        <f t="shared" si="27"/>
        <v>36.353471400000004</v>
      </c>
      <c r="BE21" s="15">
        <f t="shared" si="91"/>
        <v>37605.76</v>
      </c>
      <c r="BF21" s="15">
        <f t="shared" si="28"/>
        <v>940.1439999999999</v>
      </c>
      <c r="BG21" s="15">
        <f t="shared" si="29"/>
        <v>38545.904</v>
      </c>
      <c r="BH21" s="32">
        <f t="shared" si="30"/>
        <v>276.697008</v>
      </c>
      <c r="BI21" s="32">
        <f t="shared" si="31"/>
        <v>83.223792</v>
      </c>
      <c r="BK21" s="15">
        <f t="shared" si="92"/>
        <v>6305.236</v>
      </c>
      <c r="BL21" s="15">
        <f t="shared" si="32"/>
        <v>157.6309</v>
      </c>
      <c r="BM21" s="15">
        <f t="shared" si="33"/>
        <v>6462.8669</v>
      </c>
      <c r="BN21" s="32">
        <f t="shared" si="34"/>
        <v>46.3928913</v>
      </c>
      <c r="BO21" s="32">
        <f t="shared" si="35"/>
        <v>13.953863700000001</v>
      </c>
      <c r="BQ21" s="15">
        <f t="shared" si="93"/>
        <v>6820.331999999999</v>
      </c>
      <c r="BR21" s="15">
        <f t="shared" si="36"/>
        <v>170.5083</v>
      </c>
      <c r="BS21" s="15">
        <f t="shared" si="37"/>
        <v>6990.8403</v>
      </c>
      <c r="BT21" s="32">
        <f t="shared" si="38"/>
        <v>50.182883100000005</v>
      </c>
      <c r="BU21" s="32">
        <f t="shared" si="39"/>
        <v>15.0938019</v>
      </c>
      <c r="BW21" s="15">
        <f t="shared" si="94"/>
        <v>13024.532</v>
      </c>
      <c r="BX21" s="15">
        <f t="shared" si="40"/>
        <v>325.6133</v>
      </c>
      <c r="BY21" s="15">
        <f t="shared" si="41"/>
        <v>13350.1453</v>
      </c>
      <c r="BZ21" s="32">
        <f t="shared" si="42"/>
        <v>95.83236810000001</v>
      </c>
      <c r="CA21" s="32">
        <f t="shared" si="43"/>
        <v>28.824066900000002</v>
      </c>
      <c r="CC21" s="15">
        <f>C21*0.08071/100</f>
        <v>2163.0280000000002</v>
      </c>
      <c r="CD21" s="15">
        <f t="shared" si="44"/>
        <v>54.075700000000005</v>
      </c>
      <c r="CE21" s="15">
        <f t="shared" si="45"/>
        <v>2217.1037</v>
      </c>
      <c r="CF21" s="32">
        <f t="shared" si="46"/>
        <v>15.9152049</v>
      </c>
      <c r="CG21" s="32">
        <f t="shared" si="47"/>
        <v>4.7869101</v>
      </c>
      <c r="CI21" s="15">
        <f t="shared" si="95"/>
        <v>37.52</v>
      </c>
      <c r="CJ21" s="15">
        <f t="shared" si="48"/>
        <v>0.938</v>
      </c>
      <c r="CK21" s="15">
        <f t="shared" si="49"/>
        <v>38.458000000000006</v>
      </c>
      <c r="CL21" s="32">
        <f t="shared" si="96"/>
        <v>0.276066</v>
      </c>
      <c r="CM21" s="32">
        <f t="shared" si="97"/>
        <v>0.083034</v>
      </c>
      <c r="CO21" s="15">
        <f t="shared" si="98"/>
        <v>13767.964000000002</v>
      </c>
      <c r="CP21" s="15">
        <f t="shared" si="50"/>
        <v>344.19910000000004</v>
      </c>
      <c r="CQ21" s="15">
        <f t="shared" si="51"/>
        <v>14112.163100000002</v>
      </c>
      <c r="CR21" s="32">
        <f t="shared" si="52"/>
        <v>101.3024187</v>
      </c>
      <c r="CS21" s="32">
        <f t="shared" si="53"/>
        <v>30.4693263</v>
      </c>
      <c r="CU21" s="15">
        <f t="shared" si="99"/>
        <v>19948.848</v>
      </c>
      <c r="CV21" s="15">
        <f t="shared" si="54"/>
        <v>498.7212</v>
      </c>
      <c r="CW21" s="15">
        <f t="shared" si="55"/>
        <v>20447.5692</v>
      </c>
      <c r="CX21" s="32">
        <f t="shared" si="56"/>
        <v>146.7803484</v>
      </c>
      <c r="CY21" s="32">
        <f t="shared" si="57"/>
        <v>44.1479916</v>
      </c>
      <c r="DA21" s="15">
        <f t="shared" si="100"/>
        <v>25241.043999999998</v>
      </c>
      <c r="DB21" s="15">
        <f t="shared" si="58"/>
        <v>631.0260999999999</v>
      </c>
      <c r="DC21" s="15">
        <f t="shared" si="59"/>
        <v>25872.070099999997</v>
      </c>
      <c r="DD21" s="32">
        <f t="shared" si="60"/>
        <v>185.7194577</v>
      </c>
      <c r="DE21" s="32">
        <f t="shared" si="61"/>
        <v>55.8599373</v>
      </c>
      <c r="DG21" s="15">
        <f t="shared" si="101"/>
        <v>2347.68</v>
      </c>
      <c r="DH21" s="15">
        <f t="shared" si="62"/>
        <v>58.692</v>
      </c>
      <c r="DI21" s="15">
        <f t="shared" si="63"/>
        <v>2406.372</v>
      </c>
      <c r="DJ21" s="32">
        <f t="shared" si="64"/>
        <v>17.273844</v>
      </c>
      <c r="DK21" s="32">
        <f t="shared" si="65"/>
        <v>5.195556</v>
      </c>
      <c r="DM21" s="15">
        <f t="shared" si="102"/>
        <v>44360.7</v>
      </c>
      <c r="DN21" s="32">
        <f t="shared" si="66"/>
        <v>1109.0175000000002</v>
      </c>
      <c r="DO21" s="15">
        <f t="shared" si="67"/>
        <v>45469.7175</v>
      </c>
      <c r="DP21" s="32">
        <f t="shared" si="68"/>
        <v>326.3987475</v>
      </c>
      <c r="DQ21" s="32">
        <f t="shared" si="69"/>
        <v>98.17287750000001</v>
      </c>
      <c r="DS21" s="15">
        <f t="shared" si="103"/>
        <v>115090.45599999999</v>
      </c>
      <c r="DT21" s="15">
        <f t="shared" si="70"/>
        <v>2877.2613999999994</v>
      </c>
      <c r="DU21" s="15">
        <f t="shared" si="71"/>
        <v>117967.7174</v>
      </c>
      <c r="DV21" s="32">
        <f t="shared" si="72"/>
        <v>846.8166798000001</v>
      </c>
      <c r="DW21" s="32">
        <f t="shared" si="73"/>
        <v>254.7020502</v>
      </c>
      <c r="DY21" s="15">
        <f t="shared" si="104"/>
        <v>8478.18</v>
      </c>
      <c r="DZ21" s="15">
        <f t="shared" si="74"/>
        <v>211.9545</v>
      </c>
      <c r="EA21" s="15">
        <f t="shared" si="75"/>
        <v>8690.1345</v>
      </c>
      <c r="EB21" s="32">
        <f t="shared" si="76"/>
        <v>62.3810565</v>
      </c>
      <c r="EC21" s="32">
        <f t="shared" si="77"/>
        <v>18.762718500000002</v>
      </c>
    </row>
    <row r="22" spans="1:133" ht="12">
      <c r="A22" s="33">
        <v>43374</v>
      </c>
      <c r="C22" s="16">
        <f>'2011B'!C22</f>
        <v>0</v>
      </c>
      <c r="D22" s="16">
        <f>'2011B'!D22</f>
        <v>0</v>
      </c>
      <c r="E22" s="16">
        <f t="shared" si="78"/>
        <v>0</v>
      </c>
      <c r="F22" s="16">
        <f>'2011B'!F22</f>
        <v>0</v>
      </c>
      <c r="G22" s="16">
        <f>'2011B'!G22</f>
        <v>0</v>
      </c>
      <c r="I22" s="47">
        <f t="shared" si="79"/>
        <v>0</v>
      </c>
      <c r="J22" s="47">
        <f t="shared" si="80"/>
        <v>0</v>
      </c>
      <c r="K22" s="47">
        <f t="shared" si="81"/>
        <v>0</v>
      </c>
      <c r="L22" s="47">
        <f t="shared" si="82"/>
        <v>0</v>
      </c>
      <c r="M22" s="47">
        <f t="shared" si="83"/>
        <v>0</v>
      </c>
      <c r="P22" s="32">
        <f t="shared" si="0"/>
        <v>0</v>
      </c>
      <c r="Q22" s="32">
        <f t="shared" si="1"/>
        <v>0</v>
      </c>
      <c r="R22" s="32">
        <f t="shared" si="2"/>
        <v>0</v>
      </c>
      <c r="S22" s="32">
        <f t="shared" si="3"/>
        <v>0</v>
      </c>
      <c r="V22" s="15">
        <f t="shared" si="4"/>
        <v>0</v>
      </c>
      <c r="W22" s="15">
        <f t="shared" si="5"/>
        <v>0</v>
      </c>
      <c r="X22" s="32">
        <f t="shared" si="6"/>
        <v>0</v>
      </c>
      <c r="Y22" s="32">
        <f t="shared" si="7"/>
        <v>0</v>
      </c>
      <c r="AA22" s="32"/>
      <c r="AB22" s="15">
        <f t="shared" si="8"/>
        <v>0</v>
      </c>
      <c r="AC22" s="15">
        <f t="shared" si="9"/>
        <v>0</v>
      </c>
      <c r="AD22" s="32">
        <f t="shared" si="10"/>
        <v>0</v>
      </c>
      <c r="AE22" s="32">
        <f t="shared" si="11"/>
        <v>0</v>
      </c>
      <c r="AH22" s="15">
        <f t="shared" si="12"/>
        <v>0</v>
      </c>
      <c r="AI22" s="15">
        <f t="shared" si="13"/>
        <v>0</v>
      </c>
      <c r="AJ22" s="32">
        <f t="shared" si="14"/>
        <v>0</v>
      </c>
      <c r="AK22" s="32">
        <f t="shared" si="15"/>
        <v>0</v>
      </c>
      <c r="AN22" s="15">
        <f t="shared" si="16"/>
        <v>0</v>
      </c>
      <c r="AO22" s="15">
        <f t="shared" si="17"/>
        <v>0</v>
      </c>
      <c r="AP22" s="32">
        <f t="shared" si="18"/>
        <v>0</v>
      </c>
      <c r="AQ22" s="32">
        <f t="shared" si="19"/>
        <v>0</v>
      </c>
      <c r="AT22" s="15">
        <f t="shared" si="20"/>
        <v>0</v>
      </c>
      <c r="AU22" s="15">
        <f t="shared" si="21"/>
        <v>0</v>
      </c>
      <c r="AV22" s="32">
        <f t="shared" si="22"/>
        <v>0</v>
      </c>
      <c r="AW22" s="32">
        <f t="shared" si="23"/>
        <v>0</v>
      </c>
      <c r="AZ22" s="15">
        <f t="shared" si="24"/>
        <v>0</v>
      </c>
      <c r="BA22" s="15">
        <f t="shared" si="25"/>
        <v>0</v>
      </c>
      <c r="BB22" s="32">
        <f t="shared" si="26"/>
        <v>0</v>
      </c>
      <c r="BC22" s="32">
        <f t="shared" si="27"/>
        <v>0</v>
      </c>
      <c r="BF22" s="15">
        <f t="shared" si="28"/>
        <v>0</v>
      </c>
      <c r="BG22" s="15">
        <f t="shared" si="29"/>
        <v>0</v>
      </c>
      <c r="BH22" s="32">
        <f t="shared" si="30"/>
        <v>0</v>
      </c>
      <c r="BI22" s="32">
        <f t="shared" si="31"/>
        <v>0</v>
      </c>
      <c r="BL22" s="15">
        <f t="shared" si="32"/>
        <v>0</v>
      </c>
      <c r="BM22" s="15">
        <f t="shared" si="33"/>
        <v>0</v>
      </c>
      <c r="BN22" s="32">
        <f t="shared" si="34"/>
        <v>0</v>
      </c>
      <c r="BO22" s="32">
        <f t="shared" si="35"/>
        <v>0</v>
      </c>
      <c r="BR22" s="15">
        <f t="shared" si="36"/>
        <v>0</v>
      </c>
      <c r="BS22" s="15">
        <f t="shared" si="37"/>
        <v>0</v>
      </c>
      <c r="BT22" s="32">
        <f t="shared" si="38"/>
        <v>0</v>
      </c>
      <c r="BU22" s="32">
        <f t="shared" si="39"/>
        <v>0</v>
      </c>
      <c r="BX22" s="15">
        <f t="shared" si="40"/>
        <v>0</v>
      </c>
      <c r="BY22" s="15">
        <f t="shared" si="41"/>
        <v>0</v>
      </c>
      <c r="BZ22" s="32">
        <f t="shared" si="42"/>
        <v>0</v>
      </c>
      <c r="CA22" s="32">
        <f t="shared" si="43"/>
        <v>0</v>
      </c>
      <c r="CD22" s="15">
        <f t="shared" si="44"/>
        <v>0</v>
      </c>
      <c r="CE22" s="15">
        <f t="shared" si="45"/>
        <v>0</v>
      </c>
      <c r="CF22" s="32">
        <f t="shared" si="46"/>
        <v>0</v>
      </c>
      <c r="CG22" s="32">
        <f t="shared" si="47"/>
        <v>0</v>
      </c>
      <c r="CJ22" s="15">
        <f t="shared" si="48"/>
        <v>0</v>
      </c>
      <c r="CK22" s="15">
        <f t="shared" si="49"/>
        <v>0</v>
      </c>
      <c r="CL22" s="32">
        <f t="shared" si="96"/>
        <v>0</v>
      </c>
      <c r="CM22" s="32">
        <f t="shared" si="97"/>
        <v>0</v>
      </c>
      <c r="CP22" s="15">
        <f t="shared" si="50"/>
        <v>0</v>
      </c>
      <c r="CQ22" s="15">
        <f t="shared" si="51"/>
        <v>0</v>
      </c>
      <c r="CR22" s="32">
        <f t="shared" si="52"/>
        <v>0</v>
      </c>
      <c r="CS22" s="32">
        <f t="shared" si="53"/>
        <v>0</v>
      </c>
      <c r="CV22" s="15">
        <f t="shared" si="54"/>
        <v>0</v>
      </c>
      <c r="CW22" s="15">
        <f t="shared" si="55"/>
        <v>0</v>
      </c>
      <c r="CX22" s="32">
        <f t="shared" si="56"/>
        <v>0</v>
      </c>
      <c r="CY22" s="32">
        <f t="shared" si="57"/>
        <v>0</v>
      </c>
      <c r="DB22" s="15">
        <f t="shared" si="58"/>
        <v>0</v>
      </c>
      <c r="DC22" s="15">
        <f t="shared" si="59"/>
        <v>0</v>
      </c>
      <c r="DD22" s="32">
        <f t="shared" si="60"/>
        <v>0</v>
      </c>
      <c r="DE22" s="32">
        <f t="shared" si="61"/>
        <v>0</v>
      </c>
      <c r="DH22" s="15">
        <f t="shared" si="62"/>
        <v>0</v>
      </c>
      <c r="DI22" s="15">
        <f t="shared" si="63"/>
        <v>0</v>
      </c>
      <c r="DJ22" s="32">
        <f t="shared" si="64"/>
        <v>0</v>
      </c>
      <c r="DK22" s="32">
        <f t="shared" si="65"/>
        <v>0</v>
      </c>
      <c r="DN22" s="32">
        <f t="shared" si="66"/>
        <v>0</v>
      </c>
      <c r="DO22" s="15">
        <f t="shared" si="67"/>
        <v>0</v>
      </c>
      <c r="DP22" s="32">
        <f t="shared" si="68"/>
        <v>0</v>
      </c>
      <c r="DQ22" s="32">
        <f t="shared" si="69"/>
        <v>0</v>
      </c>
      <c r="DT22" s="15">
        <f t="shared" si="70"/>
        <v>0</v>
      </c>
      <c r="DU22" s="15">
        <f t="shared" si="71"/>
        <v>0</v>
      </c>
      <c r="DV22" s="32">
        <f t="shared" si="72"/>
        <v>0</v>
      </c>
      <c r="DW22" s="32">
        <f t="shared" si="73"/>
        <v>0</v>
      </c>
      <c r="DZ22" s="15">
        <f t="shared" si="74"/>
        <v>0</v>
      </c>
      <c r="EA22" s="15">
        <f t="shared" si="75"/>
        <v>0</v>
      </c>
      <c r="EB22" s="32">
        <f t="shared" si="76"/>
        <v>0</v>
      </c>
      <c r="EC22" s="32">
        <f t="shared" si="77"/>
        <v>0</v>
      </c>
    </row>
    <row r="23" spans="1:133" ht="12">
      <c r="A23" s="33">
        <v>43556</v>
      </c>
      <c r="B23" s="34"/>
      <c r="C23" s="16">
        <f>'2011B'!C23</f>
        <v>0</v>
      </c>
      <c r="D23" s="16">
        <f>'2011B'!D23</f>
        <v>0</v>
      </c>
      <c r="E23" s="16">
        <f t="shared" si="78"/>
        <v>0</v>
      </c>
      <c r="F23" s="16">
        <f>'2011B'!F23</f>
        <v>0</v>
      </c>
      <c r="G23" s="16">
        <f>'2011B'!G23</f>
        <v>0</v>
      </c>
      <c r="I23" s="47">
        <f t="shared" si="79"/>
        <v>0</v>
      </c>
      <c r="J23" s="47">
        <f t="shared" si="80"/>
        <v>0</v>
      </c>
      <c r="K23" s="47">
        <f t="shared" si="81"/>
        <v>0</v>
      </c>
      <c r="L23" s="47">
        <f t="shared" si="82"/>
        <v>0</v>
      </c>
      <c r="M23" s="47">
        <f t="shared" si="83"/>
        <v>0</v>
      </c>
      <c r="O23" s="15">
        <f t="shared" si="84"/>
        <v>0</v>
      </c>
      <c r="P23" s="32">
        <f t="shared" si="0"/>
        <v>0</v>
      </c>
      <c r="Q23" s="32">
        <f t="shared" si="1"/>
        <v>0</v>
      </c>
      <c r="R23" s="32">
        <f t="shared" si="2"/>
        <v>0</v>
      </c>
      <c r="S23" s="32">
        <f t="shared" si="3"/>
        <v>0</v>
      </c>
      <c r="U23" s="15">
        <f t="shared" si="85"/>
        <v>0</v>
      </c>
      <c r="V23" s="15">
        <f t="shared" si="4"/>
        <v>0</v>
      </c>
      <c r="W23" s="15">
        <f t="shared" si="5"/>
        <v>0</v>
      </c>
      <c r="X23" s="32">
        <f t="shared" si="6"/>
        <v>0</v>
      </c>
      <c r="Y23" s="32">
        <f t="shared" si="7"/>
        <v>0</v>
      </c>
      <c r="AA23" s="32">
        <f t="shared" si="86"/>
        <v>0</v>
      </c>
      <c r="AB23" s="15">
        <f t="shared" si="8"/>
        <v>0</v>
      </c>
      <c r="AC23" s="15">
        <f t="shared" si="9"/>
        <v>0</v>
      </c>
      <c r="AD23" s="32">
        <f t="shared" si="10"/>
        <v>0</v>
      </c>
      <c r="AE23" s="32">
        <f t="shared" si="11"/>
        <v>0</v>
      </c>
      <c r="AG23" s="15">
        <f t="shared" si="87"/>
        <v>0</v>
      </c>
      <c r="AH23" s="15">
        <f t="shared" si="12"/>
        <v>0</v>
      </c>
      <c r="AI23" s="15">
        <f t="shared" si="13"/>
        <v>0</v>
      </c>
      <c r="AJ23" s="32">
        <f t="shared" si="14"/>
        <v>0</v>
      </c>
      <c r="AK23" s="32">
        <f t="shared" si="15"/>
        <v>0</v>
      </c>
      <c r="AM23" s="15">
        <f t="shared" si="88"/>
        <v>0</v>
      </c>
      <c r="AN23" s="15">
        <f t="shared" si="16"/>
        <v>0</v>
      </c>
      <c r="AO23" s="15">
        <f t="shared" si="17"/>
        <v>0</v>
      </c>
      <c r="AP23" s="32">
        <f t="shared" si="18"/>
        <v>0</v>
      </c>
      <c r="AQ23" s="32">
        <f t="shared" si="19"/>
        <v>0</v>
      </c>
      <c r="AS23" s="15">
        <f t="shared" si="89"/>
        <v>0</v>
      </c>
      <c r="AT23" s="15">
        <f t="shared" si="20"/>
        <v>0</v>
      </c>
      <c r="AU23" s="15">
        <f t="shared" si="21"/>
        <v>0</v>
      </c>
      <c r="AV23" s="32">
        <f t="shared" si="22"/>
        <v>0</v>
      </c>
      <c r="AW23" s="32">
        <f t="shared" si="23"/>
        <v>0</v>
      </c>
      <c r="AY23" s="15">
        <f t="shared" si="90"/>
        <v>0</v>
      </c>
      <c r="AZ23" s="15">
        <f t="shared" si="24"/>
        <v>0</v>
      </c>
      <c r="BA23" s="15">
        <f t="shared" si="25"/>
        <v>0</v>
      </c>
      <c r="BB23" s="32">
        <f t="shared" si="26"/>
        <v>0</v>
      </c>
      <c r="BC23" s="32">
        <f t="shared" si="27"/>
        <v>0</v>
      </c>
      <c r="BE23" s="15">
        <f t="shared" si="91"/>
        <v>0</v>
      </c>
      <c r="BF23" s="15">
        <f t="shared" si="28"/>
        <v>0</v>
      </c>
      <c r="BG23" s="15">
        <f t="shared" si="29"/>
        <v>0</v>
      </c>
      <c r="BH23" s="32">
        <f t="shared" si="30"/>
        <v>0</v>
      </c>
      <c r="BI23" s="32">
        <f t="shared" si="31"/>
        <v>0</v>
      </c>
      <c r="BK23" s="15">
        <f t="shared" si="92"/>
        <v>0</v>
      </c>
      <c r="BL23" s="15">
        <f t="shared" si="32"/>
        <v>0</v>
      </c>
      <c r="BM23" s="15">
        <f t="shared" si="33"/>
        <v>0</v>
      </c>
      <c r="BN23" s="32">
        <f t="shared" si="34"/>
        <v>0</v>
      </c>
      <c r="BO23" s="32">
        <f t="shared" si="35"/>
        <v>0</v>
      </c>
      <c r="BQ23" s="15">
        <f t="shared" si="93"/>
        <v>0</v>
      </c>
      <c r="BR23" s="15">
        <f t="shared" si="36"/>
        <v>0</v>
      </c>
      <c r="BS23" s="15">
        <f t="shared" si="37"/>
        <v>0</v>
      </c>
      <c r="BT23" s="32">
        <f t="shared" si="38"/>
        <v>0</v>
      </c>
      <c r="BU23" s="32">
        <f t="shared" si="39"/>
        <v>0</v>
      </c>
      <c r="BW23" s="15">
        <f t="shared" si="94"/>
        <v>0</v>
      </c>
      <c r="BX23" s="15">
        <f t="shared" si="40"/>
        <v>0</v>
      </c>
      <c r="BY23" s="15">
        <f t="shared" si="41"/>
        <v>0</v>
      </c>
      <c r="BZ23" s="32">
        <f t="shared" si="42"/>
        <v>0</v>
      </c>
      <c r="CA23" s="32">
        <f t="shared" si="43"/>
        <v>0</v>
      </c>
      <c r="CC23" s="15">
        <f>C23*0.08071/100</f>
        <v>0</v>
      </c>
      <c r="CD23" s="15">
        <f t="shared" si="44"/>
        <v>0</v>
      </c>
      <c r="CE23" s="15">
        <f t="shared" si="45"/>
        <v>0</v>
      </c>
      <c r="CF23" s="32">
        <f t="shared" si="46"/>
        <v>0</v>
      </c>
      <c r="CG23" s="32">
        <f t="shared" si="47"/>
        <v>0</v>
      </c>
      <c r="CI23" s="15">
        <f t="shared" si="95"/>
        <v>0</v>
      </c>
      <c r="CJ23" s="15">
        <f t="shared" si="48"/>
        <v>0</v>
      </c>
      <c r="CK23" s="15">
        <f t="shared" si="49"/>
        <v>0</v>
      </c>
      <c r="CL23" s="32">
        <f t="shared" si="96"/>
        <v>0</v>
      </c>
      <c r="CM23" s="32">
        <f t="shared" si="97"/>
        <v>0</v>
      </c>
      <c r="CO23" s="15">
        <f t="shared" si="98"/>
        <v>0</v>
      </c>
      <c r="CP23" s="15">
        <f t="shared" si="50"/>
        <v>0</v>
      </c>
      <c r="CQ23" s="15">
        <f t="shared" si="51"/>
        <v>0</v>
      </c>
      <c r="CR23" s="32">
        <f t="shared" si="52"/>
        <v>0</v>
      </c>
      <c r="CS23" s="32">
        <f t="shared" si="53"/>
        <v>0</v>
      </c>
      <c r="CU23" s="15">
        <f t="shared" si="99"/>
        <v>0</v>
      </c>
      <c r="CV23" s="15">
        <f t="shared" si="54"/>
        <v>0</v>
      </c>
      <c r="CW23" s="15">
        <f t="shared" si="55"/>
        <v>0</v>
      </c>
      <c r="CX23" s="32">
        <f t="shared" si="56"/>
        <v>0</v>
      </c>
      <c r="CY23" s="32">
        <f t="shared" si="57"/>
        <v>0</v>
      </c>
      <c r="DA23" s="15">
        <f t="shared" si="100"/>
        <v>0</v>
      </c>
      <c r="DB23" s="15">
        <f t="shared" si="58"/>
        <v>0</v>
      </c>
      <c r="DC23" s="15">
        <f t="shared" si="59"/>
        <v>0</v>
      </c>
      <c r="DD23" s="32">
        <f t="shared" si="60"/>
        <v>0</v>
      </c>
      <c r="DE23" s="32">
        <f t="shared" si="61"/>
        <v>0</v>
      </c>
      <c r="DG23" s="15">
        <f t="shared" si="101"/>
        <v>0</v>
      </c>
      <c r="DH23" s="15">
        <f t="shared" si="62"/>
        <v>0</v>
      </c>
      <c r="DI23" s="15">
        <f t="shared" si="63"/>
        <v>0</v>
      </c>
      <c r="DJ23" s="32">
        <f t="shared" si="64"/>
        <v>0</v>
      </c>
      <c r="DK23" s="32">
        <f t="shared" si="65"/>
        <v>0</v>
      </c>
      <c r="DM23" s="15">
        <f t="shared" si="102"/>
        <v>0</v>
      </c>
      <c r="DN23" s="32">
        <f t="shared" si="66"/>
        <v>0</v>
      </c>
      <c r="DO23" s="15">
        <f t="shared" si="67"/>
        <v>0</v>
      </c>
      <c r="DP23" s="32">
        <f t="shared" si="68"/>
        <v>0</v>
      </c>
      <c r="DQ23" s="32">
        <f t="shared" si="69"/>
        <v>0</v>
      </c>
      <c r="DS23" s="15">
        <f t="shared" si="103"/>
        <v>0</v>
      </c>
      <c r="DT23" s="15">
        <f t="shared" si="70"/>
        <v>0</v>
      </c>
      <c r="DU23" s="15">
        <f t="shared" si="71"/>
        <v>0</v>
      </c>
      <c r="DV23" s="32">
        <f t="shared" si="72"/>
        <v>0</v>
      </c>
      <c r="DW23" s="32">
        <f t="shared" si="73"/>
        <v>0</v>
      </c>
      <c r="DY23" s="15">
        <f t="shared" si="104"/>
        <v>0</v>
      </c>
      <c r="DZ23" s="15">
        <f t="shared" si="74"/>
        <v>0</v>
      </c>
      <c r="EA23" s="15">
        <f t="shared" si="75"/>
        <v>0</v>
      </c>
      <c r="EB23" s="32">
        <f t="shared" si="76"/>
        <v>0</v>
      </c>
      <c r="EC23" s="32">
        <f t="shared" si="77"/>
        <v>0</v>
      </c>
    </row>
    <row r="24" spans="1:133" ht="12">
      <c r="A24" s="33">
        <v>43739</v>
      </c>
      <c r="B24" s="34"/>
      <c r="C24" s="16">
        <f>'2011B'!C24</f>
        <v>0</v>
      </c>
      <c r="D24" s="16">
        <f>'2011B'!D24</f>
        <v>0</v>
      </c>
      <c r="E24" s="16">
        <f t="shared" si="78"/>
        <v>0</v>
      </c>
      <c r="F24" s="16">
        <f>'2011B'!F24</f>
        <v>0</v>
      </c>
      <c r="G24" s="16">
        <f>'2011B'!G24</f>
        <v>0</v>
      </c>
      <c r="I24" s="47">
        <f t="shared" si="79"/>
        <v>0</v>
      </c>
      <c r="J24" s="47">
        <f t="shared" si="80"/>
        <v>0</v>
      </c>
      <c r="K24" s="47">
        <f t="shared" si="81"/>
        <v>0</v>
      </c>
      <c r="L24" s="47">
        <f t="shared" si="82"/>
        <v>0</v>
      </c>
      <c r="M24" s="47">
        <f t="shared" si="83"/>
        <v>0</v>
      </c>
      <c r="P24" s="32">
        <f t="shared" si="0"/>
        <v>0</v>
      </c>
      <c r="Q24" s="32">
        <f t="shared" si="1"/>
        <v>0</v>
      </c>
      <c r="R24" s="32">
        <f t="shared" si="2"/>
        <v>0</v>
      </c>
      <c r="S24" s="32">
        <f t="shared" si="3"/>
        <v>0</v>
      </c>
      <c r="V24" s="15">
        <f t="shared" si="4"/>
        <v>0</v>
      </c>
      <c r="W24" s="15">
        <f t="shared" si="5"/>
        <v>0</v>
      </c>
      <c r="X24" s="32">
        <f t="shared" si="6"/>
        <v>0</v>
      </c>
      <c r="Y24" s="32">
        <f t="shared" si="7"/>
        <v>0</v>
      </c>
      <c r="AA24" s="32"/>
      <c r="AB24" s="15">
        <f t="shared" si="8"/>
        <v>0</v>
      </c>
      <c r="AC24" s="15">
        <f t="shared" si="9"/>
        <v>0</v>
      </c>
      <c r="AD24" s="32">
        <f t="shared" si="10"/>
        <v>0</v>
      </c>
      <c r="AE24" s="32">
        <f t="shared" si="11"/>
        <v>0</v>
      </c>
      <c r="AH24" s="15">
        <f t="shared" si="12"/>
        <v>0</v>
      </c>
      <c r="AI24" s="15">
        <f t="shared" si="13"/>
        <v>0</v>
      </c>
      <c r="AJ24" s="32">
        <f t="shared" si="14"/>
        <v>0</v>
      </c>
      <c r="AK24" s="32">
        <f t="shared" si="15"/>
        <v>0</v>
      </c>
      <c r="AN24" s="15">
        <f t="shared" si="16"/>
        <v>0</v>
      </c>
      <c r="AO24" s="15">
        <f t="shared" si="17"/>
        <v>0</v>
      </c>
      <c r="AP24" s="32">
        <f t="shared" si="18"/>
        <v>0</v>
      </c>
      <c r="AQ24" s="32">
        <f t="shared" si="19"/>
        <v>0</v>
      </c>
      <c r="AT24" s="15">
        <f t="shared" si="20"/>
        <v>0</v>
      </c>
      <c r="AU24" s="15">
        <f t="shared" si="21"/>
        <v>0</v>
      </c>
      <c r="AV24" s="32">
        <f t="shared" si="22"/>
        <v>0</v>
      </c>
      <c r="AW24" s="32">
        <f t="shared" si="23"/>
        <v>0</v>
      </c>
      <c r="AZ24" s="15">
        <f t="shared" si="24"/>
        <v>0</v>
      </c>
      <c r="BA24" s="15">
        <f t="shared" si="25"/>
        <v>0</v>
      </c>
      <c r="BB24" s="32">
        <f t="shared" si="26"/>
        <v>0</v>
      </c>
      <c r="BC24" s="32">
        <f t="shared" si="27"/>
        <v>0</v>
      </c>
      <c r="BF24" s="15">
        <f t="shared" si="28"/>
        <v>0</v>
      </c>
      <c r="BG24" s="15">
        <f t="shared" si="29"/>
        <v>0</v>
      </c>
      <c r="BH24" s="32">
        <f t="shared" si="30"/>
        <v>0</v>
      </c>
      <c r="BI24" s="32">
        <f t="shared" si="31"/>
        <v>0</v>
      </c>
      <c r="BL24" s="15">
        <f t="shared" si="32"/>
        <v>0</v>
      </c>
      <c r="BM24" s="15">
        <f t="shared" si="33"/>
        <v>0</v>
      </c>
      <c r="BN24" s="32">
        <f t="shared" si="34"/>
        <v>0</v>
      </c>
      <c r="BO24" s="32">
        <f t="shared" si="35"/>
        <v>0</v>
      </c>
      <c r="BR24" s="15">
        <f t="shared" si="36"/>
        <v>0</v>
      </c>
      <c r="BS24" s="15">
        <f t="shared" si="37"/>
        <v>0</v>
      </c>
      <c r="BT24" s="32">
        <f t="shared" si="38"/>
        <v>0</v>
      </c>
      <c r="BU24" s="32">
        <f t="shared" si="39"/>
        <v>0</v>
      </c>
      <c r="BX24" s="15">
        <f t="shared" si="40"/>
        <v>0</v>
      </c>
      <c r="BY24" s="15">
        <f t="shared" si="41"/>
        <v>0</v>
      </c>
      <c r="BZ24" s="32">
        <f t="shared" si="42"/>
        <v>0</v>
      </c>
      <c r="CA24" s="32">
        <f t="shared" si="43"/>
        <v>0</v>
      </c>
      <c r="CD24" s="15">
        <f t="shared" si="44"/>
        <v>0</v>
      </c>
      <c r="CE24" s="15">
        <f t="shared" si="45"/>
        <v>0</v>
      </c>
      <c r="CF24" s="32">
        <f t="shared" si="46"/>
        <v>0</v>
      </c>
      <c r="CG24" s="32">
        <f t="shared" si="47"/>
        <v>0</v>
      </c>
      <c r="CJ24" s="15">
        <f t="shared" si="48"/>
        <v>0</v>
      </c>
      <c r="CK24" s="15">
        <f t="shared" si="49"/>
        <v>0</v>
      </c>
      <c r="CL24" s="32">
        <f t="shared" si="96"/>
        <v>0</v>
      </c>
      <c r="CM24" s="32">
        <f t="shared" si="97"/>
        <v>0</v>
      </c>
      <c r="CP24" s="15">
        <f t="shared" si="50"/>
        <v>0</v>
      </c>
      <c r="CQ24" s="15">
        <f t="shared" si="51"/>
        <v>0</v>
      </c>
      <c r="CR24" s="32">
        <f t="shared" si="52"/>
        <v>0</v>
      </c>
      <c r="CS24" s="32">
        <f t="shared" si="53"/>
        <v>0</v>
      </c>
      <c r="CV24" s="15">
        <f t="shared" si="54"/>
        <v>0</v>
      </c>
      <c r="CW24" s="15">
        <f t="shared" si="55"/>
        <v>0</v>
      </c>
      <c r="CX24" s="32">
        <f t="shared" si="56"/>
        <v>0</v>
      </c>
      <c r="CY24" s="32">
        <f t="shared" si="57"/>
        <v>0</v>
      </c>
      <c r="DB24" s="15">
        <f t="shared" si="58"/>
        <v>0</v>
      </c>
      <c r="DC24" s="15">
        <f t="shared" si="59"/>
        <v>0</v>
      </c>
      <c r="DD24" s="32">
        <f t="shared" si="60"/>
        <v>0</v>
      </c>
      <c r="DE24" s="32">
        <f t="shared" si="61"/>
        <v>0</v>
      </c>
      <c r="DH24" s="15">
        <f t="shared" si="62"/>
        <v>0</v>
      </c>
      <c r="DI24" s="15">
        <f t="shared" si="63"/>
        <v>0</v>
      </c>
      <c r="DJ24" s="32">
        <f t="shared" si="64"/>
        <v>0</v>
      </c>
      <c r="DK24" s="32">
        <f t="shared" si="65"/>
        <v>0</v>
      </c>
      <c r="DN24" s="32">
        <f t="shared" si="66"/>
        <v>0</v>
      </c>
      <c r="DO24" s="15">
        <f t="shared" si="67"/>
        <v>0</v>
      </c>
      <c r="DP24" s="32">
        <f t="shared" si="68"/>
        <v>0</v>
      </c>
      <c r="DQ24" s="32">
        <f t="shared" si="69"/>
        <v>0</v>
      </c>
      <c r="DT24" s="15">
        <f t="shared" si="70"/>
        <v>0</v>
      </c>
      <c r="DU24" s="15">
        <f t="shared" si="71"/>
        <v>0</v>
      </c>
      <c r="DV24" s="32">
        <f t="shared" si="72"/>
        <v>0</v>
      </c>
      <c r="DW24" s="32">
        <f t="shared" si="73"/>
        <v>0</v>
      </c>
      <c r="DZ24" s="15">
        <f t="shared" si="74"/>
        <v>0</v>
      </c>
      <c r="EA24" s="15">
        <f t="shared" si="75"/>
        <v>0</v>
      </c>
      <c r="EB24" s="32">
        <f t="shared" si="76"/>
        <v>0</v>
      </c>
      <c r="EC24" s="32">
        <f t="shared" si="77"/>
        <v>0</v>
      </c>
    </row>
    <row r="25" spans="1:134" s="34" customFormat="1" ht="12">
      <c r="A25" s="33">
        <v>43922</v>
      </c>
      <c r="C25" s="16">
        <f>'2011B'!C25</f>
        <v>0</v>
      </c>
      <c r="D25" s="16">
        <f>'2011B'!D25</f>
        <v>0</v>
      </c>
      <c r="E25" s="16">
        <f t="shared" si="78"/>
        <v>0</v>
      </c>
      <c r="F25" s="16">
        <f>'2011B'!F25</f>
        <v>0</v>
      </c>
      <c r="G25" s="16">
        <f>'2011B'!G25</f>
        <v>0</v>
      </c>
      <c r="H25" s="32"/>
      <c r="I25" s="47">
        <f t="shared" si="79"/>
        <v>0</v>
      </c>
      <c r="J25" s="47">
        <f t="shared" si="80"/>
        <v>0</v>
      </c>
      <c r="K25" s="47">
        <f t="shared" si="81"/>
        <v>0</v>
      </c>
      <c r="L25" s="47">
        <f t="shared" si="82"/>
        <v>0</v>
      </c>
      <c r="M25" s="47">
        <f t="shared" si="83"/>
        <v>0</v>
      </c>
      <c r="N25" s="32"/>
      <c r="O25" s="15">
        <f t="shared" si="84"/>
        <v>0</v>
      </c>
      <c r="P25" s="32">
        <f t="shared" si="0"/>
        <v>0</v>
      </c>
      <c r="Q25" s="32">
        <f t="shared" si="1"/>
        <v>0</v>
      </c>
      <c r="R25" s="32">
        <f t="shared" si="2"/>
        <v>0</v>
      </c>
      <c r="S25" s="32">
        <f t="shared" si="3"/>
        <v>0</v>
      </c>
      <c r="T25" s="32"/>
      <c r="U25" s="15">
        <f t="shared" si="85"/>
        <v>0</v>
      </c>
      <c r="V25" s="15">
        <f t="shared" si="4"/>
        <v>0</v>
      </c>
      <c r="W25" s="15">
        <f t="shared" si="5"/>
        <v>0</v>
      </c>
      <c r="X25" s="32">
        <f t="shared" si="6"/>
        <v>0</v>
      </c>
      <c r="Y25" s="32">
        <f t="shared" si="7"/>
        <v>0</v>
      </c>
      <c r="Z25" s="32"/>
      <c r="AA25" s="32">
        <f t="shared" si="86"/>
        <v>0</v>
      </c>
      <c r="AB25" s="15">
        <f t="shared" si="8"/>
        <v>0</v>
      </c>
      <c r="AC25" s="15">
        <f t="shared" si="9"/>
        <v>0</v>
      </c>
      <c r="AD25" s="32">
        <f t="shared" si="10"/>
        <v>0</v>
      </c>
      <c r="AE25" s="32">
        <f t="shared" si="11"/>
        <v>0</v>
      </c>
      <c r="AF25" s="32"/>
      <c r="AG25" s="15">
        <f t="shared" si="87"/>
        <v>0</v>
      </c>
      <c r="AH25" s="15">
        <f t="shared" si="12"/>
        <v>0</v>
      </c>
      <c r="AI25" s="15">
        <f t="shared" si="13"/>
        <v>0</v>
      </c>
      <c r="AJ25" s="32">
        <f t="shared" si="14"/>
        <v>0</v>
      </c>
      <c r="AK25" s="32">
        <f t="shared" si="15"/>
        <v>0</v>
      </c>
      <c r="AL25" s="32"/>
      <c r="AM25" s="15">
        <f t="shared" si="88"/>
        <v>0</v>
      </c>
      <c r="AN25" s="15">
        <f t="shared" si="16"/>
        <v>0</v>
      </c>
      <c r="AO25" s="15">
        <f t="shared" si="17"/>
        <v>0</v>
      </c>
      <c r="AP25" s="32">
        <f t="shared" si="18"/>
        <v>0</v>
      </c>
      <c r="AQ25" s="32">
        <f t="shared" si="19"/>
        <v>0</v>
      </c>
      <c r="AR25" s="15"/>
      <c r="AS25" s="15">
        <f t="shared" si="89"/>
        <v>0</v>
      </c>
      <c r="AT25" s="15">
        <f t="shared" si="20"/>
        <v>0</v>
      </c>
      <c r="AU25" s="15">
        <f t="shared" si="21"/>
        <v>0</v>
      </c>
      <c r="AV25" s="32">
        <f t="shared" si="22"/>
        <v>0</v>
      </c>
      <c r="AW25" s="32">
        <f t="shared" si="23"/>
        <v>0</v>
      </c>
      <c r="AX25" s="32"/>
      <c r="AY25" s="15">
        <f t="shared" si="90"/>
        <v>0</v>
      </c>
      <c r="AZ25" s="15">
        <f t="shared" si="24"/>
        <v>0</v>
      </c>
      <c r="BA25" s="15">
        <f t="shared" si="25"/>
        <v>0</v>
      </c>
      <c r="BB25" s="32">
        <f t="shared" si="26"/>
        <v>0</v>
      </c>
      <c r="BC25" s="32">
        <f t="shared" si="27"/>
        <v>0</v>
      </c>
      <c r="BD25" s="32"/>
      <c r="BE25" s="15">
        <f t="shared" si="91"/>
        <v>0</v>
      </c>
      <c r="BF25" s="15">
        <f t="shared" si="28"/>
        <v>0</v>
      </c>
      <c r="BG25" s="15">
        <f t="shared" si="29"/>
        <v>0</v>
      </c>
      <c r="BH25" s="32">
        <f t="shared" si="30"/>
        <v>0</v>
      </c>
      <c r="BI25" s="32">
        <f t="shared" si="31"/>
        <v>0</v>
      </c>
      <c r="BJ25" s="32"/>
      <c r="BK25" s="15">
        <f t="shared" si="92"/>
        <v>0</v>
      </c>
      <c r="BL25" s="15">
        <f t="shared" si="32"/>
        <v>0</v>
      </c>
      <c r="BM25" s="15">
        <f t="shared" si="33"/>
        <v>0</v>
      </c>
      <c r="BN25" s="32">
        <f t="shared" si="34"/>
        <v>0</v>
      </c>
      <c r="BO25" s="32">
        <f t="shared" si="35"/>
        <v>0</v>
      </c>
      <c r="BP25" s="32"/>
      <c r="BQ25" s="15">
        <f t="shared" si="93"/>
        <v>0</v>
      </c>
      <c r="BR25" s="15">
        <f t="shared" si="36"/>
        <v>0</v>
      </c>
      <c r="BS25" s="15">
        <f t="shared" si="37"/>
        <v>0</v>
      </c>
      <c r="BT25" s="32">
        <f t="shared" si="38"/>
        <v>0</v>
      </c>
      <c r="BU25" s="32">
        <f t="shared" si="39"/>
        <v>0</v>
      </c>
      <c r="BV25" s="32"/>
      <c r="BW25" s="15">
        <f t="shared" si="94"/>
        <v>0</v>
      </c>
      <c r="BX25" s="15">
        <f t="shared" si="40"/>
        <v>0</v>
      </c>
      <c r="BY25" s="15">
        <f t="shared" si="41"/>
        <v>0</v>
      </c>
      <c r="BZ25" s="32">
        <f t="shared" si="42"/>
        <v>0</v>
      </c>
      <c r="CA25" s="32">
        <f t="shared" si="43"/>
        <v>0</v>
      </c>
      <c r="CB25" s="15"/>
      <c r="CC25" s="15">
        <f>C25*0.08071/100</f>
        <v>0</v>
      </c>
      <c r="CD25" s="15">
        <f t="shared" si="44"/>
        <v>0</v>
      </c>
      <c r="CE25" s="15">
        <f t="shared" si="45"/>
        <v>0</v>
      </c>
      <c r="CF25" s="32">
        <f t="shared" si="46"/>
        <v>0</v>
      </c>
      <c r="CG25" s="32">
        <f t="shared" si="47"/>
        <v>0</v>
      </c>
      <c r="CH25" s="32"/>
      <c r="CI25" s="15">
        <f t="shared" si="95"/>
        <v>0</v>
      </c>
      <c r="CJ25" s="15">
        <f t="shared" si="48"/>
        <v>0</v>
      </c>
      <c r="CK25" s="15">
        <f t="shared" si="49"/>
        <v>0</v>
      </c>
      <c r="CL25" s="32">
        <f t="shared" si="96"/>
        <v>0</v>
      </c>
      <c r="CM25" s="32">
        <f t="shared" si="97"/>
        <v>0</v>
      </c>
      <c r="CN25" s="32"/>
      <c r="CO25" s="15">
        <f t="shared" si="98"/>
        <v>0</v>
      </c>
      <c r="CP25" s="15">
        <f t="shared" si="50"/>
        <v>0</v>
      </c>
      <c r="CQ25" s="15">
        <f t="shared" si="51"/>
        <v>0</v>
      </c>
      <c r="CR25" s="32">
        <f t="shared" si="52"/>
        <v>0</v>
      </c>
      <c r="CS25" s="32">
        <f t="shared" si="53"/>
        <v>0</v>
      </c>
      <c r="CT25" s="32"/>
      <c r="CU25" s="15">
        <f t="shared" si="99"/>
        <v>0</v>
      </c>
      <c r="CV25" s="15">
        <f t="shared" si="54"/>
        <v>0</v>
      </c>
      <c r="CW25" s="15">
        <f t="shared" si="55"/>
        <v>0</v>
      </c>
      <c r="CX25" s="32">
        <f t="shared" si="56"/>
        <v>0</v>
      </c>
      <c r="CY25" s="32">
        <f t="shared" si="57"/>
        <v>0</v>
      </c>
      <c r="CZ25" s="32"/>
      <c r="DA25" s="15">
        <f t="shared" si="100"/>
        <v>0</v>
      </c>
      <c r="DB25" s="15">
        <f t="shared" si="58"/>
        <v>0</v>
      </c>
      <c r="DC25" s="15">
        <f t="shared" si="59"/>
        <v>0</v>
      </c>
      <c r="DD25" s="32">
        <f t="shared" si="60"/>
        <v>0</v>
      </c>
      <c r="DE25" s="32">
        <f t="shared" si="61"/>
        <v>0</v>
      </c>
      <c r="DF25" s="32"/>
      <c r="DG25" s="15">
        <f t="shared" si="101"/>
        <v>0</v>
      </c>
      <c r="DH25" s="15">
        <f t="shared" si="62"/>
        <v>0</v>
      </c>
      <c r="DI25" s="15">
        <f t="shared" si="63"/>
        <v>0</v>
      </c>
      <c r="DJ25" s="32">
        <f t="shared" si="64"/>
        <v>0</v>
      </c>
      <c r="DK25" s="32">
        <f t="shared" si="65"/>
        <v>0</v>
      </c>
      <c r="DL25" s="32"/>
      <c r="DM25" s="15">
        <f t="shared" si="102"/>
        <v>0</v>
      </c>
      <c r="DN25" s="32">
        <f t="shared" si="66"/>
        <v>0</v>
      </c>
      <c r="DO25" s="15">
        <f t="shared" si="67"/>
        <v>0</v>
      </c>
      <c r="DP25" s="32">
        <f t="shared" si="68"/>
        <v>0</v>
      </c>
      <c r="DQ25" s="32">
        <f t="shared" si="69"/>
        <v>0</v>
      </c>
      <c r="DR25" s="32"/>
      <c r="DS25" s="15">
        <f t="shared" si="103"/>
        <v>0</v>
      </c>
      <c r="DT25" s="15">
        <f t="shared" si="70"/>
        <v>0</v>
      </c>
      <c r="DU25" s="15">
        <f t="shared" si="71"/>
        <v>0</v>
      </c>
      <c r="DV25" s="32">
        <f t="shared" si="72"/>
        <v>0</v>
      </c>
      <c r="DW25" s="32">
        <f t="shared" si="73"/>
        <v>0</v>
      </c>
      <c r="DX25" s="32"/>
      <c r="DY25" s="15">
        <f t="shared" si="104"/>
        <v>0</v>
      </c>
      <c r="DZ25" s="15">
        <f t="shared" si="74"/>
        <v>0</v>
      </c>
      <c r="EA25" s="15">
        <f t="shared" si="75"/>
        <v>0</v>
      </c>
      <c r="EB25" s="32">
        <f t="shared" si="76"/>
        <v>0</v>
      </c>
      <c r="EC25" s="32">
        <f t="shared" si="77"/>
        <v>0</v>
      </c>
      <c r="ED25" s="32"/>
    </row>
    <row r="26" spans="1:134" s="34" customFormat="1" ht="12">
      <c r="A26" s="33">
        <v>44105</v>
      </c>
      <c r="C26" s="16">
        <f>'2011B'!C26</f>
        <v>0</v>
      </c>
      <c r="D26" s="16">
        <f>'2011B'!D26</f>
        <v>0</v>
      </c>
      <c r="E26" s="16">
        <f t="shared" si="78"/>
        <v>0</v>
      </c>
      <c r="F26" s="16">
        <f>'2011B'!F26</f>
        <v>0</v>
      </c>
      <c r="G26" s="16">
        <f>'2011B'!G26</f>
        <v>0</v>
      </c>
      <c r="H26" s="32"/>
      <c r="I26" s="47">
        <f t="shared" si="79"/>
        <v>0</v>
      </c>
      <c r="J26" s="47">
        <f t="shared" si="80"/>
        <v>0</v>
      </c>
      <c r="K26" s="47">
        <f t="shared" si="81"/>
        <v>0</v>
      </c>
      <c r="L26" s="47">
        <f t="shared" si="82"/>
        <v>0</v>
      </c>
      <c r="M26" s="47">
        <f t="shared" si="83"/>
        <v>0</v>
      </c>
      <c r="N26" s="32"/>
      <c r="O26" s="15"/>
      <c r="P26" s="32">
        <f t="shared" si="0"/>
        <v>0</v>
      </c>
      <c r="Q26" s="32">
        <f t="shared" si="1"/>
        <v>0</v>
      </c>
      <c r="R26" s="32">
        <f t="shared" si="2"/>
        <v>0</v>
      </c>
      <c r="S26" s="32">
        <f t="shared" si="3"/>
        <v>0</v>
      </c>
      <c r="T26" s="32"/>
      <c r="U26" s="15"/>
      <c r="V26" s="15">
        <f t="shared" si="4"/>
        <v>0</v>
      </c>
      <c r="W26" s="15">
        <f t="shared" si="5"/>
        <v>0</v>
      </c>
      <c r="X26" s="32">
        <f t="shared" si="6"/>
        <v>0</v>
      </c>
      <c r="Y26" s="32">
        <f t="shared" si="7"/>
        <v>0</v>
      </c>
      <c r="Z26" s="32"/>
      <c r="AA26" s="32"/>
      <c r="AB26" s="15">
        <f t="shared" si="8"/>
        <v>0</v>
      </c>
      <c r="AC26" s="15">
        <f t="shared" si="9"/>
        <v>0</v>
      </c>
      <c r="AD26" s="32">
        <f t="shared" si="10"/>
        <v>0</v>
      </c>
      <c r="AE26" s="32">
        <f t="shared" si="11"/>
        <v>0</v>
      </c>
      <c r="AF26" s="32"/>
      <c r="AG26" s="15"/>
      <c r="AH26" s="15">
        <f t="shared" si="12"/>
        <v>0</v>
      </c>
      <c r="AI26" s="15">
        <f t="shared" si="13"/>
        <v>0</v>
      </c>
      <c r="AJ26" s="32">
        <f t="shared" si="14"/>
        <v>0</v>
      </c>
      <c r="AK26" s="32">
        <f t="shared" si="15"/>
        <v>0</v>
      </c>
      <c r="AL26" s="32"/>
      <c r="AM26" s="15"/>
      <c r="AN26" s="15">
        <f t="shared" si="16"/>
        <v>0</v>
      </c>
      <c r="AO26" s="15">
        <f t="shared" si="17"/>
        <v>0</v>
      </c>
      <c r="AP26" s="32">
        <f t="shared" si="18"/>
        <v>0</v>
      </c>
      <c r="AQ26" s="32">
        <f t="shared" si="19"/>
        <v>0</v>
      </c>
      <c r="AR26" s="15"/>
      <c r="AS26" s="15"/>
      <c r="AT26" s="15">
        <f t="shared" si="20"/>
        <v>0</v>
      </c>
      <c r="AU26" s="15">
        <f t="shared" si="21"/>
        <v>0</v>
      </c>
      <c r="AV26" s="32">
        <f t="shared" si="22"/>
        <v>0</v>
      </c>
      <c r="AW26" s="32">
        <f t="shared" si="23"/>
        <v>0</v>
      </c>
      <c r="AX26" s="32"/>
      <c r="AY26" s="15"/>
      <c r="AZ26" s="15">
        <f t="shared" si="24"/>
        <v>0</v>
      </c>
      <c r="BA26" s="15">
        <f t="shared" si="25"/>
        <v>0</v>
      </c>
      <c r="BB26" s="32">
        <f t="shared" si="26"/>
        <v>0</v>
      </c>
      <c r="BC26" s="32">
        <f t="shared" si="27"/>
        <v>0</v>
      </c>
      <c r="BD26" s="32"/>
      <c r="BE26" s="15"/>
      <c r="BF26" s="15">
        <f t="shared" si="28"/>
        <v>0</v>
      </c>
      <c r="BG26" s="15">
        <f t="shared" si="29"/>
        <v>0</v>
      </c>
      <c r="BH26" s="32">
        <f t="shared" si="30"/>
        <v>0</v>
      </c>
      <c r="BI26" s="32">
        <f t="shared" si="31"/>
        <v>0</v>
      </c>
      <c r="BJ26" s="32"/>
      <c r="BK26" s="15"/>
      <c r="BL26" s="15">
        <f t="shared" si="32"/>
        <v>0</v>
      </c>
      <c r="BM26" s="15">
        <f t="shared" si="33"/>
        <v>0</v>
      </c>
      <c r="BN26" s="32">
        <f t="shared" si="34"/>
        <v>0</v>
      </c>
      <c r="BO26" s="32">
        <f t="shared" si="35"/>
        <v>0</v>
      </c>
      <c r="BP26" s="32"/>
      <c r="BQ26" s="15"/>
      <c r="BR26" s="15">
        <f t="shared" si="36"/>
        <v>0</v>
      </c>
      <c r="BS26" s="15">
        <f t="shared" si="37"/>
        <v>0</v>
      </c>
      <c r="BT26" s="32">
        <f t="shared" si="38"/>
        <v>0</v>
      </c>
      <c r="BU26" s="32">
        <f t="shared" si="39"/>
        <v>0</v>
      </c>
      <c r="BV26" s="32"/>
      <c r="BW26" s="15"/>
      <c r="BX26" s="15">
        <f t="shared" si="40"/>
        <v>0</v>
      </c>
      <c r="BY26" s="15">
        <f t="shared" si="41"/>
        <v>0</v>
      </c>
      <c r="BZ26" s="32">
        <f t="shared" si="42"/>
        <v>0</v>
      </c>
      <c r="CA26" s="32">
        <f t="shared" si="43"/>
        <v>0</v>
      </c>
      <c r="CB26" s="15"/>
      <c r="CC26" s="15"/>
      <c r="CD26" s="15">
        <f t="shared" si="44"/>
        <v>0</v>
      </c>
      <c r="CE26" s="15">
        <f t="shared" si="45"/>
        <v>0</v>
      </c>
      <c r="CF26" s="32">
        <f t="shared" si="46"/>
        <v>0</v>
      </c>
      <c r="CG26" s="32">
        <f t="shared" si="47"/>
        <v>0</v>
      </c>
      <c r="CH26" s="32"/>
      <c r="CI26" s="15"/>
      <c r="CJ26" s="15">
        <f t="shared" si="48"/>
        <v>0</v>
      </c>
      <c r="CK26" s="15">
        <f t="shared" si="49"/>
        <v>0</v>
      </c>
      <c r="CL26" s="32">
        <f t="shared" si="96"/>
        <v>0</v>
      </c>
      <c r="CM26" s="32">
        <f t="shared" si="97"/>
        <v>0</v>
      </c>
      <c r="CN26" s="32"/>
      <c r="CO26" s="15"/>
      <c r="CP26" s="15">
        <f t="shared" si="50"/>
        <v>0</v>
      </c>
      <c r="CQ26" s="15">
        <f t="shared" si="51"/>
        <v>0</v>
      </c>
      <c r="CR26" s="32">
        <f t="shared" si="52"/>
        <v>0</v>
      </c>
      <c r="CS26" s="32">
        <f t="shared" si="53"/>
        <v>0</v>
      </c>
      <c r="CT26" s="32"/>
      <c r="CU26" s="15"/>
      <c r="CV26" s="15">
        <f t="shared" si="54"/>
        <v>0</v>
      </c>
      <c r="CW26" s="15">
        <f t="shared" si="55"/>
        <v>0</v>
      </c>
      <c r="CX26" s="32">
        <f t="shared" si="56"/>
        <v>0</v>
      </c>
      <c r="CY26" s="32">
        <f t="shared" si="57"/>
        <v>0</v>
      </c>
      <c r="CZ26" s="32"/>
      <c r="DA26" s="15"/>
      <c r="DB26" s="15">
        <f t="shared" si="58"/>
        <v>0</v>
      </c>
      <c r="DC26" s="15">
        <f t="shared" si="59"/>
        <v>0</v>
      </c>
      <c r="DD26" s="32">
        <f t="shared" si="60"/>
        <v>0</v>
      </c>
      <c r="DE26" s="32">
        <f t="shared" si="61"/>
        <v>0</v>
      </c>
      <c r="DF26" s="32"/>
      <c r="DG26" s="15"/>
      <c r="DH26" s="15">
        <f t="shared" si="62"/>
        <v>0</v>
      </c>
      <c r="DI26" s="15">
        <f t="shared" si="63"/>
        <v>0</v>
      </c>
      <c r="DJ26" s="32">
        <f t="shared" si="64"/>
        <v>0</v>
      </c>
      <c r="DK26" s="32">
        <f t="shared" si="65"/>
        <v>0</v>
      </c>
      <c r="DL26" s="32"/>
      <c r="DM26" s="15"/>
      <c r="DN26" s="32">
        <f t="shared" si="66"/>
        <v>0</v>
      </c>
      <c r="DO26" s="15">
        <f t="shared" si="67"/>
        <v>0</v>
      </c>
      <c r="DP26" s="32">
        <f t="shared" si="68"/>
        <v>0</v>
      </c>
      <c r="DQ26" s="32">
        <f t="shared" si="69"/>
        <v>0</v>
      </c>
      <c r="DR26" s="32"/>
      <c r="DS26" s="15"/>
      <c r="DT26" s="15">
        <f t="shared" si="70"/>
        <v>0</v>
      </c>
      <c r="DU26" s="15">
        <f t="shared" si="71"/>
        <v>0</v>
      </c>
      <c r="DV26" s="32">
        <f t="shared" si="72"/>
        <v>0</v>
      </c>
      <c r="DW26" s="32">
        <f t="shared" si="73"/>
        <v>0</v>
      </c>
      <c r="DX26" s="32"/>
      <c r="DY26" s="15"/>
      <c r="DZ26" s="15">
        <f t="shared" si="74"/>
        <v>0</v>
      </c>
      <c r="EA26" s="15">
        <f t="shared" si="75"/>
        <v>0</v>
      </c>
      <c r="EB26" s="32">
        <f t="shared" si="76"/>
        <v>0</v>
      </c>
      <c r="EC26" s="32">
        <f t="shared" si="77"/>
        <v>0</v>
      </c>
      <c r="ED26" s="32"/>
    </row>
    <row r="27" spans="1:134" s="34" customFormat="1" ht="12">
      <c r="A27" s="33">
        <v>44287</v>
      </c>
      <c r="C27" s="16">
        <f>'2011B'!C27</f>
        <v>0</v>
      </c>
      <c r="D27" s="16">
        <f>'2011B'!D27</f>
        <v>0</v>
      </c>
      <c r="E27" s="16">
        <f t="shared" si="78"/>
        <v>0</v>
      </c>
      <c r="F27" s="16">
        <f>'2011B'!F27</f>
        <v>0</v>
      </c>
      <c r="G27" s="16">
        <f>'2011B'!G27</f>
        <v>0</v>
      </c>
      <c r="H27" s="32"/>
      <c r="I27" s="47">
        <f t="shared" si="79"/>
        <v>0</v>
      </c>
      <c r="J27" s="47">
        <f t="shared" si="80"/>
        <v>0</v>
      </c>
      <c r="K27" s="47">
        <f t="shared" si="81"/>
        <v>0</v>
      </c>
      <c r="L27" s="47">
        <f t="shared" si="82"/>
        <v>0</v>
      </c>
      <c r="M27" s="47">
        <f t="shared" si="83"/>
        <v>0</v>
      </c>
      <c r="N27" s="32"/>
      <c r="O27" s="15">
        <f t="shared" si="84"/>
        <v>0</v>
      </c>
      <c r="P27" s="32">
        <f t="shared" si="0"/>
        <v>0</v>
      </c>
      <c r="Q27" s="32">
        <f t="shared" si="1"/>
        <v>0</v>
      </c>
      <c r="R27" s="32">
        <f t="shared" si="2"/>
        <v>0</v>
      </c>
      <c r="S27" s="32">
        <f t="shared" si="3"/>
        <v>0</v>
      </c>
      <c r="T27" s="32"/>
      <c r="U27" s="15">
        <f t="shared" si="85"/>
        <v>0</v>
      </c>
      <c r="V27" s="15">
        <f t="shared" si="4"/>
        <v>0</v>
      </c>
      <c r="W27" s="15">
        <f t="shared" si="5"/>
        <v>0</v>
      </c>
      <c r="X27" s="32">
        <f t="shared" si="6"/>
        <v>0</v>
      </c>
      <c r="Y27" s="32">
        <f t="shared" si="7"/>
        <v>0</v>
      </c>
      <c r="Z27" s="32"/>
      <c r="AA27" s="32">
        <f t="shared" si="86"/>
        <v>0</v>
      </c>
      <c r="AB27" s="15">
        <f t="shared" si="8"/>
        <v>0</v>
      </c>
      <c r="AC27" s="15">
        <f t="shared" si="9"/>
        <v>0</v>
      </c>
      <c r="AD27" s="32">
        <f t="shared" si="10"/>
        <v>0</v>
      </c>
      <c r="AE27" s="32">
        <f t="shared" si="11"/>
        <v>0</v>
      </c>
      <c r="AF27" s="32"/>
      <c r="AG27" s="15">
        <f t="shared" si="87"/>
        <v>0</v>
      </c>
      <c r="AH27" s="15">
        <f t="shared" si="12"/>
        <v>0</v>
      </c>
      <c r="AI27" s="15">
        <f t="shared" si="13"/>
        <v>0</v>
      </c>
      <c r="AJ27" s="32">
        <f t="shared" si="14"/>
        <v>0</v>
      </c>
      <c r="AK27" s="32">
        <f t="shared" si="15"/>
        <v>0</v>
      </c>
      <c r="AL27" s="32"/>
      <c r="AM27" s="15">
        <f t="shared" si="88"/>
        <v>0</v>
      </c>
      <c r="AN27" s="15">
        <f t="shared" si="16"/>
        <v>0</v>
      </c>
      <c r="AO27" s="15">
        <f t="shared" si="17"/>
        <v>0</v>
      </c>
      <c r="AP27" s="32">
        <f t="shared" si="18"/>
        <v>0</v>
      </c>
      <c r="AQ27" s="32">
        <f t="shared" si="19"/>
        <v>0</v>
      </c>
      <c r="AR27" s="15"/>
      <c r="AS27" s="15">
        <f t="shared" si="89"/>
        <v>0</v>
      </c>
      <c r="AT27" s="15">
        <f t="shared" si="20"/>
        <v>0</v>
      </c>
      <c r="AU27" s="15">
        <f t="shared" si="21"/>
        <v>0</v>
      </c>
      <c r="AV27" s="32">
        <f t="shared" si="22"/>
        <v>0</v>
      </c>
      <c r="AW27" s="32">
        <f t="shared" si="23"/>
        <v>0</v>
      </c>
      <c r="AX27" s="32"/>
      <c r="AY27" s="15">
        <f t="shared" si="90"/>
        <v>0</v>
      </c>
      <c r="AZ27" s="15">
        <f t="shared" si="24"/>
        <v>0</v>
      </c>
      <c r="BA27" s="15">
        <f t="shared" si="25"/>
        <v>0</v>
      </c>
      <c r="BB27" s="32">
        <f t="shared" si="26"/>
        <v>0</v>
      </c>
      <c r="BC27" s="32">
        <f t="shared" si="27"/>
        <v>0</v>
      </c>
      <c r="BD27" s="32"/>
      <c r="BE27" s="15">
        <f t="shared" si="91"/>
        <v>0</v>
      </c>
      <c r="BF27" s="15">
        <f t="shared" si="28"/>
        <v>0</v>
      </c>
      <c r="BG27" s="15">
        <f t="shared" si="29"/>
        <v>0</v>
      </c>
      <c r="BH27" s="32">
        <f t="shared" si="30"/>
        <v>0</v>
      </c>
      <c r="BI27" s="32">
        <f t="shared" si="31"/>
        <v>0</v>
      </c>
      <c r="BJ27" s="32"/>
      <c r="BK27" s="15">
        <f t="shared" si="92"/>
        <v>0</v>
      </c>
      <c r="BL27" s="15">
        <f t="shared" si="32"/>
        <v>0</v>
      </c>
      <c r="BM27" s="15">
        <f t="shared" si="33"/>
        <v>0</v>
      </c>
      <c r="BN27" s="32">
        <f t="shared" si="34"/>
        <v>0</v>
      </c>
      <c r="BO27" s="32">
        <f t="shared" si="35"/>
        <v>0</v>
      </c>
      <c r="BP27" s="32"/>
      <c r="BQ27" s="15">
        <f t="shared" si="93"/>
        <v>0</v>
      </c>
      <c r="BR27" s="15">
        <f t="shared" si="36"/>
        <v>0</v>
      </c>
      <c r="BS27" s="15">
        <f t="shared" si="37"/>
        <v>0</v>
      </c>
      <c r="BT27" s="32">
        <f t="shared" si="38"/>
        <v>0</v>
      </c>
      <c r="BU27" s="32">
        <f t="shared" si="39"/>
        <v>0</v>
      </c>
      <c r="BV27" s="32"/>
      <c r="BW27" s="15">
        <f t="shared" si="94"/>
        <v>0</v>
      </c>
      <c r="BX27" s="15">
        <f t="shared" si="40"/>
        <v>0</v>
      </c>
      <c r="BY27" s="15">
        <f t="shared" si="41"/>
        <v>0</v>
      </c>
      <c r="BZ27" s="32">
        <f t="shared" si="42"/>
        <v>0</v>
      </c>
      <c r="CA27" s="32">
        <f t="shared" si="43"/>
        <v>0</v>
      </c>
      <c r="CB27" s="15"/>
      <c r="CC27" s="15">
        <f>C27*0.08071/100</f>
        <v>0</v>
      </c>
      <c r="CD27" s="15">
        <f t="shared" si="44"/>
        <v>0</v>
      </c>
      <c r="CE27" s="15">
        <f t="shared" si="45"/>
        <v>0</v>
      </c>
      <c r="CF27" s="32">
        <f t="shared" si="46"/>
        <v>0</v>
      </c>
      <c r="CG27" s="32">
        <f t="shared" si="47"/>
        <v>0</v>
      </c>
      <c r="CH27" s="32"/>
      <c r="CI27" s="15">
        <f t="shared" si="95"/>
        <v>0</v>
      </c>
      <c r="CJ27" s="15">
        <f t="shared" si="48"/>
        <v>0</v>
      </c>
      <c r="CK27" s="15">
        <f t="shared" si="49"/>
        <v>0</v>
      </c>
      <c r="CL27" s="32">
        <f t="shared" si="96"/>
        <v>0</v>
      </c>
      <c r="CM27" s="32">
        <f t="shared" si="97"/>
        <v>0</v>
      </c>
      <c r="CN27" s="32"/>
      <c r="CO27" s="15">
        <f t="shared" si="98"/>
        <v>0</v>
      </c>
      <c r="CP27" s="15">
        <f t="shared" si="50"/>
        <v>0</v>
      </c>
      <c r="CQ27" s="15">
        <f t="shared" si="51"/>
        <v>0</v>
      </c>
      <c r="CR27" s="32">
        <f t="shared" si="52"/>
        <v>0</v>
      </c>
      <c r="CS27" s="32">
        <f t="shared" si="53"/>
        <v>0</v>
      </c>
      <c r="CT27" s="32"/>
      <c r="CU27" s="15">
        <f t="shared" si="99"/>
        <v>0</v>
      </c>
      <c r="CV27" s="15">
        <f t="shared" si="54"/>
        <v>0</v>
      </c>
      <c r="CW27" s="15">
        <f t="shared" si="55"/>
        <v>0</v>
      </c>
      <c r="CX27" s="32">
        <f t="shared" si="56"/>
        <v>0</v>
      </c>
      <c r="CY27" s="32">
        <f t="shared" si="57"/>
        <v>0</v>
      </c>
      <c r="CZ27" s="32"/>
      <c r="DA27" s="15">
        <f t="shared" si="100"/>
        <v>0</v>
      </c>
      <c r="DB27" s="15">
        <f t="shared" si="58"/>
        <v>0</v>
      </c>
      <c r="DC27" s="15">
        <f t="shared" si="59"/>
        <v>0</v>
      </c>
      <c r="DD27" s="32">
        <f t="shared" si="60"/>
        <v>0</v>
      </c>
      <c r="DE27" s="32">
        <f t="shared" si="61"/>
        <v>0</v>
      </c>
      <c r="DF27" s="32"/>
      <c r="DG27" s="15">
        <f t="shared" si="101"/>
        <v>0</v>
      </c>
      <c r="DH27" s="15">
        <f t="shared" si="62"/>
        <v>0</v>
      </c>
      <c r="DI27" s="15">
        <f t="shared" si="63"/>
        <v>0</v>
      </c>
      <c r="DJ27" s="32">
        <f t="shared" si="64"/>
        <v>0</v>
      </c>
      <c r="DK27" s="32">
        <f t="shared" si="65"/>
        <v>0</v>
      </c>
      <c r="DL27" s="32"/>
      <c r="DM27" s="15">
        <f t="shared" si="102"/>
        <v>0</v>
      </c>
      <c r="DN27" s="32">
        <f t="shared" si="66"/>
        <v>0</v>
      </c>
      <c r="DO27" s="15">
        <f t="shared" si="67"/>
        <v>0</v>
      </c>
      <c r="DP27" s="32">
        <f t="shared" si="68"/>
        <v>0</v>
      </c>
      <c r="DQ27" s="32">
        <f t="shared" si="69"/>
        <v>0</v>
      </c>
      <c r="DR27" s="32"/>
      <c r="DS27" s="15">
        <f t="shared" si="103"/>
        <v>0</v>
      </c>
      <c r="DT27" s="15">
        <f t="shared" si="70"/>
        <v>0</v>
      </c>
      <c r="DU27" s="15">
        <f t="shared" si="71"/>
        <v>0</v>
      </c>
      <c r="DV27" s="32">
        <f t="shared" si="72"/>
        <v>0</v>
      </c>
      <c r="DW27" s="32">
        <f t="shared" si="73"/>
        <v>0</v>
      </c>
      <c r="DX27" s="32"/>
      <c r="DY27" s="15">
        <f t="shared" si="104"/>
        <v>0</v>
      </c>
      <c r="DZ27" s="15">
        <f t="shared" si="74"/>
        <v>0</v>
      </c>
      <c r="EA27" s="15">
        <f t="shared" si="75"/>
        <v>0</v>
      </c>
      <c r="EB27" s="32">
        <f t="shared" si="76"/>
        <v>0</v>
      </c>
      <c r="EC27" s="32">
        <f t="shared" si="77"/>
        <v>0</v>
      </c>
      <c r="ED27" s="32"/>
    </row>
    <row r="28" spans="1:134" s="34" customFormat="1" ht="12">
      <c r="A28" s="33">
        <v>44470</v>
      </c>
      <c r="C28" s="16">
        <f>'2011B'!C28</f>
        <v>0</v>
      </c>
      <c r="D28" s="16">
        <f>'2011B'!D28</f>
        <v>0</v>
      </c>
      <c r="E28" s="16">
        <f t="shared" si="78"/>
        <v>0</v>
      </c>
      <c r="F28" s="16">
        <f>'2011B'!F28</f>
        <v>0</v>
      </c>
      <c r="G28" s="16">
        <f>'2011B'!G28</f>
        <v>0</v>
      </c>
      <c r="H28" s="32"/>
      <c r="I28" s="47">
        <f t="shared" si="79"/>
        <v>0</v>
      </c>
      <c r="J28" s="47">
        <f t="shared" si="80"/>
        <v>0</v>
      </c>
      <c r="K28" s="47">
        <f t="shared" si="81"/>
        <v>0</v>
      </c>
      <c r="L28" s="47">
        <f t="shared" si="82"/>
        <v>0</v>
      </c>
      <c r="M28" s="47">
        <f t="shared" si="83"/>
        <v>0</v>
      </c>
      <c r="N28" s="32"/>
      <c r="O28" s="15"/>
      <c r="P28" s="32">
        <f t="shared" si="0"/>
        <v>0</v>
      </c>
      <c r="Q28" s="32">
        <f t="shared" si="1"/>
        <v>0</v>
      </c>
      <c r="R28" s="32">
        <f t="shared" si="2"/>
        <v>0</v>
      </c>
      <c r="S28" s="32">
        <f t="shared" si="3"/>
        <v>0</v>
      </c>
      <c r="T28" s="32"/>
      <c r="U28" s="15"/>
      <c r="V28" s="15">
        <f t="shared" si="4"/>
        <v>0</v>
      </c>
      <c r="W28" s="15">
        <f t="shared" si="5"/>
        <v>0</v>
      </c>
      <c r="X28" s="32">
        <f t="shared" si="6"/>
        <v>0</v>
      </c>
      <c r="Y28" s="32">
        <f t="shared" si="7"/>
        <v>0</v>
      </c>
      <c r="Z28" s="32"/>
      <c r="AA28" s="32"/>
      <c r="AB28" s="15">
        <f t="shared" si="8"/>
        <v>0</v>
      </c>
      <c r="AC28" s="15">
        <f t="shared" si="9"/>
        <v>0</v>
      </c>
      <c r="AD28" s="32">
        <f t="shared" si="10"/>
        <v>0</v>
      </c>
      <c r="AE28" s="32">
        <f t="shared" si="11"/>
        <v>0</v>
      </c>
      <c r="AF28" s="32"/>
      <c r="AG28" s="15"/>
      <c r="AH28" s="15">
        <f t="shared" si="12"/>
        <v>0</v>
      </c>
      <c r="AI28" s="15">
        <f t="shared" si="13"/>
        <v>0</v>
      </c>
      <c r="AJ28" s="32">
        <f t="shared" si="14"/>
        <v>0</v>
      </c>
      <c r="AK28" s="32">
        <f t="shared" si="15"/>
        <v>0</v>
      </c>
      <c r="AL28" s="32"/>
      <c r="AM28" s="15"/>
      <c r="AN28" s="15">
        <f t="shared" si="16"/>
        <v>0</v>
      </c>
      <c r="AO28" s="15">
        <f t="shared" si="17"/>
        <v>0</v>
      </c>
      <c r="AP28" s="32">
        <f t="shared" si="18"/>
        <v>0</v>
      </c>
      <c r="AQ28" s="32">
        <f t="shared" si="19"/>
        <v>0</v>
      </c>
      <c r="AR28" s="15"/>
      <c r="AS28" s="15"/>
      <c r="AT28" s="15">
        <f t="shared" si="20"/>
        <v>0</v>
      </c>
      <c r="AU28" s="15">
        <f t="shared" si="21"/>
        <v>0</v>
      </c>
      <c r="AV28" s="32">
        <f t="shared" si="22"/>
        <v>0</v>
      </c>
      <c r="AW28" s="32">
        <f t="shared" si="23"/>
        <v>0</v>
      </c>
      <c r="AX28" s="32"/>
      <c r="AY28" s="15"/>
      <c r="AZ28" s="15">
        <f t="shared" si="24"/>
        <v>0</v>
      </c>
      <c r="BA28" s="15">
        <f t="shared" si="25"/>
        <v>0</v>
      </c>
      <c r="BB28" s="32">
        <f t="shared" si="26"/>
        <v>0</v>
      </c>
      <c r="BC28" s="32">
        <f t="shared" si="27"/>
        <v>0</v>
      </c>
      <c r="BD28" s="32"/>
      <c r="BE28" s="15"/>
      <c r="BF28" s="15">
        <f t="shared" si="28"/>
        <v>0</v>
      </c>
      <c r="BG28" s="15">
        <f t="shared" si="29"/>
        <v>0</v>
      </c>
      <c r="BH28" s="32">
        <f t="shared" si="30"/>
        <v>0</v>
      </c>
      <c r="BI28" s="32">
        <f t="shared" si="31"/>
        <v>0</v>
      </c>
      <c r="BJ28" s="32"/>
      <c r="BK28" s="15"/>
      <c r="BL28" s="15">
        <f t="shared" si="32"/>
        <v>0</v>
      </c>
      <c r="BM28" s="15">
        <f t="shared" si="33"/>
        <v>0</v>
      </c>
      <c r="BN28" s="32">
        <f t="shared" si="34"/>
        <v>0</v>
      </c>
      <c r="BO28" s="32">
        <f t="shared" si="35"/>
        <v>0</v>
      </c>
      <c r="BP28" s="32"/>
      <c r="BQ28" s="15"/>
      <c r="BR28" s="15">
        <f t="shared" si="36"/>
        <v>0</v>
      </c>
      <c r="BS28" s="15">
        <f t="shared" si="37"/>
        <v>0</v>
      </c>
      <c r="BT28" s="32">
        <f t="shared" si="38"/>
        <v>0</v>
      </c>
      <c r="BU28" s="32">
        <f t="shared" si="39"/>
        <v>0</v>
      </c>
      <c r="BV28" s="32"/>
      <c r="BW28" s="15"/>
      <c r="BX28" s="15">
        <f t="shared" si="40"/>
        <v>0</v>
      </c>
      <c r="BY28" s="15">
        <f t="shared" si="41"/>
        <v>0</v>
      </c>
      <c r="BZ28" s="32">
        <f t="shared" si="42"/>
        <v>0</v>
      </c>
      <c r="CA28" s="32">
        <f t="shared" si="43"/>
        <v>0</v>
      </c>
      <c r="CB28" s="15"/>
      <c r="CC28" s="15"/>
      <c r="CD28" s="15">
        <f t="shared" si="44"/>
        <v>0</v>
      </c>
      <c r="CE28" s="15">
        <f t="shared" si="45"/>
        <v>0</v>
      </c>
      <c r="CF28" s="32">
        <f t="shared" si="46"/>
        <v>0</v>
      </c>
      <c r="CG28" s="32">
        <f t="shared" si="47"/>
        <v>0</v>
      </c>
      <c r="CH28" s="32"/>
      <c r="CI28" s="15"/>
      <c r="CJ28" s="15">
        <f t="shared" si="48"/>
        <v>0</v>
      </c>
      <c r="CK28" s="15">
        <f t="shared" si="49"/>
        <v>0</v>
      </c>
      <c r="CL28" s="32">
        <f t="shared" si="96"/>
        <v>0</v>
      </c>
      <c r="CM28" s="32">
        <f t="shared" si="97"/>
        <v>0</v>
      </c>
      <c r="CN28" s="32"/>
      <c r="CO28" s="15"/>
      <c r="CP28" s="15">
        <f t="shared" si="50"/>
        <v>0</v>
      </c>
      <c r="CQ28" s="15">
        <f t="shared" si="51"/>
        <v>0</v>
      </c>
      <c r="CR28" s="32">
        <f t="shared" si="52"/>
        <v>0</v>
      </c>
      <c r="CS28" s="32">
        <f t="shared" si="53"/>
        <v>0</v>
      </c>
      <c r="CT28" s="32"/>
      <c r="CU28" s="15"/>
      <c r="CV28" s="15">
        <f t="shared" si="54"/>
        <v>0</v>
      </c>
      <c r="CW28" s="15">
        <f t="shared" si="55"/>
        <v>0</v>
      </c>
      <c r="CX28" s="32">
        <f t="shared" si="56"/>
        <v>0</v>
      </c>
      <c r="CY28" s="32">
        <f t="shared" si="57"/>
        <v>0</v>
      </c>
      <c r="CZ28" s="32"/>
      <c r="DA28" s="15"/>
      <c r="DB28" s="15">
        <f t="shared" si="58"/>
        <v>0</v>
      </c>
      <c r="DC28" s="15">
        <f t="shared" si="59"/>
        <v>0</v>
      </c>
      <c r="DD28" s="32">
        <f t="shared" si="60"/>
        <v>0</v>
      </c>
      <c r="DE28" s="32">
        <f t="shared" si="61"/>
        <v>0</v>
      </c>
      <c r="DF28" s="32"/>
      <c r="DG28" s="15"/>
      <c r="DH28" s="15">
        <f t="shared" si="62"/>
        <v>0</v>
      </c>
      <c r="DI28" s="15">
        <f t="shared" si="63"/>
        <v>0</v>
      </c>
      <c r="DJ28" s="32">
        <f t="shared" si="64"/>
        <v>0</v>
      </c>
      <c r="DK28" s="32">
        <f t="shared" si="65"/>
        <v>0</v>
      </c>
      <c r="DL28" s="32"/>
      <c r="DM28" s="15"/>
      <c r="DN28" s="32">
        <f t="shared" si="66"/>
        <v>0</v>
      </c>
      <c r="DO28" s="15">
        <f t="shared" si="67"/>
        <v>0</v>
      </c>
      <c r="DP28" s="32">
        <f t="shared" si="68"/>
        <v>0</v>
      </c>
      <c r="DQ28" s="32">
        <f t="shared" si="69"/>
        <v>0</v>
      </c>
      <c r="DR28" s="32"/>
      <c r="DS28" s="15"/>
      <c r="DT28" s="15">
        <f t="shared" si="70"/>
        <v>0</v>
      </c>
      <c r="DU28" s="15">
        <f t="shared" si="71"/>
        <v>0</v>
      </c>
      <c r="DV28" s="32">
        <f t="shared" si="72"/>
        <v>0</v>
      </c>
      <c r="DW28" s="32">
        <f t="shared" si="73"/>
        <v>0</v>
      </c>
      <c r="DX28" s="32"/>
      <c r="DY28" s="15"/>
      <c r="DZ28" s="15">
        <f t="shared" si="74"/>
        <v>0</v>
      </c>
      <c r="EA28" s="15">
        <f t="shared" si="75"/>
        <v>0</v>
      </c>
      <c r="EB28" s="32">
        <f t="shared" si="76"/>
        <v>0</v>
      </c>
      <c r="EC28" s="32">
        <f t="shared" si="77"/>
        <v>0</v>
      </c>
      <c r="ED28" s="32"/>
    </row>
    <row r="29" spans="1:134" s="34" customFormat="1" ht="12">
      <c r="A29" s="33">
        <v>44652</v>
      </c>
      <c r="C29" s="16">
        <f>'2011B'!C29</f>
        <v>0</v>
      </c>
      <c r="D29" s="16">
        <f>'2011B'!D29</f>
        <v>0</v>
      </c>
      <c r="E29" s="16">
        <f t="shared" si="78"/>
        <v>0</v>
      </c>
      <c r="F29" s="16">
        <f>'2011B'!F29</f>
        <v>0</v>
      </c>
      <c r="G29" s="16">
        <f>'2011B'!G29</f>
        <v>0</v>
      </c>
      <c r="H29" s="32"/>
      <c r="I29" s="47">
        <f t="shared" si="79"/>
        <v>0</v>
      </c>
      <c r="J29" s="47">
        <f t="shared" si="80"/>
        <v>0</v>
      </c>
      <c r="K29" s="47">
        <f t="shared" si="81"/>
        <v>0</v>
      </c>
      <c r="L29" s="47">
        <f t="shared" si="82"/>
        <v>0</v>
      </c>
      <c r="M29" s="47">
        <f t="shared" si="83"/>
        <v>0</v>
      </c>
      <c r="N29" s="32"/>
      <c r="O29" s="15">
        <f t="shared" si="84"/>
        <v>0</v>
      </c>
      <c r="P29" s="32">
        <f t="shared" si="0"/>
        <v>0</v>
      </c>
      <c r="Q29" s="32">
        <f t="shared" si="1"/>
        <v>0</v>
      </c>
      <c r="R29" s="32">
        <f t="shared" si="2"/>
        <v>0</v>
      </c>
      <c r="S29" s="32">
        <f t="shared" si="3"/>
        <v>0</v>
      </c>
      <c r="T29" s="32"/>
      <c r="U29" s="15">
        <f t="shared" si="85"/>
        <v>0</v>
      </c>
      <c r="V29" s="15">
        <f t="shared" si="4"/>
        <v>0</v>
      </c>
      <c r="W29" s="15">
        <f t="shared" si="5"/>
        <v>0</v>
      </c>
      <c r="X29" s="32">
        <f t="shared" si="6"/>
        <v>0</v>
      </c>
      <c r="Y29" s="32">
        <f t="shared" si="7"/>
        <v>0</v>
      </c>
      <c r="Z29" s="32"/>
      <c r="AA29" s="32">
        <f t="shared" si="86"/>
        <v>0</v>
      </c>
      <c r="AB29" s="15">
        <f t="shared" si="8"/>
        <v>0</v>
      </c>
      <c r="AC29" s="15">
        <f t="shared" si="9"/>
        <v>0</v>
      </c>
      <c r="AD29" s="32">
        <f t="shared" si="10"/>
        <v>0</v>
      </c>
      <c r="AE29" s="32">
        <f t="shared" si="11"/>
        <v>0</v>
      </c>
      <c r="AF29" s="32"/>
      <c r="AG29" s="15">
        <f t="shared" si="87"/>
        <v>0</v>
      </c>
      <c r="AH29" s="15">
        <f t="shared" si="12"/>
        <v>0</v>
      </c>
      <c r="AI29" s="15">
        <f t="shared" si="13"/>
        <v>0</v>
      </c>
      <c r="AJ29" s="32">
        <f t="shared" si="14"/>
        <v>0</v>
      </c>
      <c r="AK29" s="32">
        <f t="shared" si="15"/>
        <v>0</v>
      </c>
      <c r="AL29" s="32"/>
      <c r="AM29" s="15">
        <f t="shared" si="88"/>
        <v>0</v>
      </c>
      <c r="AN29" s="15">
        <f t="shared" si="16"/>
        <v>0</v>
      </c>
      <c r="AO29" s="15">
        <f t="shared" si="17"/>
        <v>0</v>
      </c>
      <c r="AP29" s="32">
        <f t="shared" si="18"/>
        <v>0</v>
      </c>
      <c r="AQ29" s="32">
        <f t="shared" si="19"/>
        <v>0</v>
      </c>
      <c r="AR29" s="15"/>
      <c r="AS29" s="15">
        <f t="shared" si="89"/>
        <v>0</v>
      </c>
      <c r="AT29" s="15">
        <f t="shared" si="20"/>
        <v>0</v>
      </c>
      <c r="AU29" s="15">
        <f t="shared" si="21"/>
        <v>0</v>
      </c>
      <c r="AV29" s="32">
        <f t="shared" si="22"/>
        <v>0</v>
      </c>
      <c r="AW29" s="32">
        <f t="shared" si="23"/>
        <v>0</v>
      </c>
      <c r="AX29" s="32"/>
      <c r="AY29" s="15">
        <f t="shared" si="90"/>
        <v>0</v>
      </c>
      <c r="AZ29" s="15">
        <f t="shared" si="24"/>
        <v>0</v>
      </c>
      <c r="BA29" s="15">
        <f t="shared" si="25"/>
        <v>0</v>
      </c>
      <c r="BB29" s="32">
        <f t="shared" si="26"/>
        <v>0</v>
      </c>
      <c r="BC29" s="32">
        <f t="shared" si="27"/>
        <v>0</v>
      </c>
      <c r="BD29" s="32"/>
      <c r="BE29" s="15">
        <f t="shared" si="91"/>
        <v>0</v>
      </c>
      <c r="BF29" s="15">
        <f t="shared" si="28"/>
        <v>0</v>
      </c>
      <c r="BG29" s="15">
        <f t="shared" si="29"/>
        <v>0</v>
      </c>
      <c r="BH29" s="32">
        <f t="shared" si="30"/>
        <v>0</v>
      </c>
      <c r="BI29" s="32">
        <f t="shared" si="31"/>
        <v>0</v>
      </c>
      <c r="BJ29" s="32"/>
      <c r="BK29" s="15">
        <f t="shared" si="92"/>
        <v>0</v>
      </c>
      <c r="BL29" s="15">
        <f t="shared" si="32"/>
        <v>0</v>
      </c>
      <c r="BM29" s="15">
        <f t="shared" si="33"/>
        <v>0</v>
      </c>
      <c r="BN29" s="32">
        <f t="shared" si="34"/>
        <v>0</v>
      </c>
      <c r="BO29" s="32">
        <f t="shared" si="35"/>
        <v>0</v>
      </c>
      <c r="BP29" s="32"/>
      <c r="BQ29" s="15">
        <f t="shared" si="93"/>
        <v>0</v>
      </c>
      <c r="BR29" s="15">
        <f t="shared" si="36"/>
        <v>0</v>
      </c>
      <c r="BS29" s="15">
        <f t="shared" si="37"/>
        <v>0</v>
      </c>
      <c r="BT29" s="32">
        <f t="shared" si="38"/>
        <v>0</v>
      </c>
      <c r="BU29" s="32">
        <f t="shared" si="39"/>
        <v>0</v>
      </c>
      <c r="BV29" s="32"/>
      <c r="BW29" s="15">
        <f t="shared" si="94"/>
        <v>0</v>
      </c>
      <c r="BX29" s="15">
        <f t="shared" si="40"/>
        <v>0</v>
      </c>
      <c r="BY29" s="15">
        <f t="shared" si="41"/>
        <v>0</v>
      </c>
      <c r="BZ29" s="32">
        <f t="shared" si="42"/>
        <v>0</v>
      </c>
      <c r="CA29" s="32">
        <f t="shared" si="43"/>
        <v>0</v>
      </c>
      <c r="CB29" s="15"/>
      <c r="CC29" s="15">
        <f>C29*0.08071/100</f>
        <v>0</v>
      </c>
      <c r="CD29" s="15">
        <f t="shared" si="44"/>
        <v>0</v>
      </c>
      <c r="CE29" s="15">
        <f t="shared" si="45"/>
        <v>0</v>
      </c>
      <c r="CF29" s="32">
        <f t="shared" si="46"/>
        <v>0</v>
      </c>
      <c r="CG29" s="32">
        <f t="shared" si="47"/>
        <v>0</v>
      </c>
      <c r="CH29" s="32"/>
      <c r="CI29" s="15">
        <f t="shared" si="95"/>
        <v>0</v>
      </c>
      <c r="CJ29" s="15">
        <f t="shared" si="48"/>
        <v>0</v>
      </c>
      <c r="CK29" s="15">
        <f t="shared" si="49"/>
        <v>0</v>
      </c>
      <c r="CL29" s="32">
        <f t="shared" si="96"/>
        <v>0</v>
      </c>
      <c r="CM29" s="32">
        <f t="shared" si="97"/>
        <v>0</v>
      </c>
      <c r="CN29" s="32"/>
      <c r="CO29" s="15">
        <f t="shared" si="98"/>
        <v>0</v>
      </c>
      <c r="CP29" s="15">
        <f t="shared" si="50"/>
        <v>0</v>
      </c>
      <c r="CQ29" s="15">
        <f t="shared" si="51"/>
        <v>0</v>
      </c>
      <c r="CR29" s="32">
        <f t="shared" si="52"/>
        <v>0</v>
      </c>
      <c r="CS29" s="32">
        <f t="shared" si="53"/>
        <v>0</v>
      </c>
      <c r="CT29" s="32"/>
      <c r="CU29" s="15">
        <f t="shared" si="99"/>
        <v>0</v>
      </c>
      <c r="CV29" s="15">
        <f t="shared" si="54"/>
        <v>0</v>
      </c>
      <c r="CW29" s="15">
        <f t="shared" si="55"/>
        <v>0</v>
      </c>
      <c r="CX29" s="32">
        <f t="shared" si="56"/>
        <v>0</v>
      </c>
      <c r="CY29" s="32">
        <f t="shared" si="57"/>
        <v>0</v>
      </c>
      <c r="CZ29" s="32"/>
      <c r="DA29" s="15">
        <f t="shared" si="100"/>
        <v>0</v>
      </c>
      <c r="DB29" s="15">
        <f t="shared" si="58"/>
        <v>0</v>
      </c>
      <c r="DC29" s="15">
        <f t="shared" si="59"/>
        <v>0</v>
      </c>
      <c r="DD29" s="32">
        <f t="shared" si="60"/>
        <v>0</v>
      </c>
      <c r="DE29" s="32">
        <f t="shared" si="61"/>
        <v>0</v>
      </c>
      <c r="DF29" s="32"/>
      <c r="DG29" s="15">
        <f t="shared" si="101"/>
        <v>0</v>
      </c>
      <c r="DH29" s="15">
        <f t="shared" si="62"/>
        <v>0</v>
      </c>
      <c r="DI29" s="15">
        <f t="shared" si="63"/>
        <v>0</v>
      </c>
      <c r="DJ29" s="32">
        <f t="shared" si="64"/>
        <v>0</v>
      </c>
      <c r="DK29" s="32">
        <f t="shared" si="65"/>
        <v>0</v>
      </c>
      <c r="DL29" s="32"/>
      <c r="DM29" s="15">
        <f t="shared" si="102"/>
        <v>0</v>
      </c>
      <c r="DN29" s="32">
        <f t="shared" si="66"/>
        <v>0</v>
      </c>
      <c r="DO29" s="15">
        <f t="shared" si="67"/>
        <v>0</v>
      </c>
      <c r="DP29" s="32">
        <f t="shared" si="68"/>
        <v>0</v>
      </c>
      <c r="DQ29" s="32">
        <f t="shared" si="69"/>
        <v>0</v>
      </c>
      <c r="DR29" s="32"/>
      <c r="DS29" s="15">
        <f t="shared" si="103"/>
        <v>0</v>
      </c>
      <c r="DT29" s="15">
        <f t="shared" si="70"/>
        <v>0</v>
      </c>
      <c r="DU29" s="15">
        <f t="shared" si="71"/>
        <v>0</v>
      </c>
      <c r="DV29" s="32">
        <f t="shared" si="72"/>
        <v>0</v>
      </c>
      <c r="DW29" s="32">
        <f t="shared" si="73"/>
        <v>0</v>
      </c>
      <c r="DX29" s="32"/>
      <c r="DY29" s="15">
        <f t="shared" si="104"/>
        <v>0</v>
      </c>
      <c r="DZ29" s="15">
        <f t="shared" si="74"/>
        <v>0</v>
      </c>
      <c r="EA29" s="15">
        <f t="shared" si="75"/>
        <v>0</v>
      </c>
      <c r="EB29" s="32">
        <f t="shared" si="76"/>
        <v>0</v>
      </c>
      <c r="EC29" s="32">
        <f t="shared" si="77"/>
        <v>0</v>
      </c>
      <c r="ED29" s="32"/>
    </row>
    <row r="30" spans="1:134" s="34" customFormat="1" ht="12">
      <c r="A30" s="33">
        <v>44835</v>
      </c>
      <c r="C30" s="16">
        <f>'2011B'!C30</f>
        <v>0</v>
      </c>
      <c r="D30" s="16">
        <f>'2011B'!D30</f>
        <v>0</v>
      </c>
      <c r="E30" s="16">
        <f t="shared" si="78"/>
        <v>0</v>
      </c>
      <c r="F30" s="16">
        <f>'2011B'!F30</f>
        <v>0</v>
      </c>
      <c r="G30" s="16">
        <f>'2011B'!G30</f>
        <v>0</v>
      </c>
      <c r="H30" s="32"/>
      <c r="I30" s="47">
        <f t="shared" si="79"/>
        <v>0</v>
      </c>
      <c r="J30" s="47">
        <f t="shared" si="80"/>
        <v>0</v>
      </c>
      <c r="K30" s="47">
        <f t="shared" si="81"/>
        <v>0</v>
      </c>
      <c r="L30" s="47">
        <f t="shared" si="82"/>
        <v>0</v>
      </c>
      <c r="M30" s="47">
        <f t="shared" si="83"/>
        <v>0</v>
      </c>
      <c r="N30" s="32"/>
      <c r="O30" s="15"/>
      <c r="P30" s="32">
        <f t="shared" si="0"/>
        <v>0</v>
      </c>
      <c r="Q30" s="32">
        <f t="shared" si="1"/>
        <v>0</v>
      </c>
      <c r="R30" s="32">
        <f t="shared" si="2"/>
        <v>0</v>
      </c>
      <c r="S30" s="32">
        <f t="shared" si="3"/>
        <v>0</v>
      </c>
      <c r="T30" s="32"/>
      <c r="U30" s="15"/>
      <c r="V30" s="15">
        <f t="shared" si="4"/>
        <v>0</v>
      </c>
      <c r="W30" s="15">
        <f t="shared" si="5"/>
        <v>0</v>
      </c>
      <c r="X30" s="32">
        <f t="shared" si="6"/>
        <v>0</v>
      </c>
      <c r="Y30" s="32">
        <f t="shared" si="7"/>
        <v>0</v>
      </c>
      <c r="Z30" s="32"/>
      <c r="AA30" s="32"/>
      <c r="AB30" s="15">
        <f t="shared" si="8"/>
        <v>0</v>
      </c>
      <c r="AC30" s="15">
        <f t="shared" si="9"/>
        <v>0</v>
      </c>
      <c r="AD30" s="32">
        <f t="shared" si="10"/>
        <v>0</v>
      </c>
      <c r="AE30" s="32">
        <f t="shared" si="11"/>
        <v>0</v>
      </c>
      <c r="AF30" s="32"/>
      <c r="AG30" s="15"/>
      <c r="AH30" s="15">
        <f t="shared" si="12"/>
        <v>0</v>
      </c>
      <c r="AI30" s="15">
        <f t="shared" si="13"/>
        <v>0</v>
      </c>
      <c r="AJ30" s="32">
        <f t="shared" si="14"/>
        <v>0</v>
      </c>
      <c r="AK30" s="32">
        <f t="shared" si="15"/>
        <v>0</v>
      </c>
      <c r="AL30" s="32"/>
      <c r="AM30" s="15"/>
      <c r="AN30" s="15">
        <f t="shared" si="16"/>
        <v>0</v>
      </c>
      <c r="AO30" s="15">
        <f t="shared" si="17"/>
        <v>0</v>
      </c>
      <c r="AP30" s="32">
        <f t="shared" si="18"/>
        <v>0</v>
      </c>
      <c r="AQ30" s="32">
        <f t="shared" si="19"/>
        <v>0</v>
      </c>
      <c r="AR30" s="15"/>
      <c r="AS30" s="15"/>
      <c r="AT30" s="15">
        <f t="shared" si="20"/>
        <v>0</v>
      </c>
      <c r="AU30" s="15">
        <f t="shared" si="21"/>
        <v>0</v>
      </c>
      <c r="AV30" s="32">
        <f t="shared" si="22"/>
        <v>0</v>
      </c>
      <c r="AW30" s="32">
        <f t="shared" si="23"/>
        <v>0</v>
      </c>
      <c r="AX30" s="32"/>
      <c r="AY30" s="15"/>
      <c r="AZ30" s="15">
        <f t="shared" si="24"/>
        <v>0</v>
      </c>
      <c r="BA30" s="15">
        <f t="shared" si="25"/>
        <v>0</v>
      </c>
      <c r="BB30" s="32">
        <f t="shared" si="26"/>
        <v>0</v>
      </c>
      <c r="BC30" s="32">
        <f t="shared" si="27"/>
        <v>0</v>
      </c>
      <c r="BD30" s="32"/>
      <c r="BE30" s="15"/>
      <c r="BF30" s="15">
        <f t="shared" si="28"/>
        <v>0</v>
      </c>
      <c r="BG30" s="15">
        <f t="shared" si="29"/>
        <v>0</v>
      </c>
      <c r="BH30" s="32">
        <f t="shared" si="30"/>
        <v>0</v>
      </c>
      <c r="BI30" s="32">
        <f t="shared" si="31"/>
        <v>0</v>
      </c>
      <c r="BJ30" s="32"/>
      <c r="BK30" s="15"/>
      <c r="BL30" s="15">
        <f t="shared" si="32"/>
        <v>0</v>
      </c>
      <c r="BM30" s="15">
        <f t="shared" si="33"/>
        <v>0</v>
      </c>
      <c r="BN30" s="32">
        <f t="shared" si="34"/>
        <v>0</v>
      </c>
      <c r="BO30" s="32">
        <f t="shared" si="35"/>
        <v>0</v>
      </c>
      <c r="BP30" s="32"/>
      <c r="BQ30" s="15"/>
      <c r="BR30" s="15">
        <f t="shared" si="36"/>
        <v>0</v>
      </c>
      <c r="BS30" s="15">
        <f t="shared" si="37"/>
        <v>0</v>
      </c>
      <c r="BT30" s="32">
        <f t="shared" si="38"/>
        <v>0</v>
      </c>
      <c r="BU30" s="32">
        <f t="shared" si="39"/>
        <v>0</v>
      </c>
      <c r="BV30" s="32"/>
      <c r="BW30" s="15"/>
      <c r="BX30" s="15">
        <f t="shared" si="40"/>
        <v>0</v>
      </c>
      <c r="BY30" s="15">
        <f t="shared" si="41"/>
        <v>0</v>
      </c>
      <c r="BZ30" s="32">
        <f t="shared" si="42"/>
        <v>0</v>
      </c>
      <c r="CA30" s="32">
        <f t="shared" si="43"/>
        <v>0</v>
      </c>
      <c r="CB30" s="15"/>
      <c r="CC30" s="15"/>
      <c r="CD30" s="15">
        <f t="shared" si="44"/>
        <v>0</v>
      </c>
      <c r="CE30" s="15">
        <f t="shared" si="45"/>
        <v>0</v>
      </c>
      <c r="CF30" s="32">
        <f t="shared" si="46"/>
        <v>0</v>
      </c>
      <c r="CG30" s="32">
        <f t="shared" si="47"/>
        <v>0</v>
      </c>
      <c r="CH30" s="32"/>
      <c r="CI30" s="15"/>
      <c r="CJ30" s="15">
        <f t="shared" si="48"/>
        <v>0</v>
      </c>
      <c r="CK30" s="15">
        <f t="shared" si="49"/>
        <v>0</v>
      </c>
      <c r="CL30" s="32">
        <f t="shared" si="96"/>
        <v>0</v>
      </c>
      <c r="CM30" s="32">
        <f t="shared" si="97"/>
        <v>0</v>
      </c>
      <c r="CN30" s="32"/>
      <c r="CO30" s="15"/>
      <c r="CP30" s="15">
        <f t="shared" si="50"/>
        <v>0</v>
      </c>
      <c r="CQ30" s="15">
        <f t="shared" si="51"/>
        <v>0</v>
      </c>
      <c r="CR30" s="32">
        <f t="shared" si="52"/>
        <v>0</v>
      </c>
      <c r="CS30" s="32">
        <f t="shared" si="53"/>
        <v>0</v>
      </c>
      <c r="CT30" s="32"/>
      <c r="CU30" s="15"/>
      <c r="CV30" s="15">
        <f t="shared" si="54"/>
        <v>0</v>
      </c>
      <c r="CW30" s="15">
        <f t="shared" si="55"/>
        <v>0</v>
      </c>
      <c r="CX30" s="32">
        <f t="shared" si="56"/>
        <v>0</v>
      </c>
      <c r="CY30" s="32">
        <f t="shared" si="57"/>
        <v>0</v>
      </c>
      <c r="CZ30" s="32"/>
      <c r="DA30" s="15"/>
      <c r="DB30" s="15">
        <f t="shared" si="58"/>
        <v>0</v>
      </c>
      <c r="DC30" s="15">
        <f t="shared" si="59"/>
        <v>0</v>
      </c>
      <c r="DD30" s="32">
        <f t="shared" si="60"/>
        <v>0</v>
      </c>
      <c r="DE30" s="32">
        <f t="shared" si="61"/>
        <v>0</v>
      </c>
      <c r="DF30" s="32"/>
      <c r="DG30" s="15"/>
      <c r="DH30" s="15">
        <f t="shared" si="62"/>
        <v>0</v>
      </c>
      <c r="DI30" s="15">
        <f t="shared" si="63"/>
        <v>0</v>
      </c>
      <c r="DJ30" s="32">
        <f t="shared" si="64"/>
        <v>0</v>
      </c>
      <c r="DK30" s="32">
        <f t="shared" si="65"/>
        <v>0</v>
      </c>
      <c r="DL30" s="32"/>
      <c r="DM30" s="15"/>
      <c r="DN30" s="32">
        <f t="shared" si="66"/>
        <v>0</v>
      </c>
      <c r="DO30" s="15">
        <f t="shared" si="67"/>
        <v>0</v>
      </c>
      <c r="DP30" s="32">
        <f t="shared" si="68"/>
        <v>0</v>
      </c>
      <c r="DQ30" s="32">
        <f t="shared" si="69"/>
        <v>0</v>
      </c>
      <c r="DR30" s="32"/>
      <c r="DS30" s="15"/>
      <c r="DT30" s="15">
        <f t="shared" si="70"/>
        <v>0</v>
      </c>
      <c r="DU30" s="15">
        <f t="shared" si="71"/>
        <v>0</v>
      </c>
      <c r="DV30" s="32">
        <f t="shared" si="72"/>
        <v>0</v>
      </c>
      <c r="DW30" s="32">
        <f t="shared" si="73"/>
        <v>0</v>
      </c>
      <c r="DX30" s="32"/>
      <c r="DY30" s="15"/>
      <c r="DZ30" s="15">
        <f t="shared" si="74"/>
        <v>0</v>
      </c>
      <c r="EA30" s="15">
        <f t="shared" si="75"/>
        <v>0</v>
      </c>
      <c r="EB30" s="32">
        <f t="shared" si="76"/>
        <v>0</v>
      </c>
      <c r="EC30" s="32">
        <f t="shared" si="77"/>
        <v>0</v>
      </c>
      <c r="ED30" s="32"/>
    </row>
    <row r="31" spans="1:134" s="34" customFormat="1" ht="12">
      <c r="A31" s="33">
        <v>45017</v>
      </c>
      <c r="C31" s="16">
        <f>'2011B'!C31</f>
        <v>0</v>
      </c>
      <c r="D31" s="16">
        <f>'2011B'!D31</f>
        <v>0</v>
      </c>
      <c r="E31" s="16">
        <f t="shared" si="78"/>
        <v>0</v>
      </c>
      <c r="F31" s="16">
        <f>'2011B'!F31</f>
        <v>0</v>
      </c>
      <c r="G31" s="16">
        <f>'2011B'!G31</f>
        <v>0</v>
      </c>
      <c r="H31" s="32"/>
      <c r="I31" s="47">
        <f t="shared" si="79"/>
        <v>0</v>
      </c>
      <c r="J31" s="47">
        <f t="shared" si="80"/>
        <v>0</v>
      </c>
      <c r="K31" s="47">
        <f t="shared" si="81"/>
        <v>0</v>
      </c>
      <c r="L31" s="47">
        <f t="shared" si="82"/>
        <v>0</v>
      </c>
      <c r="M31" s="47">
        <f t="shared" si="83"/>
        <v>0</v>
      </c>
      <c r="N31" s="32"/>
      <c r="O31" s="15">
        <f t="shared" si="84"/>
        <v>0</v>
      </c>
      <c r="P31" s="32">
        <f t="shared" si="0"/>
        <v>0</v>
      </c>
      <c r="Q31" s="32">
        <f t="shared" si="1"/>
        <v>0</v>
      </c>
      <c r="R31" s="32">
        <f t="shared" si="2"/>
        <v>0</v>
      </c>
      <c r="S31" s="32">
        <f t="shared" si="3"/>
        <v>0</v>
      </c>
      <c r="T31" s="32"/>
      <c r="U31" s="15">
        <f t="shared" si="85"/>
        <v>0</v>
      </c>
      <c r="V31" s="15">
        <f t="shared" si="4"/>
        <v>0</v>
      </c>
      <c r="W31" s="15">
        <f t="shared" si="5"/>
        <v>0</v>
      </c>
      <c r="X31" s="32">
        <f t="shared" si="6"/>
        <v>0</v>
      </c>
      <c r="Y31" s="32">
        <f t="shared" si="7"/>
        <v>0</v>
      </c>
      <c r="Z31" s="32"/>
      <c r="AA31" s="32">
        <f t="shared" si="86"/>
        <v>0</v>
      </c>
      <c r="AB31" s="15">
        <f t="shared" si="8"/>
        <v>0</v>
      </c>
      <c r="AC31" s="15">
        <f t="shared" si="9"/>
        <v>0</v>
      </c>
      <c r="AD31" s="32">
        <f t="shared" si="10"/>
        <v>0</v>
      </c>
      <c r="AE31" s="32">
        <f t="shared" si="11"/>
        <v>0</v>
      </c>
      <c r="AF31" s="32"/>
      <c r="AG31" s="15">
        <f t="shared" si="87"/>
        <v>0</v>
      </c>
      <c r="AH31" s="15">
        <f t="shared" si="12"/>
        <v>0</v>
      </c>
      <c r="AI31" s="15">
        <f t="shared" si="13"/>
        <v>0</v>
      </c>
      <c r="AJ31" s="32">
        <f t="shared" si="14"/>
        <v>0</v>
      </c>
      <c r="AK31" s="32">
        <f t="shared" si="15"/>
        <v>0</v>
      </c>
      <c r="AL31" s="32"/>
      <c r="AM31" s="15">
        <f t="shared" si="88"/>
        <v>0</v>
      </c>
      <c r="AN31" s="15">
        <f t="shared" si="16"/>
        <v>0</v>
      </c>
      <c r="AO31" s="15">
        <f t="shared" si="17"/>
        <v>0</v>
      </c>
      <c r="AP31" s="32">
        <f t="shared" si="18"/>
        <v>0</v>
      </c>
      <c r="AQ31" s="32">
        <f t="shared" si="19"/>
        <v>0</v>
      </c>
      <c r="AR31" s="15"/>
      <c r="AS31" s="15">
        <f t="shared" si="89"/>
        <v>0</v>
      </c>
      <c r="AT31" s="15">
        <f t="shared" si="20"/>
        <v>0</v>
      </c>
      <c r="AU31" s="15">
        <f t="shared" si="21"/>
        <v>0</v>
      </c>
      <c r="AV31" s="32">
        <f t="shared" si="22"/>
        <v>0</v>
      </c>
      <c r="AW31" s="32">
        <f t="shared" si="23"/>
        <v>0</v>
      </c>
      <c r="AX31" s="32"/>
      <c r="AY31" s="15">
        <f t="shared" si="90"/>
        <v>0</v>
      </c>
      <c r="AZ31" s="15">
        <f t="shared" si="24"/>
        <v>0</v>
      </c>
      <c r="BA31" s="15">
        <f t="shared" si="25"/>
        <v>0</v>
      </c>
      <c r="BB31" s="32">
        <f t="shared" si="26"/>
        <v>0</v>
      </c>
      <c r="BC31" s="32">
        <f t="shared" si="27"/>
        <v>0</v>
      </c>
      <c r="BD31" s="32"/>
      <c r="BE31" s="15">
        <f t="shared" si="91"/>
        <v>0</v>
      </c>
      <c r="BF31" s="15">
        <f t="shared" si="28"/>
        <v>0</v>
      </c>
      <c r="BG31" s="15">
        <f t="shared" si="29"/>
        <v>0</v>
      </c>
      <c r="BH31" s="32">
        <f t="shared" si="30"/>
        <v>0</v>
      </c>
      <c r="BI31" s="32">
        <f t="shared" si="31"/>
        <v>0</v>
      </c>
      <c r="BJ31" s="32"/>
      <c r="BK31" s="15">
        <f t="shared" si="92"/>
        <v>0</v>
      </c>
      <c r="BL31" s="15">
        <f t="shared" si="32"/>
        <v>0</v>
      </c>
      <c r="BM31" s="15">
        <f t="shared" si="33"/>
        <v>0</v>
      </c>
      <c r="BN31" s="32">
        <f t="shared" si="34"/>
        <v>0</v>
      </c>
      <c r="BO31" s="32">
        <f t="shared" si="35"/>
        <v>0</v>
      </c>
      <c r="BP31" s="32"/>
      <c r="BQ31" s="15">
        <f t="shared" si="93"/>
        <v>0</v>
      </c>
      <c r="BR31" s="15">
        <f t="shared" si="36"/>
        <v>0</v>
      </c>
      <c r="BS31" s="15">
        <f t="shared" si="37"/>
        <v>0</v>
      </c>
      <c r="BT31" s="32">
        <f t="shared" si="38"/>
        <v>0</v>
      </c>
      <c r="BU31" s="32">
        <f t="shared" si="39"/>
        <v>0</v>
      </c>
      <c r="BV31" s="32"/>
      <c r="BW31" s="15">
        <f t="shared" si="94"/>
        <v>0</v>
      </c>
      <c r="BX31" s="15">
        <f t="shared" si="40"/>
        <v>0</v>
      </c>
      <c r="BY31" s="15">
        <f t="shared" si="41"/>
        <v>0</v>
      </c>
      <c r="BZ31" s="32">
        <f t="shared" si="42"/>
        <v>0</v>
      </c>
      <c r="CA31" s="32">
        <f t="shared" si="43"/>
        <v>0</v>
      </c>
      <c r="CB31" s="15"/>
      <c r="CC31" s="15">
        <f>C31*0.08071/100</f>
        <v>0</v>
      </c>
      <c r="CD31" s="15">
        <f t="shared" si="44"/>
        <v>0</v>
      </c>
      <c r="CE31" s="15">
        <f t="shared" si="45"/>
        <v>0</v>
      </c>
      <c r="CF31" s="32">
        <f t="shared" si="46"/>
        <v>0</v>
      </c>
      <c r="CG31" s="32">
        <f t="shared" si="47"/>
        <v>0</v>
      </c>
      <c r="CH31" s="32"/>
      <c r="CI31" s="15">
        <f t="shared" si="95"/>
        <v>0</v>
      </c>
      <c r="CJ31" s="15">
        <f t="shared" si="48"/>
        <v>0</v>
      </c>
      <c r="CK31" s="15">
        <f t="shared" si="49"/>
        <v>0</v>
      </c>
      <c r="CL31" s="32">
        <f t="shared" si="96"/>
        <v>0</v>
      </c>
      <c r="CM31" s="32">
        <f t="shared" si="97"/>
        <v>0</v>
      </c>
      <c r="CN31" s="32"/>
      <c r="CO31" s="15">
        <f t="shared" si="98"/>
        <v>0</v>
      </c>
      <c r="CP31" s="15">
        <f t="shared" si="50"/>
        <v>0</v>
      </c>
      <c r="CQ31" s="15">
        <f t="shared" si="51"/>
        <v>0</v>
      </c>
      <c r="CR31" s="32">
        <f t="shared" si="52"/>
        <v>0</v>
      </c>
      <c r="CS31" s="32">
        <f t="shared" si="53"/>
        <v>0</v>
      </c>
      <c r="CT31" s="32"/>
      <c r="CU31" s="15">
        <f t="shared" si="99"/>
        <v>0</v>
      </c>
      <c r="CV31" s="15">
        <f t="shared" si="54"/>
        <v>0</v>
      </c>
      <c r="CW31" s="15">
        <f t="shared" si="55"/>
        <v>0</v>
      </c>
      <c r="CX31" s="32">
        <f t="shared" si="56"/>
        <v>0</v>
      </c>
      <c r="CY31" s="32">
        <f t="shared" si="57"/>
        <v>0</v>
      </c>
      <c r="CZ31" s="32"/>
      <c r="DA31" s="15">
        <f t="shared" si="100"/>
        <v>0</v>
      </c>
      <c r="DB31" s="15">
        <f t="shared" si="58"/>
        <v>0</v>
      </c>
      <c r="DC31" s="15">
        <f t="shared" si="59"/>
        <v>0</v>
      </c>
      <c r="DD31" s="32">
        <f t="shared" si="60"/>
        <v>0</v>
      </c>
      <c r="DE31" s="32">
        <f t="shared" si="61"/>
        <v>0</v>
      </c>
      <c r="DF31" s="32"/>
      <c r="DG31" s="15">
        <f t="shared" si="101"/>
        <v>0</v>
      </c>
      <c r="DH31" s="15">
        <f t="shared" si="62"/>
        <v>0</v>
      </c>
      <c r="DI31" s="15">
        <f t="shared" si="63"/>
        <v>0</v>
      </c>
      <c r="DJ31" s="32">
        <f t="shared" si="64"/>
        <v>0</v>
      </c>
      <c r="DK31" s="32">
        <f t="shared" si="65"/>
        <v>0</v>
      </c>
      <c r="DL31" s="32"/>
      <c r="DM31" s="15">
        <f t="shared" si="102"/>
        <v>0</v>
      </c>
      <c r="DN31" s="32">
        <f t="shared" si="66"/>
        <v>0</v>
      </c>
      <c r="DO31" s="15">
        <f t="shared" si="67"/>
        <v>0</v>
      </c>
      <c r="DP31" s="32">
        <f t="shared" si="68"/>
        <v>0</v>
      </c>
      <c r="DQ31" s="32">
        <f t="shared" si="69"/>
        <v>0</v>
      </c>
      <c r="DR31" s="32"/>
      <c r="DS31" s="15">
        <f t="shared" si="103"/>
        <v>0</v>
      </c>
      <c r="DT31" s="15">
        <f t="shared" si="70"/>
        <v>0</v>
      </c>
      <c r="DU31" s="15">
        <f t="shared" si="71"/>
        <v>0</v>
      </c>
      <c r="DV31" s="32">
        <f t="shared" si="72"/>
        <v>0</v>
      </c>
      <c r="DW31" s="32">
        <f t="shared" si="73"/>
        <v>0</v>
      </c>
      <c r="DX31" s="32"/>
      <c r="DY31" s="15">
        <f t="shared" si="104"/>
        <v>0</v>
      </c>
      <c r="DZ31" s="15">
        <f t="shared" si="74"/>
        <v>0</v>
      </c>
      <c r="EA31" s="15">
        <f t="shared" si="75"/>
        <v>0</v>
      </c>
      <c r="EB31" s="32">
        <f t="shared" si="76"/>
        <v>0</v>
      </c>
      <c r="EC31" s="32">
        <f t="shared" si="77"/>
        <v>0</v>
      </c>
      <c r="ED31" s="32"/>
    </row>
    <row r="32" spans="1:134" s="34" customFormat="1" ht="12">
      <c r="A32" s="33">
        <v>45200</v>
      </c>
      <c r="C32" s="16">
        <f>'2011B'!C32</f>
        <v>0</v>
      </c>
      <c r="D32" s="16">
        <f>'2011B'!D32</f>
        <v>0</v>
      </c>
      <c r="E32" s="16">
        <f t="shared" si="78"/>
        <v>0</v>
      </c>
      <c r="F32" s="16">
        <f>'2011B'!F32</f>
        <v>0</v>
      </c>
      <c r="G32" s="16">
        <f>'2011B'!G32</f>
        <v>0</v>
      </c>
      <c r="H32" s="32"/>
      <c r="I32" s="47">
        <f t="shared" si="79"/>
        <v>0</v>
      </c>
      <c r="J32" s="47">
        <f t="shared" si="80"/>
        <v>0</v>
      </c>
      <c r="K32" s="47">
        <f t="shared" si="81"/>
        <v>0</v>
      </c>
      <c r="L32" s="47">
        <f t="shared" si="82"/>
        <v>0</v>
      </c>
      <c r="M32" s="47">
        <f t="shared" si="83"/>
        <v>0</v>
      </c>
      <c r="N32" s="32"/>
      <c r="O32" s="15"/>
      <c r="P32" s="32">
        <f t="shared" si="0"/>
        <v>0</v>
      </c>
      <c r="Q32" s="32">
        <f t="shared" si="1"/>
        <v>0</v>
      </c>
      <c r="R32" s="32">
        <f t="shared" si="2"/>
        <v>0</v>
      </c>
      <c r="S32" s="32">
        <f t="shared" si="3"/>
        <v>0</v>
      </c>
      <c r="T32" s="32"/>
      <c r="U32" s="15"/>
      <c r="V32" s="15">
        <f t="shared" si="4"/>
        <v>0</v>
      </c>
      <c r="W32" s="15">
        <f t="shared" si="5"/>
        <v>0</v>
      </c>
      <c r="X32" s="32">
        <f t="shared" si="6"/>
        <v>0</v>
      </c>
      <c r="Y32" s="32">
        <f t="shared" si="7"/>
        <v>0</v>
      </c>
      <c r="Z32" s="32"/>
      <c r="AA32" s="32"/>
      <c r="AB32" s="15">
        <f t="shared" si="8"/>
        <v>0</v>
      </c>
      <c r="AC32" s="15">
        <f t="shared" si="9"/>
        <v>0</v>
      </c>
      <c r="AD32" s="32">
        <f t="shared" si="10"/>
        <v>0</v>
      </c>
      <c r="AE32" s="32">
        <f t="shared" si="11"/>
        <v>0</v>
      </c>
      <c r="AF32" s="32"/>
      <c r="AG32" s="15"/>
      <c r="AH32" s="15">
        <f t="shared" si="12"/>
        <v>0</v>
      </c>
      <c r="AI32" s="15">
        <f t="shared" si="13"/>
        <v>0</v>
      </c>
      <c r="AJ32" s="32">
        <f t="shared" si="14"/>
        <v>0</v>
      </c>
      <c r="AK32" s="32">
        <f t="shared" si="15"/>
        <v>0</v>
      </c>
      <c r="AL32" s="32"/>
      <c r="AM32" s="15"/>
      <c r="AN32" s="15">
        <f t="shared" si="16"/>
        <v>0</v>
      </c>
      <c r="AO32" s="15">
        <f t="shared" si="17"/>
        <v>0</v>
      </c>
      <c r="AP32" s="32">
        <f t="shared" si="18"/>
        <v>0</v>
      </c>
      <c r="AQ32" s="32">
        <f t="shared" si="19"/>
        <v>0</v>
      </c>
      <c r="AR32" s="15"/>
      <c r="AS32" s="15"/>
      <c r="AT32" s="15">
        <f t="shared" si="20"/>
        <v>0</v>
      </c>
      <c r="AU32" s="15">
        <f t="shared" si="21"/>
        <v>0</v>
      </c>
      <c r="AV32" s="32">
        <f t="shared" si="22"/>
        <v>0</v>
      </c>
      <c r="AW32" s="32">
        <f t="shared" si="23"/>
        <v>0</v>
      </c>
      <c r="AX32" s="32"/>
      <c r="AY32" s="15"/>
      <c r="AZ32" s="15">
        <f t="shared" si="24"/>
        <v>0</v>
      </c>
      <c r="BA32" s="15">
        <f t="shared" si="25"/>
        <v>0</v>
      </c>
      <c r="BB32" s="32">
        <f t="shared" si="26"/>
        <v>0</v>
      </c>
      <c r="BC32" s="32">
        <f t="shared" si="27"/>
        <v>0</v>
      </c>
      <c r="BD32" s="32"/>
      <c r="BE32" s="15"/>
      <c r="BF32" s="15">
        <f t="shared" si="28"/>
        <v>0</v>
      </c>
      <c r="BG32" s="15">
        <f t="shared" si="29"/>
        <v>0</v>
      </c>
      <c r="BH32" s="32">
        <f t="shared" si="30"/>
        <v>0</v>
      </c>
      <c r="BI32" s="32">
        <f t="shared" si="31"/>
        <v>0</v>
      </c>
      <c r="BJ32" s="32"/>
      <c r="BK32" s="15"/>
      <c r="BL32" s="15">
        <f t="shared" si="32"/>
        <v>0</v>
      </c>
      <c r="BM32" s="15">
        <f t="shared" si="33"/>
        <v>0</v>
      </c>
      <c r="BN32" s="32">
        <f t="shared" si="34"/>
        <v>0</v>
      </c>
      <c r="BO32" s="32">
        <f t="shared" si="35"/>
        <v>0</v>
      </c>
      <c r="BP32" s="32"/>
      <c r="BQ32" s="15"/>
      <c r="BR32" s="15">
        <f t="shared" si="36"/>
        <v>0</v>
      </c>
      <c r="BS32" s="15">
        <f t="shared" si="37"/>
        <v>0</v>
      </c>
      <c r="BT32" s="32">
        <f t="shared" si="38"/>
        <v>0</v>
      </c>
      <c r="BU32" s="32">
        <f t="shared" si="39"/>
        <v>0</v>
      </c>
      <c r="BV32" s="32"/>
      <c r="BW32" s="15"/>
      <c r="BX32" s="15">
        <f t="shared" si="40"/>
        <v>0</v>
      </c>
      <c r="BY32" s="15">
        <f t="shared" si="41"/>
        <v>0</v>
      </c>
      <c r="BZ32" s="32">
        <f t="shared" si="42"/>
        <v>0</v>
      </c>
      <c r="CA32" s="32">
        <f t="shared" si="43"/>
        <v>0</v>
      </c>
      <c r="CB32" s="15"/>
      <c r="CC32" s="15"/>
      <c r="CD32" s="15">
        <f t="shared" si="44"/>
        <v>0</v>
      </c>
      <c r="CE32" s="15">
        <f t="shared" si="45"/>
        <v>0</v>
      </c>
      <c r="CF32" s="32">
        <f t="shared" si="46"/>
        <v>0</v>
      </c>
      <c r="CG32" s="32">
        <f t="shared" si="47"/>
        <v>0</v>
      </c>
      <c r="CH32" s="32"/>
      <c r="CI32" s="15"/>
      <c r="CJ32" s="15">
        <f t="shared" si="48"/>
        <v>0</v>
      </c>
      <c r="CK32" s="15">
        <f t="shared" si="49"/>
        <v>0</v>
      </c>
      <c r="CL32" s="32">
        <f t="shared" si="96"/>
        <v>0</v>
      </c>
      <c r="CM32" s="32">
        <f t="shared" si="97"/>
        <v>0</v>
      </c>
      <c r="CN32" s="32"/>
      <c r="CO32" s="15"/>
      <c r="CP32" s="15">
        <f t="shared" si="50"/>
        <v>0</v>
      </c>
      <c r="CQ32" s="15">
        <f t="shared" si="51"/>
        <v>0</v>
      </c>
      <c r="CR32" s="32">
        <f t="shared" si="52"/>
        <v>0</v>
      </c>
      <c r="CS32" s="32">
        <f t="shared" si="53"/>
        <v>0</v>
      </c>
      <c r="CT32" s="32"/>
      <c r="CU32" s="15"/>
      <c r="CV32" s="15">
        <f t="shared" si="54"/>
        <v>0</v>
      </c>
      <c r="CW32" s="15">
        <f t="shared" si="55"/>
        <v>0</v>
      </c>
      <c r="CX32" s="32">
        <f t="shared" si="56"/>
        <v>0</v>
      </c>
      <c r="CY32" s="32">
        <f t="shared" si="57"/>
        <v>0</v>
      </c>
      <c r="CZ32" s="32"/>
      <c r="DA32" s="15"/>
      <c r="DB32" s="15">
        <f t="shared" si="58"/>
        <v>0</v>
      </c>
      <c r="DC32" s="15">
        <f t="shared" si="59"/>
        <v>0</v>
      </c>
      <c r="DD32" s="32">
        <f t="shared" si="60"/>
        <v>0</v>
      </c>
      <c r="DE32" s="32">
        <f t="shared" si="61"/>
        <v>0</v>
      </c>
      <c r="DF32" s="32"/>
      <c r="DG32" s="15"/>
      <c r="DH32" s="15">
        <f t="shared" si="62"/>
        <v>0</v>
      </c>
      <c r="DI32" s="15">
        <f t="shared" si="63"/>
        <v>0</v>
      </c>
      <c r="DJ32" s="32">
        <f t="shared" si="64"/>
        <v>0</v>
      </c>
      <c r="DK32" s="32">
        <f t="shared" si="65"/>
        <v>0</v>
      </c>
      <c r="DL32" s="32"/>
      <c r="DM32" s="15"/>
      <c r="DN32" s="32">
        <f t="shared" si="66"/>
        <v>0</v>
      </c>
      <c r="DO32" s="15">
        <f t="shared" si="67"/>
        <v>0</v>
      </c>
      <c r="DP32" s="32">
        <f t="shared" si="68"/>
        <v>0</v>
      </c>
      <c r="DQ32" s="32">
        <f t="shared" si="69"/>
        <v>0</v>
      </c>
      <c r="DR32" s="32"/>
      <c r="DS32" s="15"/>
      <c r="DT32" s="15">
        <f t="shared" si="70"/>
        <v>0</v>
      </c>
      <c r="DU32" s="15">
        <f t="shared" si="71"/>
        <v>0</v>
      </c>
      <c r="DV32" s="32">
        <f t="shared" si="72"/>
        <v>0</v>
      </c>
      <c r="DW32" s="32">
        <f t="shared" si="73"/>
        <v>0</v>
      </c>
      <c r="DX32" s="32"/>
      <c r="DY32" s="15"/>
      <c r="DZ32" s="15">
        <f t="shared" si="74"/>
        <v>0</v>
      </c>
      <c r="EA32" s="15">
        <f t="shared" si="75"/>
        <v>0</v>
      </c>
      <c r="EB32" s="32">
        <f t="shared" si="76"/>
        <v>0</v>
      </c>
      <c r="EC32" s="32">
        <f t="shared" si="77"/>
        <v>0</v>
      </c>
      <c r="ED32" s="32"/>
    </row>
    <row r="33" spans="1:134" s="34" customFormat="1" ht="12">
      <c r="A33" s="33">
        <v>45383</v>
      </c>
      <c r="C33" s="16">
        <f>'2011B'!C33</f>
        <v>0</v>
      </c>
      <c r="D33" s="16">
        <f>'2011B'!D33</f>
        <v>0</v>
      </c>
      <c r="E33" s="16">
        <f t="shared" si="78"/>
        <v>0</v>
      </c>
      <c r="F33" s="16">
        <f>'2011B'!F33</f>
        <v>0</v>
      </c>
      <c r="G33" s="16">
        <f>'2011B'!G33</f>
        <v>0</v>
      </c>
      <c r="H33" s="32"/>
      <c r="I33" s="47">
        <f t="shared" si="79"/>
        <v>0</v>
      </c>
      <c r="J33" s="47">
        <f t="shared" si="80"/>
        <v>0</v>
      </c>
      <c r="K33" s="47">
        <f t="shared" si="81"/>
        <v>0</v>
      </c>
      <c r="L33" s="47">
        <f t="shared" si="82"/>
        <v>0</v>
      </c>
      <c r="M33" s="47">
        <f t="shared" si="83"/>
        <v>0</v>
      </c>
      <c r="N33" s="32"/>
      <c r="O33" s="15">
        <f t="shared" si="84"/>
        <v>0</v>
      </c>
      <c r="P33" s="32">
        <f t="shared" si="0"/>
        <v>0</v>
      </c>
      <c r="Q33" s="32">
        <f t="shared" si="1"/>
        <v>0</v>
      </c>
      <c r="R33" s="32">
        <f t="shared" si="2"/>
        <v>0</v>
      </c>
      <c r="S33" s="32">
        <f t="shared" si="3"/>
        <v>0</v>
      </c>
      <c r="T33" s="32"/>
      <c r="U33" s="15">
        <f t="shared" si="85"/>
        <v>0</v>
      </c>
      <c r="V33" s="15">
        <f t="shared" si="4"/>
        <v>0</v>
      </c>
      <c r="W33" s="15">
        <f t="shared" si="5"/>
        <v>0</v>
      </c>
      <c r="X33" s="32">
        <f t="shared" si="6"/>
        <v>0</v>
      </c>
      <c r="Y33" s="32">
        <f t="shared" si="7"/>
        <v>0</v>
      </c>
      <c r="Z33" s="32"/>
      <c r="AA33" s="32">
        <f t="shared" si="86"/>
        <v>0</v>
      </c>
      <c r="AB33" s="15">
        <f t="shared" si="8"/>
        <v>0</v>
      </c>
      <c r="AC33" s="15">
        <f t="shared" si="9"/>
        <v>0</v>
      </c>
      <c r="AD33" s="32">
        <f t="shared" si="10"/>
        <v>0</v>
      </c>
      <c r="AE33" s="32">
        <f t="shared" si="11"/>
        <v>0</v>
      </c>
      <c r="AF33" s="32"/>
      <c r="AG33" s="15">
        <f t="shared" si="87"/>
        <v>0</v>
      </c>
      <c r="AH33" s="15">
        <f t="shared" si="12"/>
        <v>0</v>
      </c>
      <c r="AI33" s="15">
        <f t="shared" si="13"/>
        <v>0</v>
      </c>
      <c r="AJ33" s="32">
        <f t="shared" si="14"/>
        <v>0</v>
      </c>
      <c r="AK33" s="32">
        <f t="shared" si="15"/>
        <v>0</v>
      </c>
      <c r="AL33" s="32"/>
      <c r="AM33" s="15">
        <f t="shared" si="88"/>
        <v>0</v>
      </c>
      <c r="AN33" s="15">
        <f t="shared" si="16"/>
        <v>0</v>
      </c>
      <c r="AO33" s="15">
        <f t="shared" si="17"/>
        <v>0</v>
      </c>
      <c r="AP33" s="32">
        <f t="shared" si="18"/>
        <v>0</v>
      </c>
      <c r="AQ33" s="32">
        <f t="shared" si="19"/>
        <v>0</v>
      </c>
      <c r="AR33" s="15"/>
      <c r="AS33" s="15">
        <f t="shared" si="89"/>
        <v>0</v>
      </c>
      <c r="AT33" s="15">
        <f t="shared" si="20"/>
        <v>0</v>
      </c>
      <c r="AU33" s="15">
        <f t="shared" si="21"/>
        <v>0</v>
      </c>
      <c r="AV33" s="32">
        <f t="shared" si="22"/>
        <v>0</v>
      </c>
      <c r="AW33" s="32">
        <f t="shared" si="23"/>
        <v>0</v>
      </c>
      <c r="AX33" s="32"/>
      <c r="AY33" s="15">
        <f t="shared" si="90"/>
        <v>0</v>
      </c>
      <c r="AZ33" s="15">
        <f t="shared" si="24"/>
        <v>0</v>
      </c>
      <c r="BA33" s="15">
        <f t="shared" si="25"/>
        <v>0</v>
      </c>
      <c r="BB33" s="32">
        <f t="shared" si="26"/>
        <v>0</v>
      </c>
      <c r="BC33" s="32">
        <f t="shared" si="27"/>
        <v>0</v>
      </c>
      <c r="BD33" s="32"/>
      <c r="BE33" s="15">
        <f t="shared" si="91"/>
        <v>0</v>
      </c>
      <c r="BF33" s="15">
        <f t="shared" si="28"/>
        <v>0</v>
      </c>
      <c r="BG33" s="15">
        <f t="shared" si="29"/>
        <v>0</v>
      </c>
      <c r="BH33" s="32">
        <f t="shared" si="30"/>
        <v>0</v>
      </c>
      <c r="BI33" s="32">
        <f t="shared" si="31"/>
        <v>0</v>
      </c>
      <c r="BJ33" s="32"/>
      <c r="BK33" s="15">
        <f t="shared" si="92"/>
        <v>0</v>
      </c>
      <c r="BL33" s="15">
        <f t="shared" si="32"/>
        <v>0</v>
      </c>
      <c r="BM33" s="15">
        <f t="shared" si="33"/>
        <v>0</v>
      </c>
      <c r="BN33" s="32">
        <f t="shared" si="34"/>
        <v>0</v>
      </c>
      <c r="BO33" s="32">
        <f t="shared" si="35"/>
        <v>0</v>
      </c>
      <c r="BP33" s="32"/>
      <c r="BQ33" s="15">
        <f t="shared" si="93"/>
        <v>0</v>
      </c>
      <c r="BR33" s="15">
        <f t="shared" si="36"/>
        <v>0</v>
      </c>
      <c r="BS33" s="15">
        <f t="shared" si="37"/>
        <v>0</v>
      </c>
      <c r="BT33" s="32">
        <f t="shared" si="38"/>
        <v>0</v>
      </c>
      <c r="BU33" s="32">
        <f t="shared" si="39"/>
        <v>0</v>
      </c>
      <c r="BV33" s="32"/>
      <c r="BW33" s="15">
        <f t="shared" si="94"/>
        <v>0</v>
      </c>
      <c r="BX33" s="15">
        <f t="shared" si="40"/>
        <v>0</v>
      </c>
      <c r="BY33" s="15">
        <f t="shared" si="41"/>
        <v>0</v>
      </c>
      <c r="BZ33" s="32">
        <f t="shared" si="42"/>
        <v>0</v>
      </c>
      <c r="CA33" s="32">
        <f t="shared" si="43"/>
        <v>0</v>
      </c>
      <c r="CB33" s="15"/>
      <c r="CC33" s="15">
        <f>C33*0.08071/100</f>
        <v>0</v>
      </c>
      <c r="CD33" s="15">
        <f t="shared" si="44"/>
        <v>0</v>
      </c>
      <c r="CE33" s="15">
        <f t="shared" si="45"/>
        <v>0</v>
      </c>
      <c r="CF33" s="32">
        <f t="shared" si="46"/>
        <v>0</v>
      </c>
      <c r="CG33" s="32">
        <f t="shared" si="47"/>
        <v>0</v>
      </c>
      <c r="CH33" s="32"/>
      <c r="CI33" s="15">
        <f t="shared" si="95"/>
        <v>0</v>
      </c>
      <c r="CJ33" s="15">
        <f t="shared" si="48"/>
        <v>0</v>
      </c>
      <c r="CK33" s="15">
        <f t="shared" si="49"/>
        <v>0</v>
      </c>
      <c r="CL33" s="32">
        <f t="shared" si="96"/>
        <v>0</v>
      </c>
      <c r="CM33" s="32">
        <f t="shared" si="97"/>
        <v>0</v>
      </c>
      <c r="CN33" s="32"/>
      <c r="CO33" s="15">
        <f t="shared" si="98"/>
        <v>0</v>
      </c>
      <c r="CP33" s="15">
        <f t="shared" si="50"/>
        <v>0</v>
      </c>
      <c r="CQ33" s="15">
        <f t="shared" si="51"/>
        <v>0</v>
      </c>
      <c r="CR33" s="32">
        <f t="shared" si="52"/>
        <v>0</v>
      </c>
      <c r="CS33" s="32">
        <f t="shared" si="53"/>
        <v>0</v>
      </c>
      <c r="CT33" s="32"/>
      <c r="CU33" s="15">
        <f t="shared" si="99"/>
        <v>0</v>
      </c>
      <c r="CV33" s="15">
        <f t="shared" si="54"/>
        <v>0</v>
      </c>
      <c r="CW33" s="15">
        <f t="shared" si="55"/>
        <v>0</v>
      </c>
      <c r="CX33" s="32">
        <f t="shared" si="56"/>
        <v>0</v>
      </c>
      <c r="CY33" s="32">
        <f t="shared" si="57"/>
        <v>0</v>
      </c>
      <c r="CZ33" s="32"/>
      <c r="DA33" s="15">
        <f t="shared" si="100"/>
        <v>0</v>
      </c>
      <c r="DB33" s="15">
        <f t="shared" si="58"/>
        <v>0</v>
      </c>
      <c r="DC33" s="15">
        <f t="shared" si="59"/>
        <v>0</v>
      </c>
      <c r="DD33" s="32">
        <f t="shared" si="60"/>
        <v>0</v>
      </c>
      <c r="DE33" s="32">
        <f t="shared" si="61"/>
        <v>0</v>
      </c>
      <c r="DF33" s="32"/>
      <c r="DG33" s="15">
        <f t="shared" si="101"/>
        <v>0</v>
      </c>
      <c r="DH33" s="15">
        <f t="shared" si="62"/>
        <v>0</v>
      </c>
      <c r="DI33" s="15">
        <f t="shared" si="63"/>
        <v>0</v>
      </c>
      <c r="DJ33" s="32">
        <f t="shared" si="64"/>
        <v>0</v>
      </c>
      <c r="DK33" s="32">
        <f t="shared" si="65"/>
        <v>0</v>
      </c>
      <c r="DL33" s="32"/>
      <c r="DM33" s="15">
        <f t="shared" si="102"/>
        <v>0</v>
      </c>
      <c r="DN33" s="32">
        <f t="shared" si="66"/>
        <v>0</v>
      </c>
      <c r="DO33" s="15">
        <f t="shared" si="67"/>
        <v>0</v>
      </c>
      <c r="DP33" s="32">
        <f t="shared" si="68"/>
        <v>0</v>
      </c>
      <c r="DQ33" s="32">
        <f t="shared" si="69"/>
        <v>0</v>
      </c>
      <c r="DR33" s="32"/>
      <c r="DS33" s="15">
        <f t="shared" si="103"/>
        <v>0</v>
      </c>
      <c r="DT33" s="15">
        <f t="shared" si="70"/>
        <v>0</v>
      </c>
      <c r="DU33" s="15">
        <f t="shared" si="71"/>
        <v>0</v>
      </c>
      <c r="DV33" s="32">
        <f t="shared" si="72"/>
        <v>0</v>
      </c>
      <c r="DW33" s="32">
        <f t="shared" si="73"/>
        <v>0</v>
      </c>
      <c r="DX33" s="32"/>
      <c r="DY33" s="15">
        <f t="shared" si="104"/>
        <v>0</v>
      </c>
      <c r="DZ33" s="15">
        <f t="shared" si="74"/>
        <v>0</v>
      </c>
      <c r="EA33" s="15">
        <f t="shared" si="75"/>
        <v>0</v>
      </c>
      <c r="EB33" s="32">
        <f t="shared" si="76"/>
        <v>0</v>
      </c>
      <c r="EC33" s="32">
        <f t="shared" si="77"/>
        <v>0</v>
      </c>
      <c r="ED33" s="32"/>
    </row>
    <row r="34" spans="1:134" s="34" customFormat="1" ht="12">
      <c r="A34" s="2">
        <v>45566</v>
      </c>
      <c r="B34"/>
      <c r="C34" s="16">
        <f>'2011B'!C34</f>
        <v>0</v>
      </c>
      <c r="D34" s="16">
        <f>'2011B'!D34</f>
        <v>0</v>
      </c>
      <c r="E34" s="16">
        <f t="shared" si="78"/>
        <v>0</v>
      </c>
      <c r="F34" s="16">
        <f>'2011B'!F34</f>
        <v>0</v>
      </c>
      <c r="G34" s="16">
        <f>'2011B'!G34</f>
        <v>0</v>
      </c>
      <c r="H34" s="32"/>
      <c r="I34" s="47">
        <f t="shared" si="79"/>
        <v>0</v>
      </c>
      <c r="J34" s="47">
        <f t="shared" si="80"/>
        <v>0</v>
      </c>
      <c r="K34" s="47">
        <f t="shared" si="81"/>
        <v>0</v>
      </c>
      <c r="L34" s="47">
        <f t="shared" si="82"/>
        <v>0</v>
      </c>
      <c r="M34" s="47">
        <f t="shared" si="83"/>
        <v>0</v>
      </c>
      <c r="N34" s="32"/>
      <c r="O34" s="15"/>
      <c r="P34" s="32">
        <f t="shared" si="0"/>
        <v>0</v>
      </c>
      <c r="Q34" s="32">
        <f t="shared" si="1"/>
        <v>0</v>
      </c>
      <c r="R34" s="32">
        <f t="shared" si="2"/>
        <v>0</v>
      </c>
      <c r="S34" s="32">
        <f t="shared" si="3"/>
        <v>0</v>
      </c>
      <c r="T34" s="32"/>
      <c r="U34" s="15"/>
      <c r="V34" s="15">
        <f t="shared" si="4"/>
        <v>0</v>
      </c>
      <c r="W34" s="15">
        <f t="shared" si="5"/>
        <v>0</v>
      </c>
      <c r="X34" s="32">
        <f t="shared" si="6"/>
        <v>0</v>
      </c>
      <c r="Y34" s="32">
        <f t="shared" si="7"/>
        <v>0</v>
      </c>
      <c r="Z34" s="32"/>
      <c r="AA34" s="32"/>
      <c r="AB34" s="15">
        <f t="shared" si="8"/>
        <v>0</v>
      </c>
      <c r="AC34" s="15">
        <f t="shared" si="9"/>
        <v>0</v>
      </c>
      <c r="AD34" s="32">
        <f t="shared" si="10"/>
        <v>0</v>
      </c>
      <c r="AE34" s="32">
        <f t="shared" si="11"/>
        <v>0</v>
      </c>
      <c r="AF34" s="32"/>
      <c r="AG34" s="15"/>
      <c r="AH34" s="15">
        <f t="shared" si="12"/>
        <v>0</v>
      </c>
      <c r="AI34" s="15">
        <f t="shared" si="13"/>
        <v>0</v>
      </c>
      <c r="AJ34" s="32">
        <f t="shared" si="14"/>
        <v>0</v>
      </c>
      <c r="AK34" s="32">
        <f t="shared" si="15"/>
        <v>0</v>
      </c>
      <c r="AL34" s="32"/>
      <c r="AM34" s="15"/>
      <c r="AN34" s="15">
        <f t="shared" si="16"/>
        <v>0</v>
      </c>
      <c r="AO34" s="15">
        <f t="shared" si="17"/>
        <v>0</v>
      </c>
      <c r="AP34" s="32">
        <f t="shared" si="18"/>
        <v>0</v>
      </c>
      <c r="AQ34" s="32">
        <f t="shared" si="19"/>
        <v>0</v>
      </c>
      <c r="AR34" s="15"/>
      <c r="AS34" s="15"/>
      <c r="AT34" s="15">
        <f t="shared" si="20"/>
        <v>0</v>
      </c>
      <c r="AU34" s="15">
        <f t="shared" si="21"/>
        <v>0</v>
      </c>
      <c r="AV34" s="32">
        <f t="shared" si="22"/>
        <v>0</v>
      </c>
      <c r="AW34" s="32">
        <f t="shared" si="23"/>
        <v>0</v>
      </c>
      <c r="AX34" s="32"/>
      <c r="AY34" s="15"/>
      <c r="AZ34" s="15">
        <f t="shared" si="24"/>
        <v>0</v>
      </c>
      <c r="BA34" s="15">
        <f t="shared" si="25"/>
        <v>0</v>
      </c>
      <c r="BB34" s="32">
        <f t="shared" si="26"/>
        <v>0</v>
      </c>
      <c r="BC34" s="32">
        <f t="shared" si="27"/>
        <v>0</v>
      </c>
      <c r="BD34" s="32"/>
      <c r="BE34" s="15"/>
      <c r="BF34" s="15">
        <f t="shared" si="28"/>
        <v>0</v>
      </c>
      <c r="BG34" s="15">
        <f t="shared" si="29"/>
        <v>0</v>
      </c>
      <c r="BH34" s="32">
        <f t="shared" si="30"/>
        <v>0</v>
      </c>
      <c r="BI34" s="32">
        <f t="shared" si="31"/>
        <v>0</v>
      </c>
      <c r="BJ34" s="32"/>
      <c r="BK34" s="15"/>
      <c r="BL34" s="15">
        <f t="shared" si="32"/>
        <v>0</v>
      </c>
      <c r="BM34" s="15">
        <f t="shared" si="33"/>
        <v>0</v>
      </c>
      <c r="BN34" s="32">
        <f t="shared" si="34"/>
        <v>0</v>
      </c>
      <c r="BO34" s="32">
        <f t="shared" si="35"/>
        <v>0</v>
      </c>
      <c r="BP34" s="32"/>
      <c r="BQ34" s="15"/>
      <c r="BR34" s="15">
        <f t="shared" si="36"/>
        <v>0</v>
      </c>
      <c r="BS34" s="15">
        <f t="shared" si="37"/>
        <v>0</v>
      </c>
      <c r="BT34" s="32">
        <f t="shared" si="38"/>
        <v>0</v>
      </c>
      <c r="BU34" s="32">
        <f t="shared" si="39"/>
        <v>0</v>
      </c>
      <c r="BV34" s="32"/>
      <c r="BW34" s="15"/>
      <c r="BX34" s="15">
        <f t="shared" si="40"/>
        <v>0</v>
      </c>
      <c r="BY34" s="15">
        <f t="shared" si="41"/>
        <v>0</v>
      </c>
      <c r="BZ34" s="32">
        <f t="shared" si="42"/>
        <v>0</v>
      </c>
      <c r="CA34" s="32">
        <f t="shared" si="43"/>
        <v>0</v>
      </c>
      <c r="CB34" s="15"/>
      <c r="CC34" s="15"/>
      <c r="CD34" s="15">
        <f t="shared" si="44"/>
        <v>0</v>
      </c>
      <c r="CE34" s="15">
        <f t="shared" si="45"/>
        <v>0</v>
      </c>
      <c r="CF34" s="32">
        <f t="shared" si="46"/>
        <v>0</v>
      </c>
      <c r="CG34" s="32">
        <f t="shared" si="47"/>
        <v>0</v>
      </c>
      <c r="CH34" s="32"/>
      <c r="CI34" s="15"/>
      <c r="CJ34" s="15">
        <f t="shared" si="48"/>
        <v>0</v>
      </c>
      <c r="CK34" s="15">
        <f t="shared" si="49"/>
        <v>0</v>
      </c>
      <c r="CL34" s="32">
        <f t="shared" si="96"/>
        <v>0</v>
      </c>
      <c r="CM34" s="32">
        <f t="shared" si="97"/>
        <v>0</v>
      </c>
      <c r="CN34" s="32"/>
      <c r="CO34" s="15"/>
      <c r="CP34" s="15">
        <f t="shared" si="50"/>
        <v>0</v>
      </c>
      <c r="CQ34" s="15">
        <f t="shared" si="51"/>
        <v>0</v>
      </c>
      <c r="CR34" s="32">
        <f t="shared" si="52"/>
        <v>0</v>
      </c>
      <c r="CS34" s="32">
        <f t="shared" si="53"/>
        <v>0</v>
      </c>
      <c r="CT34" s="32"/>
      <c r="CU34" s="15"/>
      <c r="CV34" s="15">
        <f t="shared" si="54"/>
        <v>0</v>
      </c>
      <c r="CW34" s="15">
        <f t="shared" si="55"/>
        <v>0</v>
      </c>
      <c r="CX34" s="32">
        <f t="shared" si="56"/>
        <v>0</v>
      </c>
      <c r="CY34" s="32">
        <f t="shared" si="57"/>
        <v>0</v>
      </c>
      <c r="CZ34" s="32"/>
      <c r="DA34" s="15"/>
      <c r="DB34" s="15">
        <f t="shared" si="58"/>
        <v>0</v>
      </c>
      <c r="DC34" s="15">
        <f t="shared" si="59"/>
        <v>0</v>
      </c>
      <c r="DD34" s="32">
        <f t="shared" si="60"/>
        <v>0</v>
      </c>
      <c r="DE34" s="32">
        <f t="shared" si="61"/>
        <v>0</v>
      </c>
      <c r="DF34" s="32"/>
      <c r="DG34" s="15"/>
      <c r="DH34" s="15">
        <f t="shared" si="62"/>
        <v>0</v>
      </c>
      <c r="DI34" s="15">
        <f t="shared" si="63"/>
        <v>0</v>
      </c>
      <c r="DJ34" s="32">
        <f t="shared" si="64"/>
        <v>0</v>
      </c>
      <c r="DK34" s="32">
        <f t="shared" si="65"/>
        <v>0</v>
      </c>
      <c r="DL34" s="32"/>
      <c r="DM34" s="15"/>
      <c r="DN34" s="32">
        <f t="shared" si="66"/>
        <v>0</v>
      </c>
      <c r="DO34" s="15">
        <f t="shared" si="67"/>
        <v>0</v>
      </c>
      <c r="DP34" s="32">
        <f t="shared" si="68"/>
        <v>0</v>
      </c>
      <c r="DQ34" s="32">
        <f t="shared" si="69"/>
        <v>0</v>
      </c>
      <c r="DR34" s="32"/>
      <c r="DS34" s="15"/>
      <c r="DT34" s="15">
        <f t="shared" si="70"/>
        <v>0</v>
      </c>
      <c r="DU34" s="15">
        <f t="shared" si="71"/>
        <v>0</v>
      </c>
      <c r="DV34" s="32">
        <f t="shared" si="72"/>
        <v>0</v>
      </c>
      <c r="DW34" s="32">
        <f t="shared" si="73"/>
        <v>0</v>
      </c>
      <c r="DX34" s="32"/>
      <c r="DY34" s="15"/>
      <c r="DZ34" s="15">
        <f t="shared" si="74"/>
        <v>0</v>
      </c>
      <c r="EA34" s="15">
        <f t="shared" si="75"/>
        <v>0</v>
      </c>
      <c r="EB34" s="32">
        <f t="shared" si="76"/>
        <v>0</v>
      </c>
      <c r="EC34" s="32">
        <f t="shared" si="77"/>
        <v>0</v>
      </c>
      <c r="ED34" s="32"/>
    </row>
    <row r="35" spans="1:134" s="34" customFormat="1" ht="12">
      <c r="A35" s="2">
        <v>45748</v>
      </c>
      <c r="B35"/>
      <c r="C35" s="16">
        <f>'2011B'!C35</f>
        <v>0</v>
      </c>
      <c r="D35" s="16">
        <f>'2011B'!D35</f>
        <v>0</v>
      </c>
      <c r="E35" s="16">
        <f t="shared" si="78"/>
        <v>0</v>
      </c>
      <c r="F35" s="16">
        <f>'2011B'!F35</f>
        <v>0</v>
      </c>
      <c r="G35" s="16">
        <f>'2011B'!G35</f>
        <v>0</v>
      </c>
      <c r="H35" s="32"/>
      <c r="I35" s="47">
        <f t="shared" si="79"/>
        <v>0</v>
      </c>
      <c r="J35" s="47">
        <f t="shared" si="80"/>
        <v>0</v>
      </c>
      <c r="K35" s="47">
        <f t="shared" si="81"/>
        <v>0</v>
      </c>
      <c r="L35" s="47">
        <f t="shared" si="82"/>
        <v>0</v>
      </c>
      <c r="M35" s="47">
        <f t="shared" si="83"/>
        <v>0</v>
      </c>
      <c r="N35" s="32"/>
      <c r="O35" s="15">
        <f t="shared" si="84"/>
        <v>0</v>
      </c>
      <c r="P35" s="32">
        <f t="shared" si="0"/>
        <v>0</v>
      </c>
      <c r="Q35" s="32">
        <f t="shared" si="1"/>
        <v>0</v>
      </c>
      <c r="R35" s="32">
        <f t="shared" si="2"/>
        <v>0</v>
      </c>
      <c r="S35" s="32">
        <f t="shared" si="3"/>
        <v>0</v>
      </c>
      <c r="T35" s="32"/>
      <c r="U35" s="15">
        <f t="shared" si="85"/>
        <v>0</v>
      </c>
      <c r="V35" s="15">
        <f t="shared" si="4"/>
        <v>0</v>
      </c>
      <c r="W35" s="15">
        <f t="shared" si="5"/>
        <v>0</v>
      </c>
      <c r="X35" s="32">
        <f t="shared" si="6"/>
        <v>0</v>
      </c>
      <c r="Y35" s="32">
        <f t="shared" si="7"/>
        <v>0</v>
      </c>
      <c r="Z35" s="32"/>
      <c r="AA35" s="32">
        <f t="shared" si="86"/>
        <v>0</v>
      </c>
      <c r="AB35" s="15">
        <f t="shared" si="8"/>
        <v>0</v>
      </c>
      <c r="AC35" s="15">
        <f t="shared" si="9"/>
        <v>0</v>
      </c>
      <c r="AD35" s="32">
        <f t="shared" si="10"/>
        <v>0</v>
      </c>
      <c r="AE35" s="32">
        <f t="shared" si="11"/>
        <v>0</v>
      </c>
      <c r="AF35" s="32"/>
      <c r="AG35" s="15">
        <f t="shared" si="87"/>
        <v>0</v>
      </c>
      <c r="AH35" s="15">
        <f t="shared" si="12"/>
        <v>0</v>
      </c>
      <c r="AI35" s="15">
        <f t="shared" si="13"/>
        <v>0</v>
      </c>
      <c r="AJ35" s="32">
        <f t="shared" si="14"/>
        <v>0</v>
      </c>
      <c r="AK35" s="32">
        <f t="shared" si="15"/>
        <v>0</v>
      </c>
      <c r="AL35" s="32"/>
      <c r="AM35" s="15">
        <f t="shared" si="88"/>
        <v>0</v>
      </c>
      <c r="AN35" s="15">
        <f t="shared" si="16"/>
        <v>0</v>
      </c>
      <c r="AO35" s="15">
        <f t="shared" si="17"/>
        <v>0</v>
      </c>
      <c r="AP35" s="32">
        <f t="shared" si="18"/>
        <v>0</v>
      </c>
      <c r="AQ35" s="32">
        <f t="shared" si="19"/>
        <v>0</v>
      </c>
      <c r="AR35" s="15"/>
      <c r="AS35" s="15">
        <f t="shared" si="89"/>
        <v>0</v>
      </c>
      <c r="AT35" s="15">
        <f t="shared" si="20"/>
        <v>0</v>
      </c>
      <c r="AU35" s="15">
        <f t="shared" si="21"/>
        <v>0</v>
      </c>
      <c r="AV35" s="32">
        <f t="shared" si="22"/>
        <v>0</v>
      </c>
      <c r="AW35" s="32">
        <f t="shared" si="23"/>
        <v>0</v>
      </c>
      <c r="AX35" s="32"/>
      <c r="AY35" s="15">
        <f t="shared" si="90"/>
        <v>0</v>
      </c>
      <c r="AZ35" s="15">
        <f t="shared" si="24"/>
        <v>0</v>
      </c>
      <c r="BA35" s="15">
        <f t="shared" si="25"/>
        <v>0</v>
      </c>
      <c r="BB35" s="32">
        <f t="shared" si="26"/>
        <v>0</v>
      </c>
      <c r="BC35" s="32">
        <f t="shared" si="27"/>
        <v>0</v>
      </c>
      <c r="BD35" s="32"/>
      <c r="BE35" s="15">
        <f t="shared" si="91"/>
        <v>0</v>
      </c>
      <c r="BF35" s="15">
        <f t="shared" si="28"/>
        <v>0</v>
      </c>
      <c r="BG35" s="15">
        <f t="shared" si="29"/>
        <v>0</v>
      </c>
      <c r="BH35" s="32">
        <f t="shared" si="30"/>
        <v>0</v>
      </c>
      <c r="BI35" s="32">
        <f t="shared" si="31"/>
        <v>0</v>
      </c>
      <c r="BJ35" s="32"/>
      <c r="BK35" s="15">
        <f t="shared" si="92"/>
        <v>0</v>
      </c>
      <c r="BL35" s="15">
        <f t="shared" si="32"/>
        <v>0</v>
      </c>
      <c r="BM35" s="15">
        <f t="shared" si="33"/>
        <v>0</v>
      </c>
      <c r="BN35" s="32">
        <f t="shared" si="34"/>
        <v>0</v>
      </c>
      <c r="BO35" s="32">
        <f t="shared" si="35"/>
        <v>0</v>
      </c>
      <c r="BP35" s="32"/>
      <c r="BQ35" s="15">
        <f t="shared" si="93"/>
        <v>0</v>
      </c>
      <c r="BR35" s="15">
        <f t="shared" si="36"/>
        <v>0</v>
      </c>
      <c r="BS35" s="15">
        <f t="shared" si="37"/>
        <v>0</v>
      </c>
      <c r="BT35" s="32">
        <f t="shared" si="38"/>
        <v>0</v>
      </c>
      <c r="BU35" s="32">
        <f t="shared" si="39"/>
        <v>0</v>
      </c>
      <c r="BV35" s="32"/>
      <c r="BW35" s="15">
        <f t="shared" si="94"/>
        <v>0</v>
      </c>
      <c r="BX35" s="15">
        <f t="shared" si="40"/>
        <v>0</v>
      </c>
      <c r="BY35" s="15">
        <f t="shared" si="41"/>
        <v>0</v>
      </c>
      <c r="BZ35" s="32">
        <f t="shared" si="42"/>
        <v>0</v>
      </c>
      <c r="CA35" s="32">
        <f t="shared" si="43"/>
        <v>0</v>
      </c>
      <c r="CB35" s="15"/>
      <c r="CC35" s="15">
        <f>C35*0.08071/100</f>
        <v>0</v>
      </c>
      <c r="CD35" s="15">
        <f t="shared" si="44"/>
        <v>0</v>
      </c>
      <c r="CE35" s="15">
        <f t="shared" si="45"/>
        <v>0</v>
      </c>
      <c r="CF35" s="32">
        <f t="shared" si="46"/>
        <v>0</v>
      </c>
      <c r="CG35" s="32">
        <f t="shared" si="47"/>
        <v>0</v>
      </c>
      <c r="CH35" s="32"/>
      <c r="CI35" s="15">
        <f t="shared" si="95"/>
        <v>0</v>
      </c>
      <c r="CJ35" s="15">
        <f t="shared" si="48"/>
        <v>0</v>
      </c>
      <c r="CK35" s="15">
        <f t="shared" si="49"/>
        <v>0</v>
      </c>
      <c r="CL35" s="32">
        <f t="shared" si="96"/>
        <v>0</v>
      </c>
      <c r="CM35" s="32">
        <f t="shared" si="97"/>
        <v>0</v>
      </c>
      <c r="CN35" s="32"/>
      <c r="CO35" s="15">
        <f t="shared" si="98"/>
        <v>0</v>
      </c>
      <c r="CP35" s="15">
        <f t="shared" si="50"/>
        <v>0</v>
      </c>
      <c r="CQ35" s="15">
        <f t="shared" si="51"/>
        <v>0</v>
      </c>
      <c r="CR35" s="32">
        <f t="shared" si="52"/>
        <v>0</v>
      </c>
      <c r="CS35" s="32">
        <f t="shared" si="53"/>
        <v>0</v>
      </c>
      <c r="CT35" s="32"/>
      <c r="CU35" s="15">
        <f t="shared" si="99"/>
        <v>0</v>
      </c>
      <c r="CV35" s="15">
        <f t="shared" si="54"/>
        <v>0</v>
      </c>
      <c r="CW35" s="15">
        <f t="shared" si="55"/>
        <v>0</v>
      </c>
      <c r="CX35" s="32">
        <f t="shared" si="56"/>
        <v>0</v>
      </c>
      <c r="CY35" s="32">
        <f t="shared" si="57"/>
        <v>0</v>
      </c>
      <c r="CZ35" s="32"/>
      <c r="DA35" s="15">
        <f t="shared" si="100"/>
        <v>0</v>
      </c>
      <c r="DB35" s="15">
        <f t="shared" si="58"/>
        <v>0</v>
      </c>
      <c r="DC35" s="15">
        <f t="shared" si="59"/>
        <v>0</v>
      </c>
      <c r="DD35" s="32">
        <f t="shared" si="60"/>
        <v>0</v>
      </c>
      <c r="DE35" s="32">
        <f t="shared" si="61"/>
        <v>0</v>
      </c>
      <c r="DF35" s="32"/>
      <c r="DG35" s="15">
        <f t="shared" si="101"/>
        <v>0</v>
      </c>
      <c r="DH35" s="15">
        <f t="shared" si="62"/>
        <v>0</v>
      </c>
      <c r="DI35" s="15">
        <f t="shared" si="63"/>
        <v>0</v>
      </c>
      <c r="DJ35" s="32">
        <f t="shared" si="64"/>
        <v>0</v>
      </c>
      <c r="DK35" s="32">
        <f t="shared" si="65"/>
        <v>0</v>
      </c>
      <c r="DL35" s="32"/>
      <c r="DM35" s="15">
        <f t="shared" si="102"/>
        <v>0</v>
      </c>
      <c r="DN35" s="32">
        <f t="shared" si="66"/>
        <v>0</v>
      </c>
      <c r="DO35" s="15">
        <f t="shared" si="67"/>
        <v>0</v>
      </c>
      <c r="DP35" s="32">
        <f t="shared" si="68"/>
        <v>0</v>
      </c>
      <c r="DQ35" s="32">
        <f t="shared" si="69"/>
        <v>0</v>
      </c>
      <c r="DR35" s="32"/>
      <c r="DS35" s="15">
        <f t="shared" si="103"/>
        <v>0</v>
      </c>
      <c r="DT35" s="15">
        <f t="shared" si="70"/>
        <v>0</v>
      </c>
      <c r="DU35" s="15">
        <f t="shared" si="71"/>
        <v>0</v>
      </c>
      <c r="DV35" s="32">
        <f t="shared" si="72"/>
        <v>0</v>
      </c>
      <c r="DW35" s="32">
        <f t="shared" si="73"/>
        <v>0</v>
      </c>
      <c r="DX35" s="32"/>
      <c r="DY35" s="15">
        <f t="shared" si="104"/>
        <v>0</v>
      </c>
      <c r="DZ35" s="15">
        <f t="shared" si="74"/>
        <v>0</v>
      </c>
      <c r="EA35" s="15">
        <f t="shared" si="75"/>
        <v>0</v>
      </c>
      <c r="EB35" s="32">
        <f t="shared" si="76"/>
        <v>0</v>
      </c>
      <c r="EC35" s="32">
        <f t="shared" si="77"/>
        <v>0</v>
      </c>
      <c r="ED35" s="32"/>
    </row>
    <row r="36" spans="3:27" ht="12">
      <c r="C36" s="22"/>
      <c r="D36" s="22"/>
      <c r="E36" s="22"/>
      <c r="F36" s="22"/>
      <c r="G36" s="22"/>
      <c r="I36" s="46"/>
      <c r="J36" s="47"/>
      <c r="K36" s="46"/>
      <c r="L36" s="46"/>
      <c r="M36" s="46"/>
      <c r="AA36" s="32"/>
    </row>
    <row r="37" spans="1:133" ht="12.75" thickBot="1">
      <c r="A37" s="13" t="s">
        <v>0</v>
      </c>
      <c r="C37" s="31">
        <f>SUM(C8:C36)</f>
        <v>2680000</v>
      </c>
      <c r="D37" s="31">
        <f>SUM(D8:D36)</f>
        <v>863928</v>
      </c>
      <c r="E37" s="31">
        <f>SUM(E8:E36)</f>
        <v>3543928</v>
      </c>
      <c r="F37" s="31">
        <f>SUM(F8:F36)</f>
        <v>256345</v>
      </c>
      <c r="G37" s="31">
        <f>SUM(G8:G36)</f>
        <v>77097</v>
      </c>
      <c r="I37" s="49">
        <f>SUM(I8:I36)</f>
        <v>1502388.1679999996</v>
      </c>
      <c r="J37" s="49">
        <f>SUM(J8:J36)</f>
        <v>484311.64373280026</v>
      </c>
      <c r="K37" s="49">
        <f>SUM(K8:K36)</f>
        <v>1986699.8117327997</v>
      </c>
      <c r="L37" s="49">
        <f>SUM(L8:L36)</f>
        <v>143705.11004699997</v>
      </c>
      <c r="M37" s="49">
        <f>SUM(M8:M36)</f>
        <v>43220.00768220001</v>
      </c>
      <c r="O37" s="31">
        <f>SUM(O8:O36)</f>
        <v>241799.78399999999</v>
      </c>
      <c r="P37" s="31">
        <f>SUM(P8:P36)</f>
        <v>77946.8670864</v>
      </c>
      <c r="Q37" s="31">
        <f>SUM(Q8:Q36)</f>
        <v>319746.6510864</v>
      </c>
      <c r="R37" s="31">
        <f>SUM(R8:R36)</f>
        <v>23128.420011000002</v>
      </c>
      <c r="S37" s="31">
        <f>SUM(S8:S36)</f>
        <v>6955.984308599998</v>
      </c>
      <c r="U37" s="31">
        <f>SUM(U8:U36)</f>
        <v>2272.104</v>
      </c>
      <c r="V37" s="31">
        <f>SUM(V8:V36)</f>
        <v>732.4381583999999</v>
      </c>
      <c r="W37" s="31">
        <f>SUM(W8:W36)</f>
        <v>3004.5421583999996</v>
      </c>
      <c r="X37" s="31">
        <f>SUM(X8:X36)</f>
        <v>217.32929099999996</v>
      </c>
      <c r="Y37" s="31">
        <f>SUM(Y8:Y36)</f>
        <v>65.36283660000001</v>
      </c>
      <c r="AA37" s="31">
        <f>SUM(AA8:AA36)</f>
        <v>72765.752</v>
      </c>
      <c r="AB37" s="31">
        <f>SUM(AB8:AB36)</f>
        <v>23456.854699200005</v>
      </c>
      <c r="AC37" s="31">
        <f>SUM(AC8:AC36)</f>
        <v>96222.6066992</v>
      </c>
      <c r="AD37" s="31">
        <f>SUM(AD8:AD36)</f>
        <v>6960.125633</v>
      </c>
      <c r="AE37" s="31">
        <f>SUM(AE8:AE36)</f>
        <v>2093.2914858</v>
      </c>
      <c r="AG37" s="31">
        <f>SUM(AG8:AG36)</f>
        <v>609403.86</v>
      </c>
      <c r="AH37" s="31">
        <f>SUM(AH8:AH36)</f>
        <v>196448.15595599997</v>
      </c>
      <c r="AI37" s="31">
        <f>SUM(AI8:AI36)</f>
        <v>805852.015956</v>
      </c>
      <c r="AJ37" s="31">
        <f>SUM(AJ8:AJ36)</f>
        <v>58290.161377499986</v>
      </c>
      <c r="AK37" s="31">
        <f>SUM(AK8:AK36)</f>
        <v>17531.048281499996</v>
      </c>
      <c r="AM37" s="31">
        <f>SUM(AM8:AM36)</f>
        <v>157731.668</v>
      </c>
      <c r="AN37" s="31">
        <f>SUM(AN8:AN36)</f>
        <v>50846.56883280001</v>
      </c>
      <c r="AO37" s="31">
        <f>SUM(AO8:AO36)</f>
        <v>208578.23683280003</v>
      </c>
      <c r="AP37" s="31">
        <f>SUM(AP8:AP36)</f>
        <v>15087.210609500002</v>
      </c>
      <c r="AQ37" s="31">
        <f>SUM(AQ8:AQ36)</f>
        <v>4537.551644699999</v>
      </c>
      <c r="AR37" s="31"/>
      <c r="AS37" s="31">
        <f>SUM(AS8:AS36)</f>
        <v>106796.92800000001</v>
      </c>
      <c r="AT37" s="31">
        <f>SUM(AT8:AT36)</f>
        <v>34427.18522880001</v>
      </c>
      <c r="AU37" s="31">
        <f>SUM(AU8:AU36)</f>
        <v>141224.11322880004</v>
      </c>
      <c r="AV37" s="31">
        <f>SUM(AV8:AV36)</f>
        <v>10215.245712</v>
      </c>
      <c r="AW37" s="31">
        <f>SUM(AW8:AW36)</f>
        <v>3072.2846111999997</v>
      </c>
      <c r="AY37" s="31">
        <f>SUM(AY8:AY36)</f>
        <v>16426.792</v>
      </c>
      <c r="AZ37" s="31">
        <f>SUM(AZ8:AZ36)</f>
        <v>5295.3602832</v>
      </c>
      <c r="BA37" s="31">
        <f>SUM(BA8:BA36)</f>
        <v>21722.1522832</v>
      </c>
      <c r="BB37" s="31">
        <f>SUM(BB8:BB36)</f>
        <v>1571.241043</v>
      </c>
      <c r="BC37" s="31">
        <f>SUM(BC8:BC36)</f>
        <v>472.5583517999999</v>
      </c>
      <c r="BE37" s="31">
        <f>SUM(BE8:BE36)</f>
        <v>37605.76</v>
      </c>
      <c r="BF37" s="31">
        <f>SUM(BF8:BF36)</f>
        <v>12122.637696000002</v>
      </c>
      <c r="BG37" s="31">
        <f>SUM(BG8:BG36)</f>
        <v>49728.397696</v>
      </c>
      <c r="BH37" s="31">
        <f>SUM(BH8:BH36)</f>
        <v>3597.0330400000007</v>
      </c>
      <c r="BI37" s="31">
        <f>SUM(BI8:BI36)</f>
        <v>1081.825104</v>
      </c>
      <c r="BK37" s="31">
        <f>SUM(BK8:BK36)</f>
        <v>6305.236</v>
      </c>
      <c r="BL37" s="31">
        <f>SUM(BL8:BL36)</f>
        <v>2032.5634056000008</v>
      </c>
      <c r="BM37" s="31">
        <f>SUM(BM8:BM36)</f>
        <v>8337.7994056</v>
      </c>
      <c r="BN37" s="31">
        <f>SUM(BN8:BN36)</f>
        <v>603.1028814999999</v>
      </c>
      <c r="BO37" s="31">
        <f>SUM(BO8:BO36)</f>
        <v>181.3861119</v>
      </c>
      <c r="BQ37" s="31">
        <f>SUM(BQ8:BQ36)</f>
        <v>6820.331999999999</v>
      </c>
      <c r="BR37" s="31">
        <f>SUM(BR8:BR36)</f>
        <v>2198.6103672</v>
      </c>
      <c r="BS37" s="31">
        <f>SUM(BS8:BS36)</f>
        <v>9018.9423672</v>
      </c>
      <c r="BT37" s="31">
        <f>SUM(BT8:BT36)</f>
        <v>652.3723905000002</v>
      </c>
      <c r="BU37" s="31">
        <f>SUM(BU8:BU36)</f>
        <v>196.20415529999997</v>
      </c>
      <c r="BW37" s="31">
        <f>SUM(BW8:BW36)</f>
        <v>13024.532</v>
      </c>
      <c r="BX37" s="31">
        <f>SUM(BX8:BX36)</f>
        <v>4198.6036871999995</v>
      </c>
      <c r="BY37" s="31">
        <f>SUM(BY8:BY36)</f>
        <v>17223.1356872</v>
      </c>
      <c r="BZ37" s="31">
        <f>SUM(BZ8:BZ36)</f>
        <v>1245.8110655</v>
      </c>
      <c r="CA37" s="31">
        <f>SUM(CA8:CA36)</f>
        <v>374.6837103</v>
      </c>
      <c r="CB37" s="22"/>
      <c r="CC37" s="31">
        <f>SUM(CC8:CC36)</f>
        <v>2163.0280000000002</v>
      </c>
      <c r="CD37" s="31">
        <f>SUM(CD8:CD36)</f>
        <v>697.2762888</v>
      </c>
      <c r="CE37" s="31">
        <f>SUM(CE8:CE36)</f>
        <v>2860.3042888</v>
      </c>
      <c r="CF37" s="31">
        <f>SUM(CF8:CF36)</f>
        <v>206.89604949999998</v>
      </c>
      <c r="CG37" s="31">
        <f>SUM(CG8:CG36)</f>
        <v>62.2249887</v>
      </c>
      <c r="CI37" s="31">
        <f>SUM(CI8:CI36)</f>
        <v>37.52</v>
      </c>
      <c r="CJ37" s="31">
        <f>SUM(CJ8:CJ36)</f>
        <v>12.094992000000001</v>
      </c>
      <c r="CK37" s="31">
        <f>SUM(CK8:CK36)</f>
        <v>49.61499200000001</v>
      </c>
      <c r="CL37" s="31">
        <f>SUM(CL8:CL36)</f>
        <v>3.58883</v>
      </c>
      <c r="CM37" s="31">
        <f>SUM(CM8:CM36)</f>
        <v>1.0793580000000003</v>
      </c>
      <c r="CO37" s="31">
        <f>SUM(CO8:CO36)</f>
        <v>13767.964000000002</v>
      </c>
      <c r="CP37" s="31">
        <f>SUM(CP8:CP36)</f>
        <v>4438.257314399999</v>
      </c>
      <c r="CQ37" s="31">
        <f>SUM(CQ8:CQ36)</f>
        <v>18206.2213144</v>
      </c>
      <c r="CR37" s="31">
        <f>SUM(CR8:CR36)</f>
        <v>1316.9211685</v>
      </c>
      <c r="CS37" s="31">
        <f>SUM(CS8:CS36)</f>
        <v>396.0704180999999</v>
      </c>
      <c r="CU37" s="31">
        <f>SUM(CU8:CU36)</f>
        <v>19948.848</v>
      </c>
      <c r="CV37" s="31">
        <f>SUM(CV8:CV36)</f>
        <v>6430.7344608</v>
      </c>
      <c r="CW37" s="31">
        <f>SUM(CW8:CW36)</f>
        <v>26379.582460800004</v>
      </c>
      <c r="CX37" s="31">
        <f>SUM(CX8:CX36)</f>
        <v>1908.1296420000006</v>
      </c>
      <c r="CY37" s="31">
        <f>SUM(CY8:CY36)</f>
        <v>573.8792292</v>
      </c>
      <c r="DA37" s="31">
        <f>SUM(DA8:DA36)</f>
        <v>25241.043999999998</v>
      </c>
      <c r="DB37" s="31">
        <f>SUM(DB8:DB36)</f>
        <v>8136.7330824</v>
      </c>
      <c r="DC37" s="31">
        <f>SUM(DC8:DC36)</f>
        <v>33377.777082399996</v>
      </c>
      <c r="DD37" s="31">
        <f>SUM(DD8:DD36)</f>
        <v>2414.3341135</v>
      </c>
      <c r="DE37" s="31">
        <f>SUM(DE8:DE36)</f>
        <v>726.1226750999999</v>
      </c>
      <c r="DG37" s="31">
        <f>SUM(DG8:DG36)</f>
        <v>2347.68</v>
      </c>
      <c r="DH37" s="31">
        <f>SUM(DH8:DH36)</f>
        <v>756.800928</v>
      </c>
      <c r="DI37" s="31">
        <f>SUM(DI8:DI36)</f>
        <v>3104.480928</v>
      </c>
      <c r="DJ37" s="31">
        <f>SUM(DJ8:DJ36)</f>
        <v>224.55821999999998</v>
      </c>
      <c r="DK37" s="31">
        <f>SUM(DK8:DK36)</f>
        <v>67.53697199999998</v>
      </c>
      <c r="DM37" s="31">
        <f>SUM(DM8:DM36)</f>
        <v>44360.7</v>
      </c>
      <c r="DN37" s="31">
        <f>SUM(DN8:DN36)</f>
        <v>14300.16822</v>
      </c>
      <c r="DO37" s="31">
        <f>SUM(DO8:DO36)</f>
        <v>58660.86822</v>
      </c>
      <c r="DP37" s="31">
        <f>SUM(DP8:DP36)</f>
        <v>4243.1506125</v>
      </c>
      <c r="DQ37" s="31">
        <f>SUM(DQ8:DQ36)</f>
        <v>1276.1480925</v>
      </c>
      <c r="DS37" s="31">
        <f>SUM(DS8:DS36)</f>
        <v>115090.45599999999</v>
      </c>
      <c r="DT37" s="31">
        <f>SUM(DT8:DT36)</f>
        <v>37100.696817599994</v>
      </c>
      <c r="DU37" s="31">
        <f>SUM(DU8:DU36)</f>
        <v>152191.1528176</v>
      </c>
      <c r="DV37" s="31">
        <f>SUM(DV8:DV36)</f>
        <v>11008.530949000002</v>
      </c>
      <c r="DW37" s="31">
        <f>SUM(DW8:DW36)</f>
        <v>3310.8689874</v>
      </c>
      <c r="DY37" s="31">
        <f>SUM(DY8:DY36)</f>
        <v>8478.18</v>
      </c>
      <c r="DZ37" s="31">
        <f>SUM(DZ8:DZ36)</f>
        <v>2733.0362279999995</v>
      </c>
      <c r="EA37" s="31">
        <f>SUM(EA8:EA36)</f>
        <v>11211.216228</v>
      </c>
      <c r="EB37" s="31">
        <f>SUM(EB8:EB36)</f>
        <v>810.9474075</v>
      </c>
      <c r="EC37" s="31">
        <f>SUM(EC8:EC36)</f>
        <v>243.89635950000005</v>
      </c>
    </row>
    <row r="38" ht="12.75" thickTop="1"/>
    <row r="51" spans="1:13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3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3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3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3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34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34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34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34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34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34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34" ht="12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34" ht="12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34" ht="12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34" ht="12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</row>
  </sheetData>
  <sheetProtection/>
  <printOptions/>
  <pageMargins left="0.75" right="0.75" top="1" bottom="1" header="0.5" footer="0.5"/>
  <pageSetup orientation="landscape" scale="74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Z77"/>
  <sheetViews>
    <sheetView workbookViewId="0" topLeftCell="A1">
      <selection activeCell="G10" sqref="G10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7109375" style="15" customWidth="1"/>
    <col min="8" max="8" width="3.7109375" style="15" customWidth="1"/>
    <col min="9" max="12" width="13.7109375" style="15" customWidth="1"/>
    <col min="13" max="13" width="16.28125" style="15" customWidth="1"/>
    <col min="14" max="14" width="3.7109375" style="15" customWidth="1"/>
    <col min="15" max="18" width="13.7109375" style="0" customWidth="1"/>
    <col min="19" max="19" width="17.7109375" style="0" customWidth="1"/>
    <col min="20" max="20" width="3.7109375" style="15" customWidth="1"/>
    <col min="21" max="24" width="13.7109375" style="0" customWidth="1"/>
    <col min="25" max="25" width="18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8" width="13.7109375" style="3" customWidth="1"/>
    <col min="139" max="139" width="3.7109375" style="0" customWidth="1"/>
  </cols>
  <sheetData>
    <row r="1" spans="1:182" ht="12">
      <c r="A1" s="24"/>
      <c r="B1" s="12"/>
      <c r="C1" s="23"/>
      <c r="D1" s="25"/>
      <c r="E1" s="16"/>
      <c r="F1" s="16"/>
      <c r="G1" s="16"/>
      <c r="H1" s="16"/>
      <c r="J1" s="25" t="s">
        <v>6</v>
      </c>
      <c r="O1" s="15"/>
      <c r="P1" s="15"/>
      <c r="Q1" s="15"/>
      <c r="R1" s="15"/>
      <c r="S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25" t="s">
        <v>6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25" t="s">
        <v>6</v>
      </c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25"/>
      <c r="BN1"/>
      <c r="BO1"/>
      <c r="BP1"/>
      <c r="BQ1"/>
      <c r="BR1" s="15"/>
      <c r="BS1" s="25" t="s">
        <v>6</v>
      </c>
      <c r="BT1"/>
      <c r="BU1"/>
      <c r="BV1"/>
      <c r="BW1"/>
      <c r="BX1"/>
      <c r="BY1"/>
      <c r="BZ1"/>
      <c r="CA1"/>
      <c r="CB1"/>
      <c r="CC1"/>
      <c r="CD1"/>
      <c r="CE1" s="25"/>
      <c r="CF1"/>
      <c r="CG1"/>
      <c r="CH1"/>
      <c r="CI1"/>
      <c r="CJ1"/>
      <c r="CK1" s="25" t="s">
        <v>6</v>
      </c>
      <c r="CL1"/>
      <c r="CM1"/>
      <c r="CN1"/>
      <c r="CO1"/>
      <c r="CW1" s="25"/>
      <c r="DC1" s="25" t="s">
        <v>6</v>
      </c>
      <c r="DO1" s="25"/>
      <c r="DU1" s="25" t="s">
        <v>6</v>
      </c>
      <c r="EG1" s="25"/>
      <c r="EI1" s="3"/>
      <c r="EJ1" s="3"/>
      <c r="EK1" s="3"/>
      <c r="EL1" s="25" t="s">
        <v>6</v>
      </c>
      <c r="EM1" s="3"/>
      <c r="EN1" s="3"/>
      <c r="EO1" s="3"/>
      <c r="EP1" s="3"/>
      <c r="EQ1" s="3"/>
      <c r="ER1" s="3"/>
      <c r="ES1" s="3"/>
      <c r="ET1" s="3"/>
      <c r="EU1" s="3"/>
      <c r="EV1" s="25"/>
      <c r="EW1" s="3"/>
      <c r="EX1" s="3"/>
      <c r="EY1" s="3"/>
      <c r="EZ1" s="3"/>
      <c r="FA1" s="25" t="s">
        <v>6</v>
      </c>
      <c r="FB1" s="3"/>
      <c r="FC1" s="3"/>
      <c r="FD1" s="3"/>
      <c r="FE1" s="3"/>
      <c r="FF1" s="3"/>
      <c r="FG1" s="3"/>
      <c r="FH1" s="3"/>
      <c r="FI1" s="3"/>
      <c r="FJ1" s="3"/>
      <c r="FK1" s="25"/>
      <c r="FL1" s="3"/>
      <c r="FM1" s="3"/>
      <c r="FN1" s="3"/>
      <c r="FO1" s="3"/>
      <c r="FP1" s="25" t="s">
        <v>6</v>
      </c>
      <c r="FQ1" s="3"/>
      <c r="FR1" s="3"/>
      <c r="FS1" s="3"/>
      <c r="FT1" s="3"/>
      <c r="FU1" s="3"/>
      <c r="FV1" s="3"/>
      <c r="FW1" s="3"/>
      <c r="FX1" s="3"/>
      <c r="FZ1" s="25"/>
    </row>
    <row r="2" spans="1:182" ht="12">
      <c r="A2" s="24"/>
      <c r="B2" s="12"/>
      <c r="C2" s="23"/>
      <c r="D2" s="25"/>
      <c r="E2" s="16"/>
      <c r="F2" s="16"/>
      <c r="G2" s="16"/>
      <c r="H2" s="16"/>
      <c r="J2" s="25" t="s">
        <v>5</v>
      </c>
      <c r="O2" s="15"/>
      <c r="P2" s="15"/>
      <c r="Q2" s="15"/>
      <c r="R2" s="15"/>
      <c r="S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25" t="s">
        <v>5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25" t="s">
        <v>5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25"/>
      <c r="BN2"/>
      <c r="BO2"/>
      <c r="BP2"/>
      <c r="BQ2"/>
      <c r="BR2" s="15"/>
      <c r="BS2" s="25" t="s">
        <v>5</v>
      </c>
      <c r="BT2"/>
      <c r="BU2"/>
      <c r="BV2"/>
      <c r="BW2"/>
      <c r="BX2"/>
      <c r="BY2"/>
      <c r="BZ2"/>
      <c r="CA2"/>
      <c r="CB2"/>
      <c r="CC2"/>
      <c r="CD2"/>
      <c r="CE2" s="25"/>
      <c r="CF2"/>
      <c r="CG2"/>
      <c r="CH2"/>
      <c r="CI2"/>
      <c r="CJ2"/>
      <c r="CK2" s="25" t="s">
        <v>5</v>
      </c>
      <c r="CL2"/>
      <c r="CM2"/>
      <c r="CN2"/>
      <c r="CO2"/>
      <c r="CW2" s="25"/>
      <c r="DC2" s="25" t="s">
        <v>5</v>
      </c>
      <c r="DO2" s="25"/>
      <c r="DU2" s="25" t="s">
        <v>5</v>
      </c>
      <c r="EG2" s="25"/>
      <c r="EI2" s="3"/>
      <c r="EJ2" s="3"/>
      <c r="EK2" s="3"/>
      <c r="EL2" s="25" t="s">
        <v>5</v>
      </c>
      <c r="EM2" s="3"/>
      <c r="EN2" s="3"/>
      <c r="EO2" s="3"/>
      <c r="EP2" s="3"/>
      <c r="EQ2" s="3"/>
      <c r="ER2" s="3"/>
      <c r="ES2" s="3"/>
      <c r="ET2" s="3"/>
      <c r="EU2" s="3"/>
      <c r="EV2" s="25"/>
      <c r="EW2" s="3"/>
      <c r="EX2" s="3"/>
      <c r="EY2" s="3"/>
      <c r="EZ2" s="3"/>
      <c r="FA2" s="25" t="s">
        <v>5</v>
      </c>
      <c r="FB2" s="3"/>
      <c r="FC2" s="3"/>
      <c r="FD2" s="3"/>
      <c r="FE2" s="3"/>
      <c r="FF2" s="3"/>
      <c r="FG2" s="3"/>
      <c r="FH2" s="3"/>
      <c r="FI2" s="3"/>
      <c r="FJ2" s="3"/>
      <c r="FK2" s="25"/>
      <c r="FL2" s="3"/>
      <c r="FM2" s="3"/>
      <c r="FN2" s="3"/>
      <c r="FO2" s="3"/>
      <c r="FP2" s="25" t="s">
        <v>5</v>
      </c>
      <c r="FQ2" s="3"/>
      <c r="FR2" s="3"/>
      <c r="FS2" s="3"/>
      <c r="FT2" s="3"/>
      <c r="FU2" s="3"/>
      <c r="FV2" s="3"/>
      <c r="FW2" s="3"/>
      <c r="FX2" s="3"/>
      <c r="FZ2" s="25"/>
    </row>
    <row r="3" spans="1:182" ht="12">
      <c r="A3" s="24"/>
      <c r="B3" s="12"/>
      <c r="C3" s="23"/>
      <c r="D3" s="23"/>
      <c r="E3" s="16"/>
      <c r="F3" s="16"/>
      <c r="G3" s="16"/>
      <c r="H3" s="16"/>
      <c r="J3" s="25" t="s">
        <v>69</v>
      </c>
      <c r="O3" s="15"/>
      <c r="P3" s="15"/>
      <c r="Q3" s="15"/>
      <c r="R3" s="15"/>
      <c r="S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5" t="str">
        <f>J3</f>
        <v>2005 Series A Bond Funded Projects after 2012A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25" t="str">
        <f>AF3</f>
        <v>2005 Series A Bond Funded Projects after 2012A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25"/>
      <c r="BN3" s="1"/>
      <c r="BO3" s="1"/>
      <c r="BP3"/>
      <c r="BQ3"/>
      <c r="BR3" s="15"/>
      <c r="BS3" s="25" t="str">
        <f>BA3</f>
        <v>2005 Series A Bond Funded Projects after 2012A</v>
      </c>
      <c r="BT3"/>
      <c r="BU3"/>
      <c r="BV3"/>
      <c r="BW3"/>
      <c r="BX3"/>
      <c r="BY3"/>
      <c r="BZ3"/>
      <c r="CA3"/>
      <c r="CB3"/>
      <c r="CC3"/>
      <c r="CD3"/>
      <c r="CE3" s="25"/>
      <c r="CF3"/>
      <c r="CG3"/>
      <c r="CH3"/>
      <c r="CI3"/>
      <c r="CJ3"/>
      <c r="CK3" s="25" t="str">
        <f>BS3</f>
        <v>2005 Series A Bond Funded Projects after 2012A</v>
      </c>
      <c r="CL3"/>
      <c r="CM3"/>
      <c r="CN3"/>
      <c r="CO3"/>
      <c r="CW3" s="25"/>
      <c r="DC3" s="25" t="str">
        <f>CK3</f>
        <v>2005 Series A Bond Funded Projects after 2012A</v>
      </c>
      <c r="DO3" s="25"/>
      <c r="DU3" s="25" t="str">
        <f>DC3</f>
        <v>2005 Series A Bond Funded Projects after 2012A</v>
      </c>
      <c r="EG3" s="25"/>
      <c r="EI3" s="44"/>
      <c r="EJ3" s="3"/>
      <c r="EK3" s="3"/>
      <c r="EL3" s="25" t="str">
        <f>DU3</f>
        <v>2005 Series A Bond Funded Projects after 2012A</v>
      </c>
      <c r="EM3" s="3"/>
      <c r="EN3" s="3"/>
      <c r="EO3" s="3"/>
      <c r="EP3" s="3"/>
      <c r="EQ3" s="3"/>
      <c r="ER3" s="3"/>
      <c r="ES3" s="3"/>
      <c r="ET3" s="3"/>
      <c r="EU3" s="3"/>
      <c r="EV3" s="25"/>
      <c r="EW3" s="3"/>
      <c r="EX3" s="3"/>
      <c r="EY3" s="3"/>
      <c r="EZ3" s="3"/>
      <c r="FA3" s="25" t="str">
        <f>EL3</f>
        <v>2005 Series A Bond Funded Projects after 2012A</v>
      </c>
      <c r="FB3" s="3"/>
      <c r="FC3" s="3"/>
      <c r="FD3" s="3"/>
      <c r="FE3" s="3"/>
      <c r="FF3" s="3"/>
      <c r="FG3" s="3"/>
      <c r="FH3" s="3"/>
      <c r="FI3" s="3"/>
      <c r="FJ3" s="3"/>
      <c r="FK3" s="25"/>
      <c r="FL3" s="3"/>
      <c r="FM3" s="3"/>
      <c r="FN3" s="3"/>
      <c r="FO3" s="3"/>
      <c r="FP3" s="25" t="str">
        <f>FA3</f>
        <v>2005 Series A Bond Funded Projects after 2012A</v>
      </c>
      <c r="FQ3" s="3"/>
      <c r="FR3" s="3"/>
      <c r="FS3" s="3"/>
      <c r="FT3" s="3"/>
      <c r="FU3" s="3"/>
      <c r="FV3" s="3"/>
      <c r="FW3" s="3"/>
      <c r="FX3" s="3"/>
      <c r="FZ3" s="25"/>
    </row>
    <row r="4" spans="1:2" ht="12">
      <c r="A4" s="24"/>
      <c r="B4" s="12"/>
    </row>
    <row r="5" spans="1:138" ht="12">
      <c r="A5" s="4" t="s">
        <v>1</v>
      </c>
      <c r="C5" s="50" t="s">
        <v>68</v>
      </c>
      <c r="D5" s="18"/>
      <c r="E5" s="19"/>
      <c r="F5" s="21"/>
      <c r="G5" s="21"/>
      <c r="I5" s="17" t="s">
        <v>24</v>
      </c>
      <c r="J5" s="18"/>
      <c r="K5" s="19"/>
      <c r="L5" s="21"/>
      <c r="M5" s="21"/>
      <c r="O5" s="17" t="s">
        <v>25</v>
      </c>
      <c r="P5" s="18"/>
      <c r="Q5" s="19"/>
      <c r="R5" s="21"/>
      <c r="S5" s="21"/>
      <c r="U5" s="5" t="s">
        <v>11</v>
      </c>
      <c r="V5" s="6"/>
      <c r="W5" s="7"/>
      <c r="X5" s="21"/>
      <c r="Y5" s="21"/>
      <c r="AA5" s="5" t="s">
        <v>13</v>
      </c>
      <c r="AB5" s="6"/>
      <c r="AC5" s="7"/>
      <c r="AD5" s="21"/>
      <c r="AE5" s="21"/>
      <c r="AG5" s="5" t="s">
        <v>12</v>
      </c>
      <c r="AH5" s="6"/>
      <c r="AI5" s="7"/>
      <c r="AJ5" s="21"/>
      <c r="AK5" s="21"/>
      <c r="AM5" s="5" t="s">
        <v>42</v>
      </c>
      <c r="AN5" s="6"/>
      <c r="AO5" s="7"/>
      <c r="AP5" s="21"/>
      <c r="AQ5" s="21"/>
      <c r="AS5" s="5" t="s">
        <v>43</v>
      </c>
      <c r="AT5" s="6"/>
      <c r="AU5" s="7"/>
      <c r="AV5" s="21"/>
      <c r="AW5" s="21"/>
      <c r="AY5" s="5" t="s">
        <v>44</v>
      </c>
      <c r="AZ5" s="6"/>
      <c r="BA5" s="7"/>
      <c r="BB5" s="21"/>
      <c r="BC5" s="21"/>
      <c r="BE5" s="5" t="s">
        <v>45</v>
      </c>
      <c r="BF5" s="6"/>
      <c r="BG5" s="7"/>
      <c r="BH5" s="21"/>
      <c r="BI5" s="21"/>
      <c r="BK5" s="5" t="s">
        <v>46</v>
      </c>
      <c r="BL5" s="6"/>
      <c r="BM5" s="7"/>
      <c r="BN5" s="21"/>
      <c r="BO5" s="21"/>
      <c r="BQ5" s="5" t="s">
        <v>47</v>
      </c>
      <c r="BR5" s="6"/>
      <c r="BS5" s="7"/>
      <c r="BT5" s="21"/>
      <c r="BU5" s="21"/>
      <c r="BW5" s="5" t="s">
        <v>48</v>
      </c>
      <c r="BX5" s="6"/>
      <c r="BY5" s="7"/>
      <c r="BZ5" s="21"/>
      <c r="CA5" s="21"/>
      <c r="CC5" s="36" t="s">
        <v>49</v>
      </c>
      <c r="CD5" s="6"/>
      <c r="CE5" s="7"/>
      <c r="CF5" s="21"/>
      <c r="CG5" s="21"/>
      <c r="CI5" s="5" t="s">
        <v>50</v>
      </c>
      <c r="CJ5" s="6"/>
      <c r="CK5" s="7"/>
      <c r="CL5" s="21"/>
      <c r="CM5" s="21"/>
      <c r="CO5" s="5" t="s">
        <v>51</v>
      </c>
      <c r="CP5" s="6"/>
      <c r="CQ5" s="7"/>
      <c r="CR5" s="21"/>
      <c r="CS5" s="21"/>
      <c r="CU5" s="36" t="s">
        <v>52</v>
      </c>
      <c r="CV5" s="6"/>
      <c r="CW5" s="7"/>
      <c r="CX5" s="21"/>
      <c r="CY5" s="21"/>
      <c r="DA5" s="5" t="s">
        <v>20</v>
      </c>
      <c r="DB5" s="6"/>
      <c r="DC5" s="7"/>
      <c r="DD5" s="21"/>
      <c r="DE5" s="21"/>
      <c r="DG5" s="5" t="s">
        <v>54</v>
      </c>
      <c r="DH5" s="6"/>
      <c r="DI5" s="7"/>
      <c r="DJ5" s="21"/>
      <c r="DK5" s="21"/>
      <c r="DL5" s="42"/>
      <c r="DM5" s="5" t="s">
        <v>55</v>
      </c>
      <c r="DN5" s="6"/>
      <c r="DO5" s="7"/>
      <c r="DP5" s="21"/>
      <c r="DQ5" s="21"/>
      <c r="DS5" s="5" t="s">
        <v>53</v>
      </c>
      <c r="DT5" s="6"/>
      <c r="DU5" s="7"/>
      <c r="DV5" s="21"/>
      <c r="DW5" s="21"/>
      <c r="DY5" s="5" t="s">
        <v>21</v>
      </c>
      <c r="DZ5" s="6"/>
      <c r="EA5" s="7"/>
      <c r="EB5" s="21"/>
      <c r="EC5" s="21"/>
      <c r="EE5" s="36" t="s">
        <v>7</v>
      </c>
      <c r="EF5" s="6"/>
      <c r="EG5" s="7"/>
      <c r="EH5" s="21"/>
    </row>
    <row r="6" spans="1:138" s="1" customFormat="1" ht="12">
      <c r="A6" s="26" t="s">
        <v>2</v>
      </c>
      <c r="C6" s="38" t="s">
        <v>70</v>
      </c>
      <c r="D6" s="37"/>
      <c r="E6" s="19"/>
      <c r="F6" s="21" t="s">
        <v>57</v>
      </c>
      <c r="G6" s="21" t="s">
        <v>57</v>
      </c>
      <c r="H6" s="15"/>
      <c r="I6" s="20"/>
      <c r="J6" s="41">
        <v>0.5605926</v>
      </c>
      <c r="K6" s="19"/>
      <c r="L6" s="21" t="s">
        <v>57</v>
      </c>
      <c r="M6" s="21" t="s">
        <v>57</v>
      </c>
      <c r="N6" s="15"/>
      <c r="O6" s="20"/>
      <c r="P6" s="35">
        <f>V6+AB6+AH6+AN6+AT6+AZ6+BF6+BL6+BR6+BX6+CD6+CJ6+CP6+CV6+DB6+DH6+DN6+EF6+DT6+DZ6</f>
        <v>0.4394074</v>
      </c>
      <c r="Q6" s="19"/>
      <c r="R6" s="21" t="s">
        <v>57</v>
      </c>
      <c r="S6" s="21" t="s">
        <v>57</v>
      </c>
      <c r="T6" s="15"/>
      <c r="U6" s="27"/>
      <c r="V6" s="14">
        <v>0.0074748</v>
      </c>
      <c r="W6" s="28"/>
      <c r="X6" s="21" t="s">
        <v>57</v>
      </c>
      <c r="Y6" s="21" t="s">
        <v>57</v>
      </c>
      <c r="AA6" s="27"/>
      <c r="AB6" s="14">
        <v>0.0034282</v>
      </c>
      <c r="AC6" s="28"/>
      <c r="AD6" s="21" t="s">
        <v>57</v>
      </c>
      <c r="AE6" s="21" t="s">
        <v>57</v>
      </c>
      <c r="AG6" s="27"/>
      <c r="AH6" s="14">
        <v>0.0007099</v>
      </c>
      <c r="AI6" s="28"/>
      <c r="AJ6" s="21" t="s">
        <v>57</v>
      </c>
      <c r="AK6" s="21" t="s">
        <v>57</v>
      </c>
      <c r="AM6" s="27"/>
      <c r="AN6" s="14">
        <v>0.0758946</v>
      </c>
      <c r="AO6" s="28"/>
      <c r="AP6" s="21" t="s">
        <v>57</v>
      </c>
      <c r="AQ6" s="21" t="s">
        <v>57</v>
      </c>
      <c r="AS6" s="27"/>
      <c r="AT6" s="14">
        <v>0.0004174</v>
      </c>
      <c r="AU6" s="28"/>
      <c r="AV6" s="21" t="s">
        <v>57</v>
      </c>
      <c r="AW6" s="21" t="s">
        <v>57</v>
      </c>
      <c r="AY6" s="27"/>
      <c r="AZ6" s="14">
        <v>0.0004407</v>
      </c>
      <c r="BA6" s="28"/>
      <c r="BB6" s="21" t="s">
        <v>57</v>
      </c>
      <c r="BC6" s="21" t="s">
        <v>57</v>
      </c>
      <c r="BE6" s="27"/>
      <c r="BF6" s="14">
        <v>0.0001236</v>
      </c>
      <c r="BG6" s="28"/>
      <c r="BH6" s="21" t="s">
        <v>57</v>
      </c>
      <c r="BI6" s="21" t="s">
        <v>57</v>
      </c>
      <c r="BK6" s="27"/>
      <c r="BL6" s="14">
        <v>0.0022776</v>
      </c>
      <c r="BM6" s="28"/>
      <c r="BN6" s="21" t="s">
        <v>57</v>
      </c>
      <c r="BO6" s="21" t="s">
        <v>57</v>
      </c>
      <c r="BQ6" s="27"/>
      <c r="BR6" s="14">
        <v>0.003395</v>
      </c>
      <c r="BS6" s="28"/>
      <c r="BT6" s="21" t="s">
        <v>57</v>
      </c>
      <c r="BU6" s="21" t="s">
        <v>57</v>
      </c>
      <c r="BW6" s="27"/>
      <c r="BX6" s="14">
        <v>0.04</v>
      </c>
      <c r="BY6" s="28"/>
      <c r="BZ6" s="21" t="s">
        <v>57</v>
      </c>
      <c r="CA6" s="21" t="s">
        <v>57</v>
      </c>
      <c r="CC6" s="27"/>
      <c r="CD6" s="14">
        <v>0.0019842</v>
      </c>
      <c r="CE6" s="28"/>
      <c r="CF6" s="21" t="s">
        <v>57</v>
      </c>
      <c r="CG6" s="21" t="s">
        <v>57</v>
      </c>
      <c r="CI6" s="27"/>
      <c r="CJ6" s="14">
        <v>0.0158629</v>
      </c>
      <c r="CK6" s="28"/>
      <c r="CL6" s="21" t="s">
        <v>57</v>
      </c>
      <c r="CM6" s="21" t="s">
        <v>57</v>
      </c>
      <c r="CO6" s="27"/>
      <c r="CP6" s="14">
        <v>0.0086838</v>
      </c>
      <c r="CQ6" s="28"/>
      <c r="CR6" s="21" t="s">
        <v>57</v>
      </c>
      <c r="CS6" s="21" t="s">
        <v>57</v>
      </c>
      <c r="CU6" s="27"/>
      <c r="CV6" s="14">
        <v>0.0008615</v>
      </c>
      <c r="CW6" s="28"/>
      <c r="CX6" s="21" t="s">
        <v>57</v>
      </c>
      <c r="CY6" s="21" t="s">
        <v>57</v>
      </c>
      <c r="DA6" s="27"/>
      <c r="DB6" s="14">
        <v>0.061203</v>
      </c>
      <c r="DC6" s="28"/>
      <c r="DD6" s="21" t="s">
        <v>57</v>
      </c>
      <c r="DE6" s="21" t="s">
        <v>57</v>
      </c>
      <c r="DG6" s="27"/>
      <c r="DH6" s="14">
        <v>0.0144306</v>
      </c>
      <c r="DI6" s="28"/>
      <c r="DJ6" s="21" t="s">
        <v>57</v>
      </c>
      <c r="DK6" s="21" t="s">
        <v>57</v>
      </c>
      <c r="DL6" s="11"/>
      <c r="DM6" s="27"/>
      <c r="DN6" s="14">
        <v>0.0024027</v>
      </c>
      <c r="DO6" s="28"/>
      <c r="DP6" s="21" t="s">
        <v>57</v>
      </c>
      <c r="DQ6" s="21" t="s">
        <v>57</v>
      </c>
      <c r="DS6" s="27"/>
      <c r="DT6" s="14">
        <v>0.0025862</v>
      </c>
      <c r="DU6" s="28"/>
      <c r="DV6" s="21" t="s">
        <v>57</v>
      </c>
      <c r="DW6" s="21" t="s">
        <v>57</v>
      </c>
      <c r="DY6" s="27"/>
      <c r="DZ6" s="14">
        <v>0.1972307</v>
      </c>
      <c r="EA6" s="28"/>
      <c r="EB6" s="21" t="s">
        <v>57</v>
      </c>
      <c r="EC6" s="21" t="s">
        <v>57</v>
      </c>
      <c r="EE6" s="27"/>
      <c r="EF6" s="14"/>
      <c r="EG6" s="28"/>
      <c r="EH6" s="21" t="s">
        <v>57</v>
      </c>
    </row>
    <row r="7" spans="1:138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51" t="s">
        <v>71</v>
      </c>
      <c r="I7" s="21" t="s">
        <v>3</v>
      </c>
      <c r="J7" s="21" t="s">
        <v>4</v>
      </c>
      <c r="K7" s="21" t="s">
        <v>0</v>
      </c>
      <c r="L7" s="21" t="s">
        <v>58</v>
      </c>
      <c r="M7" s="51" t="s">
        <v>71</v>
      </c>
      <c r="O7" s="21" t="s">
        <v>3</v>
      </c>
      <c r="P7" s="21" t="s">
        <v>4</v>
      </c>
      <c r="Q7" s="21" t="s">
        <v>0</v>
      </c>
      <c r="R7" s="21" t="s">
        <v>58</v>
      </c>
      <c r="S7" s="51" t="s">
        <v>71</v>
      </c>
      <c r="U7" s="9" t="s">
        <v>3</v>
      </c>
      <c r="V7" s="9" t="s">
        <v>4</v>
      </c>
      <c r="W7" s="9" t="s">
        <v>0</v>
      </c>
      <c r="X7" s="21" t="s">
        <v>58</v>
      </c>
      <c r="Y7" s="51" t="s">
        <v>71</v>
      </c>
      <c r="AA7" s="9" t="s">
        <v>3</v>
      </c>
      <c r="AB7" s="9" t="s">
        <v>4</v>
      </c>
      <c r="AC7" s="9" t="s">
        <v>0</v>
      </c>
      <c r="AD7" s="21" t="s">
        <v>58</v>
      </c>
      <c r="AE7" s="51" t="s">
        <v>71</v>
      </c>
      <c r="AG7" s="9" t="s">
        <v>3</v>
      </c>
      <c r="AH7" s="9" t="s">
        <v>4</v>
      </c>
      <c r="AI7" s="9" t="s">
        <v>0</v>
      </c>
      <c r="AJ7" s="21" t="s">
        <v>58</v>
      </c>
      <c r="AK7" s="51" t="s">
        <v>71</v>
      </c>
      <c r="AM7" s="9" t="s">
        <v>3</v>
      </c>
      <c r="AN7" s="9" t="s">
        <v>4</v>
      </c>
      <c r="AO7" s="9" t="s">
        <v>0</v>
      </c>
      <c r="AP7" s="21" t="s">
        <v>58</v>
      </c>
      <c r="AQ7" s="51" t="s">
        <v>71</v>
      </c>
      <c r="AS7" s="9" t="s">
        <v>3</v>
      </c>
      <c r="AT7" s="9" t="s">
        <v>4</v>
      </c>
      <c r="AU7" s="9" t="s">
        <v>0</v>
      </c>
      <c r="AV7" s="21" t="s">
        <v>58</v>
      </c>
      <c r="AW7" s="51" t="s">
        <v>71</v>
      </c>
      <c r="AY7" s="9" t="s">
        <v>3</v>
      </c>
      <c r="AZ7" s="9" t="s">
        <v>4</v>
      </c>
      <c r="BA7" s="9" t="s">
        <v>0</v>
      </c>
      <c r="BB7" s="21" t="s">
        <v>58</v>
      </c>
      <c r="BC7" s="51" t="s">
        <v>71</v>
      </c>
      <c r="BE7" s="9" t="s">
        <v>3</v>
      </c>
      <c r="BF7" s="9" t="s">
        <v>4</v>
      </c>
      <c r="BG7" s="9" t="s">
        <v>0</v>
      </c>
      <c r="BH7" s="21" t="s">
        <v>58</v>
      </c>
      <c r="BI7" s="51" t="s">
        <v>71</v>
      </c>
      <c r="BK7" s="9" t="s">
        <v>3</v>
      </c>
      <c r="BL7" s="9" t="s">
        <v>4</v>
      </c>
      <c r="BM7" s="9" t="s">
        <v>0</v>
      </c>
      <c r="BN7" s="21" t="s">
        <v>58</v>
      </c>
      <c r="BO7" s="51" t="s">
        <v>71</v>
      </c>
      <c r="BQ7" s="9" t="s">
        <v>3</v>
      </c>
      <c r="BR7" s="9" t="s">
        <v>4</v>
      </c>
      <c r="BS7" s="9" t="s">
        <v>0</v>
      </c>
      <c r="BT7" s="21" t="s">
        <v>58</v>
      </c>
      <c r="BU7" s="51" t="s">
        <v>71</v>
      </c>
      <c r="BW7" s="9" t="s">
        <v>3</v>
      </c>
      <c r="BX7" s="9" t="s">
        <v>4</v>
      </c>
      <c r="BY7" s="9" t="s">
        <v>0</v>
      </c>
      <c r="BZ7" s="21" t="s">
        <v>58</v>
      </c>
      <c r="CA7" s="51" t="s">
        <v>71</v>
      </c>
      <c r="CC7" s="9" t="s">
        <v>3</v>
      </c>
      <c r="CD7" s="9" t="s">
        <v>4</v>
      </c>
      <c r="CE7" s="9" t="s">
        <v>0</v>
      </c>
      <c r="CF7" s="21" t="s">
        <v>58</v>
      </c>
      <c r="CG7" s="51" t="s">
        <v>71</v>
      </c>
      <c r="CI7" s="9" t="s">
        <v>3</v>
      </c>
      <c r="CJ7" s="9" t="s">
        <v>4</v>
      </c>
      <c r="CK7" s="9" t="s">
        <v>0</v>
      </c>
      <c r="CL7" s="21" t="s">
        <v>58</v>
      </c>
      <c r="CM7" s="51" t="s">
        <v>71</v>
      </c>
      <c r="CO7" s="9" t="s">
        <v>3</v>
      </c>
      <c r="CP7" s="9" t="s">
        <v>4</v>
      </c>
      <c r="CQ7" s="9" t="s">
        <v>0</v>
      </c>
      <c r="CR7" s="21" t="s">
        <v>58</v>
      </c>
      <c r="CS7" s="51" t="s">
        <v>71</v>
      </c>
      <c r="CU7" s="9" t="s">
        <v>3</v>
      </c>
      <c r="CV7" s="9" t="s">
        <v>4</v>
      </c>
      <c r="CW7" s="9" t="s">
        <v>0</v>
      </c>
      <c r="CX7" s="21" t="s">
        <v>58</v>
      </c>
      <c r="CY7" s="51" t="s">
        <v>71</v>
      </c>
      <c r="DA7" s="9" t="s">
        <v>3</v>
      </c>
      <c r="DB7" s="9" t="s">
        <v>4</v>
      </c>
      <c r="DC7" s="9" t="s">
        <v>0</v>
      </c>
      <c r="DD7" s="21" t="s">
        <v>58</v>
      </c>
      <c r="DE7" s="51" t="s">
        <v>71</v>
      </c>
      <c r="DG7" s="9" t="s">
        <v>3</v>
      </c>
      <c r="DH7" s="9" t="s">
        <v>4</v>
      </c>
      <c r="DI7" s="9" t="s">
        <v>0</v>
      </c>
      <c r="DJ7" s="21" t="s">
        <v>58</v>
      </c>
      <c r="DK7" s="51" t="s">
        <v>71</v>
      </c>
      <c r="DL7" s="43"/>
      <c r="DM7" s="9" t="s">
        <v>3</v>
      </c>
      <c r="DN7" s="9" t="s">
        <v>4</v>
      </c>
      <c r="DO7" s="9" t="s">
        <v>0</v>
      </c>
      <c r="DP7" s="21" t="s">
        <v>58</v>
      </c>
      <c r="DQ7" s="51" t="s">
        <v>71</v>
      </c>
      <c r="DS7" s="9" t="s">
        <v>3</v>
      </c>
      <c r="DT7" s="9" t="s">
        <v>4</v>
      </c>
      <c r="DU7" s="9" t="s">
        <v>0</v>
      </c>
      <c r="DV7" s="21" t="s">
        <v>58</v>
      </c>
      <c r="DW7" s="51" t="s">
        <v>71</v>
      </c>
      <c r="DY7" s="9" t="s">
        <v>3</v>
      </c>
      <c r="DZ7" s="9" t="s">
        <v>4</v>
      </c>
      <c r="EA7" s="9" t="s">
        <v>0</v>
      </c>
      <c r="EB7" s="21" t="s">
        <v>58</v>
      </c>
      <c r="EC7" s="51" t="s">
        <v>71</v>
      </c>
      <c r="EE7" s="9" t="s">
        <v>3</v>
      </c>
      <c r="EF7" s="9" t="s">
        <v>4</v>
      </c>
      <c r="EG7" s="9" t="s">
        <v>0</v>
      </c>
      <c r="EH7" s="21" t="s">
        <v>58</v>
      </c>
    </row>
    <row r="8" spans="1:139" ht="12">
      <c r="A8" s="2">
        <v>40817</v>
      </c>
      <c r="C8" s="16"/>
      <c r="D8" s="16"/>
      <c r="E8" s="45">
        <f aca="true" t="shared" si="0" ref="E8:E35">C8+D8</f>
        <v>0</v>
      </c>
      <c r="F8" s="45"/>
      <c r="G8" s="45"/>
      <c r="H8" s="46"/>
      <c r="I8" s="47">
        <f>'2012A Academic'!I8</f>
        <v>0</v>
      </c>
      <c r="J8" s="47">
        <f>'2012A Academic'!J8</f>
        <v>0</v>
      </c>
      <c r="K8" s="47">
        <f>I8+J8</f>
        <v>0</v>
      </c>
      <c r="L8" s="47">
        <f>'2012A Academic'!L8</f>
        <v>0</v>
      </c>
      <c r="M8" s="47">
        <f>'2012A Academic'!M8</f>
        <v>0</v>
      </c>
      <c r="N8" s="46"/>
      <c r="O8" s="46"/>
      <c r="P8" s="48">
        <f aca="true" t="shared" si="1" ref="P8:P35">V8+AB8+AH8+AN8+AT8+AZ8+BF8+BL8+BR8+BX8+CD8+CJ8+CP8+CV8+DB8+DH8+DN8+EF8+DT8+DZ8</f>
        <v>0</v>
      </c>
      <c r="Q8" s="46">
        <f aca="true" t="shared" si="2" ref="Q8:Q35">O8+P8</f>
        <v>0</v>
      </c>
      <c r="R8" s="46">
        <f aca="true" t="shared" si="3" ref="R8:R35">X8+AD8+AJ8+AP8+AV8+BB8+BH8+BN8+BT8+BZ8+CF8+CL8+CR8+CX8+DD8+DJ8+DP8+DV8+EB8+EH8</f>
        <v>0</v>
      </c>
      <c r="S8" s="48">
        <f aca="true" t="shared" si="4" ref="S8:S35">Y8+AE8+AK8+AQ8+AW8+BC8+BI8+BO8+BU8+CA8+CG8+CM8+CS8+CY8+DE8+DK8+DQ8+EI8+DW8+EC8</f>
        <v>0</v>
      </c>
      <c r="T8" s="46"/>
      <c r="U8" s="47"/>
      <c r="V8" s="48">
        <f aca="true" t="shared" si="5" ref="V8:V35">D8*0.74748/100</f>
        <v>0</v>
      </c>
      <c r="W8" s="47">
        <f aca="true" t="shared" si="6" ref="W8:W35">U8+V8</f>
        <v>0</v>
      </c>
      <c r="X8" s="47">
        <f aca="true" t="shared" si="7" ref="X8:X35">V$6*$F8</f>
        <v>0</v>
      </c>
      <c r="Y8" s="47">
        <f aca="true" t="shared" si="8" ref="Y8:Y35">V$6*$G8</f>
        <v>0</v>
      </c>
      <c r="Z8" s="46"/>
      <c r="AA8" s="47"/>
      <c r="AB8" s="47">
        <f aca="true" t="shared" si="9" ref="AB8:AB35">D8*0.34282/100</f>
        <v>0</v>
      </c>
      <c r="AC8" s="46">
        <f aca="true" t="shared" si="10" ref="AC8:AC35">AA8+AB8</f>
        <v>0</v>
      </c>
      <c r="AD8" s="47">
        <f aca="true" t="shared" si="11" ref="AD8:AD35">AB$6*$F8</f>
        <v>0</v>
      </c>
      <c r="AE8" s="47">
        <f aca="true" t="shared" si="12" ref="AE8:AE35">AB$6*$G8</f>
        <v>0</v>
      </c>
      <c r="AF8" s="46"/>
      <c r="AG8" s="47"/>
      <c r="AH8" s="47">
        <f aca="true" t="shared" si="13" ref="AH8:AH35">D8*0.07099/100</f>
        <v>0</v>
      </c>
      <c r="AI8" s="46">
        <f aca="true" t="shared" si="14" ref="AI8:AI35">AG8+AH8</f>
        <v>0</v>
      </c>
      <c r="AJ8" s="47">
        <f aca="true" t="shared" si="15" ref="AJ8:AJ35">AH$6*$F8</f>
        <v>0</v>
      </c>
      <c r="AK8" s="47">
        <f aca="true" t="shared" si="16" ref="AK8:AK35">AH$6*$G8</f>
        <v>0</v>
      </c>
      <c r="AL8" s="46"/>
      <c r="AM8" s="47"/>
      <c r="AN8" s="47">
        <f aca="true" t="shared" si="17" ref="AN8:AN35">D8*7.58946/100</f>
        <v>0</v>
      </c>
      <c r="AO8" s="46">
        <f aca="true" t="shared" si="18" ref="AO8:AO35">AM8+AN8</f>
        <v>0</v>
      </c>
      <c r="AP8" s="47">
        <f aca="true" t="shared" si="19" ref="AP8:AP35">AN$6*$F8</f>
        <v>0</v>
      </c>
      <c r="AQ8" s="47">
        <f aca="true" t="shared" si="20" ref="AQ8:AQ35">AN$6*$G8</f>
        <v>0</v>
      </c>
      <c r="AR8" s="46"/>
      <c r="AS8" s="47"/>
      <c r="AT8" s="47">
        <f aca="true" t="shared" si="21" ref="AT8:AT35">D8*0.04174/100</f>
        <v>0</v>
      </c>
      <c r="AU8" s="46">
        <f aca="true" t="shared" si="22" ref="AU8:AU35">AS8+AT8</f>
        <v>0</v>
      </c>
      <c r="AV8" s="47">
        <f aca="true" t="shared" si="23" ref="AV8:AV35">AT$6*$F8</f>
        <v>0</v>
      </c>
      <c r="AW8" s="47">
        <f aca="true" t="shared" si="24" ref="AW8:AW35">AT$6*$G8</f>
        <v>0</v>
      </c>
      <c r="AX8" s="46"/>
      <c r="AY8" s="47"/>
      <c r="AZ8" s="47">
        <f aca="true" t="shared" si="25" ref="AZ8:AZ35">D8*0.04407/100</f>
        <v>0</v>
      </c>
      <c r="BA8" s="46">
        <f aca="true" t="shared" si="26" ref="BA8:BA35">AY8+AZ8</f>
        <v>0</v>
      </c>
      <c r="BB8" s="47">
        <f aca="true" t="shared" si="27" ref="BB8:BB35">AZ$6*$F8</f>
        <v>0</v>
      </c>
      <c r="BC8" s="47">
        <f aca="true" t="shared" si="28" ref="BC8:BC35">AZ$6*$G8</f>
        <v>0</v>
      </c>
      <c r="BD8" s="46"/>
      <c r="BE8" s="47"/>
      <c r="BF8" s="47">
        <f aca="true" t="shared" si="29" ref="BF8:BF35">D8*0.01236/100</f>
        <v>0</v>
      </c>
      <c r="BG8" s="46">
        <f aca="true" t="shared" si="30" ref="BG8:BG35">BE8+BF8</f>
        <v>0</v>
      </c>
      <c r="BH8" s="47">
        <f aca="true" t="shared" si="31" ref="BH8:BH35">BF$6*$F8</f>
        <v>0</v>
      </c>
      <c r="BI8" s="47">
        <f aca="true" t="shared" si="32" ref="BI8:BI35">BF$6*$G8</f>
        <v>0</v>
      </c>
      <c r="BJ8" s="46"/>
      <c r="BK8" s="47"/>
      <c r="BL8" s="47">
        <f aca="true" t="shared" si="33" ref="BL8:BL35">D8*0.22776/100</f>
        <v>0</v>
      </c>
      <c r="BM8" s="46">
        <f aca="true" t="shared" si="34" ref="BM8:BM35">BK8+BL8</f>
        <v>0</v>
      </c>
      <c r="BN8" s="47">
        <f aca="true" t="shared" si="35" ref="BN8:BN35">BL$6*$F8</f>
        <v>0</v>
      </c>
      <c r="BO8" s="47">
        <f aca="true" t="shared" si="36" ref="BO8:BO35">BL$6*$G8</f>
        <v>0</v>
      </c>
      <c r="BP8" s="46"/>
      <c r="BQ8" s="47"/>
      <c r="BR8" s="47">
        <f aca="true" t="shared" si="37" ref="BR8:BR35">D8*0.3395/100</f>
        <v>0</v>
      </c>
      <c r="BS8" s="46">
        <f aca="true" t="shared" si="38" ref="BS8:BS35">BQ8+BR8</f>
        <v>0</v>
      </c>
      <c r="BT8" s="47">
        <f aca="true" t="shared" si="39" ref="BT8:BT35">BR$6*$F8</f>
        <v>0</v>
      </c>
      <c r="BU8" s="47">
        <f aca="true" t="shared" si="40" ref="BU8:BU35">BR$6*$G8</f>
        <v>0</v>
      </c>
      <c r="BV8" s="46"/>
      <c r="BW8" s="47"/>
      <c r="BX8" s="47">
        <f aca="true" t="shared" si="41" ref="BX8:BX35">D8*4/100</f>
        <v>0</v>
      </c>
      <c r="BY8" s="46">
        <f aca="true" t="shared" si="42" ref="BY8:BY35">BW8+BX8</f>
        <v>0</v>
      </c>
      <c r="BZ8" s="47">
        <f aca="true" t="shared" si="43" ref="BZ8:BZ35">BX$6*$F8</f>
        <v>0</v>
      </c>
      <c r="CA8" s="47">
        <f aca="true" t="shared" si="44" ref="CA8:CA35">BX$6*$G8</f>
        <v>0</v>
      </c>
      <c r="CB8" s="46"/>
      <c r="CC8" s="47"/>
      <c r="CD8" s="47">
        <f aca="true" t="shared" si="45" ref="CD8:CD35">D8*0.19842/100</f>
        <v>0</v>
      </c>
      <c r="CE8" s="46">
        <f aca="true" t="shared" si="46" ref="CE8:CE35">CC8+CD8</f>
        <v>0</v>
      </c>
      <c r="CF8" s="47">
        <f aca="true" t="shared" si="47" ref="CF8:CF35">CD$6*$F8</f>
        <v>0</v>
      </c>
      <c r="CG8" s="47">
        <f aca="true" t="shared" si="48" ref="CG8:CG35">CD$6*$G8</f>
        <v>0</v>
      </c>
      <c r="CH8" s="46"/>
      <c r="CI8" s="47"/>
      <c r="CJ8" s="47">
        <f aca="true" t="shared" si="49" ref="CJ8:CJ35">D8*1.58629/100</f>
        <v>0</v>
      </c>
      <c r="CK8" s="46">
        <f aca="true" t="shared" si="50" ref="CK8:CK35">CI8+CJ8</f>
        <v>0</v>
      </c>
      <c r="CL8" s="47">
        <f aca="true" t="shared" si="51" ref="CL8:CL35">CJ$6*$F8</f>
        <v>0</v>
      </c>
      <c r="CM8" s="47">
        <f aca="true" t="shared" si="52" ref="CM8:CM35">CJ$6*$G8</f>
        <v>0</v>
      </c>
      <c r="CN8" s="46"/>
      <c r="CO8" s="47"/>
      <c r="CP8" s="47">
        <f aca="true" t="shared" si="53" ref="CP8:CP35">D8*0.86838/100</f>
        <v>0</v>
      </c>
      <c r="CQ8" s="46">
        <f aca="true" t="shared" si="54" ref="CQ8:CQ35">CO8+CP8</f>
        <v>0</v>
      </c>
      <c r="CR8" s="47">
        <f aca="true" t="shared" si="55" ref="CR8:CR35">CP$6*$F8</f>
        <v>0</v>
      </c>
      <c r="CS8" s="47">
        <f aca="true" t="shared" si="56" ref="CS8:CS35">CP$6*$G8</f>
        <v>0</v>
      </c>
      <c r="CT8" s="46"/>
      <c r="CU8" s="47"/>
      <c r="CV8" s="47">
        <f aca="true" t="shared" si="57" ref="CV8:CV35">D8*0.08615/100</f>
        <v>0</v>
      </c>
      <c r="CW8" s="46">
        <f aca="true" t="shared" si="58" ref="CW8:CW35">CU8+CV8</f>
        <v>0</v>
      </c>
      <c r="CX8" s="47">
        <f aca="true" t="shared" si="59" ref="CX8:CX35">CV$6*$F8</f>
        <v>0</v>
      </c>
      <c r="CY8" s="47">
        <f aca="true" t="shared" si="60" ref="CY8:CY35">CV$6*$G8</f>
        <v>0</v>
      </c>
      <c r="CZ8" s="46"/>
      <c r="DA8" s="47"/>
      <c r="DB8" s="47">
        <f aca="true" t="shared" si="61" ref="DB8:DB35">D8*6.1203/100</f>
        <v>0</v>
      </c>
      <c r="DC8" s="46">
        <f aca="true" t="shared" si="62" ref="DC8:DC35">DA8+DB8</f>
        <v>0</v>
      </c>
      <c r="DD8" s="47">
        <f aca="true" t="shared" si="63" ref="DD8:DD35">DB$6*$F8</f>
        <v>0</v>
      </c>
      <c r="DE8" s="47">
        <f aca="true" t="shared" si="64" ref="DE8:DE35">DB$6*$G8</f>
        <v>0</v>
      </c>
      <c r="DF8" s="46"/>
      <c r="DG8" s="47"/>
      <c r="DH8" s="47">
        <f aca="true" t="shared" si="65" ref="DH8:DH35">D8*1.44306/100</f>
        <v>0</v>
      </c>
      <c r="DI8" s="46">
        <f aca="true" t="shared" si="66" ref="DI8:DI35">DG8+DH8</f>
        <v>0</v>
      </c>
      <c r="DJ8" s="47">
        <f aca="true" t="shared" si="67" ref="DJ8:DJ35">DH$6*$F8</f>
        <v>0</v>
      </c>
      <c r="DK8" s="47">
        <f aca="true" t="shared" si="68" ref="DK8:DK35">DH$6*$G8</f>
        <v>0</v>
      </c>
      <c r="DL8" s="46"/>
      <c r="DM8" s="46"/>
      <c r="DN8" s="46">
        <f aca="true" t="shared" si="69" ref="DN8:DN35">D8*0.24027/100</f>
        <v>0</v>
      </c>
      <c r="DO8" s="46">
        <f aca="true" t="shared" si="70" ref="DO8:DO35">DM8+DN8</f>
        <v>0</v>
      </c>
      <c r="DP8" s="47">
        <f aca="true" t="shared" si="71" ref="DP8:DP35">DN$6*$F8</f>
        <v>0</v>
      </c>
      <c r="DQ8" s="47">
        <f aca="true" t="shared" si="72" ref="DQ8:DQ35">DN$6*$G8</f>
        <v>0</v>
      </c>
      <c r="DR8" s="46"/>
      <c r="DS8" s="47"/>
      <c r="DT8" s="47">
        <f aca="true" t="shared" si="73" ref="DT8:DT35">D8*0.25862/100</f>
        <v>0</v>
      </c>
      <c r="DU8" s="46">
        <f aca="true" t="shared" si="74" ref="DU8:DU35">DS8+DT8</f>
        <v>0</v>
      </c>
      <c r="DV8" s="47">
        <f aca="true" t="shared" si="75" ref="DV8:DV35">DT$6*$F8</f>
        <v>0</v>
      </c>
      <c r="DW8" s="47">
        <f aca="true" t="shared" si="76" ref="DW8:DW35">DT$6*$G8</f>
        <v>0</v>
      </c>
      <c r="DX8" s="46"/>
      <c r="DY8" s="47"/>
      <c r="DZ8" s="47">
        <f aca="true" t="shared" si="77" ref="DZ8:DZ35">D8*19.72307/100</f>
        <v>0</v>
      </c>
      <c r="EA8" s="46">
        <f aca="true" t="shared" si="78" ref="EA8:EA35">DY8+DZ8</f>
        <v>0</v>
      </c>
      <c r="EB8" s="47">
        <f aca="true" t="shared" si="79" ref="EB8:EB35">DZ$6*$F8</f>
        <v>0</v>
      </c>
      <c r="EC8" s="47">
        <f aca="true" t="shared" si="80" ref="EC8:EC35">DZ$6*$G8</f>
        <v>0</v>
      </c>
      <c r="ED8" s="46"/>
      <c r="EE8" s="46"/>
      <c r="EF8" s="46"/>
      <c r="EG8" s="46">
        <f aca="true" t="shared" si="81" ref="EG8:EG35">EE8+EF8</f>
        <v>0</v>
      </c>
      <c r="EH8" s="46"/>
      <c r="EI8" s="46"/>
    </row>
    <row r="9" spans="1:139" ht="12">
      <c r="A9" s="2">
        <v>41000</v>
      </c>
      <c r="C9" s="16"/>
      <c r="D9" s="16"/>
      <c r="E9" s="45">
        <f t="shared" si="0"/>
        <v>0</v>
      </c>
      <c r="F9" s="45"/>
      <c r="G9" s="45"/>
      <c r="H9" s="46"/>
      <c r="I9" s="47">
        <f>'2012A Academic'!I9</f>
        <v>0</v>
      </c>
      <c r="J9" s="47">
        <f>'2012A Academic'!J9</f>
        <v>0</v>
      </c>
      <c r="K9" s="47">
        <f aca="true" t="shared" si="82" ref="K9:K35">I9+J9</f>
        <v>0</v>
      </c>
      <c r="L9" s="47">
        <f>'2012A Academic'!L9</f>
        <v>0</v>
      </c>
      <c r="M9" s="47">
        <f>'2012A Academic'!M9</f>
        <v>0</v>
      </c>
      <c r="N9" s="46"/>
      <c r="O9" s="46">
        <f aca="true" t="shared" si="83" ref="O9:O35">U9+AA9+AG9+AM9+AS9+AY9+BE9+BK9+BQ9+BW9+CC9+CI9+CO9+CU9+DA9+DG9+DM9+EE9+DS9+DY9</f>
        <v>0</v>
      </c>
      <c r="P9" s="48">
        <f t="shared" si="1"/>
        <v>0</v>
      </c>
      <c r="Q9" s="46">
        <f t="shared" si="2"/>
        <v>0</v>
      </c>
      <c r="R9" s="46">
        <f t="shared" si="3"/>
        <v>0</v>
      </c>
      <c r="S9" s="48">
        <f t="shared" si="4"/>
        <v>0</v>
      </c>
      <c r="T9" s="46"/>
      <c r="U9" s="47">
        <f aca="true" t="shared" si="84" ref="U9:U35">C9*0.74748/100</f>
        <v>0</v>
      </c>
      <c r="V9" s="48">
        <f t="shared" si="5"/>
        <v>0</v>
      </c>
      <c r="W9" s="47">
        <f t="shared" si="6"/>
        <v>0</v>
      </c>
      <c r="X9" s="47">
        <f t="shared" si="7"/>
        <v>0</v>
      </c>
      <c r="Y9" s="47">
        <f t="shared" si="8"/>
        <v>0</v>
      </c>
      <c r="Z9" s="46"/>
      <c r="AA9" s="47">
        <f aca="true" t="shared" si="85" ref="AA9:AA35">C9*0.34282/100</f>
        <v>0</v>
      </c>
      <c r="AB9" s="47">
        <f t="shared" si="9"/>
        <v>0</v>
      </c>
      <c r="AC9" s="46">
        <f t="shared" si="10"/>
        <v>0</v>
      </c>
      <c r="AD9" s="47">
        <f t="shared" si="11"/>
        <v>0</v>
      </c>
      <c r="AE9" s="47">
        <f t="shared" si="12"/>
        <v>0</v>
      </c>
      <c r="AF9" s="46"/>
      <c r="AG9" s="47">
        <f aca="true" t="shared" si="86" ref="AG9:AG35">C9*0.07099/100</f>
        <v>0</v>
      </c>
      <c r="AH9" s="47">
        <f t="shared" si="13"/>
        <v>0</v>
      </c>
      <c r="AI9" s="46">
        <f t="shared" si="14"/>
        <v>0</v>
      </c>
      <c r="AJ9" s="47">
        <f t="shared" si="15"/>
        <v>0</v>
      </c>
      <c r="AK9" s="47">
        <f t="shared" si="16"/>
        <v>0</v>
      </c>
      <c r="AL9" s="46"/>
      <c r="AM9" s="47">
        <f aca="true" t="shared" si="87" ref="AM9:AM35">C9*7.58946/100</f>
        <v>0</v>
      </c>
      <c r="AN9" s="47">
        <f t="shared" si="17"/>
        <v>0</v>
      </c>
      <c r="AO9" s="46">
        <f t="shared" si="18"/>
        <v>0</v>
      </c>
      <c r="AP9" s="47">
        <f t="shared" si="19"/>
        <v>0</v>
      </c>
      <c r="AQ9" s="47">
        <f t="shared" si="20"/>
        <v>0</v>
      </c>
      <c r="AR9" s="46"/>
      <c r="AS9" s="47">
        <f aca="true" t="shared" si="88" ref="AS9:AS35">C9*0.04174/100</f>
        <v>0</v>
      </c>
      <c r="AT9" s="47">
        <f t="shared" si="21"/>
        <v>0</v>
      </c>
      <c r="AU9" s="46">
        <f t="shared" si="22"/>
        <v>0</v>
      </c>
      <c r="AV9" s="47">
        <f t="shared" si="23"/>
        <v>0</v>
      </c>
      <c r="AW9" s="47">
        <f t="shared" si="24"/>
        <v>0</v>
      </c>
      <c r="AX9" s="46"/>
      <c r="AY9" s="47">
        <f aca="true" t="shared" si="89" ref="AY9:AY35">C9*0.04407/100</f>
        <v>0</v>
      </c>
      <c r="AZ9" s="47">
        <f t="shared" si="25"/>
        <v>0</v>
      </c>
      <c r="BA9" s="46">
        <f t="shared" si="26"/>
        <v>0</v>
      </c>
      <c r="BB9" s="47">
        <f t="shared" si="27"/>
        <v>0</v>
      </c>
      <c r="BC9" s="47">
        <f t="shared" si="28"/>
        <v>0</v>
      </c>
      <c r="BD9" s="46"/>
      <c r="BE9" s="47">
        <f aca="true" t="shared" si="90" ref="BE9:BE35">C9*0.01236/100</f>
        <v>0</v>
      </c>
      <c r="BF9" s="47">
        <f t="shared" si="29"/>
        <v>0</v>
      </c>
      <c r="BG9" s="46">
        <f t="shared" si="30"/>
        <v>0</v>
      </c>
      <c r="BH9" s="47">
        <f t="shared" si="31"/>
        <v>0</v>
      </c>
      <c r="BI9" s="47">
        <f t="shared" si="32"/>
        <v>0</v>
      </c>
      <c r="BJ9" s="46"/>
      <c r="BK9" s="47">
        <f aca="true" t="shared" si="91" ref="BK9:BK35">C9*0.22776/100</f>
        <v>0</v>
      </c>
      <c r="BL9" s="47">
        <f t="shared" si="33"/>
        <v>0</v>
      </c>
      <c r="BM9" s="46">
        <f t="shared" si="34"/>
        <v>0</v>
      </c>
      <c r="BN9" s="47">
        <f t="shared" si="35"/>
        <v>0</v>
      </c>
      <c r="BO9" s="47">
        <f t="shared" si="36"/>
        <v>0</v>
      </c>
      <c r="BP9" s="46"/>
      <c r="BQ9" s="47">
        <f aca="true" t="shared" si="92" ref="BQ9:BQ35">C9*0.3395/100</f>
        <v>0</v>
      </c>
      <c r="BR9" s="47">
        <f t="shared" si="37"/>
        <v>0</v>
      </c>
      <c r="BS9" s="46">
        <f t="shared" si="38"/>
        <v>0</v>
      </c>
      <c r="BT9" s="47">
        <f t="shared" si="39"/>
        <v>0</v>
      </c>
      <c r="BU9" s="47">
        <f t="shared" si="40"/>
        <v>0</v>
      </c>
      <c r="BV9" s="46"/>
      <c r="BW9" s="47">
        <f aca="true" t="shared" si="93" ref="BW9:BW35">C9*4/100</f>
        <v>0</v>
      </c>
      <c r="BX9" s="47">
        <f t="shared" si="41"/>
        <v>0</v>
      </c>
      <c r="BY9" s="46">
        <f t="shared" si="42"/>
        <v>0</v>
      </c>
      <c r="BZ9" s="47">
        <f t="shared" si="43"/>
        <v>0</v>
      </c>
      <c r="CA9" s="47">
        <f t="shared" si="44"/>
        <v>0</v>
      </c>
      <c r="CB9" s="46"/>
      <c r="CC9" s="47">
        <f aca="true" t="shared" si="94" ref="CC9:CC35">C9*0.19842/100</f>
        <v>0</v>
      </c>
      <c r="CD9" s="47">
        <f t="shared" si="45"/>
        <v>0</v>
      </c>
      <c r="CE9" s="46">
        <f t="shared" si="46"/>
        <v>0</v>
      </c>
      <c r="CF9" s="47">
        <f t="shared" si="47"/>
        <v>0</v>
      </c>
      <c r="CG9" s="47">
        <f t="shared" si="48"/>
        <v>0</v>
      </c>
      <c r="CH9" s="46"/>
      <c r="CI9" s="47">
        <f aca="true" t="shared" si="95" ref="CI9:CI35">C9*1.58629/100</f>
        <v>0</v>
      </c>
      <c r="CJ9" s="47">
        <f t="shared" si="49"/>
        <v>0</v>
      </c>
      <c r="CK9" s="46">
        <f t="shared" si="50"/>
        <v>0</v>
      </c>
      <c r="CL9" s="47">
        <f t="shared" si="51"/>
        <v>0</v>
      </c>
      <c r="CM9" s="47">
        <f t="shared" si="52"/>
        <v>0</v>
      </c>
      <c r="CN9" s="46"/>
      <c r="CO9" s="47">
        <f aca="true" t="shared" si="96" ref="CO9:CO35">C9*0.86838/100</f>
        <v>0</v>
      </c>
      <c r="CP9" s="47">
        <f t="shared" si="53"/>
        <v>0</v>
      </c>
      <c r="CQ9" s="46">
        <f t="shared" si="54"/>
        <v>0</v>
      </c>
      <c r="CR9" s="47">
        <f t="shared" si="55"/>
        <v>0</v>
      </c>
      <c r="CS9" s="47">
        <f t="shared" si="56"/>
        <v>0</v>
      </c>
      <c r="CT9" s="46"/>
      <c r="CU9" s="47">
        <f aca="true" t="shared" si="97" ref="CU9:CU35">C9*0.08615/100</f>
        <v>0</v>
      </c>
      <c r="CV9" s="47">
        <f t="shared" si="57"/>
        <v>0</v>
      </c>
      <c r="CW9" s="46">
        <f t="shared" si="58"/>
        <v>0</v>
      </c>
      <c r="CX9" s="47">
        <f t="shared" si="59"/>
        <v>0</v>
      </c>
      <c r="CY9" s="47">
        <f t="shared" si="60"/>
        <v>0</v>
      </c>
      <c r="CZ9" s="46"/>
      <c r="DA9" s="47">
        <f aca="true" t="shared" si="98" ref="DA9:DA35">C9*6.1203/100</f>
        <v>0</v>
      </c>
      <c r="DB9" s="47">
        <f t="shared" si="61"/>
        <v>0</v>
      </c>
      <c r="DC9" s="46">
        <f t="shared" si="62"/>
        <v>0</v>
      </c>
      <c r="DD9" s="47">
        <f t="shared" si="63"/>
        <v>0</v>
      </c>
      <c r="DE9" s="47">
        <f t="shared" si="64"/>
        <v>0</v>
      </c>
      <c r="DF9" s="46"/>
      <c r="DG9" s="47">
        <f aca="true" t="shared" si="99" ref="DG9:DG35">C9*1.44306/100</f>
        <v>0</v>
      </c>
      <c r="DH9" s="47">
        <f t="shared" si="65"/>
        <v>0</v>
      </c>
      <c r="DI9" s="46">
        <f t="shared" si="66"/>
        <v>0</v>
      </c>
      <c r="DJ9" s="47">
        <f t="shared" si="67"/>
        <v>0</v>
      </c>
      <c r="DK9" s="47">
        <f t="shared" si="68"/>
        <v>0</v>
      </c>
      <c r="DL9" s="46"/>
      <c r="DM9" s="46">
        <f aca="true" t="shared" si="100" ref="DM9:DM35">C9*0.24027/100</f>
        <v>0</v>
      </c>
      <c r="DN9" s="46">
        <f t="shared" si="69"/>
        <v>0</v>
      </c>
      <c r="DO9" s="46">
        <f t="shared" si="70"/>
        <v>0</v>
      </c>
      <c r="DP9" s="47">
        <f t="shared" si="71"/>
        <v>0</v>
      </c>
      <c r="DQ9" s="47">
        <f t="shared" si="72"/>
        <v>0</v>
      </c>
      <c r="DR9" s="46"/>
      <c r="DS9" s="47">
        <f aca="true" t="shared" si="101" ref="DS9:DS35">C9*0.25862/100</f>
        <v>0</v>
      </c>
      <c r="DT9" s="47">
        <f t="shared" si="73"/>
        <v>0</v>
      </c>
      <c r="DU9" s="46">
        <f t="shared" si="74"/>
        <v>0</v>
      </c>
      <c r="DV9" s="47">
        <f t="shared" si="75"/>
        <v>0</v>
      </c>
      <c r="DW9" s="47">
        <f t="shared" si="76"/>
        <v>0</v>
      </c>
      <c r="DX9" s="46"/>
      <c r="DY9" s="47">
        <f aca="true" t="shared" si="102" ref="DY9:DY35">C9*19.72307/100</f>
        <v>0</v>
      </c>
      <c r="DZ9" s="47">
        <f t="shared" si="77"/>
        <v>0</v>
      </c>
      <c r="EA9" s="46">
        <f t="shared" si="78"/>
        <v>0</v>
      </c>
      <c r="EB9" s="47">
        <f t="shared" si="79"/>
        <v>0</v>
      </c>
      <c r="EC9" s="47">
        <f t="shared" si="80"/>
        <v>0</v>
      </c>
      <c r="ED9" s="46"/>
      <c r="EE9" s="46"/>
      <c r="EF9" s="46"/>
      <c r="EG9" s="46">
        <f t="shared" si="81"/>
        <v>0</v>
      </c>
      <c r="EH9" s="46"/>
      <c r="EI9" s="46"/>
    </row>
    <row r="10" spans="1:139" ht="12">
      <c r="A10" s="2">
        <v>41183</v>
      </c>
      <c r="C10" s="16"/>
      <c r="D10" s="16">
        <v>107622</v>
      </c>
      <c r="E10" s="45">
        <f t="shared" si="0"/>
        <v>107622</v>
      </c>
      <c r="F10" s="45">
        <v>34072</v>
      </c>
      <c r="G10" s="45">
        <v>54490</v>
      </c>
      <c r="H10" s="46"/>
      <c r="I10" s="47">
        <f>'2012A Academic'!I10</f>
        <v>0</v>
      </c>
      <c r="J10" s="47">
        <f>'2012A Academic'!J10</f>
        <v>60332.0967972</v>
      </c>
      <c r="K10" s="47">
        <f t="shared" si="82"/>
        <v>60332.0967972</v>
      </c>
      <c r="L10" s="47">
        <f>'2012A Academic'!L10</f>
        <v>19100.511067199997</v>
      </c>
      <c r="M10" s="47">
        <f>'2012A Academic'!M10</f>
        <v>30546.690774000002</v>
      </c>
      <c r="N10" s="46"/>
      <c r="O10" s="46"/>
      <c r="P10" s="48">
        <f t="shared" si="1"/>
        <v>47289.90320279999</v>
      </c>
      <c r="Q10" s="46">
        <f t="shared" si="2"/>
        <v>47289.90320279999</v>
      </c>
      <c r="R10" s="46">
        <f t="shared" si="3"/>
        <v>14971.488932800003</v>
      </c>
      <c r="S10" s="48">
        <f t="shared" si="4"/>
        <v>23943.309226</v>
      </c>
      <c r="T10" s="46"/>
      <c r="U10" s="47"/>
      <c r="V10" s="48">
        <f t="shared" si="5"/>
        <v>804.4529256000001</v>
      </c>
      <c r="W10" s="47">
        <f t="shared" si="6"/>
        <v>804.4529256000001</v>
      </c>
      <c r="X10" s="47">
        <f t="shared" si="7"/>
        <v>254.6813856</v>
      </c>
      <c r="Y10" s="47">
        <f t="shared" si="8"/>
        <v>407.301852</v>
      </c>
      <c r="Z10" s="46"/>
      <c r="AA10" s="47"/>
      <c r="AB10" s="47">
        <f t="shared" si="9"/>
        <v>368.9497404</v>
      </c>
      <c r="AC10" s="46">
        <f t="shared" si="10"/>
        <v>368.9497404</v>
      </c>
      <c r="AD10" s="47">
        <f t="shared" si="11"/>
        <v>116.80563040000001</v>
      </c>
      <c r="AE10" s="47">
        <f t="shared" si="12"/>
        <v>186.802618</v>
      </c>
      <c r="AF10" s="46"/>
      <c r="AG10" s="47"/>
      <c r="AH10" s="47">
        <f t="shared" si="13"/>
        <v>76.4008578</v>
      </c>
      <c r="AI10" s="46">
        <f t="shared" si="14"/>
        <v>76.4008578</v>
      </c>
      <c r="AJ10" s="47">
        <f t="shared" si="15"/>
        <v>24.1877128</v>
      </c>
      <c r="AK10" s="47">
        <f t="shared" si="16"/>
        <v>38.682451</v>
      </c>
      <c r="AL10" s="46"/>
      <c r="AM10" s="47"/>
      <c r="AN10" s="47">
        <f t="shared" si="17"/>
        <v>8167.9286412</v>
      </c>
      <c r="AO10" s="46">
        <f t="shared" si="18"/>
        <v>8167.9286412</v>
      </c>
      <c r="AP10" s="47">
        <f t="shared" si="19"/>
        <v>2585.8808112</v>
      </c>
      <c r="AQ10" s="47">
        <f t="shared" si="20"/>
        <v>4135.496754000001</v>
      </c>
      <c r="AR10" s="46"/>
      <c r="AS10" s="47"/>
      <c r="AT10" s="47">
        <f t="shared" si="21"/>
        <v>44.9214228</v>
      </c>
      <c r="AU10" s="46">
        <f t="shared" si="22"/>
        <v>44.9214228</v>
      </c>
      <c r="AV10" s="47">
        <f t="shared" si="23"/>
        <v>14.221652800000001</v>
      </c>
      <c r="AW10" s="47">
        <f t="shared" si="24"/>
        <v>22.744126</v>
      </c>
      <c r="AX10" s="46"/>
      <c r="AY10" s="47"/>
      <c r="AZ10" s="47">
        <f t="shared" si="25"/>
        <v>47.4290154</v>
      </c>
      <c r="BA10" s="46">
        <f t="shared" si="26"/>
        <v>47.4290154</v>
      </c>
      <c r="BB10" s="47">
        <f t="shared" si="27"/>
        <v>15.0155304</v>
      </c>
      <c r="BC10" s="47">
        <f t="shared" si="28"/>
        <v>24.013742999999998</v>
      </c>
      <c r="BD10" s="46"/>
      <c r="BE10" s="47"/>
      <c r="BF10" s="47">
        <f t="shared" si="29"/>
        <v>13.302079199999998</v>
      </c>
      <c r="BG10" s="46">
        <f t="shared" si="30"/>
        <v>13.302079199999998</v>
      </c>
      <c r="BH10" s="47">
        <f t="shared" si="31"/>
        <v>4.2112992</v>
      </c>
      <c r="BI10" s="47">
        <f t="shared" si="32"/>
        <v>6.734964</v>
      </c>
      <c r="BJ10" s="46"/>
      <c r="BK10" s="47"/>
      <c r="BL10" s="47">
        <f t="shared" si="33"/>
        <v>245.11986719999996</v>
      </c>
      <c r="BM10" s="46">
        <f t="shared" si="34"/>
        <v>245.11986719999996</v>
      </c>
      <c r="BN10" s="47">
        <f t="shared" si="35"/>
        <v>77.6023872</v>
      </c>
      <c r="BO10" s="47">
        <f t="shared" si="36"/>
        <v>124.10642399999999</v>
      </c>
      <c r="BP10" s="46"/>
      <c r="BQ10" s="47"/>
      <c r="BR10" s="47">
        <f t="shared" si="37"/>
        <v>365.37669</v>
      </c>
      <c r="BS10" s="46">
        <f t="shared" si="38"/>
        <v>365.37669</v>
      </c>
      <c r="BT10" s="47">
        <f t="shared" si="39"/>
        <v>115.67444</v>
      </c>
      <c r="BU10" s="47">
        <f t="shared" si="40"/>
        <v>184.99355</v>
      </c>
      <c r="BV10" s="46"/>
      <c r="BW10" s="47"/>
      <c r="BX10" s="47">
        <f t="shared" si="41"/>
        <v>4304.88</v>
      </c>
      <c r="BY10" s="46">
        <f t="shared" si="42"/>
        <v>4304.88</v>
      </c>
      <c r="BZ10" s="47">
        <f t="shared" si="43"/>
        <v>1362.88</v>
      </c>
      <c r="CA10" s="47">
        <f t="shared" si="44"/>
        <v>2179.6</v>
      </c>
      <c r="CB10" s="46"/>
      <c r="CC10" s="47"/>
      <c r="CD10" s="47">
        <f t="shared" si="45"/>
        <v>213.54357240000002</v>
      </c>
      <c r="CE10" s="46">
        <f t="shared" si="46"/>
        <v>213.54357240000002</v>
      </c>
      <c r="CF10" s="47">
        <f t="shared" si="47"/>
        <v>67.6056624</v>
      </c>
      <c r="CG10" s="47">
        <f t="shared" si="48"/>
        <v>108.11905800000001</v>
      </c>
      <c r="CH10" s="46"/>
      <c r="CI10" s="47"/>
      <c r="CJ10" s="47">
        <f t="shared" si="49"/>
        <v>1707.1970238000001</v>
      </c>
      <c r="CK10" s="46">
        <f t="shared" si="50"/>
        <v>1707.1970238000001</v>
      </c>
      <c r="CL10" s="47">
        <f t="shared" si="51"/>
        <v>540.4807288</v>
      </c>
      <c r="CM10" s="47">
        <f t="shared" si="52"/>
        <v>864.369421</v>
      </c>
      <c r="CN10" s="46"/>
      <c r="CO10" s="47"/>
      <c r="CP10" s="47">
        <f t="shared" si="53"/>
        <v>934.5679236000001</v>
      </c>
      <c r="CQ10" s="46">
        <f t="shared" si="54"/>
        <v>934.5679236000001</v>
      </c>
      <c r="CR10" s="47">
        <f t="shared" si="55"/>
        <v>295.87443360000003</v>
      </c>
      <c r="CS10" s="47">
        <f t="shared" si="56"/>
        <v>473.180262</v>
      </c>
      <c r="CT10" s="46"/>
      <c r="CU10" s="47"/>
      <c r="CV10" s="47">
        <f t="shared" si="57"/>
        <v>92.716353</v>
      </c>
      <c r="CW10" s="46">
        <f t="shared" si="58"/>
        <v>92.716353</v>
      </c>
      <c r="CX10" s="47">
        <f t="shared" si="59"/>
        <v>29.353028</v>
      </c>
      <c r="CY10" s="47">
        <f t="shared" si="60"/>
        <v>46.943135</v>
      </c>
      <c r="CZ10" s="46"/>
      <c r="DA10" s="47"/>
      <c r="DB10" s="47">
        <f t="shared" si="61"/>
        <v>6586.789266</v>
      </c>
      <c r="DC10" s="46">
        <f t="shared" si="62"/>
        <v>6586.789266</v>
      </c>
      <c r="DD10" s="47">
        <f t="shared" si="63"/>
        <v>2085.308616</v>
      </c>
      <c r="DE10" s="47">
        <f t="shared" si="64"/>
        <v>3334.95147</v>
      </c>
      <c r="DF10" s="46"/>
      <c r="DG10" s="47"/>
      <c r="DH10" s="47">
        <f t="shared" si="65"/>
        <v>1553.0500332</v>
      </c>
      <c r="DI10" s="46">
        <f t="shared" si="66"/>
        <v>1553.0500332</v>
      </c>
      <c r="DJ10" s="47">
        <f t="shared" si="67"/>
        <v>491.6794032</v>
      </c>
      <c r="DK10" s="47">
        <f t="shared" si="68"/>
        <v>786.323394</v>
      </c>
      <c r="DL10" s="46"/>
      <c r="DM10" s="46"/>
      <c r="DN10" s="46">
        <f t="shared" si="69"/>
        <v>258.5833794</v>
      </c>
      <c r="DO10" s="46">
        <f t="shared" si="70"/>
        <v>258.5833794</v>
      </c>
      <c r="DP10" s="47">
        <f t="shared" si="71"/>
        <v>81.8647944</v>
      </c>
      <c r="DQ10" s="47">
        <f t="shared" si="72"/>
        <v>130.92312299999998</v>
      </c>
      <c r="DR10" s="46"/>
      <c r="DS10" s="47"/>
      <c r="DT10" s="47">
        <f t="shared" si="73"/>
        <v>278.33201640000004</v>
      </c>
      <c r="DU10" s="46">
        <f t="shared" si="74"/>
        <v>278.33201640000004</v>
      </c>
      <c r="DV10" s="47">
        <f t="shared" si="75"/>
        <v>88.1170064</v>
      </c>
      <c r="DW10" s="47">
        <f t="shared" si="76"/>
        <v>140.922038</v>
      </c>
      <c r="DX10" s="46"/>
      <c r="DY10" s="47"/>
      <c r="DZ10" s="47">
        <f t="shared" si="77"/>
        <v>21226.3623954</v>
      </c>
      <c r="EA10" s="46">
        <f t="shared" si="78"/>
        <v>21226.3623954</v>
      </c>
      <c r="EB10" s="47">
        <f t="shared" si="79"/>
        <v>6720.044410400001</v>
      </c>
      <c r="EC10" s="47">
        <f t="shared" si="80"/>
        <v>10747.100843</v>
      </c>
      <c r="ED10" s="46"/>
      <c r="EE10" s="46"/>
      <c r="EF10" s="46"/>
      <c r="EG10" s="46">
        <f t="shared" si="81"/>
        <v>0</v>
      </c>
      <c r="EH10" s="46"/>
      <c r="EI10" s="46"/>
    </row>
    <row r="11" spans="1:139" ht="12">
      <c r="A11" s="2">
        <v>41365</v>
      </c>
      <c r="C11" s="16"/>
      <c r="D11" s="16">
        <v>83500</v>
      </c>
      <c r="E11" s="45">
        <f t="shared" si="0"/>
        <v>83500</v>
      </c>
      <c r="F11" s="45">
        <v>34071</v>
      </c>
      <c r="G11" s="45">
        <v>54497</v>
      </c>
      <c r="H11" s="46"/>
      <c r="I11" s="47">
        <f>'2012A Academic'!I11</f>
        <v>0</v>
      </c>
      <c r="J11" s="47">
        <f>'2012A Academic'!J11</f>
        <v>46809.482099999994</v>
      </c>
      <c r="K11" s="47">
        <f t="shared" si="82"/>
        <v>46809.482099999994</v>
      </c>
      <c r="L11" s="47">
        <f>'2012A Academic'!L11</f>
        <v>19099.9504746</v>
      </c>
      <c r="M11" s="47">
        <f>'2012A Academic'!M11</f>
        <v>30550.614922200006</v>
      </c>
      <c r="N11" s="46"/>
      <c r="O11" s="46">
        <f t="shared" si="83"/>
        <v>0</v>
      </c>
      <c r="P11" s="48">
        <f t="shared" si="1"/>
        <v>36690.517900000006</v>
      </c>
      <c r="Q11" s="46">
        <f t="shared" si="2"/>
        <v>36690.517900000006</v>
      </c>
      <c r="R11" s="46">
        <f t="shared" si="3"/>
        <v>14971.049525399998</v>
      </c>
      <c r="S11" s="48">
        <f t="shared" si="4"/>
        <v>23946.385077800005</v>
      </c>
      <c r="T11" s="46"/>
      <c r="U11" s="47">
        <f t="shared" si="84"/>
        <v>0</v>
      </c>
      <c r="V11" s="48">
        <f t="shared" si="5"/>
        <v>624.1458</v>
      </c>
      <c r="W11" s="47">
        <f t="shared" si="6"/>
        <v>624.1458</v>
      </c>
      <c r="X11" s="47">
        <f t="shared" si="7"/>
        <v>254.67391080000002</v>
      </c>
      <c r="Y11" s="47">
        <f t="shared" si="8"/>
        <v>407.3541756</v>
      </c>
      <c r="Z11" s="46"/>
      <c r="AA11" s="47">
        <f t="shared" si="85"/>
        <v>0</v>
      </c>
      <c r="AB11" s="47">
        <f t="shared" si="9"/>
        <v>286.2547</v>
      </c>
      <c r="AC11" s="46">
        <f t="shared" si="10"/>
        <v>286.2547</v>
      </c>
      <c r="AD11" s="47">
        <f t="shared" si="11"/>
        <v>116.80220220000001</v>
      </c>
      <c r="AE11" s="47">
        <f t="shared" si="12"/>
        <v>186.8266154</v>
      </c>
      <c r="AF11" s="46"/>
      <c r="AG11" s="47">
        <f t="shared" si="86"/>
        <v>0</v>
      </c>
      <c r="AH11" s="47">
        <f t="shared" si="13"/>
        <v>59.27665</v>
      </c>
      <c r="AI11" s="46">
        <f t="shared" si="14"/>
        <v>59.27665</v>
      </c>
      <c r="AJ11" s="47">
        <f t="shared" si="15"/>
        <v>24.1870029</v>
      </c>
      <c r="AK11" s="47">
        <f t="shared" si="16"/>
        <v>38.6874203</v>
      </c>
      <c r="AL11" s="46"/>
      <c r="AM11" s="47">
        <f t="shared" si="87"/>
        <v>0</v>
      </c>
      <c r="AN11" s="47">
        <f t="shared" si="17"/>
        <v>6337.199100000001</v>
      </c>
      <c r="AO11" s="46">
        <f t="shared" si="18"/>
        <v>6337.199100000001</v>
      </c>
      <c r="AP11" s="47">
        <f t="shared" si="19"/>
        <v>2585.8049166</v>
      </c>
      <c r="AQ11" s="47">
        <f t="shared" si="20"/>
        <v>4136.0280162</v>
      </c>
      <c r="AR11" s="46"/>
      <c r="AS11" s="47">
        <f t="shared" si="88"/>
        <v>0</v>
      </c>
      <c r="AT11" s="47">
        <f t="shared" si="21"/>
        <v>34.8529</v>
      </c>
      <c r="AU11" s="46">
        <f t="shared" si="22"/>
        <v>34.8529</v>
      </c>
      <c r="AV11" s="47">
        <f t="shared" si="23"/>
        <v>14.2212354</v>
      </c>
      <c r="AW11" s="47">
        <f t="shared" si="24"/>
        <v>22.7470478</v>
      </c>
      <c r="AX11" s="46"/>
      <c r="AY11" s="47">
        <f t="shared" si="89"/>
        <v>0</v>
      </c>
      <c r="AZ11" s="47">
        <f t="shared" si="25"/>
        <v>36.798449999999995</v>
      </c>
      <c r="BA11" s="46">
        <f t="shared" si="26"/>
        <v>36.798449999999995</v>
      </c>
      <c r="BB11" s="47">
        <f t="shared" si="27"/>
        <v>15.015089699999999</v>
      </c>
      <c r="BC11" s="47">
        <f t="shared" si="28"/>
        <v>24.0168279</v>
      </c>
      <c r="BD11" s="46"/>
      <c r="BE11" s="47">
        <f t="shared" si="90"/>
        <v>0</v>
      </c>
      <c r="BF11" s="47">
        <f t="shared" si="29"/>
        <v>10.320599999999999</v>
      </c>
      <c r="BG11" s="46">
        <f t="shared" si="30"/>
        <v>10.320599999999999</v>
      </c>
      <c r="BH11" s="47">
        <f t="shared" si="31"/>
        <v>4.2111756</v>
      </c>
      <c r="BI11" s="47">
        <f t="shared" si="32"/>
        <v>6.7358291999999995</v>
      </c>
      <c r="BJ11" s="46"/>
      <c r="BK11" s="47">
        <f t="shared" si="91"/>
        <v>0</v>
      </c>
      <c r="BL11" s="47">
        <f t="shared" si="33"/>
        <v>190.1796</v>
      </c>
      <c r="BM11" s="46">
        <f t="shared" si="34"/>
        <v>190.1796</v>
      </c>
      <c r="BN11" s="47">
        <f t="shared" si="35"/>
        <v>77.6001096</v>
      </c>
      <c r="BO11" s="47">
        <f t="shared" si="36"/>
        <v>124.12236719999999</v>
      </c>
      <c r="BP11" s="46"/>
      <c r="BQ11" s="47">
        <f t="shared" si="92"/>
        <v>0</v>
      </c>
      <c r="BR11" s="47">
        <f t="shared" si="37"/>
        <v>283.4825</v>
      </c>
      <c r="BS11" s="46">
        <f t="shared" si="38"/>
        <v>283.4825</v>
      </c>
      <c r="BT11" s="47">
        <f t="shared" si="39"/>
        <v>115.671045</v>
      </c>
      <c r="BU11" s="47">
        <f t="shared" si="40"/>
        <v>185.017315</v>
      </c>
      <c r="BV11" s="46"/>
      <c r="BW11" s="47">
        <f t="shared" si="93"/>
        <v>0</v>
      </c>
      <c r="BX11" s="47">
        <f t="shared" si="41"/>
        <v>3340</v>
      </c>
      <c r="BY11" s="46">
        <f t="shared" si="42"/>
        <v>3340</v>
      </c>
      <c r="BZ11" s="47">
        <f t="shared" si="43"/>
        <v>1362.84</v>
      </c>
      <c r="CA11" s="47">
        <f t="shared" si="44"/>
        <v>2179.88</v>
      </c>
      <c r="CB11" s="46"/>
      <c r="CC11" s="47">
        <f t="shared" si="94"/>
        <v>0</v>
      </c>
      <c r="CD11" s="47">
        <f t="shared" si="45"/>
        <v>165.6807</v>
      </c>
      <c r="CE11" s="46">
        <f t="shared" si="46"/>
        <v>165.6807</v>
      </c>
      <c r="CF11" s="47">
        <f t="shared" si="47"/>
        <v>67.6036782</v>
      </c>
      <c r="CG11" s="47">
        <f t="shared" si="48"/>
        <v>108.1329474</v>
      </c>
      <c r="CH11" s="46"/>
      <c r="CI11" s="47">
        <f t="shared" si="95"/>
        <v>0</v>
      </c>
      <c r="CJ11" s="47">
        <f t="shared" si="49"/>
        <v>1324.55215</v>
      </c>
      <c r="CK11" s="46">
        <f t="shared" si="50"/>
        <v>1324.55215</v>
      </c>
      <c r="CL11" s="47">
        <f t="shared" si="51"/>
        <v>540.4648659</v>
      </c>
      <c r="CM11" s="47">
        <f t="shared" si="52"/>
        <v>864.4804613</v>
      </c>
      <c r="CN11" s="46"/>
      <c r="CO11" s="47">
        <f t="shared" si="96"/>
        <v>0</v>
      </c>
      <c r="CP11" s="47">
        <f t="shared" si="53"/>
        <v>725.0973000000001</v>
      </c>
      <c r="CQ11" s="46">
        <f t="shared" si="54"/>
        <v>725.0973000000001</v>
      </c>
      <c r="CR11" s="47">
        <f t="shared" si="55"/>
        <v>295.8657498</v>
      </c>
      <c r="CS11" s="47">
        <f t="shared" si="56"/>
        <v>473.2410486</v>
      </c>
      <c r="CT11" s="46"/>
      <c r="CU11" s="47">
        <f t="shared" si="97"/>
        <v>0</v>
      </c>
      <c r="CV11" s="47">
        <f t="shared" si="57"/>
        <v>71.93525000000001</v>
      </c>
      <c r="CW11" s="46">
        <f t="shared" si="58"/>
        <v>71.93525000000001</v>
      </c>
      <c r="CX11" s="47">
        <f t="shared" si="59"/>
        <v>29.3521665</v>
      </c>
      <c r="CY11" s="47">
        <f t="shared" si="60"/>
        <v>46.9491655</v>
      </c>
      <c r="CZ11" s="46"/>
      <c r="DA11" s="47">
        <f t="shared" si="98"/>
        <v>0</v>
      </c>
      <c r="DB11" s="47">
        <f t="shared" si="61"/>
        <v>5110.450500000001</v>
      </c>
      <c r="DC11" s="46">
        <f t="shared" si="62"/>
        <v>5110.450500000001</v>
      </c>
      <c r="DD11" s="47">
        <f t="shared" si="63"/>
        <v>2085.247413</v>
      </c>
      <c r="DE11" s="47">
        <f t="shared" si="64"/>
        <v>3335.379891</v>
      </c>
      <c r="DF11" s="46"/>
      <c r="DG11" s="47">
        <f t="shared" si="99"/>
        <v>0</v>
      </c>
      <c r="DH11" s="47">
        <f t="shared" si="65"/>
        <v>1204.9551</v>
      </c>
      <c r="DI11" s="46">
        <f t="shared" si="66"/>
        <v>1204.9551</v>
      </c>
      <c r="DJ11" s="47">
        <f t="shared" si="67"/>
        <v>491.6649726</v>
      </c>
      <c r="DK11" s="47">
        <f t="shared" si="68"/>
        <v>786.4244082</v>
      </c>
      <c r="DL11" s="46"/>
      <c r="DM11" s="46">
        <f t="shared" si="100"/>
        <v>0</v>
      </c>
      <c r="DN11" s="46">
        <f t="shared" si="69"/>
        <v>200.62545000000003</v>
      </c>
      <c r="DO11" s="46">
        <f t="shared" si="70"/>
        <v>200.62545000000003</v>
      </c>
      <c r="DP11" s="47">
        <f t="shared" si="71"/>
        <v>81.86239169999999</v>
      </c>
      <c r="DQ11" s="47">
        <f t="shared" si="72"/>
        <v>130.93994189999998</v>
      </c>
      <c r="DR11" s="46"/>
      <c r="DS11" s="47">
        <f t="shared" si="101"/>
        <v>0</v>
      </c>
      <c r="DT11" s="47">
        <f t="shared" si="73"/>
        <v>215.9477</v>
      </c>
      <c r="DU11" s="46">
        <f t="shared" si="74"/>
        <v>215.9477</v>
      </c>
      <c r="DV11" s="47">
        <f t="shared" si="75"/>
        <v>88.1144202</v>
      </c>
      <c r="DW11" s="47">
        <f t="shared" si="76"/>
        <v>140.9401414</v>
      </c>
      <c r="DX11" s="46"/>
      <c r="DY11" s="47">
        <f t="shared" si="102"/>
        <v>0</v>
      </c>
      <c r="DZ11" s="47">
        <f t="shared" si="77"/>
        <v>16468.76345</v>
      </c>
      <c r="EA11" s="46">
        <f t="shared" si="78"/>
        <v>16468.76345</v>
      </c>
      <c r="EB11" s="47">
        <f t="shared" si="79"/>
        <v>6719.8471797</v>
      </c>
      <c r="EC11" s="47">
        <f t="shared" si="80"/>
        <v>10748.481457900001</v>
      </c>
      <c r="ED11" s="46"/>
      <c r="EE11" s="46"/>
      <c r="EF11" s="46"/>
      <c r="EG11" s="46">
        <f t="shared" si="81"/>
        <v>0</v>
      </c>
      <c r="EH11" s="46"/>
      <c r="EI11" s="46"/>
    </row>
    <row r="12" spans="1:139" ht="12">
      <c r="A12" s="2">
        <v>41548</v>
      </c>
      <c r="C12" s="16"/>
      <c r="D12" s="16">
        <v>83500</v>
      </c>
      <c r="E12" s="45">
        <f t="shared" si="0"/>
        <v>83500</v>
      </c>
      <c r="F12" s="45">
        <v>34071</v>
      </c>
      <c r="G12" s="45">
        <v>54497</v>
      </c>
      <c r="H12" s="46"/>
      <c r="I12" s="47">
        <f>'2012A Academic'!I12</f>
        <v>0</v>
      </c>
      <c r="J12" s="47">
        <f>'2012A Academic'!J12</f>
        <v>46809.482099999994</v>
      </c>
      <c r="K12" s="47">
        <f t="shared" si="82"/>
        <v>46809.482099999994</v>
      </c>
      <c r="L12" s="47">
        <f>'2012A Academic'!L12</f>
        <v>19099.9504746</v>
      </c>
      <c r="M12" s="47">
        <f>'2012A Academic'!M12</f>
        <v>30550.614922200006</v>
      </c>
      <c r="N12" s="46"/>
      <c r="O12" s="46"/>
      <c r="P12" s="48">
        <f t="shared" si="1"/>
        <v>36690.517900000006</v>
      </c>
      <c r="Q12" s="46">
        <f t="shared" si="2"/>
        <v>36690.517900000006</v>
      </c>
      <c r="R12" s="46">
        <f t="shared" si="3"/>
        <v>14971.049525399998</v>
      </c>
      <c r="S12" s="48">
        <f t="shared" si="4"/>
        <v>23946.385077800005</v>
      </c>
      <c r="T12" s="46"/>
      <c r="U12" s="47"/>
      <c r="V12" s="48">
        <f t="shared" si="5"/>
        <v>624.1458</v>
      </c>
      <c r="W12" s="47">
        <f t="shared" si="6"/>
        <v>624.1458</v>
      </c>
      <c r="X12" s="47">
        <f t="shared" si="7"/>
        <v>254.67391080000002</v>
      </c>
      <c r="Y12" s="47">
        <f t="shared" si="8"/>
        <v>407.3541756</v>
      </c>
      <c r="Z12" s="46"/>
      <c r="AA12" s="47"/>
      <c r="AB12" s="47">
        <f t="shared" si="9"/>
        <v>286.2547</v>
      </c>
      <c r="AC12" s="46">
        <f t="shared" si="10"/>
        <v>286.2547</v>
      </c>
      <c r="AD12" s="47">
        <f t="shared" si="11"/>
        <v>116.80220220000001</v>
      </c>
      <c r="AE12" s="47">
        <f t="shared" si="12"/>
        <v>186.8266154</v>
      </c>
      <c r="AF12" s="46"/>
      <c r="AG12" s="47"/>
      <c r="AH12" s="47">
        <f t="shared" si="13"/>
        <v>59.27665</v>
      </c>
      <c r="AI12" s="46">
        <f t="shared" si="14"/>
        <v>59.27665</v>
      </c>
      <c r="AJ12" s="47">
        <f t="shared" si="15"/>
        <v>24.1870029</v>
      </c>
      <c r="AK12" s="47">
        <f t="shared" si="16"/>
        <v>38.6874203</v>
      </c>
      <c r="AL12" s="46"/>
      <c r="AM12" s="47"/>
      <c r="AN12" s="47">
        <f t="shared" si="17"/>
        <v>6337.199100000001</v>
      </c>
      <c r="AO12" s="46">
        <f t="shared" si="18"/>
        <v>6337.199100000001</v>
      </c>
      <c r="AP12" s="47">
        <f t="shared" si="19"/>
        <v>2585.8049166</v>
      </c>
      <c r="AQ12" s="47">
        <f t="shared" si="20"/>
        <v>4136.0280162</v>
      </c>
      <c r="AR12" s="46"/>
      <c r="AS12" s="47"/>
      <c r="AT12" s="47">
        <f t="shared" si="21"/>
        <v>34.8529</v>
      </c>
      <c r="AU12" s="46">
        <f t="shared" si="22"/>
        <v>34.8529</v>
      </c>
      <c r="AV12" s="47">
        <f t="shared" si="23"/>
        <v>14.2212354</v>
      </c>
      <c r="AW12" s="47">
        <f t="shared" si="24"/>
        <v>22.7470478</v>
      </c>
      <c r="AX12" s="46"/>
      <c r="AY12" s="47"/>
      <c r="AZ12" s="47">
        <f t="shared" si="25"/>
        <v>36.798449999999995</v>
      </c>
      <c r="BA12" s="46">
        <f t="shared" si="26"/>
        <v>36.798449999999995</v>
      </c>
      <c r="BB12" s="47">
        <f t="shared" si="27"/>
        <v>15.015089699999999</v>
      </c>
      <c r="BC12" s="47">
        <f t="shared" si="28"/>
        <v>24.0168279</v>
      </c>
      <c r="BD12" s="46"/>
      <c r="BE12" s="47"/>
      <c r="BF12" s="47">
        <f t="shared" si="29"/>
        <v>10.320599999999999</v>
      </c>
      <c r="BG12" s="46">
        <f t="shared" si="30"/>
        <v>10.320599999999999</v>
      </c>
      <c r="BH12" s="47">
        <f t="shared" si="31"/>
        <v>4.2111756</v>
      </c>
      <c r="BI12" s="47">
        <f t="shared" si="32"/>
        <v>6.7358291999999995</v>
      </c>
      <c r="BJ12" s="46"/>
      <c r="BK12" s="47"/>
      <c r="BL12" s="47">
        <f t="shared" si="33"/>
        <v>190.1796</v>
      </c>
      <c r="BM12" s="46">
        <f t="shared" si="34"/>
        <v>190.1796</v>
      </c>
      <c r="BN12" s="47">
        <f t="shared" si="35"/>
        <v>77.6001096</v>
      </c>
      <c r="BO12" s="47">
        <f t="shared" si="36"/>
        <v>124.12236719999999</v>
      </c>
      <c r="BP12" s="46"/>
      <c r="BQ12" s="47"/>
      <c r="BR12" s="47">
        <f t="shared" si="37"/>
        <v>283.4825</v>
      </c>
      <c r="BS12" s="46">
        <f t="shared" si="38"/>
        <v>283.4825</v>
      </c>
      <c r="BT12" s="47">
        <f t="shared" si="39"/>
        <v>115.671045</v>
      </c>
      <c r="BU12" s="47">
        <f t="shared" si="40"/>
        <v>185.017315</v>
      </c>
      <c r="BV12" s="46"/>
      <c r="BW12" s="47"/>
      <c r="BX12" s="47">
        <f t="shared" si="41"/>
        <v>3340</v>
      </c>
      <c r="BY12" s="46">
        <f t="shared" si="42"/>
        <v>3340</v>
      </c>
      <c r="BZ12" s="47">
        <f t="shared" si="43"/>
        <v>1362.84</v>
      </c>
      <c r="CA12" s="47">
        <f t="shared" si="44"/>
        <v>2179.88</v>
      </c>
      <c r="CB12" s="46"/>
      <c r="CC12" s="47"/>
      <c r="CD12" s="47">
        <f t="shared" si="45"/>
        <v>165.6807</v>
      </c>
      <c r="CE12" s="46">
        <f t="shared" si="46"/>
        <v>165.6807</v>
      </c>
      <c r="CF12" s="47">
        <f t="shared" si="47"/>
        <v>67.6036782</v>
      </c>
      <c r="CG12" s="47">
        <f t="shared" si="48"/>
        <v>108.1329474</v>
      </c>
      <c r="CH12" s="46"/>
      <c r="CI12" s="47"/>
      <c r="CJ12" s="47">
        <f t="shared" si="49"/>
        <v>1324.55215</v>
      </c>
      <c r="CK12" s="46">
        <f t="shared" si="50"/>
        <v>1324.55215</v>
      </c>
      <c r="CL12" s="47">
        <f t="shared" si="51"/>
        <v>540.4648659</v>
      </c>
      <c r="CM12" s="47">
        <f t="shared" si="52"/>
        <v>864.4804613</v>
      </c>
      <c r="CN12" s="46"/>
      <c r="CO12" s="47"/>
      <c r="CP12" s="47">
        <f t="shared" si="53"/>
        <v>725.0973000000001</v>
      </c>
      <c r="CQ12" s="46">
        <f t="shared" si="54"/>
        <v>725.0973000000001</v>
      </c>
      <c r="CR12" s="47">
        <f t="shared" si="55"/>
        <v>295.8657498</v>
      </c>
      <c r="CS12" s="47">
        <f t="shared" si="56"/>
        <v>473.2410486</v>
      </c>
      <c r="CT12" s="46"/>
      <c r="CU12" s="47"/>
      <c r="CV12" s="47">
        <f t="shared" si="57"/>
        <v>71.93525000000001</v>
      </c>
      <c r="CW12" s="46">
        <f t="shared" si="58"/>
        <v>71.93525000000001</v>
      </c>
      <c r="CX12" s="47">
        <f t="shared" si="59"/>
        <v>29.3521665</v>
      </c>
      <c r="CY12" s="47">
        <f t="shared" si="60"/>
        <v>46.9491655</v>
      </c>
      <c r="CZ12" s="46"/>
      <c r="DA12" s="47"/>
      <c r="DB12" s="47">
        <f t="shared" si="61"/>
        <v>5110.450500000001</v>
      </c>
      <c r="DC12" s="46">
        <f t="shared" si="62"/>
        <v>5110.450500000001</v>
      </c>
      <c r="DD12" s="47">
        <f t="shared" si="63"/>
        <v>2085.247413</v>
      </c>
      <c r="DE12" s="47">
        <f t="shared" si="64"/>
        <v>3335.379891</v>
      </c>
      <c r="DF12" s="46"/>
      <c r="DG12" s="47"/>
      <c r="DH12" s="47">
        <f t="shared" si="65"/>
        <v>1204.9551</v>
      </c>
      <c r="DI12" s="46">
        <f t="shared" si="66"/>
        <v>1204.9551</v>
      </c>
      <c r="DJ12" s="47">
        <f t="shared" si="67"/>
        <v>491.6649726</v>
      </c>
      <c r="DK12" s="47">
        <f t="shared" si="68"/>
        <v>786.4244082</v>
      </c>
      <c r="DL12" s="46"/>
      <c r="DM12" s="46"/>
      <c r="DN12" s="46">
        <f t="shared" si="69"/>
        <v>200.62545000000003</v>
      </c>
      <c r="DO12" s="46">
        <f t="shared" si="70"/>
        <v>200.62545000000003</v>
      </c>
      <c r="DP12" s="47">
        <f t="shared" si="71"/>
        <v>81.86239169999999</v>
      </c>
      <c r="DQ12" s="47">
        <f t="shared" si="72"/>
        <v>130.93994189999998</v>
      </c>
      <c r="DR12" s="46"/>
      <c r="DS12" s="47"/>
      <c r="DT12" s="47">
        <f t="shared" si="73"/>
        <v>215.9477</v>
      </c>
      <c r="DU12" s="46">
        <f t="shared" si="74"/>
        <v>215.9477</v>
      </c>
      <c r="DV12" s="47">
        <f t="shared" si="75"/>
        <v>88.1144202</v>
      </c>
      <c r="DW12" s="47">
        <f t="shared" si="76"/>
        <v>140.9401414</v>
      </c>
      <c r="DX12" s="46"/>
      <c r="DY12" s="47"/>
      <c r="DZ12" s="47">
        <f t="shared" si="77"/>
        <v>16468.76345</v>
      </c>
      <c r="EA12" s="46">
        <f t="shared" si="78"/>
        <v>16468.76345</v>
      </c>
      <c r="EB12" s="47">
        <f t="shared" si="79"/>
        <v>6719.8471797</v>
      </c>
      <c r="EC12" s="47">
        <f t="shared" si="80"/>
        <v>10748.481457900001</v>
      </c>
      <c r="ED12" s="46"/>
      <c r="EE12" s="46"/>
      <c r="EF12" s="46"/>
      <c r="EG12" s="46">
        <f t="shared" si="81"/>
        <v>0</v>
      </c>
      <c r="EH12" s="46"/>
      <c r="EI12" s="46"/>
    </row>
    <row r="13" spans="1:139" ht="12">
      <c r="A13" s="2">
        <v>41730</v>
      </c>
      <c r="C13" s="16"/>
      <c r="D13" s="16">
        <v>83500</v>
      </c>
      <c r="E13" s="45">
        <f t="shared" si="0"/>
        <v>83500</v>
      </c>
      <c r="F13" s="45">
        <v>34071</v>
      </c>
      <c r="G13" s="45">
        <v>54497</v>
      </c>
      <c r="H13" s="46"/>
      <c r="I13" s="47">
        <f>'2012A Academic'!I13</f>
        <v>0</v>
      </c>
      <c r="J13" s="47">
        <f>'2012A Academic'!J13</f>
        <v>46809.482099999994</v>
      </c>
      <c r="K13" s="47">
        <f t="shared" si="82"/>
        <v>46809.482099999994</v>
      </c>
      <c r="L13" s="47">
        <f>'2012A Academic'!L13</f>
        <v>19099.9504746</v>
      </c>
      <c r="M13" s="47">
        <f>'2012A Academic'!M13</f>
        <v>30550.614922200006</v>
      </c>
      <c r="N13" s="46"/>
      <c r="O13" s="46">
        <f t="shared" si="83"/>
        <v>0</v>
      </c>
      <c r="P13" s="48">
        <f t="shared" si="1"/>
        <v>36690.517900000006</v>
      </c>
      <c r="Q13" s="46">
        <f t="shared" si="2"/>
        <v>36690.517900000006</v>
      </c>
      <c r="R13" s="46">
        <f t="shared" si="3"/>
        <v>14971.049525399998</v>
      </c>
      <c r="S13" s="48">
        <f t="shared" si="4"/>
        <v>23946.385077800005</v>
      </c>
      <c r="T13" s="46"/>
      <c r="U13" s="47">
        <f t="shared" si="84"/>
        <v>0</v>
      </c>
      <c r="V13" s="48">
        <f t="shared" si="5"/>
        <v>624.1458</v>
      </c>
      <c r="W13" s="47">
        <f t="shared" si="6"/>
        <v>624.1458</v>
      </c>
      <c r="X13" s="47">
        <f t="shared" si="7"/>
        <v>254.67391080000002</v>
      </c>
      <c r="Y13" s="47">
        <f t="shared" si="8"/>
        <v>407.3541756</v>
      </c>
      <c r="Z13" s="46"/>
      <c r="AA13" s="47">
        <f t="shared" si="85"/>
        <v>0</v>
      </c>
      <c r="AB13" s="47">
        <f t="shared" si="9"/>
        <v>286.2547</v>
      </c>
      <c r="AC13" s="46">
        <f t="shared" si="10"/>
        <v>286.2547</v>
      </c>
      <c r="AD13" s="47">
        <f t="shared" si="11"/>
        <v>116.80220220000001</v>
      </c>
      <c r="AE13" s="47">
        <f t="shared" si="12"/>
        <v>186.8266154</v>
      </c>
      <c r="AF13" s="46"/>
      <c r="AG13" s="47">
        <f t="shared" si="86"/>
        <v>0</v>
      </c>
      <c r="AH13" s="47">
        <f t="shared" si="13"/>
        <v>59.27665</v>
      </c>
      <c r="AI13" s="46">
        <f t="shared" si="14"/>
        <v>59.27665</v>
      </c>
      <c r="AJ13" s="47">
        <f t="shared" si="15"/>
        <v>24.1870029</v>
      </c>
      <c r="AK13" s="47">
        <f t="shared" si="16"/>
        <v>38.6874203</v>
      </c>
      <c r="AL13" s="46"/>
      <c r="AM13" s="47">
        <f t="shared" si="87"/>
        <v>0</v>
      </c>
      <c r="AN13" s="47">
        <f t="shared" si="17"/>
        <v>6337.199100000001</v>
      </c>
      <c r="AO13" s="46">
        <f t="shared" si="18"/>
        <v>6337.199100000001</v>
      </c>
      <c r="AP13" s="47">
        <f t="shared" si="19"/>
        <v>2585.8049166</v>
      </c>
      <c r="AQ13" s="47">
        <f t="shared" si="20"/>
        <v>4136.0280162</v>
      </c>
      <c r="AR13" s="46"/>
      <c r="AS13" s="47">
        <f t="shared" si="88"/>
        <v>0</v>
      </c>
      <c r="AT13" s="47">
        <f t="shared" si="21"/>
        <v>34.8529</v>
      </c>
      <c r="AU13" s="46">
        <f t="shared" si="22"/>
        <v>34.8529</v>
      </c>
      <c r="AV13" s="47">
        <f t="shared" si="23"/>
        <v>14.2212354</v>
      </c>
      <c r="AW13" s="47">
        <f t="shared" si="24"/>
        <v>22.7470478</v>
      </c>
      <c r="AX13" s="46"/>
      <c r="AY13" s="47">
        <f t="shared" si="89"/>
        <v>0</v>
      </c>
      <c r="AZ13" s="47">
        <f t="shared" si="25"/>
        <v>36.798449999999995</v>
      </c>
      <c r="BA13" s="46">
        <f t="shared" si="26"/>
        <v>36.798449999999995</v>
      </c>
      <c r="BB13" s="47">
        <f t="shared" si="27"/>
        <v>15.015089699999999</v>
      </c>
      <c r="BC13" s="47">
        <f t="shared" si="28"/>
        <v>24.0168279</v>
      </c>
      <c r="BD13" s="46"/>
      <c r="BE13" s="47">
        <f t="shared" si="90"/>
        <v>0</v>
      </c>
      <c r="BF13" s="47">
        <f t="shared" si="29"/>
        <v>10.320599999999999</v>
      </c>
      <c r="BG13" s="46">
        <f t="shared" si="30"/>
        <v>10.320599999999999</v>
      </c>
      <c r="BH13" s="47">
        <f t="shared" si="31"/>
        <v>4.2111756</v>
      </c>
      <c r="BI13" s="47">
        <f t="shared" si="32"/>
        <v>6.7358291999999995</v>
      </c>
      <c r="BJ13" s="46"/>
      <c r="BK13" s="47">
        <f t="shared" si="91"/>
        <v>0</v>
      </c>
      <c r="BL13" s="47">
        <f t="shared" si="33"/>
        <v>190.1796</v>
      </c>
      <c r="BM13" s="46">
        <f t="shared" si="34"/>
        <v>190.1796</v>
      </c>
      <c r="BN13" s="47">
        <f t="shared" si="35"/>
        <v>77.6001096</v>
      </c>
      <c r="BO13" s="47">
        <f t="shared" si="36"/>
        <v>124.12236719999999</v>
      </c>
      <c r="BP13" s="46"/>
      <c r="BQ13" s="47">
        <f t="shared" si="92"/>
        <v>0</v>
      </c>
      <c r="BR13" s="47">
        <f t="shared" si="37"/>
        <v>283.4825</v>
      </c>
      <c r="BS13" s="46">
        <f t="shared" si="38"/>
        <v>283.4825</v>
      </c>
      <c r="BT13" s="47">
        <f t="shared" si="39"/>
        <v>115.671045</v>
      </c>
      <c r="BU13" s="47">
        <f t="shared" si="40"/>
        <v>185.017315</v>
      </c>
      <c r="BV13" s="46"/>
      <c r="BW13" s="47">
        <f t="shared" si="93"/>
        <v>0</v>
      </c>
      <c r="BX13" s="47">
        <f t="shared" si="41"/>
        <v>3340</v>
      </c>
      <c r="BY13" s="46">
        <f t="shared" si="42"/>
        <v>3340</v>
      </c>
      <c r="BZ13" s="47">
        <f t="shared" si="43"/>
        <v>1362.84</v>
      </c>
      <c r="CA13" s="47">
        <f t="shared" si="44"/>
        <v>2179.88</v>
      </c>
      <c r="CB13" s="46"/>
      <c r="CC13" s="47">
        <f t="shared" si="94"/>
        <v>0</v>
      </c>
      <c r="CD13" s="47">
        <f t="shared" si="45"/>
        <v>165.6807</v>
      </c>
      <c r="CE13" s="46">
        <f t="shared" si="46"/>
        <v>165.6807</v>
      </c>
      <c r="CF13" s="47">
        <f t="shared" si="47"/>
        <v>67.6036782</v>
      </c>
      <c r="CG13" s="47">
        <f t="shared" si="48"/>
        <v>108.1329474</v>
      </c>
      <c r="CH13" s="46"/>
      <c r="CI13" s="47">
        <f t="shared" si="95"/>
        <v>0</v>
      </c>
      <c r="CJ13" s="47">
        <f t="shared" si="49"/>
        <v>1324.55215</v>
      </c>
      <c r="CK13" s="46">
        <f t="shared" si="50"/>
        <v>1324.55215</v>
      </c>
      <c r="CL13" s="47">
        <f t="shared" si="51"/>
        <v>540.4648659</v>
      </c>
      <c r="CM13" s="47">
        <f t="shared" si="52"/>
        <v>864.4804613</v>
      </c>
      <c r="CN13" s="46"/>
      <c r="CO13" s="47">
        <f t="shared" si="96"/>
        <v>0</v>
      </c>
      <c r="CP13" s="47">
        <f t="shared" si="53"/>
        <v>725.0973000000001</v>
      </c>
      <c r="CQ13" s="46">
        <f t="shared" si="54"/>
        <v>725.0973000000001</v>
      </c>
      <c r="CR13" s="47">
        <f t="shared" si="55"/>
        <v>295.8657498</v>
      </c>
      <c r="CS13" s="47">
        <f t="shared" si="56"/>
        <v>473.2410486</v>
      </c>
      <c r="CT13" s="46"/>
      <c r="CU13" s="47">
        <f t="shared" si="97"/>
        <v>0</v>
      </c>
      <c r="CV13" s="47">
        <f t="shared" si="57"/>
        <v>71.93525000000001</v>
      </c>
      <c r="CW13" s="46">
        <f t="shared" si="58"/>
        <v>71.93525000000001</v>
      </c>
      <c r="CX13" s="47">
        <f t="shared" si="59"/>
        <v>29.3521665</v>
      </c>
      <c r="CY13" s="47">
        <f t="shared" si="60"/>
        <v>46.9491655</v>
      </c>
      <c r="CZ13" s="46"/>
      <c r="DA13" s="47">
        <f t="shared" si="98"/>
        <v>0</v>
      </c>
      <c r="DB13" s="47">
        <f t="shared" si="61"/>
        <v>5110.450500000001</v>
      </c>
      <c r="DC13" s="46">
        <f t="shared" si="62"/>
        <v>5110.450500000001</v>
      </c>
      <c r="DD13" s="47">
        <f t="shared" si="63"/>
        <v>2085.247413</v>
      </c>
      <c r="DE13" s="47">
        <f t="shared" si="64"/>
        <v>3335.379891</v>
      </c>
      <c r="DF13" s="46"/>
      <c r="DG13" s="47">
        <f t="shared" si="99"/>
        <v>0</v>
      </c>
      <c r="DH13" s="47">
        <f t="shared" si="65"/>
        <v>1204.9551</v>
      </c>
      <c r="DI13" s="46">
        <f t="shared" si="66"/>
        <v>1204.9551</v>
      </c>
      <c r="DJ13" s="47">
        <f t="shared" si="67"/>
        <v>491.6649726</v>
      </c>
      <c r="DK13" s="47">
        <f t="shared" si="68"/>
        <v>786.4244082</v>
      </c>
      <c r="DL13" s="46"/>
      <c r="DM13" s="46">
        <f t="shared" si="100"/>
        <v>0</v>
      </c>
      <c r="DN13" s="46">
        <f t="shared" si="69"/>
        <v>200.62545000000003</v>
      </c>
      <c r="DO13" s="46">
        <f t="shared" si="70"/>
        <v>200.62545000000003</v>
      </c>
      <c r="DP13" s="47">
        <f t="shared" si="71"/>
        <v>81.86239169999999</v>
      </c>
      <c r="DQ13" s="47">
        <f t="shared" si="72"/>
        <v>130.93994189999998</v>
      </c>
      <c r="DR13" s="46"/>
      <c r="DS13" s="47">
        <f t="shared" si="101"/>
        <v>0</v>
      </c>
      <c r="DT13" s="47">
        <f t="shared" si="73"/>
        <v>215.9477</v>
      </c>
      <c r="DU13" s="46">
        <f t="shared" si="74"/>
        <v>215.9477</v>
      </c>
      <c r="DV13" s="47">
        <f t="shared" si="75"/>
        <v>88.1144202</v>
      </c>
      <c r="DW13" s="47">
        <f t="shared" si="76"/>
        <v>140.9401414</v>
      </c>
      <c r="DX13" s="46"/>
      <c r="DY13" s="47">
        <f t="shared" si="102"/>
        <v>0</v>
      </c>
      <c r="DZ13" s="47">
        <f t="shared" si="77"/>
        <v>16468.76345</v>
      </c>
      <c r="EA13" s="46">
        <f t="shared" si="78"/>
        <v>16468.76345</v>
      </c>
      <c r="EB13" s="47">
        <f t="shared" si="79"/>
        <v>6719.8471797</v>
      </c>
      <c r="EC13" s="47">
        <f t="shared" si="80"/>
        <v>10748.481457900001</v>
      </c>
      <c r="ED13" s="46"/>
      <c r="EE13" s="46"/>
      <c r="EF13" s="46"/>
      <c r="EG13" s="46">
        <f t="shared" si="81"/>
        <v>0</v>
      </c>
      <c r="EH13" s="46"/>
      <c r="EI13" s="46"/>
    </row>
    <row r="14" spans="1:139" ht="12">
      <c r="A14" s="2">
        <v>41913</v>
      </c>
      <c r="B14" s="10"/>
      <c r="C14" s="16"/>
      <c r="D14" s="16">
        <v>83500</v>
      </c>
      <c r="E14" s="45">
        <f t="shared" si="0"/>
        <v>83500</v>
      </c>
      <c r="F14" s="45">
        <v>34071</v>
      </c>
      <c r="G14" s="45">
        <v>54497</v>
      </c>
      <c r="H14" s="46"/>
      <c r="I14" s="47">
        <f>'2012A Academic'!I14</f>
        <v>0</v>
      </c>
      <c r="J14" s="47">
        <f>'2012A Academic'!J14</f>
        <v>46809.482099999994</v>
      </c>
      <c r="K14" s="47">
        <f t="shared" si="82"/>
        <v>46809.482099999994</v>
      </c>
      <c r="L14" s="47">
        <f>'2012A Academic'!L14</f>
        <v>19099.9504746</v>
      </c>
      <c r="M14" s="47">
        <f>'2012A Academic'!M14</f>
        <v>30550.614922200006</v>
      </c>
      <c r="N14" s="46"/>
      <c r="O14" s="46"/>
      <c r="P14" s="48">
        <f t="shared" si="1"/>
        <v>36690.517900000006</v>
      </c>
      <c r="Q14" s="46">
        <f t="shared" si="2"/>
        <v>36690.517900000006</v>
      </c>
      <c r="R14" s="46">
        <f t="shared" si="3"/>
        <v>14971.049525399998</v>
      </c>
      <c r="S14" s="48">
        <f t="shared" si="4"/>
        <v>23946.385077800005</v>
      </c>
      <c r="T14" s="46"/>
      <c r="U14" s="47"/>
      <c r="V14" s="48">
        <f t="shared" si="5"/>
        <v>624.1458</v>
      </c>
      <c r="W14" s="47">
        <f t="shared" si="6"/>
        <v>624.1458</v>
      </c>
      <c r="X14" s="47">
        <f t="shared" si="7"/>
        <v>254.67391080000002</v>
      </c>
      <c r="Y14" s="47">
        <f t="shared" si="8"/>
        <v>407.3541756</v>
      </c>
      <c r="Z14" s="46"/>
      <c r="AA14" s="47"/>
      <c r="AB14" s="47">
        <f t="shared" si="9"/>
        <v>286.2547</v>
      </c>
      <c r="AC14" s="46">
        <f t="shared" si="10"/>
        <v>286.2547</v>
      </c>
      <c r="AD14" s="47">
        <f t="shared" si="11"/>
        <v>116.80220220000001</v>
      </c>
      <c r="AE14" s="47">
        <f t="shared" si="12"/>
        <v>186.8266154</v>
      </c>
      <c r="AF14" s="46"/>
      <c r="AG14" s="47"/>
      <c r="AH14" s="47">
        <f t="shared" si="13"/>
        <v>59.27665</v>
      </c>
      <c r="AI14" s="46">
        <f t="shared" si="14"/>
        <v>59.27665</v>
      </c>
      <c r="AJ14" s="47">
        <f t="shared" si="15"/>
        <v>24.1870029</v>
      </c>
      <c r="AK14" s="47">
        <f t="shared" si="16"/>
        <v>38.6874203</v>
      </c>
      <c r="AL14" s="46"/>
      <c r="AM14" s="47"/>
      <c r="AN14" s="47">
        <f t="shared" si="17"/>
        <v>6337.199100000001</v>
      </c>
      <c r="AO14" s="46">
        <f t="shared" si="18"/>
        <v>6337.199100000001</v>
      </c>
      <c r="AP14" s="47">
        <f t="shared" si="19"/>
        <v>2585.8049166</v>
      </c>
      <c r="AQ14" s="47">
        <f t="shared" si="20"/>
        <v>4136.0280162</v>
      </c>
      <c r="AR14" s="46"/>
      <c r="AS14" s="47"/>
      <c r="AT14" s="47">
        <f t="shared" si="21"/>
        <v>34.8529</v>
      </c>
      <c r="AU14" s="46">
        <f t="shared" si="22"/>
        <v>34.8529</v>
      </c>
      <c r="AV14" s="47">
        <f t="shared" si="23"/>
        <v>14.2212354</v>
      </c>
      <c r="AW14" s="47">
        <f t="shared" si="24"/>
        <v>22.7470478</v>
      </c>
      <c r="AX14" s="46"/>
      <c r="AY14" s="47"/>
      <c r="AZ14" s="47">
        <f t="shared" si="25"/>
        <v>36.798449999999995</v>
      </c>
      <c r="BA14" s="46">
        <f t="shared" si="26"/>
        <v>36.798449999999995</v>
      </c>
      <c r="BB14" s="47">
        <f t="shared" si="27"/>
        <v>15.015089699999999</v>
      </c>
      <c r="BC14" s="47">
        <f t="shared" si="28"/>
        <v>24.0168279</v>
      </c>
      <c r="BD14" s="46"/>
      <c r="BE14" s="47"/>
      <c r="BF14" s="47">
        <f t="shared" si="29"/>
        <v>10.320599999999999</v>
      </c>
      <c r="BG14" s="46">
        <f t="shared" si="30"/>
        <v>10.320599999999999</v>
      </c>
      <c r="BH14" s="47">
        <f t="shared" si="31"/>
        <v>4.2111756</v>
      </c>
      <c r="BI14" s="47">
        <f t="shared" si="32"/>
        <v>6.7358291999999995</v>
      </c>
      <c r="BJ14" s="46"/>
      <c r="BK14" s="47"/>
      <c r="BL14" s="47">
        <f t="shared" si="33"/>
        <v>190.1796</v>
      </c>
      <c r="BM14" s="46">
        <f t="shared" si="34"/>
        <v>190.1796</v>
      </c>
      <c r="BN14" s="47">
        <f t="shared" si="35"/>
        <v>77.6001096</v>
      </c>
      <c r="BO14" s="47">
        <f t="shared" si="36"/>
        <v>124.12236719999999</v>
      </c>
      <c r="BP14" s="46"/>
      <c r="BQ14" s="47"/>
      <c r="BR14" s="47">
        <f t="shared" si="37"/>
        <v>283.4825</v>
      </c>
      <c r="BS14" s="46">
        <f t="shared" si="38"/>
        <v>283.4825</v>
      </c>
      <c r="BT14" s="47">
        <f t="shared" si="39"/>
        <v>115.671045</v>
      </c>
      <c r="BU14" s="47">
        <f t="shared" si="40"/>
        <v>185.017315</v>
      </c>
      <c r="BV14" s="46"/>
      <c r="BW14" s="47"/>
      <c r="BX14" s="47">
        <f t="shared" si="41"/>
        <v>3340</v>
      </c>
      <c r="BY14" s="46">
        <f t="shared" si="42"/>
        <v>3340</v>
      </c>
      <c r="BZ14" s="47">
        <f t="shared" si="43"/>
        <v>1362.84</v>
      </c>
      <c r="CA14" s="47">
        <f t="shared" si="44"/>
        <v>2179.88</v>
      </c>
      <c r="CB14" s="46"/>
      <c r="CC14" s="47"/>
      <c r="CD14" s="47">
        <f t="shared" si="45"/>
        <v>165.6807</v>
      </c>
      <c r="CE14" s="46">
        <f t="shared" si="46"/>
        <v>165.6807</v>
      </c>
      <c r="CF14" s="47">
        <f t="shared" si="47"/>
        <v>67.6036782</v>
      </c>
      <c r="CG14" s="47">
        <f t="shared" si="48"/>
        <v>108.1329474</v>
      </c>
      <c r="CH14" s="46"/>
      <c r="CI14" s="47"/>
      <c r="CJ14" s="47">
        <f t="shared" si="49"/>
        <v>1324.55215</v>
      </c>
      <c r="CK14" s="46">
        <f t="shared" si="50"/>
        <v>1324.55215</v>
      </c>
      <c r="CL14" s="47">
        <f t="shared" si="51"/>
        <v>540.4648659</v>
      </c>
      <c r="CM14" s="47">
        <f t="shared" si="52"/>
        <v>864.4804613</v>
      </c>
      <c r="CN14" s="46"/>
      <c r="CO14" s="47"/>
      <c r="CP14" s="47">
        <f t="shared" si="53"/>
        <v>725.0973000000001</v>
      </c>
      <c r="CQ14" s="46">
        <f t="shared" si="54"/>
        <v>725.0973000000001</v>
      </c>
      <c r="CR14" s="47">
        <f t="shared" si="55"/>
        <v>295.8657498</v>
      </c>
      <c r="CS14" s="47">
        <f t="shared" si="56"/>
        <v>473.2410486</v>
      </c>
      <c r="CT14" s="46"/>
      <c r="CU14" s="47"/>
      <c r="CV14" s="47">
        <f t="shared" si="57"/>
        <v>71.93525000000001</v>
      </c>
      <c r="CW14" s="46">
        <f t="shared" si="58"/>
        <v>71.93525000000001</v>
      </c>
      <c r="CX14" s="47">
        <f t="shared" si="59"/>
        <v>29.3521665</v>
      </c>
      <c r="CY14" s="47">
        <f t="shared" si="60"/>
        <v>46.9491655</v>
      </c>
      <c r="CZ14" s="46"/>
      <c r="DA14" s="47"/>
      <c r="DB14" s="47">
        <f t="shared" si="61"/>
        <v>5110.450500000001</v>
      </c>
      <c r="DC14" s="46">
        <f t="shared" si="62"/>
        <v>5110.450500000001</v>
      </c>
      <c r="DD14" s="47">
        <f t="shared" si="63"/>
        <v>2085.247413</v>
      </c>
      <c r="DE14" s="47">
        <f t="shared" si="64"/>
        <v>3335.379891</v>
      </c>
      <c r="DF14" s="46"/>
      <c r="DG14" s="47"/>
      <c r="DH14" s="47">
        <f t="shared" si="65"/>
        <v>1204.9551</v>
      </c>
      <c r="DI14" s="46">
        <f t="shared" si="66"/>
        <v>1204.9551</v>
      </c>
      <c r="DJ14" s="47">
        <f t="shared" si="67"/>
        <v>491.6649726</v>
      </c>
      <c r="DK14" s="47">
        <f t="shared" si="68"/>
        <v>786.4244082</v>
      </c>
      <c r="DL14" s="46"/>
      <c r="DM14" s="46"/>
      <c r="DN14" s="46">
        <f t="shared" si="69"/>
        <v>200.62545000000003</v>
      </c>
      <c r="DO14" s="46">
        <f t="shared" si="70"/>
        <v>200.62545000000003</v>
      </c>
      <c r="DP14" s="47">
        <f t="shared" si="71"/>
        <v>81.86239169999999</v>
      </c>
      <c r="DQ14" s="47">
        <f t="shared" si="72"/>
        <v>130.93994189999998</v>
      </c>
      <c r="DR14" s="46"/>
      <c r="DS14" s="47"/>
      <c r="DT14" s="47">
        <f t="shared" si="73"/>
        <v>215.9477</v>
      </c>
      <c r="DU14" s="46">
        <f t="shared" si="74"/>
        <v>215.9477</v>
      </c>
      <c r="DV14" s="47">
        <f t="shared" si="75"/>
        <v>88.1144202</v>
      </c>
      <c r="DW14" s="47">
        <f t="shared" si="76"/>
        <v>140.9401414</v>
      </c>
      <c r="DX14" s="46"/>
      <c r="DY14" s="47"/>
      <c r="DZ14" s="47">
        <f t="shared" si="77"/>
        <v>16468.76345</v>
      </c>
      <c r="EA14" s="46">
        <f t="shared" si="78"/>
        <v>16468.76345</v>
      </c>
      <c r="EB14" s="47">
        <f t="shared" si="79"/>
        <v>6719.8471797</v>
      </c>
      <c r="EC14" s="47">
        <f t="shared" si="80"/>
        <v>10748.481457900001</v>
      </c>
      <c r="ED14" s="46"/>
      <c r="EE14" s="46"/>
      <c r="EF14" s="46"/>
      <c r="EG14" s="46">
        <f t="shared" si="81"/>
        <v>0</v>
      </c>
      <c r="EH14" s="46"/>
      <c r="EI14" s="46"/>
    </row>
    <row r="15" spans="1:139" ht="12">
      <c r="A15" s="2">
        <v>42095</v>
      </c>
      <c r="C15" s="16"/>
      <c r="D15" s="16">
        <v>83500</v>
      </c>
      <c r="E15" s="45">
        <f t="shared" si="0"/>
        <v>83500</v>
      </c>
      <c r="F15" s="45">
        <v>34071</v>
      </c>
      <c r="G15" s="45">
        <v>54497</v>
      </c>
      <c r="H15" s="46"/>
      <c r="I15" s="47">
        <f>'2012A Academic'!I15</f>
        <v>0</v>
      </c>
      <c r="J15" s="47">
        <f>'2012A Academic'!J15</f>
        <v>46809.482099999994</v>
      </c>
      <c r="K15" s="47">
        <f t="shared" si="82"/>
        <v>46809.482099999994</v>
      </c>
      <c r="L15" s="47">
        <f>'2012A Academic'!L15</f>
        <v>19099.9504746</v>
      </c>
      <c r="M15" s="47">
        <f>'2012A Academic'!M15</f>
        <v>30550.614922200006</v>
      </c>
      <c r="N15" s="46"/>
      <c r="O15" s="46">
        <f t="shared" si="83"/>
        <v>0</v>
      </c>
      <c r="P15" s="48">
        <f t="shared" si="1"/>
        <v>36690.517900000006</v>
      </c>
      <c r="Q15" s="46">
        <f t="shared" si="2"/>
        <v>36690.517900000006</v>
      </c>
      <c r="R15" s="46">
        <f t="shared" si="3"/>
        <v>14971.049525399998</v>
      </c>
      <c r="S15" s="48">
        <f t="shared" si="4"/>
        <v>23946.385077800005</v>
      </c>
      <c r="T15" s="46"/>
      <c r="U15" s="47">
        <f t="shared" si="84"/>
        <v>0</v>
      </c>
      <c r="V15" s="48">
        <f t="shared" si="5"/>
        <v>624.1458</v>
      </c>
      <c r="W15" s="47">
        <f t="shared" si="6"/>
        <v>624.1458</v>
      </c>
      <c r="X15" s="47">
        <f t="shared" si="7"/>
        <v>254.67391080000002</v>
      </c>
      <c r="Y15" s="47">
        <f t="shared" si="8"/>
        <v>407.3541756</v>
      </c>
      <c r="Z15" s="46"/>
      <c r="AA15" s="47">
        <f t="shared" si="85"/>
        <v>0</v>
      </c>
      <c r="AB15" s="47">
        <f t="shared" si="9"/>
        <v>286.2547</v>
      </c>
      <c r="AC15" s="46">
        <f t="shared" si="10"/>
        <v>286.2547</v>
      </c>
      <c r="AD15" s="47">
        <f t="shared" si="11"/>
        <v>116.80220220000001</v>
      </c>
      <c r="AE15" s="47">
        <f t="shared" si="12"/>
        <v>186.8266154</v>
      </c>
      <c r="AF15" s="46"/>
      <c r="AG15" s="47">
        <f t="shared" si="86"/>
        <v>0</v>
      </c>
      <c r="AH15" s="47">
        <f t="shared" si="13"/>
        <v>59.27665</v>
      </c>
      <c r="AI15" s="46">
        <f t="shared" si="14"/>
        <v>59.27665</v>
      </c>
      <c r="AJ15" s="47">
        <f t="shared" si="15"/>
        <v>24.1870029</v>
      </c>
      <c r="AK15" s="47">
        <f t="shared" si="16"/>
        <v>38.6874203</v>
      </c>
      <c r="AL15" s="46"/>
      <c r="AM15" s="47">
        <f t="shared" si="87"/>
        <v>0</v>
      </c>
      <c r="AN15" s="47">
        <f t="shared" si="17"/>
        <v>6337.199100000001</v>
      </c>
      <c r="AO15" s="46">
        <f t="shared" si="18"/>
        <v>6337.199100000001</v>
      </c>
      <c r="AP15" s="47">
        <f t="shared" si="19"/>
        <v>2585.8049166</v>
      </c>
      <c r="AQ15" s="47">
        <f t="shared" si="20"/>
        <v>4136.0280162</v>
      </c>
      <c r="AR15" s="46"/>
      <c r="AS15" s="47">
        <f t="shared" si="88"/>
        <v>0</v>
      </c>
      <c r="AT15" s="47">
        <f t="shared" si="21"/>
        <v>34.8529</v>
      </c>
      <c r="AU15" s="46">
        <f t="shared" si="22"/>
        <v>34.8529</v>
      </c>
      <c r="AV15" s="47">
        <f t="shared" si="23"/>
        <v>14.2212354</v>
      </c>
      <c r="AW15" s="47">
        <f t="shared" si="24"/>
        <v>22.7470478</v>
      </c>
      <c r="AX15" s="46"/>
      <c r="AY15" s="47">
        <f t="shared" si="89"/>
        <v>0</v>
      </c>
      <c r="AZ15" s="47">
        <f t="shared" si="25"/>
        <v>36.798449999999995</v>
      </c>
      <c r="BA15" s="46">
        <f t="shared" si="26"/>
        <v>36.798449999999995</v>
      </c>
      <c r="BB15" s="47">
        <f t="shared" si="27"/>
        <v>15.015089699999999</v>
      </c>
      <c r="BC15" s="47">
        <f t="shared" si="28"/>
        <v>24.0168279</v>
      </c>
      <c r="BD15" s="46"/>
      <c r="BE15" s="47">
        <f t="shared" si="90"/>
        <v>0</v>
      </c>
      <c r="BF15" s="47">
        <f t="shared" si="29"/>
        <v>10.320599999999999</v>
      </c>
      <c r="BG15" s="46">
        <f t="shared" si="30"/>
        <v>10.320599999999999</v>
      </c>
      <c r="BH15" s="47">
        <f t="shared" si="31"/>
        <v>4.2111756</v>
      </c>
      <c r="BI15" s="47">
        <f t="shared" si="32"/>
        <v>6.7358291999999995</v>
      </c>
      <c r="BJ15" s="46"/>
      <c r="BK15" s="47">
        <f t="shared" si="91"/>
        <v>0</v>
      </c>
      <c r="BL15" s="47">
        <f t="shared" si="33"/>
        <v>190.1796</v>
      </c>
      <c r="BM15" s="46">
        <f t="shared" si="34"/>
        <v>190.1796</v>
      </c>
      <c r="BN15" s="47">
        <f t="shared" si="35"/>
        <v>77.6001096</v>
      </c>
      <c r="BO15" s="47">
        <f t="shared" si="36"/>
        <v>124.12236719999999</v>
      </c>
      <c r="BP15" s="46"/>
      <c r="BQ15" s="47">
        <f t="shared" si="92"/>
        <v>0</v>
      </c>
      <c r="BR15" s="47">
        <f t="shared" si="37"/>
        <v>283.4825</v>
      </c>
      <c r="BS15" s="46">
        <f t="shared" si="38"/>
        <v>283.4825</v>
      </c>
      <c r="BT15" s="47">
        <f t="shared" si="39"/>
        <v>115.671045</v>
      </c>
      <c r="BU15" s="47">
        <f t="shared" si="40"/>
        <v>185.017315</v>
      </c>
      <c r="BV15" s="46"/>
      <c r="BW15" s="47">
        <f t="shared" si="93"/>
        <v>0</v>
      </c>
      <c r="BX15" s="47">
        <f t="shared" si="41"/>
        <v>3340</v>
      </c>
      <c r="BY15" s="46">
        <f t="shared" si="42"/>
        <v>3340</v>
      </c>
      <c r="BZ15" s="47">
        <f t="shared" si="43"/>
        <v>1362.84</v>
      </c>
      <c r="CA15" s="47">
        <f t="shared" si="44"/>
        <v>2179.88</v>
      </c>
      <c r="CB15" s="46"/>
      <c r="CC15" s="47">
        <f t="shared" si="94"/>
        <v>0</v>
      </c>
      <c r="CD15" s="47">
        <f t="shared" si="45"/>
        <v>165.6807</v>
      </c>
      <c r="CE15" s="46">
        <f t="shared" si="46"/>
        <v>165.6807</v>
      </c>
      <c r="CF15" s="47">
        <f t="shared" si="47"/>
        <v>67.6036782</v>
      </c>
      <c r="CG15" s="47">
        <f t="shared" si="48"/>
        <v>108.1329474</v>
      </c>
      <c r="CH15" s="46"/>
      <c r="CI15" s="47">
        <f t="shared" si="95"/>
        <v>0</v>
      </c>
      <c r="CJ15" s="47">
        <f t="shared" si="49"/>
        <v>1324.55215</v>
      </c>
      <c r="CK15" s="46">
        <f t="shared" si="50"/>
        <v>1324.55215</v>
      </c>
      <c r="CL15" s="47">
        <f t="shared" si="51"/>
        <v>540.4648659</v>
      </c>
      <c r="CM15" s="47">
        <f t="shared" si="52"/>
        <v>864.4804613</v>
      </c>
      <c r="CN15" s="46"/>
      <c r="CO15" s="47">
        <f t="shared" si="96"/>
        <v>0</v>
      </c>
      <c r="CP15" s="47">
        <f t="shared" si="53"/>
        <v>725.0973000000001</v>
      </c>
      <c r="CQ15" s="46">
        <f t="shared" si="54"/>
        <v>725.0973000000001</v>
      </c>
      <c r="CR15" s="47">
        <f t="shared" si="55"/>
        <v>295.8657498</v>
      </c>
      <c r="CS15" s="47">
        <f t="shared" si="56"/>
        <v>473.2410486</v>
      </c>
      <c r="CT15" s="46"/>
      <c r="CU15" s="47">
        <f t="shared" si="97"/>
        <v>0</v>
      </c>
      <c r="CV15" s="47">
        <f t="shared" si="57"/>
        <v>71.93525000000001</v>
      </c>
      <c r="CW15" s="46">
        <f t="shared" si="58"/>
        <v>71.93525000000001</v>
      </c>
      <c r="CX15" s="47">
        <f t="shared" si="59"/>
        <v>29.3521665</v>
      </c>
      <c r="CY15" s="47">
        <f t="shared" si="60"/>
        <v>46.9491655</v>
      </c>
      <c r="CZ15" s="46"/>
      <c r="DA15" s="47">
        <f t="shared" si="98"/>
        <v>0</v>
      </c>
      <c r="DB15" s="47">
        <f t="shared" si="61"/>
        <v>5110.450500000001</v>
      </c>
      <c r="DC15" s="46">
        <f t="shared" si="62"/>
        <v>5110.450500000001</v>
      </c>
      <c r="DD15" s="47">
        <f t="shared" si="63"/>
        <v>2085.247413</v>
      </c>
      <c r="DE15" s="47">
        <f t="shared" si="64"/>
        <v>3335.379891</v>
      </c>
      <c r="DF15" s="46"/>
      <c r="DG15" s="47">
        <f t="shared" si="99"/>
        <v>0</v>
      </c>
      <c r="DH15" s="47">
        <f t="shared" si="65"/>
        <v>1204.9551</v>
      </c>
      <c r="DI15" s="46">
        <f t="shared" si="66"/>
        <v>1204.9551</v>
      </c>
      <c r="DJ15" s="47">
        <f t="shared" si="67"/>
        <v>491.6649726</v>
      </c>
      <c r="DK15" s="47">
        <f t="shared" si="68"/>
        <v>786.4244082</v>
      </c>
      <c r="DL15" s="46"/>
      <c r="DM15" s="46">
        <f t="shared" si="100"/>
        <v>0</v>
      </c>
      <c r="DN15" s="46">
        <f t="shared" si="69"/>
        <v>200.62545000000003</v>
      </c>
      <c r="DO15" s="46">
        <f t="shared" si="70"/>
        <v>200.62545000000003</v>
      </c>
      <c r="DP15" s="47">
        <f t="shared" si="71"/>
        <v>81.86239169999999</v>
      </c>
      <c r="DQ15" s="47">
        <f t="shared" si="72"/>
        <v>130.93994189999998</v>
      </c>
      <c r="DR15" s="46"/>
      <c r="DS15" s="47">
        <f t="shared" si="101"/>
        <v>0</v>
      </c>
      <c r="DT15" s="47">
        <f t="shared" si="73"/>
        <v>215.9477</v>
      </c>
      <c r="DU15" s="46">
        <f t="shared" si="74"/>
        <v>215.9477</v>
      </c>
      <c r="DV15" s="47">
        <f t="shared" si="75"/>
        <v>88.1144202</v>
      </c>
      <c r="DW15" s="47">
        <f t="shared" si="76"/>
        <v>140.9401414</v>
      </c>
      <c r="DX15" s="46"/>
      <c r="DY15" s="47">
        <f t="shared" si="102"/>
        <v>0</v>
      </c>
      <c r="DZ15" s="47">
        <f t="shared" si="77"/>
        <v>16468.76345</v>
      </c>
      <c r="EA15" s="46">
        <f t="shared" si="78"/>
        <v>16468.76345</v>
      </c>
      <c r="EB15" s="47">
        <f t="shared" si="79"/>
        <v>6719.8471797</v>
      </c>
      <c r="EC15" s="47">
        <f t="shared" si="80"/>
        <v>10748.481457900001</v>
      </c>
      <c r="ED15" s="46"/>
      <c r="EE15" s="46"/>
      <c r="EF15" s="46"/>
      <c r="EG15" s="46">
        <f t="shared" si="81"/>
        <v>0</v>
      </c>
      <c r="EH15" s="46"/>
      <c r="EI15" s="46"/>
    </row>
    <row r="16" spans="1:139" ht="12">
      <c r="A16" s="2">
        <v>42278</v>
      </c>
      <c r="C16" s="16"/>
      <c r="D16" s="16">
        <v>83500</v>
      </c>
      <c r="E16" s="45">
        <f t="shared" si="0"/>
        <v>83500</v>
      </c>
      <c r="F16" s="45">
        <v>34071</v>
      </c>
      <c r="G16" s="45">
        <v>54497</v>
      </c>
      <c r="H16" s="46"/>
      <c r="I16" s="47">
        <f>'2012A Academic'!I16</f>
        <v>0</v>
      </c>
      <c r="J16" s="47">
        <f>'2012A Academic'!J16</f>
        <v>46809.482099999994</v>
      </c>
      <c r="K16" s="47">
        <f t="shared" si="82"/>
        <v>46809.482099999994</v>
      </c>
      <c r="L16" s="47">
        <f>'2012A Academic'!L16</f>
        <v>19099.9504746</v>
      </c>
      <c r="M16" s="47">
        <f>'2012A Academic'!M16</f>
        <v>30550.614922200006</v>
      </c>
      <c r="N16" s="46"/>
      <c r="O16" s="46"/>
      <c r="P16" s="48">
        <f t="shared" si="1"/>
        <v>36690.517900000006</v>
      </c>
      <c r="Q16" s="46">
        <f t="shared" si="2"/>
        <v>36690.517900000006</v>
      </c>
      <c r="R16" s="46">
        <f t="shared" si="3"/>
        <v>14971.049525399998</v>
      </c>
      <c r="S16" s="48">
        <f t="shared" si="4"/>
        <v>23946.385077800005</v>
      </c>
      <c r="T16" s="46"/>
      <c r="U16" s="47"/>
      <c r="V16" s="48">
        <f t="shared" si="5"/>
        <v>624.1458</v>
      </c>
      <c r="W16" s="47">
        <f t="shared" si="6"/>
        <v>624.1458</v>
      </c>
      <c r="X16" s="47">
        <f t="shared" si="7"/>
        <v>254.67391080000002</v>
      </c>
      <c r="Y16" s="47">
        <f t="shared" si="8"/>
        <v>407.3541756</v>
      </c>
      <c r="Z16" s="46"/>
      <c r="AA16" s="47"/>
      <c r="AB16" s="47">
        <f t="shared" si="9"/>
        <v>286.2547</v>
      </c>
      <c r="AC16" s="46">
        <f t="shared" si="10"/>
        <v>286.2547</v>
      </c>
      <c r="AD16" s="47">
        <f t="shared" si="11"/>
        <v>116.80220220000001</v>
      </c>
      <c r="AE16" s="47">
        <f t="shared" si="12"/>
        <v>186.8266154</v>
      </c>
      <c r="AF16" s="46"/>
      <c r="AG16" s="47"/>
      <c r="AH16" s="47">
        <f t="shared" si="13"/>
        <v>59.27665</v>
      </c>
      <c r="AI16" s="46">
        <f t="shared" si="14"/>
        <v>59.27665</v>
      </c>
      <c r="AJ16" s="47">
        <f t="shared" si="15"/>
        <v>24.1870029</v>
      </c>
      <c r="AK16" s="47">
        <f t="shared" si="16"/>
        <v>38.6874203</v>
      </c>
      <c r="AL16" s="46"/>
      <c r="AM16" s="47"/>
      <c r="AN16" s="47">
        <f t="shared" si="17"/>
        <v>6337.199100000001</v>
      </c>
      <c r="AO16" s="46">
        <f t="shared" si="18"/>
        <v>6337.199100000001</v>
      </c>
      <c r="AP16" s="47">
        <f t="shared" si="19"/>
        <v>2585.8049166</v>
      </c>
      <c r="AQ16" s="47">
        <f t="shared" si="20"/>
        <v>4136.0280162</v>
      </c>
      <c r="AR16" s="46"/>
      <c r="AS16" s="47"/>
      <c r="AT16" s="47">
        <f t="shared" si="21"/>
        <v>34.8529</v>
      </c>
      <c r="AU16" s="46">
        <f t="shared" si="22"/>
        <v>34.8529</v>
      </c>
      <c r="AV16" s="47">
        <f t="shared" si="23"/>
        <v>14.2212354</v>
      </c>
      <c r="AW16" s="47">
        <f t="shared" si="24"/>
        <v>22.7470478</v>
      </c>
      <c r="AX16" s="46"/>
      <c r="AY16" s="47"/>
      <c r="AZ16" s="47">
        <f t="shared" si="25"/>
        <v>36.798449999999995</v>
      </c>
      <c r="BA16" s="46">
        <f t="shared" si="26"/>
        <v>36.798449999999995</v>
      </c>
      <c r="BB16" s="47">
        <f t="shared" si="27"/>
        <v>15.015089699999999</v>
      </c>
      <c r="BC16" s="47">
        <f t="shared" si="28"/>
        <v>24.0168279</v>
      </c>
      <c r="BD16" s="46"/>
      <c r="BE16" s="47"/>
      <c r="BF16" s="47">
        <f t="shared" si="29"/>
        <v>10.320599999999999</v>
      </c>
      <c r="BG16" s="46">
        <f t="shared" si="30"/>
        <v>10.320599999999999</v>
      </c>
      <c r="BH16" s="47">
        <f t="shared" si="31"/>
        <v>4.2111756</v>
      </c>
      <c r="BI16" s="47">
        <f t="shared" si="32"/>
        <v>6.7358291999999995</v>
      </c>
      <c r="BJ16" s="46"/>
      <c r="BK16" s="47"/>
      <c r="BL16" s="47">
        <f t="shared" si="33"/>
        <v>190.1796</v>
      </c>
      <c r="BM16" s="46">
        <f t="shared" si="34"/>
        <v>190.1796</v>
      </c>
      <c r="BN16" s="47">
        <f t="shared" si="35"/>
        <v>77.6001096</v>
      </c>
      <c r="BO16" s="47">
        <f t="shared" si="36"/>
        <v>124.12236719999999</v>
      </c>
      <c r="BP16" s="46"/>
      <c r="BQ16" s="47"/>
      <c r="BR16" s="47">
        <f t="shared" si="37"/>
        <v>283.4825</v>
      </c>
      <c r="BS16" s="46">
        <f t="shared" si="38"/>
        <v>283.4825</v>
      </c>
      <c r="BT16" s="47">
        <f t="shared" si="39"/>
        <v>115.671045</v>
      </c>
      <c r="BU16" s="47">
        <f t="shared" si="40"/>
        <v>185.017315</v>
      </c>
      <c r="BV16" s="46"/>
      <c r="BW16" s="47"/>
      <c r="BX16" s="47">
        <f t="shared" si="41"/>
        <v>3340</v>
      </c>
      <c r="BY16" s="46">
        <f t="shared" si="42"/>
        <v>3340</v>
      </c>
      <c r="BZ16" s="47">
        <f t="shared" si="43"/>
        <v>1362.84</v>
      </c>
      <c r="CA16" s="47">
        <f t="shared" si="44"/>
        <v>2179.88</v>
      </c>
      <c r="CB16" s="46"/>
      <c r="CC16" s="47"/>
      <c r="CD16" s="47">
        <f t="shared" si="45"/>
        <v>165.6807</v>
      </c>
      <c r="CE16" s="46">
        <f t="shared" si="46"/>
        <v>165.6807</v>
      </c>
      <c r="CF16" s="47">
        <f t="shared" si="47"/>
        <v>67.6036782</v>
      </c>
      <c r="CG16" s="47">
        <f t="shared" si="48"/>
        <v>108.1329474</v>
      </c>
      <c r="CH16" s="46"/>
      <c r="CI16" s="47"/>
      <c r="CJ16" s="47">
        <f t="shared" si="49"/>
        <v>1324.55215</v>
      </c>
      <c r="CK16" s="46">
        <f t="shared" si="50"/>
        <v>1324.55215</v>
      </c>
      <c r="CL16" s="47">
        <f t="shared" si="51"/>
        <v>540.4648659</v>
      </c>
      <c r="CM16" s="47">
        <f t="shared" si="52"/>
        <v>864.4804613</v>
      </c>
      <c r="CN16" s="46"/>
      <c r="CO16" s="47"/>
      <c r="CP16" s="47">
        <f t="shared" si="53"/>
        <v>725.0973000000001</v>
      </c>
      <c r="CQ16" s="46">
        <f t="shared" si="54"/>
        <v>725.0973000000001</v>
      </c>
      <c r="CR16" s="47">
        <f t="shared" si="55"/>
        <v>295.8657498</v>
      </c>
      <c r="CS16" s="47">
        <f t="shared" si="56"/>
        <v>473.2410486</v>
      </c>
      <c r="CT16" s="46"/>
      <c r="CU16" s="47"/>
      <c r="CV16" s="47">
        <f t="shared" si="57"/>
        <v>71.93525000000001</v>
      </c>
      <c r="CW16" s="46">
        <f t="shared" si="58"/>
        <v>71.93525000000001</v>
      </c>
      <c r="CX16" s="47">
        <f t="shared" si="59"/>
        <v>29.3521665</v>
      </c>
      <c r="CY16" s="47">
        <f t="shared" si="60"/>
        <v>46.9491655</v>
      </c>
      <c r="CZ16" s="46"/>
      <c r="DA16" s="47"/>
      <c r="DB16" s="47">
        <f t="shared" si="61"/>
        <v>5110.450500000001</v>
      </c>
      <c r="DC16" s="46">
        <f t="shared" si="62"/>
        <v>5110.450500000001</v>
      </c>
      <c r="DD16" s="47">
        <f t="shared" si="63"/>
        <v>2085.247413</v>
      </c>
      <c r="DE16" s="47">
        <f t="shared" si="64"/>
        <v>3335.379891</v>
      </c>
      <c r="DF16" s="46"/>
      <c r="DG16" s="47"/>
      <c r="DH16" s="47">
        <f t="shared" si="65"/>
        <v>1204.9551</v>
      </c>
      <c r="DI16" s="46">
        <f t="shared" si="66"/>
        <v>1204.9551</v>
      </c>
      <c r="DJ16" s="47">
        <f t="shared" si="67"/>
        <v>491.6649726</v>
      </c>
      <c r="DK16" s="47">
        <f t="shared" si="68"/>
        <v>786.4244082</v>
      </c>
      <c r="DL16" s="46"/>
      <c r="DM16" s="46"/>
      <c r="DN16" s="46">
        <f t="shared" si="69"/>
        <v>200.62545000000003</v>
      </c>
      <c r="DO16" s="46">
        <f t="shared" si="70"/>
        <v>200.62545000000003</v>
      </c>
      <c r="DP16" s="47">
        <f t="shared" si="71"/>
        <v>81.86239169999999</v>
      </c>
      <c r="DQ16" s="47">
        <f t="shared" si="72"/>
        <v>130.93994189999998</v>
      </c>
      <c r="DR16" s="46"/>
      <c r="DS16" s="47"/>
      <c r="DT16" s="47">
        <f t="shared" si="73"/>
        <v>215.9477</v>
      </c>
      <c r="DU16" s="46">
        <f t="shared" si="74"/>
        <v>215.9477</v>
      </c>
      <c r="DV16" s="47">
        <f t="shared" si="75"/>
        <v>88.1144202</v>
      </c>
      <c r="DW16" s="47">
        <f t="shared" si="76"/>
        <v>140.9401414</v>
      </c>
      <c r="DX16" s="46"/>
      <c r="DY16" s="47"/>
      <c r="DZ16" s="47">
        <f t="shared" si="77"/>
        <v>16468.76345</v>
      </c>
      <c r="EA16" s="46">
        <f t="shared" si="78"/>
        <v>16468.76345</v>
      </c>
      <c r="EB16" s="47">
        <f t="shared" si="79"/>
        <v>6719.8471797</v>
      </c>
      <c r="EC16" s="47">
        <f t="shared" si="80"/>
        <v>10748.481457900001</v>
      </c>
      <c r="ED16" s="46"/>
      <c r="EE16" s="46"/>
      <c r="EF16" s="46"/>
      <c r="EG16" s="46">
        <f t="shared" si="81"/>
        <v>0</v>
      </c>
      <c r="EH16" s="46"/>
      <c r="EI16" s="46"/>
    </row>
    <row r="17" spans="1:139" ht="12">
      <c r="A17" s="2">
        <v>42461</v>
      </c>
      <c r="C17" s="16"/>
      <c r="D17" s="16">
        <v>83500</v>
      </c>
      <c r="E17" s="45">
        <f t="shared" si="0"/>
        <v>83500</v>
      </c>
      <c r="F17" s="45">
        <v>34071</v>
      </c>
      <c r="G17" s="45">
        <v>54497</v>
      </c>
      <c r="H17" s="46"/>
      <c r="I17" s="47">
        <f>'2012A Academic'!I17</f>
        <v>0</v>
      </c>
      <c r="J17" s="47">
        <f>'2012A Academic'!J17</f>
        <v>46809.482099999994</v>
      </c>
      <c r="K17" s="47">
        <f t="shared" si="82"/>
        <v>46809.482099999994</v>
      </c>
      <c r="L17" s="47">
        <f>'2012A Academic'!L17</f>
        <v>19099.9504746</v>
      </c>
      <c r="M17" s="47">
        <f>'2012A Academic'!M17</f>
        <v>30550.614922200006</v>
      </c>
      <c r="N17" s="46"/>
      <c r="O17" s="46">
        <f t="shared" si="83"/>
        <v>0</v>
      </c>
      <c r="P17" s="48">
        <f t="shared" si="1"/>
        <v>36690.517900000006</v>
      </c>
      <c r="Q17" s="46">
        <f t="shared" si="2"/>
        <v>36690.517900000006</v>
      </c>
      <c r="R17" s="46">
        <f t="shared" si="3"/>
        <v>14971.049525399998</v>
      </c>
      <c r="S17" s="48">
        <f t="shared" si="4"/>
        <v>23946.385077800005</v>
      </c>
      <c r="T17" s="46"/>
      <c r="U17" s="47">
        <f t="shared" si="84"/>
        <v>0</v>
      </c>
      <c r="V17" s="48">
        <f t="shared" si="5"/>
        <v>624.1458</v>
      </c>
      <c r="W17" s="47">
        <f t="shared" si="6"/>
        <v>624.1458</v>
      </c>
      <c r="X17" s="47">
        <f t="shared" si="7"/>
        <v>254.67391080000002</v>
      </c>
      <c r="Y17" s="47">
        <f t="shared" si="8"/>
        <v>407.3541756</v>
      </c>
      <c r="Z17" s="46"/>
      <c r="AA17" s="47">
        <f t="shared" si="85"/>
        <v>0</v>
      </c>
      <c r="AB17" s="47">
        <f t="shared" si="9"/>
        <v>286.2547</v>
      </c>
      <c r="AC17" s="46">
        <f t="shared" si="10"/>
        <v>286.2547</v>
      </c>
      <c r="AD17" s="47">
        <f t="shared" si="11"/>
        <v>116.80220220000001</v>
      </c>
      <c r="AE17" s="47">
        <f t="shared" si="12"/>
        <v>186.8266154</v>
      </c>
      <c r="AF17" s="46"/>
      <c r="AG17" s="47">
        <f t="shared" si="86"/>
        <v>0</v>
      </c>
      <c r="AH17" s="47">
        <f t="shared" si="13"/>
        <v>59.27665</v>
      </c>
      <c r="AI17" s="46">
        <f t="shared" si="14"/>
        <v>59.27665</v>
      </c>
      <c r="AJ17" s="47">
        <f t="shared" si="15"/>
        <v>24.1870029</v>
      </c>
      <c r="AK17" s="47">
        <f t="shared" si="16"/>
        <v>38.6874203</v>
      </c>
      <c r="AL17" s="46"/>
      <c r="AM17" s="47">
        <f t="shared" si="87"/>
        <v>0</v>
      </c>
      <c r="AN17" s="47">
        <f t="shared" si="17"/>
        <v>6337.199100000001</v>
      </c>
      <c r="AO17" s="46">
        <f t="shared" si="18"/>
        <v>6337.199100000001</v>
      </c>
      <c r="AP17" s="47">
        <f t="shared" si="19"/>
        <v>2585.8049166</v>
      </c>
      <c r="AQ17" s="47">
        <f t="shared" si="20"/>
        <v>4136.0280162</v>
      </c>
      <c r="AR17" s="46"/>
      <c r="AS17" s="47">
        <f t="shared" si="88"/>
        <v>0</v>
      </c>
      <c r="AT17" s="47">
        <f t="shared" si="21"/>
        <v>34.8529</v>
      </c>
      <c r="AU17" s="46">
        <f t="shared" si="22"/>
        <v>34.8529</v>
      </c>
      <c r="AV17" s="47">
        <f t="shared" si="23"/>
        <v>14.2212354</v>
      </c>
      <c r="AW17" s="47">
        <f t="shared" si="24"/>
        <v>22.7470478</v>
      </c>
      <c r="AX17" s="46"/>
      <c r="AY17" s="47">
        <f t="shared" si="89"/>
        <v>0</v>
      </c>
      <c r="AZ17" s="47">
        <f t="shared" si="25"/>
        <v>36.798449999999995</v>
      </c>
      <c r="BA17" s="46">
        <f t="shared" si="26"/>
        <v>36.798449999999995</v>
      </c>
      <c r="BB17" s="47">
        <f t="shared" si="27"/>
        <v>15.015089699999999</v>
      </c>
      <c r="BC17" s="47">
        <f t="shared" si="28"/>
        <v>24.0168279</v>
      </c>
      <c r="BD17" s="46"/>
      <c r="BE17" s="47">
        <f t="shared" si="90"/>
        <v>0</v>
      </c>
      <c r="BF17" s="47">
        <f t="shared" si="29"/>
        <v>10.320599999999999</v>
      </c>
      <c r="BG17" s="46">
        <f t="shared" si="30"/>
        <v>10.320599999999999</v>
      </c>
      <c r="BH17" s="47">
        <f t="shared" si="31"/>
        <v>4.2111756</v>
      </c>
      <c r="BI17" s="47">
        <f t="shared" si="32"/>
        <v>6.7358291999999995</v>
      </c>
      <c r="BJ17" s="46"/>
      <c r="BK17" s="47">
        <f t="shared" si="91"/>
        <v>0</v>
      </c>
      <c r="BL17" s="47">
        <f t="shared" si="33"/>
        <v>190.1796</v>
      </c>
      <c r="BM17" s="46">
        <f t="shared" si="34"/>
        <v>190.1796</v>
      </c>
      <c r="BN17" s="47">
        <f t="shared" si="35"/>
        <v>77.6001096</v>
      </c>
      <c r="BO17" s="47">
        <f t="shared" si="36"/>
        <v>124.12236719999999</v>
      </c>
      <c r="BP17" s="46"/>
      <c r="BQ17" s="47">
        <f t="shared" si="92"/>
        <v>0</v>
      </c>
      <c r="BR17" s="47">
        <f t="shared" si="37"/>
        <v>283.4825</v>
      </c>
      <c r="BS17" s="46">
        <f t="shared" si="38"/>
        <v>283.4825</v>
      </c>
      <c r="BT17" s="47">
        <f t="shared" si="39"/>
        <v>115.671045</v>
      </c>
      <c r="BU17" s="47">
        <f t="shared" si="40"/>
        <v>185.017315</v>
      </c>
      <c r="BV17" s="46"/>
      <c r="BW17" s="47">
        <f t="shared" si="93"/>
        <v>0</v>
      </c>
      <c r="BX17" s="47">
        <f t="shared" si="41"/>
        <v>3340</v>
      </c>
      <c r="BY17" s="46">
        <f t="shared" si="42"/>
        <v>3340</v>
      </c>
      <c r="BZ17" s="47">
        <f t="shared" si="43"/>
        <v>1362.84</v>
      </c>
      <c r="CA17" s="47">
        <f t="shared" si="44"/>
        <v>2179.88</v>
      </c>
      <c r="CB17" s="46"/>
      <c r="CC17" s="47">
        <f t="shared" si="94"/>
        <v>0</v>
      </c>
      <c r="CD17" s="47">
        <f t="shared" si="45"/>
        <v>165.6807</v>
      </c>
      <c r="CE17" s="46">
        <f t="shared" si="46"/>
        <v>165.6807</v>
      </c>
      <c r="CF17" s="47">
        <f t="shared" si="47"/>
        <v>67.6036782</v>
      </c>
      <c r="CG17" s="47">
        <f t="shared" si="48"/>
        <v>108.1329474</v>
      </c>
      <c r="CH17" s="46"/>
      <c r="CI17" s="47">
        <f t="shared" si="95"/>
        <v>0</v>
      </c>
      <c r="CJ17" s="47">
        <f t="shared" si="49"/>
        <v>1324.55215</v>
      </c>
      <c r="CK17" s="46">
        <f t="shared" si="50"/>
        <v>1324.55215</v>
      </c>
      <c r="CL17" s="47">
        <f t="shared" si="51"/>
        <v>540.4648659</v>
      </c>
      <c r="CM17" s="47">
        <f t="shared" si="52"/>
        <v>864.4804613</v>
      </c>
      <c r="CN17" s="46"/>
      <c r="CO17" s="47">
        <f t="shared" si="96"/>
        <v>0</v>
      </c>
      <c r="CP17" s="47">
        <f t="shared" si="53"/>
        <v>725.0973000000001</v>
      </c>
      <c r="CQ17" s="46">
        <f t="shared" si="54"/>
        <v>725.0973000000001</v>
      </c>
      <c r="CR17" s="47">
        <f t="shared" si="55"/>
        <v>295.8657498</v>
      </c>
      <c r="CS17" s="47">
        <f t="shared" si="56"/>
        <v>473.2410486</v>
      </c>
      <c r="CT17" s="46"/>
      <c r="CU17" s="47">
        <f t="shared" si="97"/>
        <v>0</v>
      </c>
      <c r="CV17" s="47">
        <f t="shared" si="57"/>
        <v>71.93525000000001</v>
      </c>
      <c r="CW17" s="46">
        <f t="shared" si="58"/>
        <v>71.93525000000001</v>
      </c>
      <c r="CX17" s="47">
        <f t="shared" si="59"/>
        <v>29.3521665</v>
      </c>
      <c r="CY17" s="47">
        <f t="shared" si="60"/>
        <v>46.9491655</v>
      </c>
      <c r="CZ17" s="46"/>
      <c r="DA17" s="47">
        <f t="shared" si="98"/>
        <v>0</v>
      </c>
      <c r="DB17" s="47">
        <f t="shared" si="61"/>
        <v>5110.450500000001</v>
      </c>
      <c r="DC17" s="46">
        <f t="shared" si="62"/>
        <v>5110.450500000001</v>
      </c>
      <c r="DD17" s="47">
        <f t="shared" si="63"/>
        <v>2085.247413</v>
      </c>
      <c r="DE17" s="47">
        <f t="shared" si="64"/>
        <v>3335.379891</v>
      </c>
      <c r="DF17" s="46"/>
      <c r="DG17" s="47">
        <f t="shared" si="99"/>
        <v>0</v>
      </c>
      <c r="DH17" s="47">
        <f t="shared" si="65"/>
        <v>1204.9551</v>
      </c>
      <c r="DI17" s="46">
        <f t="shared" si="66"/>
        <v>1204.9551</v>
      </c>
      <c r="DJ17" s="47">
        <f t="shared" si="67"/>
        <v>491.6649726</v>
      </c>
      <c r="DK17" s="47">
        <f t="shared" si="68"/>
        <v>786.4244082</v>
      </c>
      <c r="DL17" s="46"/>
      <c r="DM17" s="46">
        <f t="shared" si="100"/>
        <v>0</v>
      </c>
      <c r="DN17" s="46">
        <f t="shared" si="69"/>
        <v>200.62545000000003</v>
      </c>
      <c r="DO17" s="46">
        <f t="shared" si="70"/>
        <v>200.62545000000003</v>
      </c>
      <c r="DP17" s="47">
        <f t="shared" si="71"/>
        <v>81.86239169999999</v>
      </c>
      <c r="DQ17" s="47">
        <f t="shared" si="72"/>
        <v>130.93994189999998</v>
      </c>
      <c r="DR17" s="46"/>
      <c r="DS17" s="47">
        <f t="shared" si="101"/>
        <v>0</v>
      </c>
      <c r="DT17" s="47">
        <f t="shared" si="73"/>
        <v>215.9477</v>
      </c>
      <c r="DU17" s="46">
        <f t="shared" si="74"/>
        <v>215.9477</v>
      </c>
      <c r="DV17" s="47">
        <f t="shared" si="75"/>
        <v>88.1144202</v>
      </c>
      <c r="DW17" s="47">
        <f t="shared" si="76"/>
        <v>140.9401414</v>
      </c>
      <c r="DX17" s="46"/>
      <c r="DY17" s="47">
        <f t="shared" si="102"/>
        <v>0</v>
      </c>
      <c r="DZ17" s="47">
        <f t="shared" si="77"/>
        <v>16468.76345</v>
      </c>
      <c r="EA17" s="46">
        <f t="shared" si="78"/>
        <v>16468.76345</v>
      </c>
      <c r="EB17" s="47">
        <f t="shared" si="79"/>
        <v>6719.8471797</v>
      </c>
      <c r="EC17" s="47">
        <f t="shared" si="80"/>
        <v>10748.481457900001</v>
      </c>
      <c r="ED17" s="46"/>
      <c r="EE17" s="46"/>
      <c r="EF17" s="46"/>
      <c r="EG17" s="46">
        <f t="shared" si="81"/>
        <v>0</v>
      </c>
      <c r="EH17" s="46"/>
      <c r="EI17" s="46"/>
    </row>
    <row r="18" spans="1:139" ht="12">
      <c r="A18" s="2">
        <v>42644</v>
      </c>
      <c r="C18" s="16"/>
      <c r="D18" s="16">
        <v>83500</v>
      </c>
      <c r="E18" s="45">
        <f t="shared" si="0"/>
        <v>83500</v>
      </c>
      <c r="F18" s="45">
        <v>34071</v>
      </c>
      <c r="G18" s="45">
        <v>54497</v>
      </c>
      <c r="H18" s="46"/>
      <c r="I18" s="47">
        <f>'2012A Academic'!I18</f>
        <v>0</v>
      </c>
      <c r="J18" s="47">
        <f>'2012A Academic'!J18</f>
        <v>46809.482099999994</v>
      </c>
      <c r="K18" s="47">
        <f t="shared" si="82"/>
        <v>46809.482099999994</v>
      </c>
      <c r="L18" s="47">
        <f>'2012A Academic'!L18</f>
        <v>19099.9504746</v>
      </c>
      <c r="M18" s="47">
        <f>'2012A Academic'!M18</f>
        <v>30550.614922200006</v>
      </c>
      <c r="N18" s="46"/>
      <c r="O18" s="46"/>
      <c r="P18" s="48">
        <f t="shared" si="1"/>
        <v>36690.517900000006</v>
      </c>
      <c r="Q18" s="46">
        <f t="shared" si="2"/>
        <v>36690.517900000006</v>
      </c>
      <c r="R18" s="46">
        <f t="shared" si="3"/>
        <v>14971.049525399998</v>
      </c>
      <c r="S18" s="48">
        <f t="shared" si="4"/>
        <v>23946.385077800005</v>
      </c>
      <c r="T18" s="46"/>
      <c r="U18" s="47"/>
      <c r="V18" s="48">
        <f t="shared" si="5"/>
        <v>624.1458</v>
      </c>
      <c r="W18" s="47">
        <f t="shared" si="6"/>
        <v>624.1458</v>
      </c>
      <c r="X18" s="47">
        <f t="shared" si="7"/>
        <v>254.67391080000002</v>
      </c>
      <c r="Y18" s="47">
        <f t="shared" si="8"/>
        <v>407.3541756</v>
      </c>
      <c r="Z18" s="46"/>
      <c r="AA18" s="47"/>
      <c r="AB18" s="47">
        <f t="shared" si="9"/>
        <v>286.2547</v>
      </c>
      <c r="AC18" s="46">
        <f t="shared" si="10"/>
        <v>286.2547</v>
      </c>
      <c r="AD18" s="47">
        <f t="shared" si="11"/>
        <v>116.80220220000001</v>
      </c>
      <c r="AE18" s="47">
        <f t="shared" si="12"/>
        <v>186.8266154</v>
      </c>
      <c r="AF18" s="46"/>
      <c r="AG18" s="47"/>
      <c r="AH18" s="47">
        <f t="shared" si="13"/>
        <v>59.27665</v>
      </c>
      <c r="AI18" s="46">
        <f t="shared" si="14"/>
        <v>59.27665</v>
      </c>
      <c r="AJ18" s="47">
        <f t="shared" si="15"/>
        <v>24.1870029</v>
      </c>
      <c r="AK18" s="47">
        <f t="shared" si="16"/>
        <v>38.6874203</v>
      </c>
      <c r="AL18" s="46"/>
      <c r="AM18" s="47"/>
      <c r="AN18" s="47">
        <f t="shared" si="17"/>
        <v>6337.199100000001</v>
      </c>
      <c r="AO18" s="46">
        <f t="shared" si="18"/>
        <v>6337.199100000001</v>
      </c>
      <c r="AP18" s="47">
        <f t="shared" si="19"/>
        <v>2585.8049166</v>
      </c>
      <c r="AQ18" s="47">
        <f t="shared" si="20"/>
        <v>4136.0280162</v>
      </c>
      <c r="AR18" s="46"/>
      <c r="AS18" s="47"/>
      <c r="AT18" s="47">
        <f t="shared" si="21"/>
        <v>34.8529</v>
      </c>
      <c r="AU18" s="46">
        <f t="shared" si="22"/>
        <v>34.8529</v>
      </c>
      <c r="AV18" s="47">
        <f t="shared" si="23"/>
        <v>14.2212354</v>
      </c>
      <c r="AW18" s="47">
        <f t="shared" si="24"/>
        <v>22.7470478</v>
      </c>
      <c r="AX18" s="46"/>
      <c r="AY18" s="47"/>
      <c r="AZ18" s="47">
        <f t="shared" si="25"/>
        <v>36.798449999999995</v>
      </c>
      <c r="BA18" s="46">
        <f t="shared" si="26"/>
        <v>36.798449999999995</v>
      </c>
      <c r="BB18" s="47">
        <f t="shared" si="27"/>
        <v>15.015089699999999</v>
      </c>
      <c r="BC18" s="47">
        <f t="shared" si="28"/>
        <v>24.0168279</v>
      </c>
      <c r="BD18" s="46"/>
      <c r="BE18" s="47"/>
      <c r="BF18" s="47">
        <f t="shared" si="29"/>
        <v>10.320599999999999</v>
      </c>
      <c r="BG18" s="46">
        <f t="shared" si="30"/>
        <v>10.320599999999999</v>
      </c>
      <c r="BH18" s="47">
        <f t="shared" si="31"/>
        <v>4.2111756</v>
      </c>
      <c r="BI18" s="47">
        <f t="shared" si="32"/>
        <v>6.7358291999999995</v>
      </c>
      <c r="BJ18" s="46"/>
      <c r="BK18" s="47"/>
      <c r="BL18" s="47">
        <f t="shared" si="33"/>
        <v>190.1796</v>
      </c>
      <c r="BM18" s="46">
        <f t="shared" si="34"/>
        <v>190.1796</v>
      </c>
      <c r="BN18" s="47">
        <f t="shared" si="35"/>
        <v>77.6001096</v>
      </c>
      <c r="BO18" s="47">
        <f t="shared" si="36"/>
        <v>124.12236719999999</v>
      </c>
      <c r="BP18" s="46"/>
      <c r="BQ18" s="47"/>
      <c r="BR18" s="47">
        <f t="shared" si="37"/>
        <v>283.4825</v>
      </c>
      <c r="BS18" s="46">
        <f t="shared" si="38"/>
        <v>283.4825</v>
      </c>
      <c r="BT18" s="47">
        <f t="shared" si="39"/>
        <v>115.671045</v>
      </c>
      <c r="BU18" s="47">
        <f t="shared" si="40"/>
        <v>185.017315</v>
      </c>
      <c r="BV18" s="46"/>
      <c r="BW18" s="47"/>
      <c r="BX18" s="47">
        <f t="shared" si="41"/>
        <v>3340</v>
      </c>
      <c r="BY18" s="46">
        <f t="shared" si="42"/>
        <v>3340</v>
      </c>
      <c r="BZ18" s="47">
        <f t="shared" si="43"/>
        <v>1362.84</v>
      </c>
      <c r="CA18" s="47">
        <f t="shared" si="44"/>
        <v>2179.88</v>
      </c>
      <c r="CB18" s="46"/>
      <c r="CC18" s="47"/>
      <c r="CD18" s="47">
        <f t="shared" si="45"/>
        <v>165.6807</v>
      </c>
      <c r="CE18" s="46">
        <f t="shared" si="46"/>
        <v>165.6807</v>
      </c>
      <c r="CF18" s="47">
        <f t="shared" si="47"/>
        <v>67.6036782</v>
      </c>
      <c r="CG18" s="47">
        <f t="shared" si="48"/>
        <v>108.1329474</v>
      </c>
      <c r="CH18" s="46"/>
      <c r="CI18" s="47"/>
      <c r="CJ18" s="47">
        <f t="shared" si="49"/>
        <v>1324.55215</v>
      </c>
      <c r="CK18" s="46">
        <f t="shared" si="50"/>
        <v>1324.55215</v>
      </c>
      <c r="CL18" s="47">
        <f t="shared" si="51"/>
        <v>540.4648659</v>
      </c>
      <c r="CM18" s="47">
        <f t="shared" si="52"/>
        <v>864.4804613</v>
      </c>
      <c r="CN18" s="46"/>
      <c r="CO18" s="47"/>
      <c r="CP18" s="47">
        <f t="shared" si="53"/>
        <v>725.0973000000001</v>
      </c>
      <c r="CQ18" s="46">
        <f t="shared" si="54"/>
        <v>725.0973000000001</v>
      </c>
      <c r="CR18" s="47">
        <f t="shared" si="55"/>
        <v>295.8657498</v>
      </c>
      <c r="CS18" s="47">
        <f t="shared" si="56"/>
        <v>473.2410486</v>
      </c>
      <c r="CT18" s="46"/>
      <c r="CU18" s="47"/>
      <c r="CV18" s="47">
        <f t="shared" si="57"/>
        <v>71.93525000000001</v>
      </c>
      <c r="CW18" s="46">
        <f t="shared" si="58"/>
        <v>71.93525000000001</v>
      </c>
      <c r="CX18" s="47">
        <f t="shared" si="59"/>
        <v>29.3521665</v>
      </c>
      <c r="CY18" s="47">
        <f t="shared" si="60"/>
        <v>46.9491655</v>
      </c>
      <c r="CZ18" s="46"/>
      <c r="DA18" s="47"/>
      <c r="DB18" s="47">
        <f t="shared" si="61"/>
        <v>5110.450500000001</v>
      </c>
      <c r="DC18" s="46">
        <f t="shared" si="62"/>
        <v>5110.450500000001</v>
      </c>
      <c r="DD18" s="47">
        <f t="shared" si="63"/>
        <v>2085.247413</v>
      </c>
      <c r="DE18" s="47">
        <f t="shared" si="64"/>
        <v>3335.379891</v>
      </c>
      <c r="DF18" s="46"/>
      <c r="DG18" s="47"/>
      <c r="DH18" s="47">
        <f t="shared" si="65"/>
        <v>1204.9551</v>
      </c>
      <c r="DI18" s="46">
        <f t="shared" si="66"/>
        <v>1204.9551</v>
      </c>
      <c r="DJ18" s="47">
        <f t="shared" si="67"/>
        <v>491.6649726</v>
      </c>
      <c r="DK18" s="47">
        <f t="shared" si="68"/>
        <v>786.4244082</v>
      </c>
      <c r="DL18" s="46"/>
      <c r="DM18" s="46"/>
      <c r="DN18" s="46">
        <f t="shared" si="69"/>
        <v>200.62545000000003</v>
      </c>
      <c r="DO18" s="46">
        <f t="shared" si="70"/>
        <v>200.62545000000003</v>
      </c>
      <c r="DP18" s="47">
        <f t="shared" si="71"/>
        <v>81.86239169999999</v>
      </c>
      <c r="DQ18" s="47">
        <f t="shared" si="72"/>
        <v>130.93994189999998</v>
      </c>
      <c r="DR18" s="46"/>
      <c r="DS18" s="47"/>
      <c r="DT18" s="47">
        <f t="shared" si="73"/>
        <v>215.9477</v>
      </c>
      <c r="DU18" s="46">
        <f t="shared" si="74"/>
        <v>215.9477</v>
      </c>
      <c r="DV18" s="47">
        <f t="shared" si="75"/>
        <v>88.1144202</v>
      </c>
      <c r="DW18" s="47">
        <f t="shared" si="76"/>
        <v>140.9401414</v>
      </c>
      <c r="DX18" s="46"/>
      <c r="DY18" s="47"/>
      <c r="DZ18" s="47">
        <f t="shared" si="77"/>
        <v>16468.76345</v>
      </c>
      <c r="EA18" s="46">
        <f t="shared" si="78"/>
        <v>16468.76345</v>
      </c>
      <c r="EB18" s="47">
        <f t="shared" si="79"/>
        <v>6719.8471797</v>
      </c>
      <c r="EC18" s="47">
        <f t="shared" si="80"/>
        <v>10748.481457900001</v>
      </c>
      <c r="ED18" s="46"/>
      <c r="EE18" s="46"/>
      <c r="EF18" s="46"/>
      <c r="EG18" s="46">
        <f t="shared" si="81"/>
        <v>0</v>
      </c>
      <c r="EH18" s="46"/>
      <c r="EI18" s="46"/>
    </row>
    <row r="19" spans="1:139" ht="12">
      <c r="A19" s="2">
        <v>42826</v>
      </c>
      <c r="C19" s="16"/>
      <c r="D19" s="16">
        <v>83500</v>
      </c>
      <c r="E19" s="45">
        <f t="shared" si="0"/>
        <v>83500</v>
      </c>
      <c r="F19" s="45">
        <v>34071</v>
      </c>
      <c r="G19" s="45">
        <v>54497</v>
      </c>
      <c r="H19" s="46"/>
      <c r="I19" s="47">
        <f>'2012A Academic'!I19</f>
        <v>0</v>
      </c>
      <c r="J19" s="47">
        <f>'2012A Academic'!J19</f>
        <v>46809.482099999994</v>
      </c>
      <c r="K19" s="47">
        <f t="shared" si="82"/>
        <v>46809.482099999994</v>
      </c>
      <c r="L19" s="47">
        <f>'2012A Academic'!L19</f>
        <v>19099.9504746</v>
      </c>
      <c r="M19" s="47">
        <f>'2012A Academic'!M19</f>
        <v>30550.614922200006</v>
      </c>
      <c r="N19" s="46"/>
      <c r="O19" s="46">
        <f t="shared" si="83"/>
        <v>0</v>
      </c>
      <c r="P19" s="48">
        <f t="shared" si="1"/>
        <v>36690.517900000006</v>
      </c>
      <c r="Q19" s="46">
        <f t="shared" si="2"/>
        <v>36690.517900000006</v>
      </c>
      <c r="R19" s="46">
        <f t="shared" si="3"/>
        <v>14971.049525399998</v>
      </c>
      <c r="S19" s="48">
        <f t="shared" si="4"/>
        <v>23946.385077800005</v>
      </c>
      <c r="T19" s="46"/>
      <c r="U19" s="47">
        <f t="shared" si="84"/>
        <v>0</v>
      </c>
      <c r="V19" s="48">
        <f t="shared" si="5"/>
        <v>624.1458</v>
      </c>
      <c r="W19" s="47">
        <f t="shared" si="6"/>
        <v>624.1458</v>
      </c>
      <c r="X19" s="47">
        <f t="shared" si="7"/>
        <v>254.67391080000002</v>
      </c>
      <c r="Y19" s="47">
        <f t="shared" si="8"/>
        <v>407.3541756</v>
      </c>
      <c r="Z19" s="46"/>
      <c r="AA19" s="47">
        <f t="shared" si="85"/>
        <v>0</v>
      </c>
      <c r="AB19" s="47">
        <f t="shared" si="9"/>
        <v>286.2547</v>
      </c>
      <c r="AC19" s="46">
        <f t="shared" si="10"/>
        <v>286.2547</v>
      </c>
      <c r="AD19" s="47">
        <f t="shared" si="11"/>
        <v>116.80220220000001</v>
      </c>
      <c r="AE19" s="47">
        <f t="shared" si="12"/>
        <v>186.8266154</v>
      </c>
      <c r="AF19" s="46"/>
      <c r="AG19" s="47">
        <f t="shared" si="86"/>
        <v>0</v>
      </c>
      <c r="AH19" s="47">
        <f t="shared" si="13"/>
        <v>59.27665</v>
      </c>
      <c r="AI19" s="46">
        <f t="shared" si="14"/>
        <v>59.27665</v>
      </c>
      <c r="AJ19" s="47">
        <f t="shared" si="15"/>
        <v>24.1870029</v>
      </c>
      <c r="AK19" s="47">
        <f t="shared" si="16"/>
        <v>38.6874203</v>
      </c>
      <c r="AL19" s="46"/>
      <c r="AM19" s="47">
        <f t="shared" si="87"/>
        <v>0</v>
      </c>
      <c r="AN19" s="47">
        <f t="shared" si="17"/>
        <v>6337.199100000001</v>
      </c>
      <c r="AO19" s="46">
        <f t="shared" si="18"/>
        <v>6337.199100000001</v>
      </c>
      <c r="AP19" s="47">
        <f t="shared" si="19"/>
        <v>2585.8049166</v>
      </c>
      <c r="AQ19" s="47">
        <f t="shared" si="20"/>
        <v>4136.0280162</v>
      </c>
      <c r="AR19" s="46"/>
      <c r="AS19" s="47">
        <f t="shared" si="88"/>
        <v>0</v>
      </c>
      <c r="AT19" s="47">
        <f t="shared" si="21"/>
        <v>34.8529</v>
      </c>
      <c r="AU19" s="46">
        <f t="shared" si="22"/>
        <v>34.8529</v>
      </c>
      <c r="AV19" s="47">
        <f t="shared" si="23"/>
        <v>14.2212354</v>
      </c>
      <c r="AW19" s="47">
        <f t="shared" si="24"/>
        <v>22.7470478</v>
      </c>
      <c r="AX19" s="46"/>
      <c r="AY19" s="47">
        <f t="shared" si="89"/>
        <v>0</v>
      </c>
      <c r="AZ19" s="47">
        <f t="shared" si="25"/>
        <v>36.798449999999995</v>
      </c>
      <c r="BA19" s="46">
        <f t="shared" si="26"/>
        <v>36.798449999999995</v>
      </c>
      <c r="BB19" s="47">
        <f t="shared" si="27"/>
        <v>15.015089699999999</v>
      </c>
      <c r="BC19" s="47">
        <f t="shared" si="28"/>
        <v>24.0168279</v>
      </c>
      <c r="BD19" s="46"/>
      <c r="BE19" s="47">
        <f t="shared" si="90"/>
        <v>0</v>
      </c>
      <c r="BF19" s="47">
        <f t="shared" si="29"/>
        <v>10.320599999999999</v>
      </c>
      <c r="BG19" s="46">
        <f t="shared" si="30"/>
        <v>10.320599999999999</v>
      </c>
      <c r="BH19" s="47">
        <f t="shared" si="31"/>
        <v>4.2111756</v>
      </c>
      <c r="BI19" s="47">
        <f t="shared" si="32"/>
        <v>6.7358291999999995</v>
      </c>
      <c r="BJ19" s="46"/>
      <c r="BK19" s="47">
        <f t="shared" si="91"/>
        <v>0</v>
      </c>
      <c r="BL19" s="47">
        <f t="shared" si="33"/>
        <v>190.1796</v>
      </c>
      <c r="BM19" s="46">
        <f t="shared" si="34"/>
        <v>190.1796</v>
      </c>
      <c r="BN19" s="47">
        <f t="shared" si="35"/>
        <v>77.6001096</v>
      </c>
      <c r="BO19" s="47">
        <f t="shared" si="36"/>
        <v>124.12236719999999</v>
      </c>
      <c r="BP19" s="46"/>
      <c r="BQ19" s="47">
        <f t="shared" si="92"/>
        <v>0</v>
      </c>
      <c r="BR19" s="47">
        <f t="shared" si="37"/>
        <v>283.4825</v>
      </c>
      <c r="BS19" s="46">
        <f t="shared" si="38"/>
        <v>283.4825</v>
      </c>
      <c r="BT19" s="47">
        <f t="shared" si="39"/>
        <v>115.671045</v>
      </c>
      <c r="BU19" s="47">
        <f t="shared" si="40"/>
        <v>185.017315</v>
      </c>
      <c r="BV19" s="46"/>
      <c r="BW19" s="47">
        <f t="shared" si="93"/>
        <v>0</v>
      </c>
      <c r="BX19" s="47">
        <f t="shared" si="41"/>
        <v>3340</v>
      </c>
      <c r="BY19" s="46">
        <f t="shared" si="42"/>
        <v>3340</v>
      </c>
      <c r="BZ19" s="47">
        <f t="shared" si="43"/>
        <v>1362.84</v>
      </c>
      <c r="CA19" s="47">
        <f t="shared" si="44"/>
        <v>2179.88</v>
      </c>
      <c r="CB19" s="46"/>
      <c r="CC19" s="47">
        <f t="shared" si="94"/>
        <v>0</v>
      </c>
      <c r="CD19" s="47">
        <f t="shared" si="45"/>
        <v>165.6807</v>
      </c>
      <c r="CE19" s="46">
        <f t="shared" si="46"/>
        <v>165.6807</v>
      </c>
      <c r="CF19" s="47">
        <f t="shared" si="47"/>
        <v>67.6036782</v>
      </c>
      <c r="CG19" s="47">
        <f t="shared" si="48"/>
        <v>108.1329474</v>
      </c>
      <c r="CH19" s="46"/>
      <c r="CI19" s="47">
        <f t="shared" si="95"/>
        <v>0</v>
      </c>
      <c r="CJ19" s="47">
        <f t="shared" si="49"/>
        <v>1324.55215</v>
      </c>
      <c r="CK19" s="46">
        <f t="shared" si="50"/>
        <v>1324.55215</v>
      </c>
      <c r="CL19" s="47">
        <f t="shared" si="51"/>
        <v>540.4648659</v>
      </c>
      <c r="CM19" s="47">
        <f t="shared" si="52"/>
        <v>864.4804613</v>
      </c>
      <c r="CN19" s="46"/>
      <c r="CO19" s="47">
        <f t="shared" si="96"/>
        <v>0</v>
      </c>
      <c r="CP19" s="47">
        <f t="shared" si="53"/>
        <v>725.0973000000001</v>
      </c>
      <c r="CQ19" s="46">
        <f t="shared" si="54"/>
        <v>725.0973000000001</v>
      </c>
      <c r="CR19" s="47">
        <f t="shared" si="55"/>
        <v>295.8657498</v>
      </c>
      <c r="CS19" s="47">
        <f t="shared" si="56"/>
        <v>473.2410486</v>
      </c>
      <c r="CT19" s="46"/>
      <c r="CU19" s="47">
        <f t="shared" si="97"/>
        <v>0</v>
      </c>
      <c r="CV19" s="47">
        <f t="shared" si="57"/>
        <v>71.93525000000001</v>
      </c>
      <c r="CW19" s="46">
        <f t="shared" si="58"/>
        <v>71.93525000000001</v>
      </c>
      <c r="CX19" s="47">
        <f t="shared" si="59"/>
        <v>29.3521665</v>
      </c>
      <c r="CY19" s="47">
        <f t="shared" si="60"/>
        <v>46.9491655</v>
      </c>
      <c r="CZ19" s="46"/>
      <c r="DA19" s="47">
        <f t="shared" si="98"/>
        <v>0</v>
      </c>
      <c r="DB19" s="47">
        <f t="shared" si="61"/>
        <v>5110.450500000001</v>
      </c>
      <c r="DC19" s="46">
        <f t="shared" si="62"/>
        <v>5110.450500000001</v>
      </c>
      <c r="DD19" s="47">
        <f t="shared" si="63"/>
        <v>2085.247413</v>
      </c>
      <c r="DE19" s="47">
        <f t="shared" si="64"/>
        <v>3335.379891</v>
      </c>
      <c r="DF19" s="46"/>
      <c r="DG19" s="47">
        <f t="shared" si="99"/>
        <v>0</v>
      </c>
      <c r="DH19" s="47">
        <f t="shared" si="65"/>
        <v>1204.9551</v>
      </c>
      <c r="DI19" s="46">
        <f t="shared" si="66"/>
        <v>1204.9551</v>
      </c>
      <c r="DJ19" s="47">
        <f t="shared" si="67"/>
        <v>491.6649726</v>
      </c>
      <c r="DK19" s="47">
        <f t="shared" si="68"/>
        <v>786.4244082</v>
      </c>
      <c r="DL19" s="46"/>
      <c r="DM19" s="46">
        <f t="shared" si="100"/>
        <v>0</v>
      </c>
      <c r="DN19" s="46">
        <f t="shared" si="69"/>
        <v>200.62545000000003</v>
      </c>
      <c r="DO19" s="46">
        <f t="shared" si="70"/>
        <v>200.62545000000003</v>
      </c>
      <c r="DP19" s="47">
        <f t="shared" si="71"/>
        <v>81.86239169999999</v>
      </c>
      <c r="DQ19" s="47">
        <f t="shared" si="72"/>
        <v>130.93994189999998</v>
      </c>
      <c r="DR19" s="46"/>
      <c r="DS19" s="47">
        <f t="shared" si="101"/>
        <v>0</v>
      </c>
      <c r="DT19" s="47">
        <f t="shared" si="73"/>
        <v>215.9477</v>
      </c>
      <c r="DU19" s="46">
        <f t="shared" si="74"/>
        <v>215.9477</v>
      </c>
      <c r="DV19" s="47">
        <f t="shared" si="75"/>
        <v>88.1144202</v>
      </c>
      <c r="DW19" s="47">
        <f t="shared" si="76"/>
        <v>140.9401414</v>
      </c>
      <c r="DX19" s="46"/>
      <c r="DY19" s="47">
        <f t="shared" si="102"/>
        <v>0</v>
      </c>
      <c r="DZ19" s="47">
        <f t="shared" si="77"/>
        <v>16468.76345</v>
      </c>
      <c r="EA19" s="46">
        <f t="shared" si="78"/>
        <v>16468.76345</v>
      </c>
      <c r="EB19" s="47">
        <f t="shared" si="79"/>
        <v>6719.8471797</v>
      </c>
      <c r="EC19" s="47">
        <f t="shared" si="80"/>
        <v>10748.481457900001</v>
      </c>
      <c r="ED19" s="46"/>
      <c r="EE19" s="46"/>
      <c r="EF19" s="46"/>
      <c r="EG19" s="46">
        <f t="shared" si="81"/>
        <v>0</v>
      </c>
      <c r="EH19" s="46"/>
      <c r="EI19" s="46"/>
    </row>
    <row r="20" spans="1:139" ht="12">
      <c r="A20" s="2">
        <v>43009</v>
      </c>
      <c r="C20" s="16"/>
      <c r="D20" s="16">
        <v>83500</v>
      </c>
      <c r="E20" s="45">
        <f t="shared" si="0"/>
        <v>83500</v>
      </c>
      <c r="F20" s="45">
        <v>34071</v>
      </c>
      <c r="G20" s="45">
        <v>54497</v>
      </c>
      <c r="H20" s="46"/>
      <c r="I20" s="47">
        <f>'2012A Academic'!I20</f>
        <v>0</v>
      </c>
      <c r="J20" s="47">
        <f>'2012A Academic'!J20</f>
        <v>46809.482099999994</v>
      </c>
      <c r="K20" s="47">
        <f t="shared" si="82"/>
        <v>46809.482099999994</v>
      </c>
      <c r="L20" s="47">
        <f>'2012A Academic'!L20</f>
        <v>19099.9504746</v>
      </c>
      <c r="M20" s="47">
        <f>'2012A Academic'!M20</f>
        <v>30550.614922200006</v>
      </c>
      <c r="N20" s="46"/>
      <c r="O20" s="46"/>
      <c r="P20" s="48">
        <f t="shared" si="1"/>
        <v>36690.517900000006</v>
      </c>
      <c r="Q20" s="46">
        <f t="shared" si="2"/>
        <v>36690.517900000006</v>
      </c>
      <c r="R20" s="46">
        <f t="shared" si="3"/>
        <v>14971.049525399998</v>
      </c>
      <c r="S20" s="48">
        <f t="shared" si="4"/>
        <v>23946.385077800005</v>
      </c>
      <c r="T20" s="46"/>
      <c r="U20" s="47"/>
      <c r="V20" s="48">
        <f t="shared" si="5"/>
        <v>624.1458</v>
      </c>
      <c r="W20" s="47">
        <f t="shared" si="6"/>
        <v>624.1458</v>
      </c>
      <c r="X20" s="47">
        <f t="shared" si="7"/>
        <v>254.67391080000002</v>
      </c>
      <c r="Y20" s="47">
        <f t="shared" si="8"/>
        <v>407.3541756</v>
      </c>
      <c r="Z20" s="46"/>
      <c r="AA20" s="47"/>
      <c r="AB20" s="47">
        <f t="shared" si="9"/>
        <v>286.2547</v>
      </c>
      <c r="AC20" s="46">
        <f t="shared" si="10"/>
        <v>286.2547</v>
      </c>
      <c r="AD20" s="47">
        <f t="shared" si="11"/>
        <v>116.80220220000001</v>
      </c>
      <c r="AE20" s="47">
        <f t="shared" si="12"/>
        <v>186.8266154</v>
      </c>
      <c r="AF20" s="46"/>
      <c r="AG20" s="47"/>
      <c r="AH20" s="47">
        <f t="shared" si="13"/>
        <v>59.27665</v>
      </c>
      <c r="AI20" s="46">
        <f t="shared" si="14"/>
        <v>59.27665</v>
      </c>
      <c r="AJ20" s="47">
        <f t="shared" si="15"/>
        <v>24.1870029</v>
      </c>
      <c r="AK20" s="47">
        <f t="shared" si="16"/>
        <v>38.6874203</v>
      </c>
      <c r="AL20" s="46"/>
      <c r="AM20" s="47"/>
      <c r="AN20" s="47">
        <f t="shared" si="17"/>
        <v>6337.199100000001</v>
      </c>
      <c r="AO20" s="46">
        <f t="shared" si="18"/>
        <v>6337.199100000001</v>
      </c>
      <c r="AP20" s="47">
        <f t="shared" si="19"/>
        <v>2585.8049166</v>
      </c>
      <c r="AQ20" s="47">
        <f t="shared" si="20"/>
        <v>4136.0280162</v>
      </c>
      <c r="AR20" s="46"/>
      <c r="AS20" s="47"/>
      <c r="AT20" s="47">
        <f t="shared" si="21"/>
        <v>34.8529</v>
      </c>
      <c r="AU20" s="46">
        <f t="shared" si="22"/>
        <v>34.8529</v>
      </c>
      <c r="AV20" s="47">
        <f t="shared" si="23"/>
        <v>14.2212354</v>
      </c>
      <c r="AW20" s="47">
        <f t="shared" si="24"/>
        <v>22.7470478</v>
      </c>
      <c r="AX20" s="46"/>
      <c r="AY20" s="47"/>
      <c r="AZ20" s="47">
        <f t="shared" si="25"/>
        <v>36.798449999999995</v>
      </c>
      <c r="BA20" s="46">
        <f t="shared" si="26"/>
        <v>36.798449999999995</v>
      </c>
      <c r="BB20" s="47">
        <f t="shared" si="27"/>
        <v>15.015089699999999</v>
      </c>
      <c r="BC20" s="47">
        <f t="shared" si="28"/>
        <v>24.0168279</v>
      </c>
      <c r="BD20" s="46"/>
      <c r="BE20" s="47"/>
      <c r="BF20" s="47">
        <f t="shared" si="29"/>
        <v>10.320599999999999</v>
      </c>
      <c r="BG20" s="46">
        <f t="shared" si="30"/>
        <v>10.320599999999999</v>
      </c>
      <c r="BH20" s="47">
        <f t="shared" si="31"/>
        <v>4.2111756</v>
      </c>
      <c r="BI20" s="47">
        <f t="shared" si="32"/>
        <v>6.7358291999999995</v>
      </c>
      <c r="BJ20" s="46"/>
      <c r="BK20" s="47"/>
      <c r="BL20" s="47">
        <f t="shared" si="33"/>
        <v>190.1796</v>
      </c>
      <c r="BM20" s="46">
        <f t="shared" si="34"/>
        <v>190.1796</v>
      </c>
      <c r="BN20" s="47">
        <f t="shared" si="35"/>
        <v>77.6001096</v>
      </c>
      <c r="BO20" s="47">
        <f t="shared" si="36"/>
        <v>124.12236719999999</v>
      </c>
      <c r="BP20" s="46"/>
      <c r="BQ20" s="47"/>
      <c r="BR20" s="47">
        <f t="shared" si="37"/>
        <v>283.4825</v>
      </c>
      <c r="BS20" s="46">
        <f t="shared" si="38"/>
        <v>283.4825</v>
      </c>
      <c r="BT20" s="47">
        <f t="shared" si="39"/>
        <v>115.671045</v>
      </c>
      <c r="BU20" s="47">
        <f t="shared" si="40"/>
        <v>185.017315</v>
      </c>
      <c r="BV20" s="46"/>
      <c r="BW20" s="47"/>
      <c r="BX20" s="47">
        <f t="shared" si="41"/>
        <v>3340</v>
      </c>
      <c r="BY20" s="46">
        <f t="shared" si="42"/>
        <v>3340</v>
      </c>
      <c r="BZ20" s="47">
        <f t="shared" si="43"/>
        <v>1362.84</v>
      </c>
      <c r="CA20" s="47">
        <f t="shared" si="44"/>
        <v>2179.88</v>
      </c>
      <c r="CB20" s="46"/>
      <c r="CC20" s="47"/>
      <c r="CD20" s="47">
        <f t="shared" si="45"/>
        <v>165.6807</v>
      </c>
      <c r="CE20" s="46">
        <f t="shared" si="46"/>
        <v>165.6807</v>
      </c>
      <c r="CF20" s="47">
        <f t="shared" si="47"/>
        <v>67.6036782</v>
      </c>
      <c r="CG20" s="47">
        <f t="shared" si="48"/>
        <v>108.1329474</v>
      </c>
      <c r="CH20" s="46"/>
      <c r="CI20" s="47"/>
      <c r="CJ20" s="47">
        <f t="shared" si="49"/>
        <v>1324.55215</v>
      </c>
      <c r="CK20" s="46">
        <f t="shared" si="50"/>
        <v>1324.55215</v>
      </c>
      <c r="CL20" s="47">
        <f t="shared" si="51"/>
        <v>540.4648659</v>
      </c>
      <c r="CM20" s="47">
        <f t="shared" si="52"/>
        <v>864.4804613</v>
      </c>
      <c r="CN20" s="46"/>
      <c r="CO20" s="47"/>
      <c r="CP20" s="47">
        <f t="shared" si="53"/>
        <v>725.0973000000001</v>
      </c>
      <c r="CQ20" s="46">
        <f t="shared" si="54"/>
        <v>725.0973000000001</v>
      </c>
      <c r="CR20" s="47">
        <f t="shared" si="55"/>
        <v>295.8657498</v>
      </c>
      <c r="CS20" s="47">
        <f t="shared" si="56"/>
        <v>473.2410486</v>
      </c>
      <c r="CT20" s="46"/>
      <c r="CU20" s="47"/>
      <c r="CV20" s="47">
        <f t="shared" si="57"/>
        <v>71.93525000000001</v>
      </c>
      <c r="CW20" s="46">
        <f t="shared" si="58"/>
        <v>71.93525000000001</v>
      </c>
      <c r="CX20" s="47">
        <f t="shared" si="59"/>
        <v>29.3521665</v>
      </c>
      <c r="CY20" s="47">
        <f t="shared" si="60"/>
        <v>46.9491655</v>
      </c>
      <c r="CZ20" s="46"/>
      <c r="DA20" s="47"/>
      <c r="DB20" s="47">
        <f t="shared" si="61"/>
        <v>5110.450500000001</v>
      </c>
      <c r="DC20" s="46">
        <f t="shared" si="62"/>
        <v>5110.450500000001</v>
      </c>
      <c r="DD20" s="47">
        <f t="shared" si="63"/>
        <v>2085.247413</v>
      </c>
      <c r="DE20" s="47">
        <f t="shared" si="64"/>
        <v>3335.379891</v>
      </c>
      <c r="DF20" s="46"/>
      <c r="DG20" s="47"/>
      <c r="DH20" s="47">
        <f t="shared" si="65"/>
        <v>1204.9551</v>
      </c>
      <c r="DI20" s="46">
        <f t="shared" si="66"/>
        <v>1204.9551</v>
      </c>
      <c r="DJ20" s="47">
        <f t="shared" si="67"/>
        <v>491.6649726</v>
      </c>
      <c r="DK20" s="47">
        <f t="shared" si="68"/>
        <v>786.4244082</v>
      </c>
      <c r="DL20" s="46"/>
      <c r="DM20" s="46"/>
      <c r="DN20" s="46">
        <f t="shared" si="69"/>
        <v>200.62545000000003</v>
      </c>
      <c r="DO20" s="46">
        <f t="shared" si="70"/>
        <v>200.62545000000003</v>
      </c>
      <c r="DP20" s="47">
        <f t="shared" si="71"/>
        <v>81.86239169999999</v>
      </c>
      <c r="DQ20" s="47">
        <f t="shared" si="72"/>
        <v>130.93994189999998</v>
      </c>
      <c r="DR20" s="46"/>
      <c r="DS20" s="47"/>
      <c r="DT20" s="47">
        <f t="shared" si="73"/>
        <v>215.9477</v>
      </c>
      <c r="DU20" s="46">
        <f t="shared" si="74"/>
        <v>215.9477</v>
      </c>
      <c r="DV20" s="47">
        <f t="shared" si="75"/>
        <v>88.1144202</v>
      </c>
      <c r="DW20" s="47">
        <f t="shared" si="76"/>
        <v>140.9401414</v>
      </c>
      <c r="DX20" s="46"/>
      <c r="DY20" s="47"/>
      <c r="DZ20" s="47">
        <f t="shared" si="77"/>
        <v>16468.76345</v>
      </c>
      <c r="EA20" s="46">
        <f t="shared" si="78"/>
        <v>16468.76345</v>
      </c>
      <c r="EB20" s="47">
        <f t="shared" si="79"/>
        <v>6719.8471797</v>
      </c>
      <c r="EC20" s="47">
        <f t="shared" si="80"/>
        <v>10748.481457900001</v>
      </c>
      <c r="ED20" s="46"/>
      <c r="EE20" s="46"/>
      <c r="EF20" s="46"/>
      <c r="EG20" s="46">
        <f t="shared" si="81"/>
        <v>0</v>
      </c>
      <c r="EH20" s="46"/>
      <c r="EI20" s="46"/>
    </row>
    <row r="21" spans="1:139" ht="12">
      <c r="A21" s="33">
        <v>43191</v>
      </c>
      <c r="C21" s="16"/>
      <c r="D21" s="16">
        <v>83500</v>
      </c>
      <c r="E21" s="45">
        <f t="shared" si="0"/>
        <v>83500</v>
      </c>
      <c r="F21" s="45">
        <v>34071</v>
      </c>
      <c r="G21" s="45">
        <v>54497</v>
      </c>
      <c r="H21" s="46"/>
      <c r="I21" s="47">
        <f>'2012A Academic'!I21</f>
        <v>0</v>
      </c>
      <c r="J21" s="47">
        <f>'2012A Academic'!J21</f>
        <v>46809.482099999994</v>
      </c>
      <c r="K21" s="47">
        <f t="shared" si="82"/>
        <v>46809.482099999994</v>
      </c>
      <c r="L21" s="47">
        <f>'2012A Academic'!L21</f>
        <v>19099.9504746</v>
      </c>
      <c r="M21" s="47">
        <f>'2012A Academic'!M21</f>
        <v>30550.614922200006</v>
      </c>
      <c r="N21" s="46"/>
      <c r="O21" s="46">
        <f t="shared" si="83"/>
        <v>0</v>
      </c>
      <c r="P21" s="48">
        <f t="shared" si="1"/>
        <v>36690.517900000006</v>
      </c>
      <c r="Q21" s="46">
        <f t="shared" si="2"/>
        <v>36690.517900000006</v>
      </c>
      <c r="R21" s="46">
        <f t="shared" si="3"/>
        <v>14971.049525399998</v>
      </c>
      <c r="S21" s="48">
        <f t="shared" si="4"/>
        <v>23946.385077800005</v>
      </c>
      <c r="T21" s="46"/>
      <c r="U21" s="47">
        <f t="shared" si="84"/>
        <v>0</v>
      </c>
      <c r="V21" s="48">
        <f t="shared" si="5"/>
        <v>624.1458</v>
      </c>
      <c r="W21" s="47">
        <f t="shared" si="6"/>
        <v>624.1458</v>
      </c>
      <c r="X21" s="47">
        <f t="shared" si="7"/>
        <v>254.67391080000002</v>
      </c>
      <c r="Y21" s="47">
        <f t="shared" si="8"/>
        <v>407.3541756</v>
      </c>
      <c r="Z21" s="46"/>
      <c r="AA21" s="47">
        <f t="shared" si="85"/>
        <v>0</v>
      </c>
      <c r="AB21" s="47">
        <f t="shared" si="9"/>
        <v>286.2547</v>
      </c>
      <c r="AC21" s="46">
        <f t="shared" si="10"/>
        <v>286.2547</v>
      </c>
      <c r="AD21" s="47">
        <f t="shared" si="11"/>
        <v>116.80220220000001</v>
      </c>
      <c r="AE21" s="47">
        <f t="shared" si="12"/>
        <v>186.8266154</v>
      </c>
      <c r="AF21" s="46"/>
      <c r="AG21" s="47">
        <f t="shared" si="86"/>
        <v>0</v>
      </c>
      <c r="AH21" s="47">
        <f t="shared" si="13"/>
        <v>59.27665</v>
      </c>
      <c r="AI21" s="46">
        <f t="shared" si="14"/>
        <v>59.27665</v>
      </c>
      <c r="AJ21" s="47">
        <f t="shared" si="15"/>
        <v>24.1870029</v>
      </c>
      <c r="AK21" s="47">
        <f t="shared" si="16"/>
        <v>38.6874203</v>
      </c>
      <c r="AL21" s="46"/>
      <c r="AM21" s="47">
        <f t="shared" si="87"/>
        <v>0</v>
      </c>
      <c r="AN21" s="47">
        <f t="shared" si="17"/>
        <v>6337.199100000001</v>
      </c>
      <c r="AO21" s="46">
        <f t="shared" si="18"/>
        <v>6337.199100000001</v>
      </c>
      <c r="AP21" s="47">
        <f t="shared" si="19"/>
        <v>2585.8049166</v>
      </c>
      <c r="AQ21" s="47">
        <f t="shared" si="20"/>
        <v>4136.0280162</v>
      </c>
      <c r="AR21" s="46"/>
      <c r="AS21" s="47">
        <f t="shared" si="88"/>
        <v>0</v>
      </c>
      <c r="AT21" s="47">
        <f t="shared" si="21"/>
        <v>34.8529</v>
      </c>
      <c r="AU21" s="46">
        <f t="shared" si="22"/>
        <v>34.8529</v>
      </c>
      <c r="AV21" s="47">
        <f t="shared" si="23"/>
        <v>14.2212354</v>
      </c>
      <c r="AW21" s="47">
        <f t="shared" si="24"/>
        <v>22.7470478</v>
      </c>
      <c r="AX21" s="46"/>
      <c r="AY21" s="47">
        <f t="shared" si="89"/>
        <v>0</v>
      </c>
      <c r="AZ21" s="47">
        <f t="shared" si="25"/>
        <v>36.798449999999995</v>
      </c>
      <c r="BA21" s="46">
        <f t="shared" si="26"/>
        <v>36.798449999999995</v>
      </c>
      <c r="BB21" s="47">
        <f t="shared" si="27"/>
        <v>15.015089699999999</v>
      </c>
      <c r="BC21" s="47">
        <f t="shared" si="28"/>
        <v>24.0168279</v>
      </c>
      <c r="BD21" s="46"/>
      <c r="BE21" s="47">
        <f t="shared" si="90"/>
        <v>0</v>
      </c>
      <c r="BF21" s="47">
        <f t="shared" si="29"/>
        <v>10.320599999999999</v>
      </c>
      <c r="BG21" s="46">
        <f t="shared" si="30"/>
        <v>10.320599999999999</v>
      </c>
      <c r="BH21" s="47">
        <f t="shared" si="31"/>
        <v>4.2111756</v>
      </c>
      <c r="BI21" s="47">
        <f t="shared" si="32"/>
        <v>6.7358291999999995</v>
      </c>
      <c r="BJ21" s="46"/>
      <c r="BK21" s="47">
        <f t="shared" si="91"/>
        <v>0</v>
      </c>
      <c r="BL21" s="47">
        <f t="shared" si="33"/>
        <v>190.1796</v>
      </c>
      <c r="BM21" s="46">
        <f t="shared" si="34"/>
        <v>190.1796</v>
      </c>
      <c r="BN21" s="47">
        <f t="shared" si="35"/>
        <v>77.6001096</v>
      </c>
      <c r="BO21" s="47">
        <f t="shared" si="36"/>
        <v>124.12236719999999</v>
      </c>
      <c r="BP21" s="46"/>
      <c r="BQ21" s="47">
        <f t="shared" si="92"/>
        <v>0</v>
      </c>
      <c r="BR21" s="47">
        <f t="shared" si="37"/>
        <v>283.4825</v>
      </c>
      <c r="BS21" s="46">
        <f t="shared" si="38"/>
        <v>283.4825</v>
      </c>
      <c r="BT21" s="47">
        <f t="shared" si="39"/>
        <v>115.671045</v>
      </c>
      <c r="BU21" s="47">
        <f t="shared" si="40"/>
        <v>185.017315</v>
      </c>
      <c r="BV21" s="46"/>
      <c r="BW21" s="47">
        <f t="shared" si="93"/>
        <v>0</v>
      </c>
      <c r="BX21" s="47">
        <f t="shared" si="41"/>
        <v>3340</v>
      </c>
      <c r="BY21" s="46">
        <f t="shared" si="42"/>
        <v>3340</v>
      </c>
      <c r="BZ21" s="47">
        <f t="shared" si="43"/>
        <v>1362.84</v>
      </c>
      <c r="CA21" s="47">
        <f t="shared" si="44"/>
        <v>2179.88</v>
      </c>
      <c r="CB21" s="46"/>
      <c r="CC21" s="47">
        <f t="shared" si="94"/>
        <v>0</v>
      </c>
      <c r="CD21" s="47">
        <f t="shared" si="45"/>
        <v>165.6807</v>
      </c>
      <c r="CE21" s="46">
        <f t="shared" si="46"/>
        <v>165.6807</v>
      </c>
      <c r="CF21" s="47">
        <f t="shared" si="47"/>
        <v>67.6036782</v>
      </c>
      <c r="CG21" s="47">
        <f t="shared" si="48"/>
        <v>108.1329474</v>
      </c>
      <c r="CH21" s="46"/>
      <c r="CI21" s="47">
        <f t="shared" si="95"/>
        <v>0</v>
      </c>
      <c r="CJ21" s="47">
        <f t="shared" si="49"/>
        <v>1324.55215</v>
      </c>
      <c r="CK21" s="46">
        <f t="shared" si="50"/>
        <v>1324.55215</v>
      </c>
      <c r="CL21" s="47">
        <f t="shared" si="51"/>
        <v>540.4648659</v>
      </c>
      <c r="CM21" s="47">
        <f t="shared" si="52"/>
        <v>864.4804613</v>
      </c>
      <c r="CN21" s="46"/>
      <c r="CO21" s="47">
        <f t="shared" si="96"/>
        <v>0</v>
      </c>
      <c r="CP21" s="47">
        <f t="shared" si="53"/>
        <v>725.0973000000001</v>
      </c>
      <c r="CQ21" s="46">
        <f t="shared" si="54"/>
        <v>725.0973000000001</v>
      </c>
      <c r="CR21" s="47">
        <f t="shared" si="55"/>
        <v>295.8657498</v>
      </c>
      <c r="CS21" s="47">
        <f t="shared" si="56"/>
        <v>473.2410486</v>
      </c>
      <c r="CT21" s="46"/>
      <c r="CU21" s="47">
        <f t="shared" si="97"/>
        <v>0</v>
      </c>
      <c r="CV21" s="47">
        <f t="shared" si="57"/>
        <v>71.93525000000001</v>
      </c>
      <c r="CW21" s="46">
        <f t="shared" si="58"/>
        <v>71.93525000000001</v>
      </c>
      <c r="CX21" s="47">
        <f t="shared" si="59"/>
        <v>29.3521665</v>
      </c>
      <c r="CY21" s="47">
        <f t="shared" si="60"/>
        <v>46.9491655</v>
      </c>
      <c r="CZ21" s="46"/>
      <c r="DA21" s="47">
        <f t="shared" si="98"/>
        <v>0</v>
      </c>
      <c r="DB21" s="47">
        <f t="shared" si="61"/>
        <v>5110.450500000001</v>
      </c>
      <c r="DC21" s="46">
        <f t="shared" si="62"/>
        <v>5110.450500000001</v>
      </c>
      <c r="DD21" s="47">
        <f t="shared" si="63"/>
        <v>2085.247413</v>
      </c>
      <c r="DE21" s="47">
        <f t="shared" si="64"/>
        <v>3335.379891</v>
      </c>
      <c r="DF21" s="46"/>
      <c r="DG21" s="47">
        <f t="shared" si="99"/>
        <v>0</v>
      </c>
      <c r="DH21" s="47">
        <f t="shared" si="65"/>
        <v>1204.9551</v>
      </c>
      <c r="DI21" s="46">
        <f t="shared" si="66"/>
        <v>1204.9551</v>
      </c>
      <c r="DJ21" s="47">
        <f t="shared" si="67"/>
        <v>491.6649726</v>
      </c>
      <c r="DK21" s="47">
        <f t="shared" si="68"/>
        <v>786.4244082</v>
      </c>
      <c r="DL21" s="46"/>
      <c r="DM21" s="46">
        <f t="shared" si="100"/>
        <v>0</v>
      </c>
      <c r="DN21" s="46">
        <f t="shared" si="69"/>
        <v>200.62545000000003</v>
      </c>
      <c r="DO21" s="46">
        <f t="shared" si="70"/>
        <v>200.62545000000003</v>
      </c>
      <c r="DP21" s="47">
        <f t="shared" si="71"/>
        <v>81.86239169999999</v>
      </c>
      <c r="DQ21" s="47">
        <f t="shared" si="72"/>
        <v>130.93994189999998</v>
      </c>
      <c r="DR21" s="46"/>
      <c r="DS21" s="47">
        <f t="shared" si="101"/>
        <v>0</v>
      </c>
      <c r="DT21" s="47">
        <f t="shared" si="73"/>
        <v>215.9477</v>
      </c>
      <c r="DU21" s="46">
        <f t="shared" si="74"/>
        <v>215.9477</v>
      </c>
      <c r="DV21" s="47">
        <f t="shared" si="75"/>
        <v>88.1144202</v>
      </c>
      <c r="DW21" s="47">
        <f t="shared" si="76"/>
        <v>140.9401414</v>
      </c>
      <c r="DX21" s="46"/>
      <c r="DY21" s="47">
        <f t="shared" si="102"/>
        <v>0</v>
      </c>
      <c r="DZ21" s="47">
        <f t="shared" si="77"/>
        <v>16468.76345</v>
      </c>
      <c r="EA21" s="46">
        <f t="shared" si="78"/>
        <v>16468.76345</v>
      </c>
      <c r="EB21" s="47">
        <f t="shared" si="79"/>
        <v>6719.8471797</v>
      </c>
      <c r="EC21" s="47">
        <f t="shared" si="80"/>
        <v>10748.481457900001</v>
      </c>
      <c r="ED21" s="46"/>
      <c r="EE21" s="46"/>
      <c r="EF21" s="46"/>
      <c r="EG21" s="46">
        <f t="shared" si="81"/>
        <v>0</v>
      </c>
      <c r="EH21" s="46"/>
      <c r="EI21" s="46"/>
    </row>
    <row r="22" spans="1:139" ht="12">
      <c r="A22" s="33">
        <v>43374</v>
      </c>
      <c r="C22" s="16"/>
      <c r="D22" s="16">
        <v>83500</v>
      </c>
      <c r="E22" s="45">
        <f t="shared" si="0"/>
        <v>83500</v>
      </c>
      <c r="F22" s="45">
        <v>34071</v>
      </c>
      <c r="G22" s="45">
        <v>54497</v>
      </c>
      <c r="H22" s="46"/>
      <c r="I22" s="47">
        <f>'2012A Academic'!I22</f>
        <v>0</v>
      </c>
      <c r="J22" s="47">
        <f>'2012A Academic'!J22</f>
        <v>46809.482099999994</v>
      </c>
      <c r="K22" s="47">
        <f t="shared" si="82"/>
        <v>46809.482099999994</v>
      </c>
      <c r="L22" s="47">
        <f>'2012A Academic'!L22</f>
        <v>19099.9504746</v>
      </c>
      <c r="M22" s="47">
        <f>'2012A Academic'!M22</f>
        <v>30550.614922200006</v>
      </c>
      <c r="N22" s="46"/>
      <c r="O22" s="46"/>
      <c r="P22" s="48">
        <f t="shared" si="1"/>
        <v>36690.517900000006</v>
      </c>
      <c r="Q22" s="46">
        <f t="shared" si="2"/>
        <v>36690.517900000006</v>
      </c>
      <c r="R22" s="46">
        <f t="shared" si="3"/>
        <v>14971.049525399998</v>
      </c>
      <c r="S22" s="48">
        <f t="shared" si="4"/>
        <v>23946.385077800005</v>
      </c>
      <c r="T22" s="46"/>
      <c r="U22" s="47"/>
      <c r="V22" s="48">
        <f t="shared" si="5"/>
        <v>624.1458</v>
      </c>
      <c r="W22" s="47">
        <f t="shared" si="6"/>
        <v>624.1458</v>
      </c>
      <c r="X22" s="47">
        <f t="shared" si="7"/>
        <v>254.67391080000002</v>
      </c>
      <c r="Y22" s="47">
        <f t="shared" si="8"/>
        <v>407.3541756</v>
      </c>
      <c r="Z22" s="46"/>
      <c r="AA22" s="47"/>
      <c r="AB22" s="47">
        <f t="shared" si="9"/>
        <v>286.2547</v>
      </c>
      <c r="AC22" s="46">
        <f t="shared" si="10"/>
        <v>286.2547</v>
      </c>
      <c r="AD22" s="47">
        <f t="shared" si="11"/>
        <v>116.80220220000001</v>
      </c>
      <c r="AE22" s="47">
        <f t="shared" si="12"/>
        <v>186.8266154</v>
      </c>
      <c r="AF22" s="46"/>
      <c r="AG22" s="47"/>
      <c r="AH22" s="47">
        <f t="shared" si="13"/>
        <v>59.27665</v>
      </c>
      <c r="AI22" s="46">
        <f t="shared" si="14"/>
        <v>59.27665</v>
      </c>
      <c r="AJ22" s="47">
        <f t="shared" si="15"/>
        <v>24.1870029</v>
      </c>
      <c r="AK22" s="47">
        <f t="shared" si="16"/>
        <v>38.6874203</v>
      </c>
      <c r="AL22" s="46"/>
      <c r="AM22" s="47"/>
      <c r="AN22" s="47">
        <f t="shared" si="17"/>
        <v>6337.199100000001</v>
      </c>
      <c r="AO22" s="46">
        <f t="shared" si="18"/>
        <v>6337.199100000001</v>
      </c>
      <c r="AP22" s="47">
        <f t="shared" si="19"/>
        <v>2585.8049166</v>
      </c>
      <c r="AQ22" s="47">
        <f t="shared" si="20"/>
        <v>4136.0280162</v>
      </c>
      <c r="AR22" s="46"/>
      <c r="AS22" s="47"/>
      <c r="AT22" s="47">
        <f t="shared" si="21"/>
        <v>34.8529</v>
      </c>
      <c r="AU22" s="46">
        <f t="shared" si="22"/>
        <v>34.8529</v>
      </c>
      <c r="AV22" s="47">
        <f t="shared" si="23"/>
        <v>14.2212354</v>
      </c>
      <c r="AW22" s="47">
        <f t="shared" si="24"/>
        <v>22.7470478</v>
      </c>
      <c r="AX22" s="46"/>
      <c r="AY22" s="47"/>
      <c r="AZ22" s="47">
        <f t="shared" si="25"/>
        <v>36.798449999999995</v>
      </c>
      <c r="BA22" s="46">
        <f t="shared" si="26"/>
        <v>36.798449999999995</v>
      </c>
      <c r="BB22" s="47">
        <f t="shared" si="27"/>
        <v>15.015089699999999</v>
      </c>
      <c r="BC22" s="47">
        <f t="shared" si="28"/>
        <v>24.0168279</v>
      </c>
      <c r="BD22" s="46"/>
      <c r="BE22" s="47"/>
      <c r="BF22" s="47">
        <f t="shared" si="29"/>
        <v>10.320599999999999</v>
      </c>
      <c r="BG22" s="46">
        <f t="shared" si="30"/>
        <v>10.320599999999999</v>
      </c>
      <c r="BH22" s="47">
        <f t="shared" si="31"/>
        <v>4.2111756</v>
      </c>
      <c r="BI22" s="47">
        <f t="shared" si="32"/>
        <v>6.7358291999999995</v>
      </c>
      <c r="BJ22" s="46"/>
      <c r="BK22" s="47"/>
      <c r="BL22" s="47">
        <f t="shared" si="33"/>
        <v>190.1796</v>
      </c>
      <c r="BM22" s="46">
        <f t="shared" si="34"/>
        <v>190.1796</v>
      </c>
      <c r="BN22" s="47">
        <f t="shared" si="35"/>
        <v>77.6001096</v>
      </c>
      <c r="BO22" s="47">
        <f t="shared" si="36"/>
        <v>124.12236719999999</v>
      </c>
      <c r="BP22" s="46"/>
      <c r="BQ22" s="47"/>
      <c r="BR22" s="47">
        <f t="shared" si="37"/>
        <v>283.4825</v>
      </c>
      <c r="BS22" s="46">
        <f t="shared" si="38"/>
        <v>283.4825</v>
      </c>
      <c r="BT22" s="47">
        <f t="shared" si="39"/>
        <v>115.671045</v>
      </c>
      <c r="BU22" s="47">
        <f t="shared" si="40"/>
        <v>185.017315</v>
      </c>
      <c r="BV22" s="46"/>
      <c r="BW22" s="47"/>
      <c r="BX22" s="47">
        <f t="shared" si="41"/>
        <v>3340</v>
      </c>
      <c r="BY22" s="46">
        <f t="shared" si="42"/>
        <v>3340</v>
      </c>
      <c r="BZ22" s="47">
        <f t="shared" si="43"/>
        <v>1362.84</v>
      </c>
      <c r="CA22" s="47">
        <f t="shared" si="44"/>
        <v>2179.88</v>
      </c>
      <c r="CB22" s="46"/>
      <c r="CC22" s="47"/>
      <c r="CD22" s="47">
        <f t="shared" si="45"/>
        <v>165.6807</v>
      </c>
      <c r="CE22" s="46">
        <f t="shared" si="46"/>
        <v>165.6807</v>
      </c>
      <c r="CF22" s="47">
        <f t="shared" si="47"/>
        <v>67.6036782</v>
      </c>
      <c r="CG22" s="47">
        <f t="shared" si="48"/>
        <v>108.1329474</v>
      </c>
      <c r="CH22" s="46"/>
      <c r="CI22" s="47"/>
      <c r="CJ22" s="47">
        <f t="shared" si="49"/>
        <v>1324.55215</v>
      </c>
      <c r="CK22" s="46">
        <f t="shared" si="50"/>
        <v>1324.55215</v>
      </c>
      <c r="CL22" s="47">
        <f t="shared" si="51"/>
        <v>540.4648659</v>
      </c>
      <c r="CM22" s="47">
        <f t="shared" si="52"/>
        <v>864.4804613</v>
      </c>
      <c r="CN22" s="46"/>
      <c r="CO22" s="47"/>
      <c r="CP22" s="47">
        <f t="shared" si="53"/>
        <v>725.0973000000001</v>
      </c>
      <c r="CQ22" s="46">
        <f t="shared" si="54"/>
        <v>725.0973000000001</v>
      </c>
      <c r="CR22" s="47">
        <f t="shared" si="55"/>
        <v>295.8657498</v>
      </c>
      <c r="CS22" s="47">
        <f t="shared" si="56"/>
        <v>473.2410486</v>
      </c>
      <c r="CT22" s="46"/>
      <c r="CU22" s="47"/>
      <c r="CV22" s="47">
        <f t="shared" si="57"/>
        <v>71.93525000000001</v>
      </c>
      <c r="CW22" s="46">
        <f t="shared" si="58"/>
        <v>71.93525000000001</v>
      </c>
      <c r="CX22" s="47">
        <f t="shared" si="59"/>
        <v>29.3521665</v>
      </c>
      <c r="CY22" s="47">
        <f t="shared" si="60"/>
        <v>46.9491655</v>
      </c>
      <c r="CZ22" s="46"/>
      <c r="DA22" s="47"/>
      <c r="DB22" s="47">
        <f t="shared" si="61"/>
        <v>5110.450500000001</v>
      </c>
      <c r="DC22" s="46">
        <f t="shared" si="62"/>
        <v>5110.450500000001</v>
      </c>
      <c r="DD22" s="47">
        <f t="shared" si="63"/>
        <v>2085.247413</v>
      </c>
      <c r="DE22" s="47">
        <f t="shared" si="64"/>
        <v>3335.379891</v>
      </c>
      <c r="DF22" s="46"/>
      <c r="DG22" s="47"/>
      <c r="DH22" s="47">
        <f t="shared" si="65"/>
        <v>1204.9551</v>
      </c>
      <c r="DI22" s="46">
        <f t="shared" si="66"/>
        <v>1204.9551</v>
      </c>
      <c r="DJ22" s="47">
        <f t="shared" si="67"/>
        <v>491.6649726</v>
      </c>
      <c r="DK22" s="47">
        <f t="shared" si="68"/>
        <v>786.4244082</v>
      </c>
      <c r="DL22" s="46"/>
      <c r="DM22" s="46"/>
      <c r="DN22" s="46">
        <f t="shared" si="69"/>
        <v>200.62545000000003</v>
      </c>
      <c r="DO22" s="46">
        <f t="shared" si="70"/>
        <v>200.62545000000003</v>
      </c>
      <c r="DP22" s="47">
        <f t="shared" si="71"/>
        <v>81.86239169999999</v>
      </c>
      <c r="DQ22" s="47">
        <f t="shared" si="72"/>
        <v>130.93994189999998</v>
      </c>
      <c r="DR22" s="46"/>
      <c r="DS22" s="47"/>
      <c r="DT22" s="47">
        <f t="shared" si="73"/>
        <v>215.9477</v>
      </c>
      <c r="DU22" s="46">
        <f t="shared" si="74"/>
        <v>215.9477</v>
      </c>
      <c r="DV22" s="47">
        <f t="shared" si="75"/>
        <v>88.1144202</v>
      </c>
      <c r="DW22" s="47">
        <f t="shared" si="76"/>
        <v>140.9401414</v>
      </c>
      <c r="DX22" s="46"/>
      <c r="DY22" s="47"/>
      <c r="DZ22" s="47">
        <f t="shared" si="77"/>
        <v>16468.76345</v>
      </c>
      <c r="EA22" s="46">
        <f t="shared" si="78"/>
        <v>16468.76345</v>
      </c>
      <c r="EB22" s="47">
        <f t="shared" si="79"/>
        <v>6719.8471797</v>
      </c>
      <c r="EC22" s="47">
        <f t="shared" si="80"/>
        <v>10748.481457900001</v>
      </c>
      <c r="ED22" s="46"/>
      <c r="EE22" s="46"/>
      <c r="EF22" s="46"/>
      <c r="EG22" s="46">
        <f t="shared" si="81"/>
        <v>0</v>
      </c>
      <c r="EH22" s="46"/>
      <c r="EI22" s="46"/>
    </row>
    <row r="23" spans="1:139" s="34" customFormat="1" ht="12">
      <c r="A23" s="33">
        <v>43556</v>
      </c>
      <c r="C23" s="22"/>
      <c r="D23" s="22">
        <v>83500</v>
      </c>
      <c r="E23" s="45">
        <f t="shared" si="0"/>
        <v>83500</v>
      </c>
      <c r="F23" s="45">
        <v>34071</v>
      </c>
      <c r="G23" s="45">
        <v>54497</v>
      </c>
      <c r="H23" s="47"/>
      <c r="I23" s="47">
        <f>'2012A Academic'!I23</f>
        <v>0</v>
      </c>
      <c r="J23" s="47">
        <f>'2012A Academic'!J23</f>
        <v>46809.482099999994</v>
      </c>
      <c r="K23" s="47">
        <f t="shared" si="82"/>
        <v>46809.482099999994</v>
      </c>
      <c r="L23" s="47">
        <f>'2012A Academic'!L23</f>
        <v>19099.9504746</v>
      </c>
      <c r="M23" s="47">
        <f>'2012A Academic'!M23</f>
        <v>30550.614922200006</v>
      </c>
      <c r="N23" s="47"/>
      <c r="O23" s="46">
        <f t="shared" si="83"/>
        <v>0</v>
      </c>
      <c r="P23" s="48">
        <f t="shared" si="1"/>
        <v>36690.517900000006</v>
      </c>
      <c r="Q23" s="46">
        <f t="shared" si="2"/>
        <v>36690.517900000006</v>
      </c>
      <c r="R23" s="46">
        <f t="shared" si="3"/>
        <v>14971.049525399998</v>
      </c>
      <c r="S23" s="48">
        <f t="shared" si="4"/>
        <v>23946.385077800005</v>
      </c>
      <c r="T23" s="47"/>
      <c r="U23" s="47">
        <f t="shared" si="84"/>
        <v>0</v>
      </c>
      <c r="V23" s="48">
        <f t="shared" si="5"/>
        <v>624.1458</v>
      </c>
      <c r="W23" s="47">
        <f t="shared" si="6"/>
        <v>624.1458</v>
      </c>
      <c r="X23" s="47">
        <f t="shared" si="7"/>
        <v>254.67391080000002</v>
      </c>
      <c r="Y23" s="47">
        <f t="shared" si="8"/>
        <v>407.3541756</v>
      </c>
      <c r="Z23" s="47"/>
      <c r="AA23" s="47">
        <f t="shared" si="85"/>
        <v>0</v>
      </c>
      <c r="AB23" s="47">
        <f t="shared" si="9"/>
        <v>286.2547</v>
      </c>
      <c r="AC23" s="46">
        <f t="shared" si="10"/>
        <v>286.2547</v>
      </c>
      <c r="AD23" s="47">
        <f t="shared" si="11"/>
        <v>116.80220220000001</v>
      </c>
      <c r="AE23" s="47">
        <f t="shared" si="12"/>
        <v>186.8266154</v>
      </c>
      <c r="AF23" s="47"/>
      <c r="AG23" s="47">
        <f t="shared" si="86"/>
        <v>0</v>
      </c>
      <c r="AH23" s="47">
        <f t="shared" si="13"/>
        <v>59.27665</v>
      </c>
      <c r="AI23" s="46">
        <f t="shared" si="14"/>
        <v>59.27665</v>
      </c>
      <c r="AJ23" s="47">
        <f t="shared" si="15"/>
        <v>24.1870029</v>
      </c>
      <c r="AK23" s="47">
        <f t="shared" si="16"/>
        <v>38.6874203</v>
      </c>
      <c r="AL23" s="47"/>
      <c r="AM23" s="47">
        <f t="shared" si="87"/>
        <v>0</v>
      </c>
      <c r="AN23" s="47">
        <f t="shared" si="17"/>
        <v>6337.199100000001</v>
      </c>
      <c r="AO23" s="46">
        <f t="shared" si="18"/>
        <v>6337.199100000001</v>
      </c>
      <c r="AP23" s="47">
        <f t="shared" si="19"/>
        <v>2585.8049166</v>
      </c>
      <c r="AQ23" s="47">
        <f t="shared" si="20"/>
        <v>4136.0280162</v>
      </c>
      <c r="AR23" s="47"/>
      <c r="AS23" s="47">
        <f t="shared" si="88"/>
        <v>0</v>
      </c>
      <c r="AT23" s="47">
        <f t="shared" si="21"/>
        <v>34.8529</v>
      </c>
      <c r="AU23" s="46">
        <f t="shared" si="22"/>
        <v>34.8529</v>
      </c>
      <c r="AV23" s="47">
        <f t="shared" si="23"/>
        <v>14.2212354</v>
      </c>
      <c r="AW23" s="47">
        <f t="shared" si="24"/>
        <v>22.7470478</v>
      </c>
      <c r="AX23" s="47"/>
      <c r="AY23" s="47">
        <f t="shared" si="89"/>
        <v>0</v>
      </c>
      <c r="AZ23" s="47">
        <f t="shared" si="25"/>
        <v>36.798449999999995</v>
      </c>
      <c r="BA23" s="46">
        <f t="shared" si="26"/>
        <v>36.798449999999995</v>
      </c>
      <c r="BB23" s="47">
        <f t="shared" si="27"/>
        <v>15.015089699999999</v>
      </c>
      <c r="BC23" s="47">
        <f t="shared" si="28"/>
        <v>24.0168279</v>
      </c>
      <c r="BD23" s="47"/>
      <c r="BE23" s="47">
        <f t="shared" si="90"/>
        <v>0</v>
      </c>
      <c r="BF23" s="47">
        <f t="shared" si="29"/>
        <v>10.320599999999999</v>
      </c>
      <c r="BG23" s="46">
        <f t="shared" si="30"/>
        <v>10.320599999999999</v>
      </c>
      <c r="BH23" s="47">
        <f t="shared" si="31"/>
        <v>4.2111756</v>
      </c>
      <c r="BI23" s="47">
        <f t="shared" si="32"/>
        <v>6.7358291999999995</v>
      </c>
      <c r="BJ23" s="47"/>
      <c r="BK23" s="47">
        <f t="shared" si="91"/>
        <v>0</v>
      </c>
      <c r="BL23" s="47">
        <f t="shared" si="33"/>
        <v>190.1796</v>
      </c>
      <c r="BM23" s="46">
        <f t="shared" si="34"/>
        <v>190.1796</v>
      </c>
      <c r="BN23" s="47">
        <f t="shared" si="35"/>
        <v>77.6001096</v>
      </c>
      <c r="BO23" s="47">
        <f t="shared" si="36"/>
        <v>124.12236719999999</v>
      </c>
      <c r="BP23" s="47"/>
      <c r="BQ23" s="47">
        <f t="shared" si="92"/>
        <v>0</v>
      </c>
      <c r="BR23" s="47">
        <f t="shared" si="37"/>
        <v>283.4825</v>
      </c>
      <c r="BS23" s="46">
        <f t="shared" si="38"/>
        <v>283.4825</v>
      </c>
      <c r="BT23" s="47">
        <f t="shared" si="39"/>
        <v>115.671045</v>
      </c>
      <c r="BU23" s="47">
        <f t="shared" si="40"/>
        <v>185.017315</v>
      </c>
      <c r="BV23" s="47"/>
      <c r="BW23" s="47">
        <f t="shared" si="93"/>
        <v>0</v>
      </c>
      <c r="BX23" s="47">
        <f t="shared" si="41"/>
        <v>3340</v>
      </c>
      <c r="BY23" s="46">
        <f t="shared" si="42"/>
        <v>3340</v>
      </c>
      <c r="BZ23" s="47">
        <f t="shared" si="43"/>
        <v>1362.84</v>
      </c>
      <c r="CA23" s="47">
        <f t="shared" si="44"/>
        <v>2179.88</v>
      </c>
      <c r="CB23" s="47"/>
      <c r="CC23" s="47">
        <f t="shared" si="94"/>
        <v>0</v>
      </c>
      <c r="CD23" s="47">
        <f t="shared" si="45"/>
        <v>165.6807</v>
      </c>
      <c r="CE23" s="46">
        <f t="shared" si="46"/>
        <v>165.6807</v>
      </c>
      <c r="CF23" s="47">
        <f t="shared" si="47"/>
        <v>67.6036782</v>
      </c>
      <c r="CG23" s="47">
        <f t="shared" si="48"/>
        <v>108.1329474</v>
      </c>
      <c r="CH23" s="47"/>
      <c r="CI23" s="47">
        <f t="shared" si="95"/>
        <v>0</v>
      </c>
      <c r="CJ23" s="47">
        <f t="shared" si="49"/>
        <v>1324.55215</v>
      </c>
      <c r="CK23" s="46">
        <f t="shared" si="50"/>
        <v>1324.55215</v>
      </c>
      <c r="CL23" s="47">
        <f t="shared" si="51"/>
        <v>540.4648659</v>
      </c>
      <c r="CM23" s="47">
        <f t="shared" si="52"/>
        <v>864.4804613</v>
      </c>
      <c r="CN23" s="47"/>
      <c r="CO23" s="47">
        <f t="shared" si="96"/>
        <v>0</v>
      </c>
      <c r="CP23" s="47">
        <f t="shared" si="53"/>
        <v>725.0973000000001</v>
      </c>
      <c r="CQ23" s="46">
        <f t="shared" si="54"/>
        <v>725.0973000000001</v>
      </c>
      <c r="CR23" s="47">
        <f t="shared" si="55"/>
        <v>295.8657498</v>
      </c>
      <c r="CS23" s="47">
        <f t="shared" si="56"/>
        <v>473.2410486</v>
      </c>
      <c r="CT23" s="47"/>
      <c r="CU23" s="47">
        <f t="shared" si="97"/>
        <v>0</v>
      </c>
      <c r="CV23" s="47">
        <f t="shared" si="57"/>
        <v>71.93525000000001</v>
      </c>
      <c r="CW23" s="46">
        <f t="shared" si="58"/>
        <v>71.93525000000001</v>
      </c>
      <c r="CX23" s="47">
        <f t="shared" si="59"/>
        <v>29.3521665</v>
      </c>
      <c r="CY23" s="47">
        <f t="shared" si="60"/>
        <v>46.9491655</v>
      </c>
      <c r="CZ23" s="47"/>
      <c r="DA23" s="47">
        <f t="shared" si="98"/>
        <v>0</v>
      </c>
      <c r="DB23" s="47">
        <f t="shared" si="61"/>
        <v>5110.450500000001</v>
      </c>
      <c r="DC23" s="46">
        <f t="shared" si="62"/>
        <v>5110.450500000001</v>
      </c>
      <c r="DD23" s="47">
        <f t="shared" si="63"/>
        <v>2085.247413</v>
      </c>
      <c r="DE23" s="47">
        <f t="shared" si="64"/>
        <v>3335.379891</v>
      </c>
      <c r="DF23" s="47"/>
      <c r="DG23" s="47">
        <f t="shared" si="99"/>
        <v>0</v>
      </c>
      <c r="DH23" s="47">
        <f t="shared" si="65"/>
        <v>1204.9551</v>
      </c>
      <c r="DI23" s="46">
        <f t="shared" si="66"/>
        <v>1204.9551</v>
      </c>
      <c r="DJ23" s="47">
        <f t="shared" si="67"/>
        <v>491.6649726</v>
      </c>
      <c r="DK23" s="47">
        <f t="shared" si="68"/>
        <v>786.4244082</v>
      </c>
      <c r="DL23" s="46"/>
      <c r="DM23" s="46">
        <f t="shared" si="100"/>
        <v>0</v>
      </c>
      <c r="DN23" s="46">
        <f t="shared" si="69"/>
        <v>200.62545000000003</v>
      </c>
      <c r="DO23" s="46">
        <f t="shared" si="70"/>
        <v>200.62545000000003</v>
      </c>
      <c r="DP23" s="47">
        <f t="shared" si="71"/>
        <v>81.86239169999999</v>
      </c>
      <c r="DQ23" s="47">
        <f t="shared" si="72"/>
        <v>130.93994189999998</v>
      </c>
      <c r="DR23" s="47"/>
      <c r="DS23" s="47">
        <f t="shared" si="101"/>
        <v>0</v>
      </c>
      <c r="DT23" s="47">
        <f t="shared" si="73"/>
        <v>215.9477</v>
      </c>
      <c r="DU23" s="46">
        <f t="shared" si="74"/>
        <v>215.9477</v>
      </c>
      <c r="DV23" s="47">
        <f t="shared" si="75"/>
        <v>88.1144202</v>
      </c>
      <c r="DW23" s="47">
        <f t="shared" si="76"/>
        <v>140.9401414</v>
      </c>
      <c r="DX23" s="47"/>
      <c r="DY23" s="47">
        <f t="shared" si="102"/>
        <v>0</v>
      </c>
      <c r="DZ23" s="47">
        <f t="shared" si="77"/>
        <v>16468.76345</v>
      </c>
      <c r="EA23" s="46">
        <f t="shared" si="78"/>
        <v>16468.76345</v>
      </c>
      <c r="EB23" s="47">
        <f t="shared" si="79"/>
        <v>6719.8471797</v>
      </c>
      <c r="EC23" s="47">
        <f t="shared" si="80"/>
        <v>10748.481457900001</v>
      </c>
      <c r="ED23" s="47"/>
      <c r="EE23" s="46"/>
      <c r="EF23" s="46"/>
      <c r="EG23" s="46">
        <f t="shared" si="81"/>
        <v>0</v>
      </c>
      <c r="EH23" s="46"/>
      <c r="EI23" s="47"/>
    </row>
    <row r="24" spans="1:139" s="34" customFormat="1" ht="12">
      <c r="A24" s="33">
        <v>43739</v>
      </c>
      <c r="C24" s="22"/>
      <c r="D24" s="22">
        <v>83500</v>
      </c>
      <c r="E24" s="45">
        <f t="shared" si="0"/>
        <v>83500</v>
      </c>
      <c r="F24" s="45">
        <v>34071</v>
      </c>
      <c r="G24" s="45">
        <v>54497</v>
      </c>
      <c r="H24" s="47"/>
      <c r="I24" s="47">
        <f>'2012A Academic'!I24</f>
        <v>0</v>
      </c>
      <c r="J24" s="47">
        <f>'2012A Academic'!J24</f>
        <v>46809.482099999994</v>
      </c>
      <c r="K24" s="47">
        <f t="shared" si="82"/>
        <v>46809.482099999994</v>
      </c>
      <c r="L24" s="47">
        <f>'2012A Academic'!L24</f>
        <v>19099.9504746</v>
      </c>
      <c r="M24" s="47">
        <f>'2012A Academic'!M24</f>
        <v>30550.614922200006</v>
      </c>
      <c r="N24" s="47"/>
      <c r="O24" s="46"/>
      <c r="P24" s="48">
        <f t="shared" si="1"/>
        <v>36690.517900000006</v>
      </c>
      <c r="Q24" s="46">
        <f t="shared" si="2"/>
        <v>36690.517900000006</v>
      </c>
      <c r="R24" s="46">
        <f t="shared" si="3"/>
        <v>14971.049525399998</v>
      </c>
      <c r="S24" s="48">
        <f t="shared" si="4"/>
        <v>23946.385077800005</v>
      </c>
      <c r="T24" s="47"/>
      <c r="U24" s="47"/>
      <c r="V24" s="48">
        <f t="shared" si="5"/>
        <v>624.1458</v>
      </c>
      <c r="W24" s="47">
        <f t="shared" si="6"/>
        <v>624.1458</v>
      </c>
      <c r="X24" s="47">
        <f t="shared" si="7"/>
        <v>254.67391080000002</v>
      </c>
      <c r="Y24" s="47">
        <f t="shared" si="8"/>
        <v>407.3541756</v>
      </c>
      <c r="Z24" s="47"/>
      <c r="AA24" s="47"/>
      <c r="AB24" s="47">
        <f t="shared" si="9"/>
        <v>286.2547</v>
      </c>
      <c r="AC24" s="46">
        <f t="shared" si="10"/>
        <v>286.2547</v>
      </c>
      <c r="AD24" s="47">
        <f t="shared" si="11"/>
        <v>116.80220220000001</v>
      </c>
      <c r="AE24" s="47">
        <f t="shared" si="12"/>
        <v>186.8266154</v>
      </c>
      <c r="AF24" s="47"/>
      <c r="AG24" s="47"/>
      <c r="AH24" s="47">
        <f t="shared" si="13"/>
        <v>59.27665</v>
      </c>
      <c r="AI24" s="46">
        <f t="shared" si="14"/>
        <v>59.27665</v>
      </c>
      <c r="AJ24" s="47">
        <f t="shared" si="15"/>
        <v>24.1870029</v>
      </c>
      <c r="AK24" s="47">
        <f t="shared" si="16"/>
        <v>38.6874203</v>
      </c>
      <c r="AL24" s="47"/>
      <c r="AM24" s="47"/>
      <c r="AN24" s="47">
        <f t="shared" si="17"/>
        <v>6337.199100000001</v>
      </c>
      <c r="AO24" s="46">
        <f t="shared" si="18"/>
        <v>6337.199100000001</v>
      </c>
      <c r="AP24" s="47">
        <f t="shared" si="19"/>
        <v>2585.8049166</v>
      </c>
      <c r="AQ24" s="47">
        <f t="shared" si="20"/>
        <v>4136.0280162</v>
      </c>
      <c r="AR24" s="47"/>
      <c r="AS24" s="47"/>
      <c r="AT24" s="47">
        <f t="shared" si="21"/>
        <v>34.8529</v>
      </c>
      <c r="AU24" s="46">
        <f t="shared" si="22"/>
        <v>34.8529</v>
      </c>
      <c r="AV24" s="47">
        <f t="shared" si="23"/>
        <v>14.2212354</v>
      </c>
      <c r="AW24" s="47">
        <f t="shared" si="24"/>
        <v>22.7470478</v>
      </c>
      <c r="AX24" s="47"/>
      <c r="AY24" s="47"/>
      <c r="AZ24" s="47">
        <f t="shared" si="25"/>
        <v>36.798449999999995</v>
      </c>
      <c r="BA24" s="46">
        <f t="shared" si="26"/>
        <v>36.798449999999995</v>
      </c>
      <c r="BB24" s="47">
        <f t="shared" si="27"/>
        <v>15.015089699999999</v>
      </c>
      <c r="BC24" s="47">
        <f t="shared" si="28"/>
        <v>24.0168279</v>
      </c>
      <c r="BD24" s="47"/>
      <c r="BE24" s="47"/>
      <c r="BF24" s="47">
        <f t="shared" si="29"/>
        <v>10.320599999999999</v>
      </c>
      <c r="BG24" s="46">
        <f t="shared" si="30"/>
        <v>10.320599999999999</v>
      </c>
      <c r="BH24" s="47">
        <f t="shared" si="31"/>
        <v>4.2111756</v>
      </c>
      <c r="BI24" s="47">
        <f t="shared" si="32"/>
        <v>6.7358291999999995</v>
      </c>
      <c r="BJ24" s="47"/>
      <c r="BK24" s="47"/>
      <c r="BL24" s="47">
        <f t="shared" si="33"/>
        <v>190.1796</v>
      </c>
      <c r="BM24" s="46">
        <f t="shared" si="34"/>
        <v>190.1796</v>
      </c>
      <c r="BN24" s="47">
        <f t="shared" si="35"/>
        <v>77.6001096</v>
      </c>
      <c r="BO24" s="47">
        <f t="shared" si="36"/>
        <v>124.12236719999999</v>
      </c>
      <c r="BP24" s="47"/>
      <c r="BQ24" s="47"/>
      <c r="BR24" s="47">
        <f t="shared" si="37"/>
        <v>283.4825</v>
      </c>
      <c r="BS24" s="46">
        <f t="shared" si="38"/>
        <v>283.4825</v>
      </c>
      <c r="BT24" s="47">
        <f t="shared" si="39"/>
        <v>115.671045</v>
      </c>
      <c r="BU24" s="47">
        <f t="shared" si="40"/>
        <v>185.017315</v>
      </c>
      <c r="BV24" s="47"/>
      <c r="BW24" s="47"/>
      <c r="BX24" s="47">
        <f t="shared" si="41"/>
        <v>3340</v>
      </c>
      <c r="BY24" s="46">
        <f t="shared" si="42"/>
        <v>3340</v>
      </c>
      <c r="BZ24" s="47">
        <f t="shared" si="43"/>
        <v>1362.84</v>
      </c>
      <c r="CA24" s="47">
        <f t="shared" si="44"/>
        <v>2179.88</v>
      </c>
      <c r="CB24" s="47"/>
      <c r="CC24" s="47"/>
      <c r="CD24" s="47">
        <f t="shared" si="45"/>
        <v>165.6807</v>
      </c>
      <c r="CE24" s="46">
        <f t="shared" si="46"/>
        <v>165.6807</v>
      </c>
      <c r="CF24" s="47">
        <f t="shared" si="47"/>
        <v>67.6036782</v>
      </c>
      <c r="CG24" s="47">
        <f t="shared" si="48"/>
        <v>108.1329474</v>
      </c>
      <c r="CH24" s="47"/>
      <c r="CI24" s="47"/>
      <c r="CJ24" s="47">
        <f t="shared" si="49"/>
        <v>1324.55215</v>
      </c>
      <c r="CK24" s="46">
        <f t="shared" si="50"/>
        <v>1324.55215</v>
      </c>
      <c r="CL24" s="47">
        <f t="shared" si="51"/>
        <v>540.4648659</v>
      </c>
      <c r="CM24" s="47">
        <f t="shared" si="52"/>
        <v>864.4804613</v>
      </c>
      <c r="CN24" s="47"/>
      <c r="CO24" s="47"/>
      <c r="CP24" s="47">
        <f t="shared" si="53"/>
        <v>725.0973000000001</v>
      </c>
      <c r="CQ24" s="46">
        <f t="shared" si="54"/>
        <v>725.0973000000001</v>
      </c>
      <c r="CR24" s="47">
        <f t="shared" si="55"/>
        <v>295.8657498</v>
      </c>
      <c r="CS24" s="47">
        <f t="shared" si="56"/>
        <v>473.2410486</v>
      </c>
      <c r="CT24" s="47"/>
      <c r="CU24" s="47"/>
      <c r="CV24" s="47">
        <f t="shared" si="57"/>
        <v>71.93525000000001</v>
      </c>
      <c r="CW24" s="46">
        <f t="shared" si="58"/>
        <v>71.93525000000001</v>
      </c>
      <c r="CX24" s="47">
        <f t="shared" si="59"/>
        <v>29.3521665</v>
      </c>
      <c r="CY24" s="47">
        <f t="shared" si="60"/>
        <v>46.9491655</v>
      </c>
      <c r="CZ24" s="47"/>
      <c r="DA24" s="47"/>
      <c r="DB24" s="47">
        <f t="shared" si="61"/>
        <v>5110.450500000001</v>
      </c>
      <c r="DC24" s="46">
        <f t="shared" si="62"/>
        <v>5110.450500000001</v>
      </c>
      <c r="DD24" s="47">
        <f t="shared" si="63"/>
        <v>2085.247413</v>
      </c>
      <c r="DE24" s="47">
        <f t="shared" si="64"/>
        <v>3335.379891</v>
      </c>
      <c r="DF24" s="47"/>
      <c r="DG24" s="47"/>
      <c r="DH24" s="47">
        <f t="shared" si="65"/>
        <v>1204.9551</v>
      </c>
      <c r="DI24" s="46">
        <f t="shared" si="66"/>
        <v>1204.9551</v>
      </c>
      <c r="DJ24" s="47">
        <f t="shared" si="67"/>
        <v>491.6649726</v>
      </c>
      <c r="DK24" s="47">
        <f t="shared" si="68"/>
        <v>786.4244082</v>
      </c>
      <c r="DL24" s="46"/>
      <c r="DM24" s="46"/>
      <c r="DN24" s="46">
        <f t="shared" si="69"/>
        <v>200.62545000000003</v>
      </c>
      <c r="DO24" s="46">
        <f t="shared" si="70"/>
        <v>200.62545000000003</v>
      </c>
      <c r="DP24" s="47">
        <f t="shared" si="71"/>
        <v>81.86239169999999</v>
      </c>
      <c r="DQ24" s="47">
        <f t="shared" si="72"/>
        <v>130.93994189999998</v>
      </c>
      <c r="DR24" s="47"/>
      <c r="DS24" s="47"/>
      <c r="DT24" s="47">
        <f t="shared" si="73"/>
        <v>215.9477</v>
      </c>
      <c r="DU24" s="46">
        <f t="shared" si="74"/>
        <v>215.9477</v>
      </c>
      <c r="DV24" s="47">
        <f t="shared" si="75"/>
        <v>88.1144202</v>
      </c>
      <c r="DW24" s="47">
        <f t="shared" si="76"/>
        <v>140.9401414</v>
      </c>
      <c r="DX24" s="47"/>
      <c r="DY24" s="47"/>
      <c r="DZ24" s="47">
        <f t="shared" si="77"/>
        <v>16468.76345</v>
      </c>
      <c r="EA24" s="46">
        <f t="shared" si="78"/>
        <v>16468.76345</v>
      </c>
      <c r="EB24" s="47">
        <f t="shared" si="79"/>
        <v>6719.8471797</v>
      </c>
      <c r="EC24" s="47">
        <f t="shared" si="80"/>
        <v>10748.481457900001</v>
      </c>
      <c r="ED24" s="47"/>
      <c r="EE24" s="46"/>
      <c r="EF24" s="46"/>
      <c r="EG24" s="46">
        <f t="shared" si="81"/>
        <v>0</v>
      </c>
      <c r="EH24" s="46"/>
      <c r="EI24" s="47"/>
    </row>
    <row r="25" spans="1:139" s="34" customFormat="1" ht="12">
      <c r="A25" s="33">
        <v>43922</v>
      </c>
      <c r="C25" s="22">
        <v>2625000</v>
      </c>
      <c r="D25" s="22">
        <v>83500</v>
      </c>
      <c r="E25" s="45">
        <f t="shared" si="0"/>
        <v>2708500</v>
      </c>
      <c r="F25" s="45">
        <v>34071</v>
      </c>
      <c r="G25" s="45">
        <v>54497</v>
      </c>
      <c r="H25" s="47"/>
      <c r="I25" s="47">
        <f>'2012A Academic'!I25</f>
        <v>1471555.575</v>
      </c>
      <c r="J25" s="47">
        <f>'2012A Academic'!J25</f>
        <v>46809.482099999994</v>
      </c>
      <c r="K25" s="47">
        <f t="shared" si="82"/>
        <v>1518365.0570999999</v>
      </c>
      <c r="L25" s="47">
        <f>'2012A Academic'!L25</f>
        <v>19099.9504746</v>
      </c>
      <c r="M25" s="47">
        <f>'2012A Academic'!M25</f>
        <v>30550.614922200006</v>
      </c>
      <c r="N25" s="47"/>
      <c r="O25" s="46">
        <f t="shared" si="83"/>
        <v>1153444.4249999998</v>
      </c>
      <c r="P25" s="48">
        <f t="shared" si="1"/>
        <v>36690.517900000006</v>
      </c>
      <c r="Q25" s="46">
        <f t="shared" si="2"/>
        <v>1190134.9429</v>
      </c>
      <c r="R25" s="46">
        <f t="shared" si="3"/>
        <v>14971.049525399998</v>
      </c>
      <c r="S25" s="48">
        <f t="shared" si="4"/>
        <v>23946.385077800005</v>
      </c>
      <c r="T25" s="47"/>
      <c r="U25" s="47">
        <f t="shared" si="84"/>
        <v>19621.35</v>
      </c>
      <c r="V25" s="48">
        <f t="shared" si="5"/>
        <v>624.1458</v>
      </c>
      <c r="W25" s="47">
        <f t="shared" si="6"/>
        <v>20245.495799999997</v>
      </c>
      <c r="X25" s="47">
        <f t="shared" si="7"/>
        <v>254.67391080000002</v>
      </c>
      <c r="Y25" s="47">
        <f t="shared" si="8"/>
        <v>407.3541756</v>
      </c>
      <c r="Z25" s="47"/>
      <c r="AA25" s="47">
        <f t="shared" si="85"/>
        <v>8999.025</v>
      </c>
      <c r="AB25" s="47">
        <f t="shared" si="9"/>
        <v>286.2547</v>
      </c>
      <c r="AC25" s="46">
        <f t="shared" si="10"/>
        <v>9285.2797</v>
      </c>
      <c r="AD25" s="47">
        <f t="shared" si="11"/>
        <v>116.80220220000001</v>
      </c>
      <c r="AE25" s="47">
        <f t="shared" si="12"/>
        <v>186.8266154</v>
      </c>
      <c r="AF25" s="47"/>
      <c r="AG25" s="47">
        <f t="shared" si="86"/>
        <v>1863.4875</v>
      </c>
      <c r="AH25" s="47">
        <f t="shared" si="13"/>
        <v>59.27665</v>
      </c>
      <c r="AI25" s="46">
        <f t="shared" si="14"/>
        <v>1922.76415</v>
      </c>
      <c r="AJ25" s="47">
        <f t="shared" si="15"/>
        <v>24.1870029</v>
      </c>
      <c r="AK25" s="47">
        <f t="shared" si="16"/>
        <v>38.6874203</v>
      </c>
      <c r="AL25" s="47"/>
      <c r="AM25" s="47">
        <f t="shared" si="87"/>
        <v>199223.325</v>
      </c>
      <c r="AN25" s="47">
        <f t="shared" si="17"/>
        <v>6337.199100000001</v>
      </c>
      <c r="AO25" s="46">
        <f t="shared" si="18"/>
        <v>205560.5241</v>
      </c>
      <c r="AP25" s="47">
        <f t="shared" si="19"/>
        <v>2585.8049166</v>
      </c>
      <c r="AQ25" s="47">
        <f t="shared" si="20"/>
        <v>4136.0280162</v>
      </c>
      <c r="AR25" s="47"/>
      <c r="AS25" s="47">
        <f t="shared" si="88"/>
        <v>1095.675</v>
      </c>
      <c r="AT25" s="47">
        <f t="shared" si="21"/>
        <v>34.8529</v>
      </c>
      <c r="AU25" s="46">
        <f t="shared" si="22"/>
        <v>1130.5279</v>
      </c>
      <c r="AV25" s="47">
        <f t="shared" si="23"/>
        <v>14.2212354</v>
      </c>
      <c r="AW25" s="47">
        <f t="shared" si="24"/>
        <v>22.7470478</v>
      </c>
      <c r="AX25" s="47"/>
      <c r="AY25" s="47">
        <f t="shared" si="89"/>
        <v>1156.8375</v>
      </c>
      <c r="AZ25" s="47">
        <f t="shared" si="25"/>
        <v>36.798449999999995</v>
      </c>
      <c r="BA25" s="46">
        <f t="shared" si="26"/>
        <v>1193.63595</v>
      </c>
      <c r="BB25" s="47">
        <f t="shared" si="27"/>
        <v>15.015089699999999</v>
      </c>
      <c r="BC25" s="47">
        <f t="shared" si="28"/>
        <v>24.0168279</v>
      </c>
      <c r="BD25" s="47"/>
      <c r="BE25" s="47">
        <f t="shared" si="90"/>
        <v>324.45</v>
      </c>
      <c r="BF25" s="47">
        <f t="shared" si="29"/>
        <v>10.320599999999999</v>
      </c>
      <c r="BG25" s="46">
        <f t="shared" si="30"/>
        <v>334.7706</v>
      </c>
      <c r="BH25" s="47">
        <f t="shared" si="31"/>
        <v>4.2111756</v>
      </c>
      <c r="BI25" s="47">
        <f t="shared" si="32"/>
        <v>6.7358291999999995</v>
      </c>
      <c r="BJ25" s="47"/>
      <c r="BK25" s="47">
        <f t="shared" si="91"/>
        <v>5978.7</v>
      </c>
      <c r="BL25" s="47">
        <f t="shared" si="33"/>
        <v>190.1796</v>
      </c>
      <c r="BM25" s="46">
        <f t="shared" si="34"/>
        <v>6168.8796</v>
      </c>
      <c r="BN25" s="47">
        <f t="shared" si="35"/>
        <v>77.6001096</v>
      </c>
      <c r="BO25" s="47">
        <f t="shared" si="36"/>
        <v>124.12236719999999</v>
      </c>
      <c r="BP25" s="47"/>
      <c r="BQ25" s="47">
        <f t="shared" si="92"/>
        <v>8911.875000000002</v>
      </c>
      <c r="BR25" s="47">
        <f t="shared" si="37"/>
        <v>283.4825</v>
      </c>
      <c r="BS25" s="46">
        <f t="shared" si="38"/>
        <v>9195.357500000002</v>
      </c>
      <c r="BT25" s="47">
        <f t="shared" si="39"/>
        <v>115.671045</v>
      </c>
      <c r="BU25" s="47">
        <f t="shared" si="40"/>
        <v>185.017315</v>
      </c>
      <c r="BV25" s="47"/>
      <c r="BW25" s="47">
        <f t="shared" si="93"/>
        <v>105000</v>
      </c>
      <c r="BX25" s="47">
        <f t="shared" si="41"/>
        <v>3340</v>
      </c>
      <c r="BY25" s="46">
        <f t="shared" si="42"/>
        <v>108340</v>
      </c>
      <c r="BZ25" s="47">
        <f t="shared" si="43"/>
        <v>1362.84</v>
      </c>
      <c r="CA25" s="47">
        <f t="shared" si="44"/>
        <v>2179.88</v>
      </c>
      <c r="CB25" s="47"/>
      <c r="CC25" s="47">
        <f t="shared" si="94"/>
        <v>5208.525000000001</v>
      </c>
      <c r="CD25" s="47">
        <f t="shared" si="45"/>
        <v>165.6807</v>
      </c>
      <c r="CE25" s="46">
        <f t="shared" si="46"/>
        <v>5374.2057</v>
      </c>
      <c r="CF25" s="47">
        <f t="shared" si="47"/>
        <v>67.6036782</v>
      </c>
      <c r="CG25" s="47">
        <f t="shared" si="48"/>
        <v>108.1329474</v>
      </c>
      <c r="CH25" s="47"/>
      <c r="CI25" s="47">
        <f t="shared" si="95"/>
        <v>41640.1125</v>
      </c>
      <c r="CJ25" s="47">
        <f t="shared" si="49"/>
        <v>1324.55215</v>
      </c>
      <c r="CK25" s="46">
        <f t="shared" si="50"/>
        <v>42964.664650000006</v>
      </c>
      <c r="CL25" s="47">
        <f t="shared" si="51"/>
        <v>540.4648659</v>
      </c>
      <c r="CM25" s="47">
        <f t="shared" si="52"/>
        <v>864.4804613</v>
      </c>
      <c r="CN25" s="47"/>
      <c r="CO25" s="47">
        <f t="shared" si="96"/>
        <v>22794.975</v>
      </c>
      <c r="CP25" s="47">
        <f t="shared" si="53"/>
        <v>725.0973000000001</v>
      </c>
      <c r="CQ25" s="46">
        <f t="shared" si="54"/>
        <v>23520.0723</v>
      </c>
      <c r="CR25" s="47">
        <f t="shared" si="55"/>
        <v>295.8657498</v>
      </c>
      <c r="CS25" s="47">
        <f t="shared" si="56"/>
        <v>473.2410486</v>
      </c>
      <c r="CT25" s="47"/>
      <c r="CU25" s="47">
        <f t="shared" si="97"/>
        <v>2261.4375</v>
      </c>
      <c r="CV25" s="47">
        <f t="shared" si="57"/>
        <v>71.93525000000001</v>
      </c>
      <c r="CW25" s="46">
        <f t="shared" si="58"/>
        <v>2333.37275</v>
      </c>
      <c r="CX25" s="47">
        <f t="shared" si="59"/>
        <v>29.3521665</v>
      </c>
      <c r="CY25" s="47">
        <f t="shared" si="60"/>
        <v>46.9491655</v>
      </c>
      <c r="CZ25" s="47"/>
      <c r="DA25" s="47">
        <f t="shared" si="98"/>
        <v>160657.875</v>
      </c>
      <c r="DB25" s="47">
        <f t="shared" si="61"/>
        <v>5110.450500000001</v>
      </c>
      <c r="DC25" s="46">
        <f t="shared" si="62"/>
        <v>165768.3255</v>
      </c>
      <c r="DD25" s="47">
        <f t="shared" si="63"/>
        <v>2085.247413</v>
      </c>
      <c r="DE25" s="47">
        <f t="shared" si="64"/>
        <v>3335.379891</v>
      </c>
      <c r="DF25" s="47"/>
      <c r="DG25" s="47">
        <f t="shared" si="99"/>
        <v>37880.325</v>
      </c>
      <c r="DH25" s="47">
        <f t="shared" si="65"/>
        <v>1204.9551</v>
      </c>
      <c r="DI25" s="46">
        <f t="shared" si="66"/>
        <v>39085.280099999996</v>
      </c>
      <c r="DJ25" s="47">
        <f t="shared" si="67"/>
        <v>491.6649726</v>
      </c>
      <c r="DK25" s="47">
        <f t="shared" si="68"/>
        <v>786.4244082</v>
      </c>
      <c r="DL25" s="46"/>
      <c r="DM25" s="46">
        <f t="shared" si="100"/>
        <v>6307.0875</v>
      </c>
      <c r="DN25" s="46">
        <f t="shared" si="69"/>
        <v>200.62545000000003</v>
      </c>
      <c r="DO25" s="46">
        <f t="shared" si="70"/>
        <v>6507.71295</v>
      </c>
      <c r="DP25" s="47">
        <f t="shared" si="71"/>
        <v>81.86239169999999</v>
      </c>
      <c r="DQ25" s="47">
        <f t="shared" si="72"/>
        <v>130.93994189999998</v>
      </c>
      <c r="DR25" s="47"/>
      <c r="DS25" s="47">
        <f t="shared" si="101"/>
        <v>6788.775</v>
      </c>
      <c r="DT25" s="47">
        <f t="shared" si="73"/>
        <v>215.9477</v>
      </c>
      <c r="DU25" s="46">
        <f t="shared" si="74"/>
        <v>7004.722699999999</v>
      </c>
      <c r="DV25" s="47">
        <f t="shared" si="75"/>
        <v>88.1144202</v>
      </c>
      <c r="DW25" s="47">
        <f t="shared" si="76"/>
        <v>140.9401414</v>
      </c>
      <c r="DX25" s="47"/>
      <c r="DY25" s="47">
        <f t="shared" si="102"/>
        <v>517730.5875</v>
      </c>
      <c r="DZ25" s="47">
        <f t="shared" si="77"/>
        <v>16468.76345</v>
      </c>
      <c r="EA25" s="46">
        <f t="shared" si="78"/>
        <v>534199.35095</v>
      </c>
      <c r="EB25" s="47">
        <f t="shared" si="79"/>
        <v>6719.8471797</v>
      </c>
      <c r="EC25" s="47">
        <f t="shared" si="80"/>
        <v>10748.481457900001</v>
      </c>
      <c r="ED25" s="47"/>
      <c r="EE25" s="46"/>
      <c r="EF25" s="46"/>
      <c r="EG25" s="46">
        <f t="shared" si="81"/>
        <v>0</v>
      </c>
      <c r="EH25" s="46"/>
      <c r="EI25" s="47"/>
    </row>
    <row r="26" spans="1:139" s="34" customFormat="1" ht="12">
      <c r="A26" s="33">
        <v>44105</v>
      </c>
      <c r="C26" s="22"/>
      <c r="D26" s="22">
        <v>57250</v>
      </c>
      <c r="E26" s="45">
        <f t="shared" si="0"/>
        <v>57250</v>
      </c>
      <c r="F26" s="45">
        <v>34071</v>
      </c>
      <c r="G26" s="45">
        <v>54497</v>
      </c>
      <c r="H26" s="47"/>
      <c r="I26" s="47">
        <f>'2012A Academic'!I26</f>
        <v>0</v>
      </c>
      <c r="J26" s="47">
        <f>'2012A Academic'!J26</f>
        <v>32093.926349999998</v>
      </c>
      <c r="K26" s="47">
        <f t="shared" si="82"/>
        <v>32093.926349999998</v>
      </c>
      <c r="L26" s="47">
        <f>'2012A Academic'!L26</f>
        <v>19099.9504746</v>
      </c>
      <c r="M26" s="47">
        <f>'2012A Academic'!M26</f>
        <v>30550.614922200006</v>
      </c>
      <c r="N26" s="47"/>
      <c r="O26" s="46"/>
      <c r="P26" s="48">
        <f t="shared" si="1"/>
        <v>25156.073650000002</v>
      </c>
      <c r="Q26" s="46">
        <f t="shared" si="2"/>
        <v>25156.073650000002</v>
      </c>
      <c r="R26" s="46">
        <f t="shared" si="3"/>
        <v>14971.049525399998</v>
      </c>
      <c r="S26" s="48">
        <f t="shared" si="4"/>
        <v>23946.385077800005</v>
      </c>
      <c r="T26" s="47"/>
      <c r="U26" s="47"/>
      <c r="V26" s="48">
        <f t="shared" si="5"/>
        <v>427.93230000000005</v>
      </c>
      <c r="W26" s="47">
        <f t="shared" si="6"/>
        <v>427.93230000000005</v>
      </c>
      <c r="X26" s="47">
        <f t="shared" si="7"/>
        <v>254.67391080000002</v>
      </c>
      <c r="Y26" s="47">
        <f t="shared" si="8"/>
        <v>407.3541756</v>
      </c>
      <c r="Z26" s="47"/>
      <c r="AA26" s="47"/>
      <c r="AB26" s="47">
        <f t="shared" si="9"/>
        <v>196.26445</v>
      </c>
      <c r="AC26" s="46">
        <f t="shared" si="10"/>
        <v>196.26445</v>
      </c>
      <c r="AD26" s="47">
        <f t="shared" si="11"/>
        <v>116.80220220000001</v>
      </c>
      <c r="AE26" s="47">
        <f t="shared" si="12"/>
        <v>186.8266154</v>
      </c>
      <c r="AF26" s="47"/>
      <c r="AG26" s="47"/>
      <c r="AH26" s="47">
        <f t="shared" si="13"/>
        <v>40.641774999999996</v>
      </c>
      <c r="AI26" s="46">
        <f t="shared" si="14"/>
        <v>40.641774999999996</v>
      </c>
      <c r="AJ26" s="47">
        <f t="shared" si="15"/>
        <v>24.1870029</v>
      </c>
      <c r="AK26" s="47">
        <f t="shared" si="16"/>
        <v>38.6874203</v>
      </c>
      <c r="AL26" s="47"/>
      <c r="AM26" s="47"/>
      <c r="AN26" s="47">
        <f t="shared" si="17"/>
        <v>4344.9658500000005</v>
      </c>
      <c r="AO26" s="46">
        <f t="shared" si="18"/>
        <v>4344.9658500000005</v>
      </c>
      <c r="AP26" s="47">
        <f t="shared" si="19"/>
        <v>2585.8049166</v>
      </c>
      <c r="AQ26" s="47">
        <f t="shared" si="20"/>
        <v>4136.0280162</v>
      </c>
      <c r="AR26" s="47"/>
      <c r="AS26" s="47"/>
      <c r="AT26" s="47">
        <f t="shared" si="21"/>
        <v>23.89615</v>
      </c>
      <c r="AU26" s="46">
        <f t="shared" si="22"/>
        <v>23.89615</v>
      </c>
      <c r="AV26" s="47">
        <f t="shared" si="23"/>
        <v>14.2212354</v>
      </c>
      <c r="AW26" s="47">
        <f t="shared" si="24"/>
        <v>22.7470478</v>
      </c>
      <c r="AX26" s="47"/>
      <c r="AY26" s="47"/>
      <c r="AZ26" s="47">
        <f t="shared" si="25"/>
        <v>25.230074999999996</v>
      </c>
      <c r="BA26" s="46">
        <f t="shared" si="26"/>
        <v>25.230074999999996</v>
      </c>
      <c r="BB26" s="47">
        <f t="shared" si="27"/>
        <v>15.015089699999999</v>
      </c>
      <c r="BC26" s="47">
        <f t="shared" si="28"/>
        <v>24.0168279</v>
      </c>
      <c r="BD26" s="47"/>
      <c r="BE26" s="47"/>
      <c r="BF26" s="47">
        <f t="shared" si="29"/>
        <v>7.0761</v>
      </c>
      <c r="BG26" s="46">
        <f t="shared" si="30"/>
        <v>7.0761</v>
      </c>
      <c r="BH26" s="47">
        <f t="shared" si="31"/>
        <v>4.2111756</v>
      </c>
      <c r="BI26" s="47">
        <f t="shared" si="32"/>
        <v>6.7358291999999995</v>
      </c>
      <c r="BJ26" s="47"/>
      <c r="BK26" s="47"/>
      <c r="BL26" s="47">
        <f t="shared" si="33"/>
        <v>130.39260000000002</v>
      </c>
      <c r="BM26" s="46">
        <f t="shared" si="34"/>
        <v>130.39260000000002</v>
      </c>
      <c r="BN26" s="47">
        <f t="shared" si="35"/>
        <v>77.6001096</v>
      </c>
      <c r="BO26" s="47">
        <f t="shared" si="36"/>
        <v>124.12236719999999</v>
      </c>
      <c r="BP26" s="47"/>
      <c r="BQ26" s="47"/>
      <c r="BR26" s="47">
        <f t="shared" si="37"/>
        <v>194.36375</v>
      </c>
      <c r="BS26" s="46">
        <f t="shared" si="38"/>
        <v>194.36375</v>
      </c>
      <c r="BT26" s="47">
        <f t="shared" si="39"/>
        <v>115.671045</v>
      </c>
      <c r="BU26" s="47">
        <f t="shared" si="40"/>
        <v>185.017315</v>
      </c>
      <c r="BV26" s="47"/>
      <c r="BW26" s="47"/>
      <c r="BX26" s="47">
        <f t="shared" si="41"/>
        <v>2290</v>
      </c>
      <c r="BY26" s="46">
        <f t="shared" si="42"/>
        <v>2290</v>
      </c>
      <c r="BZ26" s="47">
        <f t="shared" si="43"/>
        <v>1362.84</v>
      </c>
      <c r="CA26" s="47">
        <f t="shared" si="44"/>
        <v>2179.88</v>
      </c>
      <c r="CB26" s="47"/>
      <c r="CC26" s="47"/>
      <c r="CD26" s="47">
        <f t="shared" si="45"/>
        <v>113.59545</v>
      </c>
      <c r="CE26" s="46">
        <f t="shared" si="46"/>
        <v>113.59545</v>
      </c>
      <c r="CF26" s="47">
        <f t="shared" si="47"/>
        <v>67.6036782</v>
      </c>
      <c r="CG26" s="47">
        <f t="shared" si="48"/>
        <v>108.1329474</v>
      </c>
      <c r="CH26" s="47"/>
      <c r="CI26" s="47"/>
      <c r="CJ26" s="47">
        <f t="shared" si="49"/>
        <v>908.1510249999999</v>
      </c>
      <c r="CK26" s="46">
        <f t="shared" si="50"/>
        <v>908.1510249999999</v>
      </c>
      <c r="CL26" s="47">
        <f t="shared" si="51"/>
        <v>540.4648659</v>
      </c>
      <c r="CM26" s="47">
        <f t="shared" si="52"/>
        <v>864.4804613</v>
      </c>
      <c r="CN26" s="47"/>
      <c r="CO26" s="47"/>
      <c r="CP26" s="47">
        <f t="shared" si="53"/>
        <v>497.14755</v>
      </c>
      <c r="CQ26" s="46">
        <f t="shared" si="54"/>
        <v>497.14755</v>
      </c>
      <c r="CR26" s="47">
        <f t="shared" si="55"/>
        <v>295.8657498</v>
      </c>
      <c r="CS26" s="47">
        <f t="shared" si="56"/>
        <v>473.2410486</v>
      </c>
      <c r="CT26" s="47"/>
      <c r="CU26" s="47"/>
      <c r="CV26" s="47">
        <f t="shared" si="57"/>
        <v>49.32087500000001</v>
      </c>
      <c r="CW26" s="46">
        <f t="shared" si="58"/>
        <v>49.32087500000001</v>
      </c>
      <c r="CX26" s="47">
        <f t="shared" si="59"/>
        <v>29.3521665</v>
      </c>
      <c r="CY26" s="47">
        <f t="shared" si="60"/>
        <v>46.9491655</v>
      </c>
      <c r="CZ26" s="47"/>
      <c r="DA26" s="47"/>
      <c r="DB26" s="47">
        <f t="shared" si="61"/>
        <v>3503.87175</v>
      </c>
      <c r="DC26" s="46">
        <f t="shared" si="62"/>
        <v>3503.87175</v>
      </c>
      <c r="DD26" s="47">
        <f t="shared" si="63"/>
        <v>2085.247413</v>
      </c>
      <c r="DE26" s="47">
        <f t="shared" si="64"/>
        <v>3335.379891</v>
      </c>
      <c r="DF26" s="47"/>
      <c r="DG26" s="47"/>
      <c r="DH26" s="47">
        <f t="shared" si="65"/>
        <v>826.15185</v>
      </c>
      <c r="DI26" s="46">
        <f t="shared" si="66"/>
        <v>826.15185</v>
      </c>
      <c r="DJ26" s="47">
        <f t="shared" si="67"/>
        <v>491.6649726</v>
      </c>
      <c r="DK26" s="47">
        <f t="shared" si="68"/>
        <v>786.4244082</v>
      </c>
      <c r="DL26" s="46"/>
      <c r="DM26" s="46"/>
      <c r="DN26" s="46">
        <f t="shared" si="69"/>
        <v>137.554575</v>
      </c>
      <c r="DO26" s="46">
        <f t="shared" si="70"/>
        <v>137.554575</v>
      </c>
      <c r="DP26" s="47">
        <f t="shared" si="71"/>
        <v>81.86239169999999</v>
      </c>
      <c r="DQ26" s="47">
        <f t="shared" si="72"/>
        <v>130.93994189999998</v>
      </c>
      <c r="DR26" s="47"/>
      <c r="DS26" s="47"/>
      <c r="DT26" s="47">
        <f t="shared" si="73"/>
        <v>148.05995000000001</v>
      </c>
      <c r="DU26" s="46">
        <f t="shared" si="74"/>
        <v>148.05995000000001</v>
      </c>
      <c r="DV26" s="47">
        <f t="shared" si="75"/>
        <v>88.1144202</v>
      </c>
      <c r="DW26" s="47">
        <f t="shared" si="76"/>
        <v>140.9401414</v>
      </c>
      <c r="DX26" s="47"/>
      <c r="DY26" s="47"/>
      <c r="DZ26" s="47">
        <f t="shared" si="77"/>
        <v>11291.457575</v>
      </c>
      <c r="EA26" s="46">
        <f t="shared" si="78"/>
        <v>11291.457575</v>
      </c>
      <c r="EB26" s="47">
        <f t="shared" si="79"/>
        <v>6719.8471797</v>
      </c>
      <c r="EC26" s="47">
        <f t="shared" si="80"/>
        <v>10748.481457900001</v>
      </c>
      <c r="ED26" s="47"/>
      <c r="EE26" s="46"/>
      <c r="EF26" s="46"/>
      <c r="EG26" s="46">
        <f t="shared" si="81"/>
        <v>0</v>
      </c>
      <c r="EH26" s="46"/>
      <c r="EI26" s="47"/>
    </row>
    <row r="27" spans="1:139" s="34" customFormat="1" ht="12">
      <c r="A27" s="33">
        <v>44287</v>
      </c>
      <c r="C27" s="22">
        <v>5000</v>
      </c>
      <c r="D27" s="22">
        <v>57250</v>
      </c>
      <c r="E27" s="45">
        <f t="shared" si="0"/>
        <v>62250</v>
      </c>
      <c r="F27" s="45">
        <v>34071</v>
      </c>
      <c r="G27" s="45">
        <v>54497</v>
      </c>
      <c r="H27" s="47"/>
      <c r="I27" s="47">
        <f>'2012A Academic'!I27</f>
        <v>2802.9629999999993</v>
      </c>
      <c r="J27" s="47">
        <f>'2012A Academic'!J27</f>
        <v>32093.926349999998</v>
      </c>
      <c r="K27" s="47">
        <f t="shared" si="82"/>
        <v>34896.88935</v>
      </c>
      <c r="L27" s="47">
        <f>'2012A Academic'!L27</f>
        <v>19099.9504746</v>
      </c>
      <c r="M27" s="47">
        <f>'2012A Academic'!M27</f>
        <v>30550.614922200006</v>
      </c>
      <c r="N27" s="47"/>
      <c r="O27" s="46">
        <f t="shared" si="83"/>
        <v>2197.0370000000003</v>
      </c>
      <c r="P27" s="48">
        <f t="shared" si="1"/>
        <v>25156.073650000002</v>
      </c>
      <c r="Q27" s="46">
        <f t="shared" si="2"/>
        <v>27353.110650000002</v>
      </c>
      <c r="R27" s="46">
        <f t="shared" si="3"/>
        <v>14971.049525399998</v>
      </c>
      <c r="S27" s="48">
        <f t="shared" si="4"/>
        <v>23946.385077800005</v>
      </c>
      <c r="T27" s="47"/>
      <c r="U27" s="47">
        <f t="shared" si="84"/>
        <v>37.374</v>
      </c>
      <c r="V27" s="48">
        <f t="shared" si="5"/>
        <v>427.93230000000005</v>
      </c>
      <c r="W27" s="47">
        <f t="shared" si="6"/>
        <v>465.3063000000001</v>
      </c>
      <c r="X27" s="47">
        <f t="shared" si="7"/>
        <v>254.67391080000002</v>
      </c>
      <c r="Y27" s="47">
        <f t="shared" si="8"/>
        <v>407.3541756</v>
      </c>
      <c r="Z27" s="47"/>
      <c r="AA27" s="47">
        <f t="shared" si="85"/>
        <v>17.141000000000002</v>
      </c>
      <c r="AB27" s="47">
        <f t="shared" si="9"/>
        <v>196.26445</v>
      </c>
      <c r="AC27" s="46">
        <f t="shared" si="10"/>
        <v>213.40545</v>
      </c>
      <c r="AD27" s="47">
        <f t="shared" si="11"/>
        <v>116.80220220000001</v>
      </c>
      <c r="AE27" s="47">
        <f t="shared" si="12"/>
        <v>186.8266154</v>
      </c>
      <c r="AF27" s="47"/>
      <c r="AG27" s="47">
        <f t="shared" si="86"/>
        <v>3.5495</v>
      </c>
      <c r="AH27" s="47">
        <f t="shared" si="13"/>
        <v>40.641774999999996</v>
      </c>
      <c r="AI27" s="46">
        <f t="shared" si="14"/>
        <v>44.191275</v>
      </c>
      <c r="AJ27" s="47">
        <f t="shared" si="15"/>
        <v>24.1870029</v>
      </c>
      <c r="AK27" s="47">
        <f t="shared" si="16"/>
        <v>38.6874203</v>
      </c>
      <c r="AL27" s="47"/>
      <c r="AM27" s="47">
        <f t="shared" si="87"/>
        <v>379.473</v>
      </c>
      <c r="AN27" s="47">
        <f t="shared" si="17"/>
        <v>4344.9658500000005</v>
      </c>
      <c r="AO27" s="46">
        <f t="shared" si="18"/>
        <v>4724.4388500000005</v>
      </c>
      <c r="AP27" s="47">
        <f t="shared" si="19"/>
        <v>2585.8049166</v>
      </c>
      <c r="AQ27" s="47">
        <f t="shared" si="20"/>
        <v>4136.0280162</v>
      </c>
      <c r="AR27" s="47"/>
      <c r="AS27" s="47">
        <f t="shared" si="88"/>
        <v>2.0869999999999997</v>
      </c>
      <c r="AT27" s="47">
        <f t="shared" si="21"/>
        <v>23.89615</v>
      </c>
      <c r="AU27" s="46">
        <f t="shared" si="22"/>
        <v>25.98315</v>
      </c>
      <c r="AV27" s="47">
        <f t="shared" si="23"/>
        <v>14.2212354</v>
      </c>
      <c r="AW27" s="47">
        <f t="shared" si="24"/>
        <v>22.7470478</v>
      </c>
      <c r="AX27" s="47"/>
      <c r="AY27" s="47">
        <f t="shared" si="89"/>
        <v>2.2035</v>
      </c>
      <c r="AZ27" s="47">
        <f t="shared" si="25"/>
        <v>25.230074999999996</v>
      </c>
      <c r="BA27" s="46">
        <f t="shared" si="26"/>
        <v>27.433574999999998</v>
      </c>
      <c r="BB27" s="47">
        <f t="shared" si="27"/>
        <v>15.015089699999999</v>
      </c>
      <c r="BC27" s="47">
        <f t="shared" si="28"/>
        <v>24.0168279</v>
      </c>
      <c r="BD27" s="47"/>
      <c r="BE27" s="47">
        <f t="shared" si="90"/>
        <v>0.618</v>
      </c>
      <c r="BF27" s="47">
        <f t="shared" si="29"/>
        <v>7.0761</v>
      </c>
      <c r="BG27" s="46">
        <f t="shared" si="30"/>
        <v>7.694100000000001</v>
      </c>
      <c r="BH27" s="47">
        <f t="shared" si="31"/>
        <v>4.2111756</v>
      </c>
      <c r="BI27" s="47">
        <f t="shared" si="32"/>
        <v>6.7358291999999995</v>
      </c>
      <c r="BJ27" s="47"/>
      <c r="BK27" s="47">
        <f t="shared" si="91"/>
        <v>11.388</v>
      </c>
      <c r="BL27" s="47">
        <f t="shared" si="33"/>
        <v>130.39260000000002</v>
      </c>
      <c r="BM27" s="46">
        <f t="shared" si="34"/>
        <v>141.78060000000002</v>
      </c>
      <c r="BN27" s="47">
        <f t="shared" si="35"/>
        <v>77.6001096</v>
      </c>
      <c r="BO27" s="47">
        <f t="shared" si="36"/>
        <v>124.12236719999999</v>
      </c>
      <c r="BP27" s="47"/>
      <c r="BQ27" s="47">
        <f t="shared" si="92"/>
        <v>16.975</v>
      </c>
      <c r="BR27" s="47">
        <f t="shared" si="37"/>
        <v>194.36375</v>
      </c>
      <c r="BS27" s="46">
        <f t="shared" si="38"/>
        <v>211.33875</v>
      </c>
      <c r="BT27" s="47">
        <f t="shared" si="39"/>
        <v>115.671045</v>
      </c>
      <c r="BU27" s="47">
        <f t="shared" si="40"/>
        <v>185.017315</v>
      </c>
      <c r="BV27" s="47"/>
      <c r="BW27" s="47">
        <f t="shared" si="93"/>
        <v>200</v>
      </c>
      <c r="BX27" s="47">
        <f t="shared" si="41"/>
        <v>2290</v>
      </c>
      <c r="BY27" s="46">
        <f t="shared" si="42"/>
        <v>2490</v>
      </c>
      <c r="BZ27" s="47">
        <f t="shared" si="43"/>
        <v>1362.84</v>
      </c>
      <c r="CA27" s="47">
        <f t="shared" si="44"/>
        <v>2179.88</v>
      </c>
      <c r="CB27" s="47"/>
      <c r="CC27" s="47">
        <f t="shared" si="94"/>
        <v>9.921</v>
      </c>
      <c r="CD27" s="47">
        <f t="shared" si="45"/>
        <v>113.59545</v>
      </c>
      <c r="CE27" s="46">
        <f t="shared" si="46"/>
        <v>123.51644999999999</v>
      </c>
      <c r="CF27" s="47">
        <f t="shared" si="47"/>
        <v>67.6036782</v>
      </c>
      <c r="CG27" s="47">
        <f t="shared" si="48"/>
        <v>108.1329474</v>
      </c>
      <c r="CH27" s="47"/>
      <c r="CI27" s="47">
        <f t="shared" si="95"/>
        <v>79.3145</v>
      </c>
      <c r="CJ27" s="47">
        <f t="shared" si="49"/>
        <v>908.1510249999999</v>
      </c>
      <c r="CK27" s="46">
        <f t="shared" si="50"/>
        <v>987.4655249999998</v>
      </c>
      <c r="CL27" s="47">
        <f t="shared" si="51"/>
        <v>540.4648659</v>
      </c>
      <c r="CM27" s="47">
        <f t="shared" si="52"/>
        <v>864.4804613</v>
      </c>
      <c r="CN27" s="47"/>
      <c r="CO27" s="47">
        <f t="shared" si="96"/>
        <v>43.419000000000004</v>
      </c>
      <c r="CP27" s="47">
        <f t="shared" si="53"/>
        <v>497.14755</v>
      </c>
      <c r="CQ27" s="46">
        <f t="shared" si="54"/>
        <v>540.56655</v>
      </c>
      <c r="CR27" s="47">
        <f t="shared" si="55"/>
        <v>295.8657498</v>
      </c>
      <c r="CS27" s="47">
        <f t="shared" si="56"/>
        <v>473.2410486</v>
      </c>
      <c r="CT27" s="47"/>
      <c r="CU27" s="47">
        <f t="shared" si="97"/>
        <v>4.3075</v>
      </c>
      <c r="CV27" s="47">
        <f t="shared" si="57"/>
        <v>49.32087500000001</v>
      </c>
      <c r="CW27" s="46">
        <f t="shared" si="58"/>
        <v>53.628375000000005</v>
      </c>
      <c r="CX27" s="47">
        <f t="shared" si="59"/>
        <v>29.3521665</v>
      </c>
      <c r="CY27" s="47">
        <f t="shared" si="60"/>
        <v>46.9491655</v>
      </c>
      <c r="CZ27" s="47"/>
      <c r="DA27" s="47">
        <f t="shared" si="98"/>
        <v>306.015</v>
      </c>
      <c r="DB27" s="47">
        <f t="shared" si="61"/>
        <v>3503.87175</v>
      </c>
      <c r="DC27" s="46">
        <f t="shared" si="62"/>
        <v>3809.8867499999997</v>
      </c>
      <c r="DD27" s="47">
        <f t="shared" si="63"/>
        <v>2085.247413</v>
      </c>
      <c r="DE27" s="47">
        <f t="shared" si="64"/>
        <v>3335.379891</v>
      </c>
      <c r="DF27" s="47"/>
      <c r="DG27" s="47">
        <f t="shared" si="99"/>
        <v>72.153</v>
      </c>
      <c r="DH27" s="47">
        <f t="shared" si="65"/>
        <v>826.15185</v>
      </c>
      <c r="DI27" s="46">
        <f t="shared" si="66"/>
        <v>898.30485</v>
      </c>
      <c r="DJ27" s="47">
        <f t="shared" si="67"/>
        <v>491.6649726</v>
      </c>
      <c r="DK27" s="47">
        <f t="shared" si="68"/>
        <v>786.4244082</v>
      </c>
      <c r="DL27" s="46"/>
      <c r="DM27" s="46">
        <f t="shared" si="100"/>
        <v>12.0135</v>
      </c>
      <c r="DN27" s="46">
        <f t="shared" si="69"/>
        <v>137.554575</v>
      </c>
      <c r="DO27" s="46">
        <f t="shared" si="70"/>
        <v>149.568075</v>
      </c>
      <c r="DP27" s="47">
        <f t="shared" si="71"/>
        <v>81.86239169999999</v>
      </c>
      <c r="DQ27" s="47">
        <f t="shared" si="72"/>
        <v>130.93994189999998</v>
      </c>
      <c r="DR27" s="47"/>
      <c r="DS27" s="47">
        <f t="shared" si="101"/>
        <v>12.931000000000001</v>
      </c>
      <c r="DT27" s="47">
        <f t="shared" si="73"/>
        <v>148.05995000000001</v>
      </c>
      <c r="DU27" s="46">
        <f t="shared" si="74"/>
        <v>160.99095000000003</v>
      </c>
      <c r="DV27" s="47">
        <f t="shared" si="75"/>
        <v>88.1144202</v>
      </c>
      <c r="DW27" s="47">
        <f t="shared" si="76"/>
        <v>140.9401414</v>
      </c>
      <c r="DX27" s="47"/>
      <c r="DY27" s="47">
        <f t="shared" si="102"/>
        <v>986.1535</v>
      </c>
      <c r="DZ27" s="47">
        <f t="shared" si="77"/>
        <v>11291.457575</v>
      </c>
      <c r="EA27" s="46">
        <f t="shared" si="78"/>
        <v>12277.611075</v>
      </c>
      <c r="EB27" s="47">
        <f t="shared" si="79"/>
        <v>6719.8471797</v>
      </c>
      <c r="EC27" s="47">
        <f t="shared" si="80"/>
        <v>10748.481457900001</v>
      </c>
      <c r="ED27" s="47"/>
      <c r="EE27" s="46"/>
      <c r="EF27" s="46"/>
      <c r="EG27" s="46">
        <f t="shared" si="81"/>
        <v>0</v>
      </c>
      <c r="EH27" s="46"/>
      <c r="EI27" s="47"/>
    </row>
    <row r="28" spans="1:139" s="34" customFormat="1" ht="12">
      <c r="A28" s="33">
        <v>44470</v>
      </c>
      <c r="C28" s="22"/>
      <c r="D28" s="22">
        <v>57200</v>
      </c>
      <c r="E28" s="45">
        <f t="shared" si="0"/>
        <v>57200</v>
      </c>
      <c r="F28" s="45">
        <v>34071</v>
      </c>
      <c r="G28" s="45">
        <v>54497</v>
      </c>
      <c r="H28" s="47"/>
      <c r="I28" s="47">
        <f>'2012A Academic'!I28</f>
        <v>0</v>
      </c>
      <c r="J28" s="47">
        <f>'2012A Academic'!J28</f>
        <v>32065.89672</v>
      </c>
      <c r="K28" s="47">
        <f t="shared" si="82"/>
        <v>32065.89672</v>
      </c>
      <c r="L28" s="47">
        <f>'2012A Academic'!L28</f>
        <v>19099.9504746</v>
      </c>
      <c r="M28" s="47">
        <f>'2012A Academic'!M28</f>
        <v>30550.614922200006</v>
      </c>
      <c r="N28" s="47"/>
      <c r="O28" s="46"/>
      <c r="P28" s="48">
        <f t="shared" si="1"/>
        <v>25134.103280000003</v>
      </c>
      <c r="Q28" s="46">
        <f t="shared" si="2"/>
        <v>25134.103280000003</v>
      </c>
      <c r="R28" s="46">
        <f t="shared" si="3"/>
        <v>14971.049525399998</v>
      </c>
      <c r="S28" s="48">
        <f t="shared" si="4"/>
        <v>23946.385077800005</v>
      </c>
      <c r="T28" s="47"/>
      <c r="U28" s="47"/>
      <c r="V28" s="48">
        <f t="shared" si="5"/>
        <v>427.55856</v>
      </c>
      <c r="W28" s="47">
        <f t="shared" si="6"/>
        <v>427.55856</v>
      </c>
      <c r="X28" s="47">
        <f t="shared" si="7"/>
        <v>254.67391080000002</v>
      </c>
      <c r="Y28" s="47">
        <f t="shared" si="8"/>
        <v>407.3541756</v>
      </c>
      <c r="Z28" s="47"/>
      <c r="AA28" s="47"/>
      <c r="AB28" s="47">
        <f t="shared" si="9"/>
        <v>196.09304</v>
      </c>
      <c r="AC28" s="46">
        <f t="shared" si="10"/>
        <v>196.09304</v>
      </c>
      <c r="AD28" s="47">
        <f t="shared" si="11"/>
        <v>116.80220220000001</v>
      </c>
      <c r="AE28" s="47">
        <f t="shared" si="12"/>
        <v>186.8266154</v>
      </c>
      <c r="AF28" s="47"/>
      <c r="AG28" s="47"/>
      <c r="AH28" s="47">
        <f t="shared" si="13"/>
        <v>40.60628</v>
      </c>
      <c r="AI28" s="46">
        <f t="shared" si="14"/>
        <v>40.60628</v>
      </c>
      <c r="AJ28" s="47">
        <f t="shared" si="15"/>
        <v>24.1870029</v>
      </c>
      <c r="AK28" s="47">
        <f t="shared" si="16"/>
        <v>38.6874203</v>
      </c>
      <c r="AL28" s="47"/>
      <c r="AM28" s="47"/>
      <c r="AN28" s="47">
        <f t="shared" si="17"/>
        <v>4341.17112</v>
      </c>
      <c r="AO28" s="46">
        <f t="shared" si="18"/>
        <v>4341.17112</v>
      </c>
      <c r="AP28" s="47">
        <f t="shared" si="19"/>
        <v>2585.8049166</v>
      </c>
      <c r="AQ28" s="47">
        <f t="shared" si="20"/>
        <v>4136.0280162</v>
      </c>
      <c r="AR28" s="47"/>
      <c r="AS28" s="47"/>
      <c r="AT28" s="47">
        <f t="shared" si="21"/>
        <v>23.875279999999997</v>
      </c>
      <c r="AU28" s="46">
        <f t="shared" si="22"/>
        <v>23.875279999999997</v>
      </c>
      <c r="AV28" s="47">
        <f t="shared" si="23"/>
        <v>14.2212354</v>
      </c>
      <c r="AW28" s="47">
        <f t="shared" si="24"/>
        <v>22.7470478</v>
      </c>
      <c r="AX28" s="47"/>
      <c r="AY28" s="47"/>
      <c r="AZ28" s="47">
        <f t="shared" si="25"/>
        <v>25.20804</v>
      </c>
      <c r="BA28" s="46">
        <f t="shared" si="26"/>
        <v>25.20804</v>
      </c>
      <c r="BB28" s="47">
        <f t="shared" si="27"/>
        <v>15.015089699999999</v>
      </c>
      <c r="BC28" s="47">
        <f t="shared" si="28"/>
        <v>24.0168279</v>
      </c>
      <c r="BD28" s="47"/>
      <c r="BE28" s="47"/>
      <c r="BF28" s="47">
        <f t="shared" si="29"/>
        <v>7.06992</v>
      </c>
      <c r="BG28" s="46">
        <f t="shared" si="30"/>
        <v>7.06992</v>
      </c>
      <c r="BH28" s="47">
        <f t="shared" si="31"/>
        <v>4.2111756</v>
      </c>
      <c r="BI28" s="47">
        <f t="shared" si="32"/>
        <v>6.7358291999999995</v>
      </c>
      <c r="BJ28" s="47"/>
      <c r="BK28" s="47"/>
      <c r="BL28" s="47">
        <f t="shared" si="33"/>
        <v>130.27872</v>
      </c>
      <c r="BM28" s="46">
        <f t="shared" si="34"/>
        <v>130.27872</v>
      </c>
      <c r="BN28" s="47">
        <f t="shared" si="35"/>
        <v>77.6001096</v>
      </c>
      <c r="BO28" s="47">
        <f t="shared" si="36"/>
        <v>124.12236719999999</v>
      </c>
      <c r="BP28" s="47"/>
      <c r="BQ28" s="47"/>
      <c r="BR28" s="47">
        <f t="shared" si="37"/>
        <v>194.19400000000002</v>
      </c>
      <c r="BS28" s="46">
        <f t="shared" si="38"/>
        <v>194.19400000000002</v>
      </c>
      <c r="BT28" s="47">
        <f t="shared" si="39"/>
        <v>115.671045</v>
      </c>
      <c r="BU28" s="47">
        <f t="shared" si="40"/>
        <v>185.017315</v>
      </c>
      <c r="BV28" s="47"/>
      <c r="BW28" s="47"/>
      <c r="BX28" s="47">
        <f t="shared" si="41"/>
        <v>2288</v>
      </c>
      <c r="BY28" s="46">
        <f t="shared" si="42"/>
        <v>2288</v>
      </c>
      <c r="BZ28" s="47">
        <f t="shared" si="43"/>
        <v>1362.84</v>
      </c>
      <c r="CA28" s="47">
        <f t="shared" si="44"/>
        <v>2179.88</v>
      </c>
      <c r="CB28" s="47"/>
      <c r="CC28" s="47"/>
      <c r="CD28" s="47">
        <f t="shared" si="45"/>
        <v>113.49624000000001</v>
      </c>
      <c r="CE28" s="46">
        <f t="shared" si="46"/>
        <v>113.49624000000001</v>
      </c>
      <c r="CF28" s="47">
        <f t="shared" si="47"/>
        <v>67.6036782</v>
      </c>
      <c r="CG28" s="47">
        <f t="shared" si="48"/>
        <v>108.1329474</v>
      </c>
      <c r="CH28" s="47"/>
      <c r="CI28" s="47"/>
      <c r="CJ28" s="47">
        <f t="shared" si="49"/>
        <v>907.35788</v>
      </c>
      <c r="CK28" s="46">
        <f t="shared" si="50"/>
        <v>907.35788</v>
      </c>
      <c r="CL28" s="47">
        <f t="shared" si="51"/>
        <v>540.4648659</v>
      </c>
      <c r="CM28" s="47">
        <f t="shared" si="52"/>
        <v>864.4804613</v>
      </c>
      <c r="CN28" s="47"/>
      <c r="CO28" s="47"/>
      <c r="CP28" s="47">
        <f t="shared" si="53"/>
        <v>496.71336</v>
      </c>
      <c r="CQ28" s="46">
        <f t="shared" si="54"/>
        <v>496.71336</v>
      </c>
      <c r="CR28" s="47">
        <f t="shared" si="55"/>
        <v>295.8657498</v>
      </c>
      <c r="CS28" s="47">
        <f t="shared" si="56"/>
        <v>473.2410486</v>
      </c>
      <c r="CT28" s="47"/>
      <c r="CU28" s="47"/>
      <c r="CV28" s="47">
        <f t="shared" si="57"/>
        <v>49.277800000000006</v>
      </c>
      <c r="CW28" s="46">
        <f t="shared" si="58"/>
        <v>49.277800000000006</v>
      </c>
      <c r="CX28" s="47">
        <f t="shared" si="59"/>
        <v>29.3521665</v>
      </c>
      <c r="CY28" s="47">
        <f t="shared" si="60"/>
        <v>46.9491655</v>
      </c>
      <c r="CZ28" s="47"/>
      <c r="DA28" s="47"/>
      <c r="DB28" s="47">
        <f t="shared" si="61"/>
        <v>3500.8116000000005</v>
      </c>
      <c r="DC28" s="46">
        <f t="shared" si="62"/>
        <v>3500.8116000000005</v>
      </c>
      <c r="DD28" s="47">
        <f t="shared" si="63"/>
        <v>2085.247413</v>
      </c>
      <c r="DE28" s="47">
        <f t="shared" si="64"/>
        <v>3335.379891</v>
      </c>
      <c r="DF28" s="47"/>
      <c r="DG28" s="47"/>
      <c r="DH28" s="47">
        <f t="shared" si="65"/>
        <v>825.43032</v>
      </c>
      <c r="DI28" s="46">
        <f t="shared" si="66"/>
        <v>825.43032</v>
      </c>
      <c r="DJ28" s="47">
        <f t="shared" si="67"/>
        <v>491.6649726</v>
      </c>
      <c r="DK28" s="47">
        <f t="shared" si="68"/>
        <v>786.4244082</v>
      </c>
      <c r="DL28" s="46"/>
      <c r="DM28" s="46"/>
      <c r="DN28" s="46">
        <f t="shared" si="69"/>
        <v>137.43444000000002</v>
      </c>
      <c r="DO28" s="46">
        <f t="shared" si="70"/>
        <v>137.43444000000002</v>
      </c>
      <c r="DP28" s="47">
        <f t="shared" si="71"/>
        <v>81.86239169999999</v>
      </c>
      <c r="DQ28" s="47">
        <f t="shared" si="72"/>
        <v>130.93994189999998</v>
      </c>
      <c r="DR28" s="47"/>
      <c r="DS28" s="47"/>
      <c r="DT28" s="47">
        <f t="shared" si="73"/>
        <v>147.93064</v>
      </c>
      <c r="DU28" s="46">
        <f t="shared" si="74"/>
        <v>147.93064</v>
      </c>
      <c r="DV28" s="47">
        <f t="shared" si="75"/>
        <v>88.1144202</v>
      </c>
      <c r="DW28" s="47">
        <f t="shared" si="76"/>
        <v>140.9401414</v>
      </c>
      <c r="DX28" s="47"/>
      <c r="DY28" s="47"/>
      <c r="DZ28" s="47">
        <f t="shared" si="77"/>
        <v>11281.59604</v>
      </c>
      <c r="EA28" s="46">
        <f t="shared" si="78"/>
        <v>11281.59604</v>
      </c>
      <c r="EB28" s="47">
        <f t="shared" si="79"/>
        <v>6719.8471797</v>
      </c>
      <c r="EC28" s="47">
        <f t="shared" si="80"/>
        <v>10748.481457900001</v>
      </c>
      <c r="ED28" s="47"/>
      <c r="EE28" s="46"/>
      <c r="EF28" s="46"/>
      <c r="EG28" s="46">
        <f t="shared" si="81"/>
        <v>0</v>
      </c>
      <c r="EH28" s="46"/>
      <c r="EI28" s="47"/>
    </row>
    <row r="29" spans="1:139" s="34" customFormat="1" ht="12">
      <c r="A29" s="33">
        <v>44652</v>
      </c>
      <c r="C29" s="22">
        <v>2830000</v>
      </c>
      <c r="D29" s="22">
        <v>57200</v>
      </c>
      <c r="E29" s="45">
        <f t="shared" si="0"/>
        <v>2887200</v>
      </c>
      <c r="F29" s="45">
        <v>34071</v>
      </c>
      <c r="G29" s="45">
        <v>54497</v>
      </c>
      <c r="H29" s="47"/>
      <c r="I29" s="47">
        <f>'2012A Academic'!I29</f>
        <v>1586477.0580000004</v>
      </c>
      <c r="J29" s="47">
        <f>'2012A Academic'!J29</f>
        <v>32065.89672</v>
      </c>
      <c r="K29" s="47">
        <f t="shared" si="82"/>
        <v>1618542.9547200005</v>
      </c>
      <c r="L29" s="47">
        <f>'2012A Academic'!L29</f>
        <v>19099.9504746</v>
      </c>
      <c r="M29" s="47">
        <f>'2012A Academic'!M29</f>
        <v>30550.614922200006</v>
      </c>
      <c r="N29" s="47"/>
      <c r="O29" s="46">
        <f t="shared" si="83"/>
        <v>1243522.9419999998</v>
      </c>
      <c r="P29" s="48">
        <f t="shared" si="1"/>
        <v>25134.103280000003</v>
      </c>
      <c r="Q29" s="46">
        <f t="shared" si="2"/>
        <v>1268657.0452799997</v>
      </c>
      <c r="R29" s="46">
        <f t="shared" si="3"/>
        <v>14971.049525399998</v>
      </c>
      <c r="S29" s="48">
        <f t="shared" si="4"/>
        <v>23946.385077800005</v>
      </c>
      <c r="T29" s="47"/>
      <c r="U29" s="47">
        <f t="shared" si="84"/>
        <v>21153.683999999997</v>
      </c>
      <c r="V29" s="48">
        <f t="shared" si="5"/>
        <v>427.55856</v>
      </c>
      <c r="W29" s="47">
        <f t="shared" si="6"/>
        <v>21581.24256</v>
      </c>
      <c r="X29" s="47">
        <f t="shared" si="7"/>
        <v>254.67391080000002</v>
      </c>
      <c r="Y29" s="47">
        <f t="shared" si="8"/>
        <v>407.3541756</v>
      </c>
      <c r="Z29" s="47"/>
      <c r="AA29" s="47">
        <f t="shared" si="85"/>
        <v>9701.806</v>
      </c>
      <c r="AB29" s="47">
        <f t="shared" si="9"/>
        <v>196.09304</v>
      </c>
      <c r="AC29" s="46">
        <f t="shared" si="10"/>
        <v>9897.89904</v>
      </c>
      <c r="AD29" s="47">
        <f t="shared" si="11"/>
        <v>116.80220220000001</v>
      </c>
      <c r="AE29" s="47">
        <f t="shared" si="12"/>
        <v>186.8266154</v>
      </c>
      <c r="AF29" s="47"/>
      <c r="AG29" s="47">
        <f t="shared" si="86"/>
        <v>2009.0169999999998</v>
      </c>
      <c r="AH29" s="47">
        <f t="shared" si="13"/>
        <v>40.60628</v>
      </c>
      <c r="AI29" s="46">
        <f t="shared" si="14"/>
        <v>2049.62328</v>
      </c>
      <c r="AJ29" s="47">
        <f t="shared" si="15"/>
        <v>24.1870029</v>
      </c>
      <c r="AK29" s="47">
        <f t="shared" si="16"/>
        <v>38.6874203</v>
      </c>
      <c r="AL29" s="47"/>
      <c r="AM29" s="47">
        <f t="shared" si="87"/>
        <v>214781.718</v>
      </c>
      <c r="AN29" s="47">
        <f t="shared" si="17"/>
        <v>4341.17112</v>
      </c>
      <c r="AO29" s="46">
        <f t="shared" si="18"/>
        <v>219122.88912</v>
      </c>
      <c r="AP29" s="47">
        <f t="shared" si="19"/>
        <v>2585.8049166</v>
      </c>
      <c r="AQ29" s="47">
        <f t="shared" si="20"/>
        <v>4136.0280162</v>
      </c>
      <c r="AR29" s="47"/>
      <c r="AS29" s="47">
        <f t="shared" si="88"/>
        <v>1181.242</v>
      </c>
      <c r="AT29" s="47">
        <f t="shared" si="21"/>
        <v>23.875279999999997</v>
      </c>
      <c r="AU29" s="46">
        <f t="shared" si="22"/>
        <v>1205.11728</v>
      </c>
      <c r="AV29" s="47">
        <f t="shared" si="23"/>
        <v>14.2212354</v>
      </c>
      <c r="AW29" s="47">
        <f t="shared" si="24"/>
        <v>22.7470478</v>
      </c>
      <c r="AX29" s="47"/>
      <c r="AY29" s="47">
        <f t="shared" si="89"/>
        <v>1247.1809999999998</v>
      </c>
      <c r="AZ29" s="47">
        <f t="shared" si="25"/>
        <v>25.20804</v>
      </c>
      <c r="BA29" s="46">
        <f t="shared" si="26"/>
        <v>1272.3890399999998</v>
      </c>
      <c r="BB29" s="47">
        <f t="shared" si="27"/>
        <v>15.015089699999999</v>
      </c>
      <c r="BC29" s="47">
        <f t="shared" si="28"/>
        <v>24.0168279</v>
      </c>
      <c r="BD29" s="47"/>
      <c r="BE29" s="47">
        <f t="shared" si="90"/>
        <v>349.78799999999995</v>
      </c>
      <c r="BF29" s="47">
        <f t="shared" si="29"/>
        <v>7.06992</v>
      </c>
      <c r="BG29" s="46">
        <f t="shared" si="30"/>
        <v>356.85792</v>
      </c>
      <c r="BH29" s="47">
        <f t="shared" si="31"/>
        <v>4.2111756</v>
      </c>
      <c r="BI29" s="47">
        <f t="shared" si="32"/>
        <v>6.7358291999999995</v>
      </c>
      <c r="BJ29" s="47"/>
      <c r="BK29" s="47">
        <f t="shared" si="91"/>
        <v>6445.607999999999</v>
      </c>
      <c r="BL29" s="47">
        <f t="shared" si="33"/>
        <v>130.27872</v>
      </c>
      <c r="BM29" s="46">
        <f t="shared" si="34"/>
        <v>6575.8867199999995</v>
      </c>
      <c r="BN29" s="47">
        <f t="shared" si="35"/>
        <v>77.6001096</v>
      </c>
      <c r="BO29" s="47">
        <f t="shared" si="36"/>
        <v>124.12236719999999</v>
      </c>
      <c r="BP29" s="47"/>
      <c r="BQ29" s="47">
        <f t="shared" si="92"/>
        <v>9607.85</v>
      </c>
      <c r="BR29" s="47">
        <f t="shared" si="37"/>
        <v>194.19400000000002</v>
      </c>
      <c r="BS29" s="46">
        <f t="shared" si="38"/>
        <v>9802.044</v>
      </c>
      <c r="BT29" s="47">
        <f t="shared" si="39"/>
        <v>115.671045</v>
      </c>
      <c r="BU29" s="47">
        <f t="shared" si="40"/>
        <v>185.017315</v>
      </c>
      <c r="BV29" s="47"/>
      <c r="BW29" s="47">
        <f t="shared" si="93"/>
        <v>113200</v>
      </c>
      <c r="BX29" s="47">
        <f t="shared" si="41"/>
        <v>2288</v>
      </c>
      <c r="BY29" s="46">
        <f t="shared" si="42"/>
        <v>115488</v>
      </c>
      <c r="BZ29" s="47">
        <f t="shared" si="43"/>
        <v>1362.84</v>
      </c>
      <c r="CA29" s="47">
        <f t="shared" si="44"/>
        <v>2179.88</v>
      </c>
      <c r="CB29" s="47"/>
      <c r="CC29" s="47">
        <f t="shared" si="94"/>
        <v>5615.286000000001</v>
      </c>
      <c r="CD29" s="47">
        <f t="shared" si="45"/>
        <v>113.49624000000001</v>
      </c>
      <c r="CE29" s="46">
        <f t="shared" si="46"/>
        <v>5728.782240000001</v>
      </c>
      <c r="CF29" s="47">
        <f t="shared" si="47"/>
        <v>67.6036782</v>
      </c>
      <c r="CG29" s="47">
        <f t="shared" si="48"/>
        <v>108.1329474</v>
      </c>
      <c r="CH29" s="47"/>
      <c r="CI29" s="47">
        <f t="shared" si="95"/>
        <v>44892.007000000005</v>
      </c>
      <c r="CJ29" s="47">
        <f t="shared" si="49"/>
        <v>907.35788</v>
      </c>
      <c r="CK29" s="46">
        <f t="shared" si="50"/>
        <v>45799.36488000001</v>
      </c>
      <c r="CL29" s="47">
        <f t="shared" si="51"/>
        <v>540.4648659</v>
      </c>
      <c r="CM29" s="47">
        <f t="shared" si="52"/>
        <v>864.4804613</v>
      </c>
      <c r="CN29" s="47"/>
      <c r="CO29" s="47">
        <f t="shared" si="96"/>
        <v>24575.154</v>
      </c>
      <c r="CP29" s="47">
        <f t="shared" si="53"/>
        <v>496.71336</v>
      </c>
      <c r="CQ29" s="46">
        <f t="shared" si="54"/>
        <v>25071.86736</v>
      </c>
      <c r="CR29" s="47">
        <f t="shared" si="55"/>
        <v>295.8657498</v>
      </c>
      <c r="CS29" s="47">
        <f t="shared" si="56"/>
        <v>473.2410486</v>
      </c>
      <c r="CT29" s="47"/>
      <c r="CU29" s="47">
        <f t="shared" si="97"/>
        <v>2438.045</v>
      </c>
      <c r="CV29" s="47">
        <f t="shared" si="57"/>
        <v>49.277800000000006</v>
      </c>
      <c r="CW29" s="46">
        <f t="shared" si="58"/>
        <v>2487.3228</v>
      </c>
      <c r="CX29" s="47">
        <f t="shared" si="59"/>
        <v>29.3521665</v>
      </c>
      <c r="CY29" s="47">
        <f t="shared" si="60"/>
        <v>46.9491655</v>
      </c>
      <c r="CZ29" s="47"/>
      <c r="DA29" s="47">
        <f t="shared" si="98"/>
        <v>173204.49</v>
      </c>
      <c r="DB29" s="47">
        <f t="shared" si="61"/>
        <v>3500.8116000000005</v>
      </c>
      <c r="DC29" s="46">
        <f t="shared" si="62"/>
        <v>176705.30159999998</v>
      </c>
      <c r="DD29" s="47">
        <f t="shared" si="63"/>
        <v>2085.247413</v>
      </c>
      <c r="DE29" s="47">
        <f t="shared" si="64"/>
        <v>3335.379891</v>
      </c>
      <c r="DF29" s="47"/>
      <c r="DG29" s="47">
        <f t="shared" si="99"/>
        <v>40838.598</v>
      </c>
      <c r="DH29" s="47">
        <f t="shared" si="65"/>
        <v>825.43032</v>
      </c>
      <c r="DI29" s="46">
        <f t="shared" si="66"/>
        <v>41664.02832</v>
      </c>
      <c r="DJ29" s="47">
        <f t="shared" si="67"/>
        <v>491.6649726</v>
      </c>
      <c r="DK29" s="47">
        <f t="shared" si="68"/>
        <v>786.4244082</v>
      </c>
      <c r="DL29" s="46"/>
      <c r="DM29" s="46">
        <f t="shared" si="100"/>
        <v>6799.641</v>
      </c>
      <c r="DN29" s="46">
        <f t="shared" si="69"/>
        <v>137.43444000000002</v>
      </c>
      <c r="DO29" s="46">
        <f t="shared" si="70"/>
        <v>6937.07544</v>
      </c>
      <c r="DP29" s="47">
        <f t="shared" si="71"/>
        <v>81.86239169999999</v>
      </c>
      <c r="DQ29" s="47">
        <f t="shared" si="72"/>
        <v>130.93994189999998</v>
      </c>
      <c r="DR29" s="47"/>
      <c r="DS29" s="47">
        <f t="shared" si="101"/>
        <v>7318.946000000001</v>
      </c>
      <c r="DT29" s="47">
        <f t="shared" si="73"/>
        <v>147.93064</v>
      </c>
      <c r="DU29" s="46">
        <f t="shared" si="74"/>
        <v>7466.87664</v>
      </c>
      <c r="DV29" s="47">
        <f t="shared" si="75"/>
        <v>88.1144202</v>
      </c>
      <c r="DW29" s="47">
        <f t="shared" si="76"/>
        <v>140.9401414</v>
      </c>
      <c r="DX29" s="47"/>
      <c r="DY29" s="47">
        <f t="shared" si="102"/>
        <v>558162.881</v>
      </c>
      <c r="DZ29" s="47">
        <f t="shared" si="77"/>
        <v>11281.59604</v>
      </c>
      <c r="EA29" s="46">
        <f t="shared" si="78"/>
        <v>569444.47704</v>
      </c>
      <c r="EB29" s="47">
        <f t="shared" si="79"/>
        <v>6719.8471797</v>
      </c>
      <c r="EC29" s="47">
        <f t="shared" si="80"/>
        <v>10748.481457900001</v>
      </c>
      <c r="ED29" s="47"/>
      <c r="EE29" s="46"/>
      <c r="EF29" s="46"/>
      <c r="EG29" s="46">
        <f t="shared" si="81"/>
        <v>0</v>
      </c>
      <c r="EH29" s="46"/>
      <c r="EI29" s="47"/>
    </row>
    <row r="30" spans="1:139" s="34" customFormat="1" ht="12">
      <c r="A30" s="33">
        <v>44835</v>
      </c>
      <c r="C30" s="22"/>
      <c r="D30" s="22">
        <v>28900</v>
      </c>
      <c r="E30" s="45">
        <f t="shared" si="0"/>
        <v>28900</v>
      </c>
      <c r="F30" s="45">
        <v>34071</v>
      </c>
      <c r="G30" s="45">
        <v>54497</v>
      </c>
      <c r="H30" s="47"/>
      <c r="I30" s="47">
        <f>'2012A Academic'!I30</f>
        <v>0</v>
      </c>
      <c r="J30" s="47">
        <f>'2012A Academic'!J30</f>
        <v>16201.126139999997</v>
      </c>
      <c r="K30" s="47">
        <f t="shared" si="82"/>
        <v>16201.126139999997</v>
      </c>
      <c r="L30" s="47">
        <f>'2012A Academic'!L30</f>
        <v>19099.9504746</v>
      </c>
      <c r="M30" s="47">
        <f>'2012A Academic'!M30</f>
        <v>30550.614922200006</v>
      </c>
      <c r="N30" s="47"/>
      <c r="O30" s="46"/>
      <c r="P30" s="48">
        <f t="shared" si="1"/>
        <v>12698.873860000002</v>
      </c>
      <c r="Q30" s="46">
        <f t="shared" si="2"/>
        <v>12698.873860000002</v>
      </c>
      <c r="R30" s="46">
        <f t="shared" si="3"/>
        <v>14971.049525399998</v>
      </c>
      <c r="S30" s="48">
        <f t="shared" si="4"/>
        <v>23946.385077800005</v>
      </c>
      <c r="T30" s="47"/>
      <c r="U30" s="47"/>
      <c r="V30" s="48">
        <f t="shared" si="5"/>
        <v>216.02172000000002</v>
      </c>
      <c r="W30" s="47">
        <f t="shared" si="6"/>
        <v>216.02172000000002</v>
      </c>
      <c r="X30" s="47">
        <f t="shared" si="7"/>
        <v>254.67391080000002</v>
      </c>
      <c r="Y30" s="47">
        <f t="shared" si="8"/>
        <v>407.3541756</v>
      </c>
      <c r="Z30" s="47"/>
      <c r="AA30" s="47"/>
      <c r="AB30" s="47">
        <f t="shared" si="9"/>
        <v>99.07498</v>
      </c>
      <c r="AC30" s="46">
        <f t="shared" si="10"/>
        <v>99.07498</v>
      </c>
      <c r="AD30" s="47">
        <f t="shared" si="11"/>
        <v>116.80220220000001</v>
      </c>
      <c r="AE30" s="47">
        <f t="shared" si="12"/>
        <v>186.8266154</v>
      </c>
      <c r="AF30" s="47"/>
      <c r="AG30" s="47"/>
      <c r="AH30" s="47">
        <f t="shared" si="13"/>
        <v>20.516109999999998</v>
      </c>
      <c r="AI30" s="46">
        <f t="shared" si="14"/>
        <v>20.516109999999998</v>
      </c>
      <c r="AJ30" s="47">
        <f t="shared" si="15"/>
        <v>24.1870029</v>
      </c>
      <c r="AK30" s="47">
        <f t="shared" si="16"/>
        <v>38.6874203</v>
      </c>
      <c r="AL30" s="47"/>
      <c r="AM30" s="47"/>
      <c r="AN30" s="47">
        <f t="shared" si="17"/>
        <v>2193.35394</v>
      </c>
      <c r="AO30" s="46">
        <f t="shared" si="18"/>
        <v>2193.35394</v>
      </c>
      <c r="AP30" s="47">
        <f t="shared" si="19"/>
        <v>2585.8049166</v>
      </c>
      <c r="AQ30" s="47">
        <f t="shared" si="20"/>
        <v>4136.0280162</v>
      </c>
      <c r="AR30" s="47"/>
      <c r="AS30" s="47"/>
      <c r="AT30" s="47">
        <f t="shared" si="21"/>
        <v>12.06286</v>
      </c>
      <c r="AU30" s="46">
        <f t="shared" si="22"/>
        <v>12.06286</v>
      </c>
      <c r="AV30" s="47">
        <f t="shared" si="23"/>
        <v>14.2212354</v>
      </c>
      <c r="AW30" s="47">
        <f t="shared" si="24"/>
        <v>22.7470478</v>
      </c>
      <c r="AX30" s="47"/>
      <c r="AY30" s="47"/>
      <c r="AZ30" s="47">
        <f t="shared" si="25"/>
        <v>12.73623</v>
      </c>
      <c r="BA30" s="46">
        <f t="shared" si="26"/>
        <v>12.73623</v>
      </c>
      <c r="BB30" s="47">
        <f t="shared" si="27"/>
        <v>15.015089699999999</v>
      </c>
      <c r="BC30" s="47">
        <f t="shared" si="28"/>
        <v>24.0168279</v>
      </c>
      <c r="BD30" s="47"/>
      <c r="BE30" s="47"/>
      <c r="BF30" s="47">
        <f t="shared" si="29"/>
        <v>3.57204</v>
      </c>
      <c r="BG30" s="46">
        <f t="shared" si="30"/>
        <v>3.57204</v>
      </c>
      <c r="BH30" s="47">
        <f t="shared" si="31"/>
        <v>4.2111756</v>
      </c>
      <c r="BI30" s="47">
        <f t="shared" si="32"/>
        <v>6.7358291999999995</v>
      </c>
      <c r="BJ30" s="47"/>
      <c r="BK30" s="47"/>
      <c r="BL30" s="47">
        <f t="shared" si="33"/>
        <v>65.82264</v>
      </c>
      <c r="BM30" s="46">
        <f t="shared" si="34"/>
        <v>65.82264</v>
      </c>
      <c r="BN30" s="47">
        <f t="shared" si="35"/>
        <v>77.6001096</v>
      </c>
      <c r="BO30" s="47">
        <f t="shared" si="36"/>
        <v>124.12236719999999</v>
      </c>
      <c r="BP30" s="47"/>
      <c r="BQ30" s="47"/>
      <c r="BR30" s="47">
        <f t="shared" si="37"/>
        <v>98.11550000000001</v>
      </c>
      <c r="BS30" s="46">
        <f t="shared" si="38"/>
        <v>98.11550000000001</v>
      </c>
      <c r="BT30" s="47">
        <f t="shared" si="39"/>
        <v>115.671045</v>
      </c>
      <c r="BU30" s="47">
        <f t="shared" si="40"/>
        <v>185.017315</v>
      </c>
      <c r="BV30" s="47"/>
      <c r="BW30" s="47"/>
      <c r="BX30" s="47">
        <f t="shared" si="41"/>
        <v>1156</v>
      </c>
      <c r="BY30" s="46">
        <f t="shared" si="42"/>
        <v>1156</v>
      </c>
      <c r="BZ30" s="47">
        <f t="shared" si="43"/>
        <v>1362.84</v>
      </c>
      <c r="CA30" s="47">
        <f t="shared" si="44"/>
        <v>2179.88</v>
      </c>
      <c r="CB30" s="47"/>
      <c r="CC30" s="47"/>
      <c r="CD30" s="47">
        <f t="shared" si="45"/>
        <v>57.34338</v>
      </c>
      <c r="CE30" s="46">
        <f t="shared" si="46"/>
        <v>57.34338</v>
      </c>
      <c r="CF30" s="47">
        <f t="shared" si="47"/>
        <v>67.6036782</v>
      </c>
      <c r="CG30" s="47">
        <f t="shared" si="48"/>
        <v>108.1329474</v>
      </c>
      <c r="CH30" s="47"/>
      <c r="CI30" s="47"/>
      <c r="CJ30" s="47">
        <f t="shared" si="49"/>
        <v>458.43781</v>
      </c>
      <c r="CK30" s="46">
        <f t="shared" si="50"/>
        <v>458.43781</v>
      </c>
      <c r="CL30" s="47">
        <f t="shared" si="51"/>
        <v>540.4648659</v>
      </c>
      <c r="CM30" s="47">
        <f t="shared" si="52"/>
        <v>864.4804613</v>
      </c>
      <c r="CN30" s="47"/>
      <c r="CO30" s="47"/>
      <c r="CP30" s="47">
        <f t="shared" si="53"/>
        <v>250.96182000000002</v>
      </c>
      <c r="CQ30" s="46">
        <f t="shared" si="54"/>
        <v>250.96182000000002</v>
      </c>
      <c r="CR30" s="47">
        <f t="shared" si="55"/>
        <v>295.8657498</v>
      </c>
      <c r="CS30" s="47">
        <f t="shared" si="56"/>
        <v>473.2410486</v>
      </c>
      <c r="CT30" s="47"/>
      <c r="CU30" s="47"/>
      <c r="CV30" s="47">
        <f t="shared" si="57"/>
        <v>24.897350000000003</v>
      </c>
      <c r="CW30" s="46">
        <f t="shared" si="58"/>
        <v>24.897350000000003</v>
      </c>
      <c r="CX30" s="47">
        <f t="shared" si="59"/>
        <v>29.3521665</v>
      </c>
      <c r="CY30" s="47">
        <f t="shared" si="60"/>
        <v>46.9491655</v>
      </c>
      <c r="CZ30" s="47"/>
      <c r="DA30" s="47"/>
      <c r="DB30" s="47">
        <f t="shared" si="61"/>
        <v>1768.7667000000001</v>
      </c>
      <c r="DC30" s="46">
        <f t="shared" si="62"/>
        <v>1768.7667000000001</v>
      </c>
      <c r="DD30" s="47">
        <f t="shared" si="63"/>
        <v>2085.247413</v>
      </c>
      <c r="DE30" s="47">
        <f t="shared" si="64"/>
        <v>3335.379891</v>
      </c>
      <c r="DF30" s="47"/>
      <c r="DG30" s="47"/>
      <c r="DH30" s="47">
        <f t="shared" si="65"/>
        <v>417.04434000000003</v>
      </c>
      <c r="DI30" s="46">
        <f t="shared" si="66"/>
        <v>417.04434000000003</v>
      </c>
      <c r="DJ30" s="47">
        <f t="shared" si="67"/>
        <v>491.6649726</v>
      </c>
      <c r="DK30" s="47">
        <f t="shared" si="68"/>
        <v>786.4244082</v>
      </c>
      <c r="DL30" s="46"/>
      <c r="DM30" s="46"/>
      <c r="DN30" s="46">
        <f t="shared" si="69"/>
        <v>69.43803</v>
      </c>
      <c r="DO30" s="46">
        <f t="shared" si="70"/>
        <v>69.43803</v>
      </c>
      <c r="DP30" s="47">
        <f t="shared" si="71"/>
        <v>81.86239169999999</v>
      </c>
      <c r="DQ30" s="47">
        <f t="shared" si="72"/>
        <v>130.93994189999998</v>
      </c>
      <c r="DR30" s="47"/>
      <c r="DS30" s="47"/>
      <c r="DT30" s="47">
        <f t="shared" si="73"/>
        <v>74.74118</v>
      </c>
      <c r="DU30" s="46">
        <f t="shared" si="74"/>
        <v>74.74118</v>
      </c>
      <c r="DV30" s="47">
        <f t="shared" si="75"/>
        <v>88.1144202</v>
      </c>
      <c r="DW30" s="47">
        <f t="shared" si="76"/>
        <v>140.9401414</v>
      </c>
      <c r="DX30" s="47"/>
      <c r="DY30" s="47"/>
      <c r="DZ30" s="47">
        <f t="shared" si="77"/>
        <v>5699.96723</v>
      </c>
      <c r="EA30" s="46">
        <f t="shared" si="78"/>
        <v>5699.96723</v>
      </c>
      <c r="EB30" s="47">
        <f t="shared" si="79"/>
        <v>6719.8471797</v>
      </c>
      <c r="EC30" s="47">
        <f t="shared" si="80"/>
        <v>10748.481457900001</v>
      </c>
      <c r="ED30" s="47"/>
      <c r="EE30" s="46"/>
      <c r="EF30" s="46"/>
      <c r="EG30" s="46">
        <f t="shared" si="81"/>
        <v>0</v>
      </c>
      <c r="EH30" s="46"/>
      <c r="EI30" s="47"/>
    </row>
    <row r="31" spans="1:139" s="34" customFormat="1" ht="12">
      <c r="A31" s="33">
        <v>45017</v>
      </c>
      <c r="C31" s="22">
        <v>2890000</v>
      </c>
      <c r="D31" s="22">
        <v>28900</v>
      </c>
      <c r="E31" s="45">
        <f t="shared" si="0"/>
        <v>2918900</v>
      </c>
      <c r="F31" s="45">
        <v>34071</v>
      </c>
      <c r="G31" s="45">
        <v>54497</v>
      </c>
      <c r="H31" s="47"/>
      <c r="I31" s="47">
        <f>'2012A Academic'!I31</f>
        <v>1620112.614</v>
      </c>
      <c r="J31" s="47">
        <f>'2012A Academic'!J31</f>
        <v>16201.126139999997</v>
      </c>
      <c r="K31" s="47">
        <f t="shared" si="82"/>
        <v>1636313.7401400001</v>
      </c>
      <c r="L31" s="47">
        <f>'2012A Academic'!L31</f>
        <v>19099.9504746</v>
      </c>
      <c r="M31" s="47">
        <f>'2012A Academic'!M31</f>
        <v>30550.614922200006</v>
      </c>
      <c r="N31" s="47"/>
      <c r="O31" s="46">
        <f t="shared" si="83"/>
        <v>1269887.386</v>
      </c>
      <c r="P31" s="48">
        <f t="shared" si="1"/>
        <v>12698.873860000002</v>
      </c>
      <c r="Q31" s="46">
        <f t="shared" si="2"/>
        <v>1282586.2598599999</v>
      </c>
      <c r="R31" s="46">
        <f t="shared" si="3"/>
        <v>14971.049525399998</v>
      </c>
      <c r="S31" s="48">
        <f t="shared" si="4"/>
        <v>23946.385077800005</v>
      </c>
      <c r="T31" s="47"/>
      <c r="U31" s="47">
        <f t="shared" si="84"/>
        <v>21602.172000000002</v>
      </c>
      <c r="V31" s="48">
        <f t="shared" si="5"/>
        <v>216.02172000000002</v>
      </c>
      <c r="W31" s="47">
        <f t="shared" si="6"/>
        <v>21818.193720000003</v>
      </c>
      <c r="X31" s="47">
        <f t="shared" si="7"/>
        <v>254.67391080000002</v>
      </c>
      <c r="Y31" s="47">
        <f t="shared" si="8"/>
        <v>407.3541756</v>
      </c>
      <c r="Z31" s="47"/>
      <c r="AA31" s="47">
        <f t="shared" si="85"/>
        <v>9907.498</v>
      </c>
      <c r="AB31" s="47">
        <f t="shared" si="9"/>
        <v>99.07498</v>
      </c>
      <c r="AC31" s="46">
        <f t="shared" si="10"/>
        <v>10006.572979999999</v>
      </c>
      <c r="AD31" s="47">
        <f t="shared" si="11"/>
        <v>116.80220220000001</v>
      </c>
      <c r="AE31" s="47">
        <f t="shared" si="12"/>
        <v>186.8266154</v>
      </c>
      <c r="AF31" s="47"/>
      <c r="AG31" s="47">
        <f t="shared" si="86"/>
        <v>2051.611</v>
      </c>
      <c r="AH31" s="47">
        <f t="shared" si="13"/>
        <v>20.516109999999998</v>
      </c>
      <c r="AI31" s="46">
        <f t="shared" si="14"/>
        <v>2072.12711</v>
      </c>
      <c r="AJ31" s="47">
        <f t="shared" si="15"/>
        <v>24.1870029</v>
      </c>
      <c r="AK31" s="47">
        <f t="shared" si="16"/>
        <v>38.6874203</v>
      </c>
      <c r="AL31" s="47"/>
      <c r="AM31" s="47">
        <f t="shared" si="87"/>
        <v>219335.39399999997</v>
      </c>
      <c r="AN31" s="47">
        <f t="shared" si="17"/>
        <v>2193.35394</v>
      </c>
      <c r="AO31" s="46">
        <f t="shared" si="18"/>
        <v>221528.74793999997</v>
      </c>
      <c r="AP31" s="47">
        <f t="shared" si="19"/>
        <v>2585.8049166</v>
      </c>
      <c r="AQ31" s="47">
        <f t="shared" si="20"/>
        <v>4136.0280162</v>
      </c>
      <c r="AR31" s="47"/>
      <c r="AS31" s="47">
        <f t="shared" si="88"/>
        <v>1206.2859999999998</v>
      </c>
      <c r="AT31" s="47">
        <f t="shared" si="21"/>
        <v>12.06286</v>
      </c>
      <c r="AU31" s="46">
        <f t="shared" si="22"/>
        <v>1218.3488599999998</v>
      </c>
      <c r="AV31" s="47">
        <f t="shared" si="23"/>
        <v>14.2212354</v>
      </c>
      <c r="AW31" s="47">
        <f t="shared" si="24"/>
        <v>22.7470478</v>
      </c>
      <c r="AX31" s="47"/>
      <c r="AY31" s="47">
        <f t="shared" si="89"/>
        <v>1273.6229999999998</v>
      </c>
      <c r="AZ31" s="47">
        <f t="shared" si="25"/>
        <v>12.73623</v>
      </c>
      <c r="BA31" s="46">
        <f t="shared" si="26"/>
        <v>1286.3592299999998</v>
      </c>
      <c r="BB31" s="47">
        <f t="shared" si="27"/>
        <v>15.015089699999999</v>
      </c>
      <c r="BC31" s="47">
        <f t="shared" si="28"/>
        <v>24.0168279</v>
      </c>
      <c r="BD31" s="47"/>
      <c r="BE31" s="47">
        <f t="shared" si="90"/>
        <v>357.204</v>
      </c>
      <c r="BF31" s="47">
        <f t="shared" si="29"/>
        <v>3.57204</v>
      </c>
      <c r="BG31" s="46">
        <f t="shared" si="30"/>
        <v>360.77604</v>
      </c>
      <c r="BH31" s="47">
        <f t="shared" si="31"/>
        <v>4.2111756</v>
      </c>
      <c r="BI31" s="47">
        <f t="shared" si="32"/>
        <v>6.7358291999999995</v>
      </c>
      <c r="BJ31" s="47"/>
      <c r="BK31" s="47">
        <f t="shared" si="91"/>
        <v>6582.264</v>
      </c>
      <c r="BL31" s="47">
        <f t="shared" si="33"/>
        <v>65.82264</v>
      </c>
      <c r="BM31" s="46">
        <f t="shared" si="34"/>
        <v>6648.08664</v>
      </c>
      <c r="BN31" s="47">
        <f t="shared" si="35"/>
        <v>77.6001096</v>
      </c>
      <c r="BO31" s="47">
        <f t="shared" si="36"/>
        <v>124.12236719999999</v>
      </c>
      <c r="BP31" s="47"/>
      <c r="BQ31" s="47">
        <f t="shared" si="92"/>
        <v>9811.550000000001</v>
      </c>
      <c r="BR31" s="47">
        <f t="shared" si="37"/>
        <v>98.11550000000001</v>
      </c>
      <c r="BS31" s="46">
        <f t="shared" si="38"/>
        <v>9909.665500000001</v>
      </c>
      <c r="BT31" s="47">
        <f t="shared" si="39"/>
        <v>115.671045</v>
      </c>
      <c r="BU31" s="47">
        <f t="shared" si="40"/>
        <v>185.017315</v>
      </c>
      <c r="BV31" s="47"/>
      <c r="BW31" s="47">
        <f t="shared" si="93"/>
        <v>115600</v>
      </c>
      <c r="BX31" s="47">
        <f t="shared" si="41"/>
        <v>1156</v>
      </c>
      <c r="BY31" s="46">
        <f t="shared" si="42"/>
        <v>116756</v>
      </c>
      <c r="BZ31" s="47">
        <f t="shared" si="43"/>
        <v>1362.84</v>
      </c>
      <c r="CA31" s="47">
        <f t="shared" si="44"/>
        <v>2179.88</v>
      </c>
      <c r="CB31" s="47"/>
      <c r="CC31" s="47">
        <f t="shared" si="94"/>
        <v>5734.338000000001</v>
      </c>
      <c r="CD31" s="47">
        <f t="shared" si="45"/>
        <v>57.34338</v>
      </c>
      <c r="CE31" s="46">
        <f t="shared" si="46"/>
        <v>5791.681380000001</v>
      </c>
      <c r="CF31" s="47">
        <f t="shared" si="47"/>
        <v>67.6036782</v>
      </c>
      <c r="CG31" s="47">
        <f t="shared" si="48"/>
        <v>108.1329474</v>
      </c>
      <c r="CH31" s="47"/>
      <c r="CI31" s="47">
        <f t="shared" si="95"/>
        <v>45843.780999999995</v>
      </c>
      <c r="CJ31" s="47">
        <f t="shared" si="49"/>
        <v>458.43781</v>
      </c>
      <c r="CK31" s="46">
        <f t="shared" si="50"/>
        <v>46302.21881</v>
      </c>
      <c r="CL31" s="47">
        <f t="shared" si="51"/>
        <v>540.4648659</v>
      </c>
      <c r="CM31" s="47">
        <f t="shared" si="52"/>
        <v>864.4804613</v>
      </c>
      <c r="CN31" s="47"/>
      <c r="CO31" s="47">
        <f t="shared" si="96"/>
        <v>25096.182</v>
      </c>
      <c r="CP31" s="47">
        <f t="shared" si="53"/>
        <v>250.96182000000002</v>
      </c>
      <c r="CQ31" s="46">
        <f t="shared" si="54"/>
        <v>25347.14382</v>
      </c>
      <c r="CR31" s="47">
        <f t="shared" si="55"/>
        <v>295.8657498</v>
      </c>
      <c r="CS31" s="47">
        <f t="shared" si="56"/>
        <v>473.2410486</v>
      </c>
      <c r="CT31" s="47"/>
      <c r="CU31" s="47">
        <f t="shared" si="97"/>
        <v>2489.735</v>
      </c>
      <c r="CV31" s="47">
        <f t="shared" si="57"/>
        <v>24.897350000000003</v>
      </c>
      <c r="CW31" s="46">
        <f t="shared" si="58"/>
        <v>2514.6323500000003</v>
      </c>
      <c r="CX31" s="47">
        <f t="shared" si="59"/>
        <v>29.3521665</v>
      </c>
      <c r="CY31" s="47">
        <f t="shared" si="60"/>
        <v>46.9491655</v>
      </c>
      <c r="CZ31" s="47"/>
      <c r="DA31" s="47">
        <f t="shared" si="98"/>
        <v>176876.67</v>
      </c>
      <c r="DB31" s="47">
        <f t="shared" si="61"/>
        <v>1768.7667000000001</v>
      </c>
      <c r="DC31" s="46">
        <f t="shared" si="62"/>
        <v>178645.43670000002</v>
      </c>
      <c r="DD31" s="47">
        <f t="shared" si="63"/>
        <v>2085.247413</v>
      </c>
      <c r="DE31" s="47">
        <f t="shared" si="64"/>
        <v>3335.379891</v>
      </c>
      <c r="DF31" s="47"/>
      <c r="DG31" s="47">
        <f t="shared" si="99"/>
        <v>41704.434</v>
      </c>
      <c r="DH31" s="47">
        <f t="shared" si="65"/>
        <v>417.04434000000003</v>
      </c>
      <c r="DI31" s="46">
        <f t="shared" si="66"/>
        <v>42121.47834</v>
      </c>
      <c r="DJ31" s="47">
        <f t="shared" si="67"/>
        <v>491.6649726</v>
      </c>
      <c r="DK31" s="47">
        <f t="shared" si="68"/>
        <v>786.4244082</v>
      </c>
      <c r="DL31" s="46"/>
      <c r="DM31" s="46">
        <f t="shared" si="100"/>
        <v>6943.803000000001</v>
      </c>
      <c r="DN31" s="46">
        <f t="shared" si="69"/>
        <v>69.43803</v>
      </c>
      <c r="DO31" s="46">
        <f t="shared" si="70"/>
        <v>7013.241030000001</v>
      </c>
      <c r="DP31" s="47">
        <f t="shared" si="71"/>
        <v>81.86239169999999</v>
      </c>
      <c r="DQ31" s="47">
        <f t="shared" si="72"/>
        <v>130.93994189999998</v>
      </c>
      <c r="DR31" s="47"/>
      <c r="DS31" s="47">
        <f t="shared" si="101"/>
        <v>7474.118</v>
      </c>
      <c r="DT31" s="47">
        <f t="shared" si="73"/>
        <v>74.74118</v>
      </c>
      <c r="DU31" s="46">
        <f t="shared" si="74"/>
        <v>7548.85918</v>
      </c>
      <c r="DV31" s="47">
        <f t="shared" si="75"/>
        <v>88.1144202</v>
      </c>
      <c r="DW31" s="47">
        <f t="shared" si="76"/>
        <v>140.9401414</v>
      </c>
      <c r="DX31" s="47"/>
      <c r="DY31" s="47">
        <f t="shared" si="102"/>
        <v>569996.723</v>
      </c>
      <c r="DZ31" s="47">
        <f t="shared" si="77"/>
        <v>5699.96723</v>
      </c>
      <c r="EA31" s="46">
        <f t="shared" si="78"/>
        <v>575696.69023</v>
      </c>
      <c r="EB31" s="47">
        <f t="shared" si="79"/>
        <v>6719.8471797</v>
      </c>
      <c r="EC31" s="47">
        <f t="shared" si="80"/>
        <v>10748.481457900001</v>
      </c>
      <c r="ED31" s="47"/>
      <c r="EE31" s="46"/>
      <c r="EF31" s="46"/>
      <c r="EG31" s="46">
        <f t="shared" si="81"/>
        <v>0</v>
      </c>
      <c r="EH31" s="46"/>
      <c r="EI31" s="47"/>
    </row>
    <row r="32" spans="1:139" s="34" customFormat="1" ht="12">
      <c r="A32" s="33">
        <v>45200</v>
      </c>
      <c r="C32" s="22"/>
      <c r="D32" s="22"/>
      <c r="E32" s="45">
        <f t="shared" si="0"/>
        <v>0</v>
      </c>
      <c r="F32" s="45"/>
      <c r="G32" s="45"/>
      <c r="H32" s="47"/>
      <c r="I32" s="47">
        <f>'2012A Academic'!I32</f>
        <v>0</v>
      </c>
      <c r="J32" s="47">
        <f>'2012A Academic'!J32</f>
        <v>0</v>
      </c>
      <c r="K32" s="47">
        <f t="shared" si="82"/>
        <v>0</v>
      </c>
      <c r="L32" s="47">
        <f>'2012A Academic'!L32</f>
        <v>0</v>
      </c>
      <c r="M32" s="47">
        <f>'2012A Academic'!M32</f>
        <v>0</v>
      </c>
      <c r="N32" s="47"/>
      <c r="O32" s="46"/>
      <c r="P32" s="48">
        <f t="shared" si="1"/>
        <v>0</v>
      </c>
      <c r="Q32" s="46">
        <f t="shared" si="2"/>
        <v>0</v>
      </c>
      <c r="R32" s="46">
        <f t="shared" si="3"/>
        <v>0</v>
      </c>
      <c r="S32" s="48">
        <f t="shared" si="4"/>
        <v>0</v>
      </c>
      <c r="T32" s="47"/>
      <c r="U32" s="47"/>
      <c r="V32" s="48">
        <f t="shared" si="5"/>
        <v>0</v>
      </c>
      <c r="W32" s="47">
        <f t="shared" si="6"/>
        <v>0</v>
      </c>
      <c r="X32" s="47">
        <f t="shared" si="7"/>
        <v>0</v>
      </c>
      <c r="Y32" s="47">
        <f t="shared" si="8"/>
        <v>0</v>
      </c>
      <c r="Z32" s="47"/>
      <c r="AA32" s="47"/>
      <c r="AB32" s="47">
        <f t="shared" si="9"/>
        <v>0</v>
      </c>
      <c r="AC32" s="46">
        <f t="shared" si="10"/>
        <v>0</v>
      </c>
      <c r="AD32" s="47">
        <f t="shared" si="11"/>
        <v>0</v>
      </c>
      <c r="AE32" s="47">
        <f t="shared" si="12"/>
        <v>0</v>
      </c>
      <c r="AF32" s="47"/>
      <c r="AG32" s="47"/>
      <c r="AH32" s="47">
        <f t="shared" si="13"/>
        <v>0</v>
      </c>
      <c r="AI32" s="46">
        <f t="shared" si="14"/>
        <v>0</v>
      </c>
      <c r="AJ32" s="47">
        <f t="shared" si="15"/>
        <v>0</v>
      </c>
      <c r="AK32" s="47">
        <f t="shared" si="16"/>
        <v>0</v>
      </c>
      <c r="AL32" s="47"/>
      <c r="AM32" s="47"/>
      <c r="AN32" s="47">
        <f t="shared" si="17"/>
        <v>0</v>
      </c>
      <c r="AO32" s="46">
        <f t="shared" si="18"/>
        <v>0</v>
      </c>
      <c r="AP32" s="47">
        <f t="shared" si="19"/>
        <v>0</v>
      </c>
      <c r="AQ32" s="47">
        <f t="shared" si="20"/>
        <v>0</v>
      </c>
      <c r="AR32" s="47"/>
      <c r="AS32" s="47"/>
      <c r="AT32" s="47">
        <f t="shared" si="21"/>
        <v>0</v>
      </c>
      <c r="AU32" s="46">
        <f t="shared" si="22"/>
        <v>0</v>
      </c>
      <c r="AV32" s="47">
        <f t="shared" si="23"/>
        <v>0</v>
      </c>
      <c r="AW32" s="47">
        <f t="shared" si="24"/>
        <v>0</v>
      </c>
      <c r="AX32" s="47"/>
      <c r="AY32" s="47"/>
      <c r="AZ32" s="47">
        <f t="shared" si="25"/>
        <v>0</v>
      </c>
      <c r="BA32" s="46">
        <f t="shared" si="26"/>
        <v>0</v>
      </c>
      <c r="BB32" s="47">
        <f t="shared" si="27"/>
        <v>0</v>
      </c>
      <c r="BC32" s="47">
        <f t="shared" si="28"/>
        <v>0</v>
      </c>
      <c r="BD32" s="47"/>
      <c r="BE32" s="47"/>
      <c r="BF32" s="47">
        <f t="shared" si="29"/>
        <v>0</v>
      </c>
      <c r="BG32" s="46">
        <f t="shared" si="30"/>
        <v>0</v>
      </c>
      <c r="BH32" s="47">
        <f t="shared" si="31"/>
        <v>0</v>
      </c>
      <c r="BI32" s="47">
        <f t="shared" si="32"/>
        <v>0</v>
      </c>
      <c r="BJ32" s="47"/>
      <c r="BK32" s="47"/>
      <c r="BL32" s="47">
        <f t="shared" si="33"/>
        <v>0</v>
      </c>
      <c r="BM32" s="46">
        <f t="shared" si="34"/>
        <v>0</v>
      </c>
      <c r="BN32" s="47">
        <f t="shared" si="35"/>
        <v>0</v>
      </c>
      <c r="BO32" s="47">
        <f t="shared" si="36"/>
        <v>0</v>
      </c>
      <c r="BP32" s="47"/>
      <c r="BQ32" s="47"/>
      <c r="BR32" s="47">
        <f t="shared" si="37"/>
        <v>0</v>
      </c>
      <c r="BS32" s="46">
        <f t="shared" si="38"/>
        <v>0</v>
      </c>
      <c r="BT32" s="47">
        <f t="shared" si="39"/>
        <v>0</v>
      </c>
      <c r="BU32" s="47">
        <f t="shared" si="40"/>
        <v>0</v>
      </c>
      <c r="BV32" s="47"/>
      <c r="BW32" s="47"/>
      <c r="BX32" s="47">
        <f t="shared" si="41"/>
        <v>0</v>
      </c>
      <c r="BY32" s="46">
        <f t="shared" si="42"/>
        <v>0</v>
      </c>
      <c r="BZ32" s="47">
        <f t="shared" si="43"/>
        <v>0</v>
      </c>
      <c r="CA32" s="47">
        <f t="shared" si="44"/>
        <v>0</v>
      </c>
      <c r="CB32" s="47"/>
      <c r="CC32" s="47"/>
      <c r="CD32" s="47">
        <f t="shared" si="45"/>
        <v>0</v>
      </c>
      <c r="CE32" s="46">
        <f t="shared" si="46"/>
        <v>0</v>
      </c>
      <c r="CF32" s="47">
        <f t="shared" si="47"/>
        <v>0</v>
      </c>
      <c r="CG32" s="47">
        <f t="shared" si="48"/>
        <v>0</v>
      </c>
      <c r="CH32" s="47"/>
      <c r="CI32" s="47"/>
      <c r="CJ32" s="47">
        <f t="shared" si="49"/>
        <v>0</v>
      </c>
      <c r="CK32" s="46">
        <f t="shared" si="50"/>
        <v>0</v>
      </c>
      <c r="CL32" s="47">
        <f t="shared" si="51"/>
        <v>0</v>
      </c>
      <c r="CM32" s="47">
        <f t="shared" si="52"/>
        <v>0</v>
      </c>
      <c r="CN32" s="47"/>
      <c r="CO32" s="47"/>
      <c r="CP32" s="47">
        <f t="shared" si="53"/>
        <v>0</v>
      </c>
      <c r="CQ32" s="46">
        <f t="shared" si="54"/>
        <v>0</v>
      </c>
      <c r="CR32" s="47">
        <f t="shared" si="55"/>
        <v>0</v>
      </c>
      <c r="CS32" s="47">
        <f t="shared" si="56"/>
        <v>0</v>
      </c>
      <c r="CT32" s="47"/>
      <c r="CU32" s="47"/>
      <c r="CV32" s="47">
        <f t="shared" si="57"/>
        <v>0</v>
      </c>
      <c r="CW32" s="46">
        <f t="shared" si="58"/>
        <v>0</v>
      </c>
      <c r="CX32" s="47">
        <f t="shared" si="59"/>
        <v>0</v>
      </c>
      <c r="CY32" s="47">
        <f t="shared" si="60"/>
        <v>0</v>
      </c>
      <c r="CZ32" s="47"/>
      <c r="DA32" s="47"/>
      <c r="DB32" s="47">
        <f t="shared" si="61"/>
        <v>0</v>
      </c>
      <c r="DC32" s="46">
        <f t="shared" si="62"/>
        <v>0</v>
      </c>
      <c r="DD32" s="47">
        <f t="shared" si="63"/>
        <v>0</v>
      </c>
      <c r="DE32" s="47">
        <f t="shared" si="64"/>
        <v>0</v>
      </c>
      <c r="DF32" s="47"/>
      <c r="DG32" s="47"/>
      <c r="DH32" s="47">
        <f t="shared" si="65"/>
        <v>0</v>
      </c>
      <c r="DI32" s="46">
        <f t="shared" si="66"/>
        <v>0</v>
      </c>
      <c r="DJ32" s="47">
        <f t="shared" si="67"/>
        <v>0</v>
      </c>
      <c r="DK32" s="47">
        <f t="shared" si="68"/>
        <v>0</v>
      </c>
      <c r="DL32" s="46"/>
      <c r="DM32" s="46"/>
      <c r="DN32" s="46">
        <f t="shared" si="69"/>
        <v>0</v>
      </c>
      <c r="DO32" s="46">
        <f t="shared" si="70"/>
        <v>0</v>
      </c>
      <c r="DP32" s="47">
        <f t="shared" si="71"/>
        <v>0</v>
      </c>
      <c r="DQ32" s="47">
        <f t="shared" si="72"/>
        <v>0</v>
      </c>
      <c r="DR32" s="47"/>
      <c r="DS32" s="47"/>
      <c r="DT32" s="47">
        <f t="shared" si="73"/>
        <v>0</v>
      </c>
      <c r="DU32" s="46">
        <f t="shared" si="74"/>
        <v>0</v>
      </c>
      <c r="DV32" s="47">
        <f t="shared" si="75"/>
        <v>0</v>
      </c>
      <c r="DW32" s="47">
        <f t="shared" si="76"/>
        <v>0</v>
      </c>
      <c r="DX32" s="47"/>
      <c r="DY32" s="47"/>
      <c r="DZ32" s="47">
        <f t="shared" si="77"/>
        <v>0</v>
      </c>
      <c r="EA32" s="46">
        <f t="shared" si="78"/>
        <v>0</v>
      </c>
      <c r="EB32" s="47">
        <f t="shared" si="79"/>
        <v>0</v>
      </c>
      <c r="EC32" s="47">
        <f t="shared" si="80"/>
        <v>0</v>
      </c>
      <c r="ED32" s="47"/>
      <c r="EE32" s="46"/>
      <c r="EF32" s="46"/>
      <c r="EG32" s="46">
        <f t="shared" si="81"/>
        <v>0</v>
      </c>
      <c r="EH32" s="46"/>
      <c r="EI32" s="47"/>
    </row>
    <row r="33" spans="1:139" s="34" customFormat="1" ht="12">
      <c r="A33" s="33">
        <v>45383</v>
      </c>
      <c r="C33" s="22"/>
      <c r="D33" s="22"/>
      <c r="E33" s="45">
        <f t="shared" si="0"/>
        <v>0</v>
      </c>
      <c r="F33" s="45"/>
      <c r="G33" s="45"/>
      <c r="H33" s="47"/>
      <c r="I33" s="47">
        <f>'2012A Academic'!I33</f>
        <v>0</v>
      </c>
      <c r="J33" s="47">
        <f>'2012A Academic'!J33</f>
        <v>0</v>
      </c>
      <c r="K33" s="47">
        <f t="shared" si="82"/>
        <v>0</v>
      </c>
      <c r="L33" s="47">
        <f>'2012A Academic'!L33</f>
        <v>0</v>
      </c>
      <c r="M33" s="47">
        <f>'2012A Academic'!M33</f>
        <v>0</v>
      </c>
      <c r="N33" s="47"/>
      <c r="O33" s="46">
        <f t="shared" si="83"/>
        <v>0</v>
      </c>
      <c r="P33" s="48">
        <f t="shared" si="1"/>
        <v>0</v>
      </c>
      <c r="Q33" s="46">
        <f t="shared" si="2"/>
        <v>0</v>
      </c>
      <c r="R33" s="46">
        <f t="shared" si="3"/>
        <v>0</v>
      </c>
      <c r="S33" s="48">
        <f t="shared" si="4"/>
        <v>0</v>
      </c>
      <c r="T33" s="47"/>
      <c r="U33" s="47">
        <f t="shared" si="84"/>
        <v>0</v>
      </c>
      <c r="V33" s="48">
        <f t="shared" si="5"/>
        <v>0</v>
      </c>
      <c r="W33" s="47">
        <f t="shared" si="6"/>
        <v>0</v>
      </c>
      <c r="X33" s="47">
        <f t="shared" si="7"/>
        <v>0</v>
      </c>
      <c r="Y33" s="47">
        <f t="shared" si="8"/>
        <v>0</v>
      </c>
      <c r="Z33" s="47"/>
      <c r="AA33" s="47">
        <f t="shared" si="85"/>
        <v>0</v>
      </c>
      <c r="AB33" s="47">
        <f t="shared" si="9"/>
        <v>0</v>
      </c>
      <c r="AC33" s="46">
        <f t="shared" si="10"/>
        <v>0</v>
      </c>
      <c r="AD33" s="47">
        <f t="shared" si="11"/>
        <v>0</v>
      </c>
      <c r="AE33" s="47">
        <f t="shared" si="12"/>
        <v>0</v>
      </c>
      <c r="AF33" s="47"/>
      <c r="AG33" s="47">
        <f t="shared" si="86"/>
        <v>0</v>
      </c>
      <c r="AH33" s="47">
        <f t="shared" si="13"/>
        <v>0</v>
      </c>
      <c r="AI33" s="46">
        <f t="shared" si="14"/>
        <v>0</v>
      </c>
      <c r="AJ33" s="47">
        <f t="shared" si="15"/>
        <v>0</v>
      </c>
      <c r="AK33" s="47">
        <f t="shared" si="16"/>
        <v>0</v>
      </c>
      <c r="AL33" s="47"/>
      <c r="AM33" s="47">
        <f t="shared" si="87"/>
        <v>0</v>
      </c>
      <c r="AN33" s="47">
        <f t="shared" si="17"/>
        <v>0</v>
      </c>
      <c r="AO33" s="46">
        <f t="shared" si="18"/>
        <v>0</v>
      </c>
      <c r="AP33" s="47">
        <f t="shared" si="19"/>
        <v>0</v>
      </c>
      <c r="AQ33" s="47">
        <f t="shared" si="20"/>
        <v>0</v>
      </c>
      <c r="AR33" s="47"/>
      <c r="AS33" s="47">
        <f t="shared" si="88"/>
        <v>0</v>
      </c>
      <c r="AT33" s="47">
        <f t="shared" si="21"/>
        <v>0</v>
      </c>
      <c r="AU33" s="46">
        <f t="shared" si="22"/>
        <v>0</v>
      </c>
      <c r="AV33" s="47">
        <f t="shared" si="23"/>
        <v>0</v>
      </c>
      <c r="AW33" s="47">
        <f t="shared" si="24"/>
        <v>0</v>
      </c>
      <c r="AX33" s="47"/>
      <c r="AY33" s="47">
        <f t="shared" si="89"/>
        <v>0</v>
      </c>
      <c r="AZ33" s="47">
        <f t="shared" si="25"/>
        <v>0</v>
      </c>
      <c r="BA33" s="46">
        <f t="shared" si="26"/>
        <v>0</v>
      </c>
      <c r="BB33" s="47">
        <f t="shared" si="27"/>
        <v>0</v>
      </c>
      <c r="BC33" s="47">
        <f t="shared" si="28"/>
        <v>0</v>
      </c>
      <c r="BD33" s="47"/>
      <c r="BE33" s="47">
        <f t="shared" si="90"/>
        <v>0</v>
      </c>
      <c r="BF33" s="47">
        <f t="shared" si="29"/>
        <v>0</v>
      </c>
      <c r="BG33" s="46">
        <f t="shared" si="30"/>
        <v>0</v>
      </c>
      <c r="BH33" s="47">
        <f t="shared" si="31"/>
        <v>0</v>
      </c>
      <c r="BI33" s="47">
        <f t="shared" si="32"/>
        <v>0</v>
      </c>
      <c r="BJ33" s="47"/>
      <c r="BK33" s="47">
        <f t="shared" si="91"/>
        <v>0</v>
      </c>
      <c r="BL33" s="47">
        <f t="shared" si="33"/>
        <v>0</v>
      </c>
      <c r="BM33" s="46">
        <f t="shared" si="34"/>
        <v>0</v>
      </c>
      <c r="BN33" s="47">
        <f t="shared" si="35"/>
        <v>0</v>
      </c>
      <c r="BO33" s="47">
        <f t="shared" si="36"/>
        <v>0</v>
      </c>
      <c r="BP33" s="47"/>
      <c r="BQ33" s="47">
        <f t="shared" si="92"/>
        <v>0</v>
      </c>
      <c r="BR33" s="47">
        <f t="shared" si="37"/>
        <v>0</v>
      </c>
      <c r="BS33" s="46">
        <f t="shared" si="38"/>
        <v>0</v>
      </c>
      <c r="BT33" s="47">
        <f t="shared" si="39"/>
        <v>0</v>
      </c>
      <c r="BU33" s="47">
        <f t="shared" si="40"/>
        <v>0</v>
      </c>
      <c r="BV33" s="47"/>
      <c r="BW33" s="47">
        <f t="shared" si="93"/>
        <v>0</v>
      </c>
      <c r="BX33" s="47">
        <f t="shared" si="41"/>
        <v>0</v>
      </c>
      <c r="BY33" s="46">
        <f t="shared" si="42"/>
        <v>0</v>
      </c>
      <c r="BZ33" s="47">
        <f t="shared" si="43"/>
        <v>0</v>
      </c>
      <c r="CA33" s="47">
        <f t="shared" si="44"/>
        <v>0</v>
      </c>
      <c r="CB33" s="47"/>
      <c r="CC33" s="47">
        <f t="shared" si="94"/>
        <v>0</v>
      </c>
      <c r="CD33" s="47">
        <f t="shared" si="45"/>
        <v>0</v>
      </c>
      <c r="CE33" s="46">
        <f t="shared" si="46"/>
        <v>0</v>
      </c>
      <c r="CF33" s="47">
        <f t="shared" si="47"/>
        <v>0</v>
      </c>
      <c r="CG33" s="47">
        <f t="shared" si="48"/>
        <v>0</v>
      </c>
      <c r="CH33" s="47"/>
      <c r="CI33" s="47">
        <f t="shared" si="95"/>
        <v>0</v>
      </c>
      <c r="CJ33" s="47">
        <f t="shared" si="49"/>
        <v>0</v>
      </c>
      <c r="CK33" s="46">
        <f t="shared" si="50"/>
        <v>0</v>
      </c>
      <c r="CL33" s="47">
        <f t="shared" si="51"/>
        <v>0</v>
      </c>
      <c r="CM33" s="47">
        <f t="shared" si="52"/>
        <v>0</v>
      </c>
      <c r="CN33" s="47"/>
      <c r="CO33" s="47">
        <f t="shared" si="96"/>
        <v>0</v>
      </c>
      <c r="CP33" s="47">
        <f t="shared" si="53"/>
        <v>0</v>
      </c>
      <c r="CQ33" s="46">
        <f t="shared" si="54"/>
        <v>0</v>
      </c>
      <c r="CR33" s="47">
        <f t="shared" si="55"/>
        <v>0</v>
      </c>
      <c r="CS33" s="47">
        <f t="shared" si="56"/>
        <v>0</v>
      </c>
      <c r="CT33" s="47"/>
      <c r="CU33" s="47">
        <f t="shared" si="97"/>
        <v>0</v>
      </c>
      <c r="CV33" s="47">
        <f t="shared" si="57"/>
        <v>0</v>
      </c>
      <c r="CW33" s="46">
        <f t="shared" si="58"/>
        <v>0</v>
      </c>
      <c r="CX33" s="47">
        <f t="shared" si="59"/>
        <v>0</v>
      </c>
      <c r="CY33" s="47">
        <f t="shared" si="60"/>
        <v>0</v>
      </c>
      <c r="CZ33" s="47"/>
      <c r="DA33" s="47">
        <f t="shared" si="98"/>
        <v>0</v>
      </c>
      <c r="DB33" s="47">
        <f t="shared" si="61"/>
        <v>0</v>
      </c>
      <c r="DC33" s="46">
        <f t="shared" si="62"/>
        <v>0</v>
      </c>
      <c r="DD33" s="47">
        <f t="shared" si="63"/>
        <v>0</v>
      </c>
      <c r="DE33" s="47">
        <f t="shared" si="64"/>
        <v>0</v>
      </c>
      <c r="DF33" s="47"/>
      <c r="DG33" s="47">
        <f t="shared" si="99"/>
        <v>0</v>
      </c>
      <c r="DH33" s="47">
        <f t="shared" si="65"/>
        <v>0</v>
      </c>
      <c r="DI33" s="46">
        <f t="shared" si="66"/>
        <v>0</v>
      </c>
      <c r="DJ33" s="47">
        <f t="shared" si="67"/>
        <v>0</v>
      </c>
      <c r="DK33" s="47">
        <f t="shared" si="68"/>
        <v>0</v>
      </c>
      <c r="DL33" s="46"/>
      <c r="DM33" s="46">
        <f t="shared" si="100"/>
        <v>0</v>
      </c>
      <c r="DN33" s="46">
        <f t="shared" si="69"/>
        <v>0</v>
      </c>
      <c r="DO33" s="46">
        <f t="shared" si="70"/>
        <v>0</v>
      </c>
      <c r="DP33" s="47">
        <f t="shared" si="71"/>
        <v>0</v>
      </c>
      <c r="DQ33" s="47">
        <f t="shared" si="72"/>
        <v>0</v>
      </c>
      <c r="DR33" s="47"/>
      <c r="DS33" s="47">
        <f t="shared" si="101"/>
        <v>0</v>
      </c>
      <c r="DT33" s="47">
        <f t="shared" si="73"/>
        <v>0</v>
      </c>
      <c r="DU33" s="46">
        <f t="shared" si="74"/>
        <v>0</v>
      </c>
      <c r="DV33" s="47">
        <f t="shared" si="75"/>
        <v>0</v>
      </c>
      <c r="DW33" s="47">
        <f t="shared" si="76"/>
        <v>0</v>
      </c>
      <c r="DX33" s="47"/>
      <c r="DY33" s="47">
        <f t="shared" si="102"/>
        <v>0</v>
      </c>
      <c r="DZ33" s="47">
        <f t="shared" si="77"/>
        <v>0</v>
      </c>
      <c r="EA33" s="46">
        <f t="shared" si="78"/>
        <v>0</v>
      </c>
      <c r="EB33" s="47">
        <f t="shared" si="79"/>
        <v>0</v>
      </c>
      <c r="EC33" s="47">
        <f t="shared" si="80"/>
        <v>0</v>
      </c>
      <c r="ED33" s="47"/>
      <c r="EE33" s="46"/>
      <c r="EF33" s="46"/>
      <c r="EG33" s="46">
        <f t="shared" si="81"/>
        <v>0</v>
      </c>
      <c r="EH33" s="46"/>
      <c r="EI33" s="47"/>
    </row>
    <row r="34" spans="1:139" ht="12">
      <c r="A34" s="2">
        <v>45566</v>
      </c>
      <c r="C34" s="22"/>
      <c r="D34" s="22"/>
      <c r="E34" s="45">
        <f t="shared" si="0"/>
        <v>0</v>
      </c>
      <c r="F34" s="45"/>
      <c r="G34" s="45"/>
      <c r="H34" s="46"/>
      <c r="I34" s="47">
        <f>'2012A Academic'!I34</f>
        <v>0</v>
      </c>
      <c r="J34" s="47">
        <f>'2012A Academic'!J34</f>
        <v>0</v>
      </c>
      <c r="K34" s="47">
        <f t="shared" si="82"/>
        <v>0</v>
      </c>
      <c r="L34" s="47">
        <f>'2012A Academic'!L34</f>
        <v>0</v>
      </c>
      <c r="M34" s="47">
        <f>'2012A Academic'!M34</f>
        <v>0</v>
      </c>
      <c r="N34" s="46"/>
      <c r="O34" s="46"/>
      <c r="P34" s="48">
        <f t="shared" si="1"/>
        <v>0</v>
      </c>
      <c r="Q34" s="46">
        <f t="shared" si="2"/>
        <v>0</v>
      </c>
      <c r="R34" s="46">
        <f t="shared" si="3"/>
        <v>0</v>
      </c>
      <c r="S34" s="48">
        <f t="shared" si="4"/>
        <v>0</v>
      </c>
      <c r="T34" s="46"/>
      <c r="U34" s="47"/>
      <c r="V34" s="48">
        <f t="shared" si="5"/>
        <v>0</v>
      </c>
      <c r="W34" s="47">
        <f t="shared" si="6"/>
        <v>0</v>
      </c>
      <c r="X34" s="47">
        <f t="shared" si="7"/>
        <v>0</v>
      </c>
      <c r="Y34" s="47">
        <f t="shared" si="8"/>
        <v>0</v>
      </c>
      <c r="Z34" s="46"/>
      <c r="AA34" s="47"/>
      <c r="AB34" s="47">
        <f t="shared" si="9"/>
        <v>0</v>
      </c>
      <c r="AC34" s="46">
        <f t="shared" si="10"/>
        <v>0</v>
      </c>
      <c r="AD34" s="47">
        <f t="shared" si="11"/>
        <v>0</v>
      </c>
      <c r="AE34" s="47">
        <f t="shared" si="12"/>
        <v>0</v>
      </c>
      <c r="AF34" s="46"/>
      <c r="AG34" s="47"/>
      <c r="AH34" s="47">
        <f t="shared" si="13"/>
        <v>0</v>
      </c>
      <c r="AI34" s="46">
        <f t="shared" si="14"/>
        <v>0</v>
      </c>
      <c r="AJ34" s="47">
        <f t="shared" si="15"/>
        <v>0</v>
      </c>
      <c r="AK34" s="47">
        <f t="shared" si="16"/>
        <v>0</v>
      </c>
      <c r="AL34" s="46"/>
      <c r="AM34" s="47"/>
      <c r="AN34" s="47">
        <f t="shared" si="17"/>
        <v>0</v>
      </c>
      <c r="AO34" s="46">
        <f t="shared" si="18"/>
        <v>0</v>
      </c>
      <c r="AP34" s="47">
        <f t="shared" si="19"/>
        <v>0</v>
      </c>
      <c r="AQ34" s="47">
        <f t="shared" si="20"/>
        <v>0</v>
      </c>
      <c r="AR34" s="46"/>
      <c r="AS34" s="47"/>
      <c r="AT34" s="47">
        <f t="shared" si="21"/>
        <v>0</v>
      </c>
      <c r="AU34" s="46">
        <f t="shared" si="22"/>
        <v>0</v>
      </c>
      <c r="AV34" s="47">
        <f t="shared" si="23"/>
        <v>0</v>
      </c>
      <c r="AW34" s="47">
        <f t="shared" si="24"/>
        <v>0</v>
      </c>
      <c r="AX34" s="46"/>
      <c r="AY34" s="47"/>
      <c r="AZ34" s="47">
        <f t="shared" si="25"/>
        <v>0</v>
      </c>
      <c r="BA34" s="46">
        <f t="shared" si="26"/>
        <v>0</v>
      </c>
      <c r="BB34" s="47">
        <f t="shared" si="27"/>
        <v>0</v>
      </c>
      <c r="BC34" s="47">
        <f t="shared" si="28"/>
        <v>0</v>
      </c>
      <c r="BD34" s="46"/>
      <c r="BE34" s="47"/>
      <c r="BF34" s="47">
        <f t="shared" si="29"/>
        <v>0</v>
      </c>
      <c r="BG34" s="46">
        <f t="shared" si="30"/>
        <v>0</v>
      </c>
      <c r="BH34" s="47">
        <f t="shared" si="31"/>
        <v>0</v>
      </c>
      <c r="BI34" s="47">
        <f t="shared" si="32"/>
        <v>0</v>
      </c>
      <c r="BJ34" s="46"/>
      <c r="BK34" s="47"/>
      <c r="BL34" s="47">
        <f t="shared" si="33"/>
        <v>0</v>
      </c>
      <c r="BM34" s="46">
        <f t="shared" si="34"/>
        <v>0</v>
      </c>
      <c r="BN34" s="47">
        <f t="shared" si="35"/>
        <v>0</v>
      </c>
      <c r="BO34" s="47">
        <f t="shared" si="36"/>
        <v>0</v>
      </c>
      <c r="BP34" s="46"/>
      <c r="BQ34" s="47"/>
      <c r="BR34" s="47">
        <f t="shared" si="37"/>
        <v>0</v>
      </c>
      <c r="BS34" s="46">
        <f t="shared" si="38"/>
        <v>0</v>
      </c>
      <c r="BT34" s="47">
        <f t="shared" si="39"/>
        <v>0</v>
      </c>
      <c r="BU34" s="47">
        <f t="shared" si="40"/>
        <v>0</v>
      </c>
      <c r="BV34" s="46"/>
      <c r="BW34" s="47"/>
      <c r="BX34" s="47">
        <f t="shared" si="41"/>
        <v>0</v>
      </c>
      <c r="BY34" s="46">
        <f t="shared" si="42"/>
        <v>0</v>
      </c>
      <c r="BZ34" s="47">
        <f t="shared" si="43"/>
        <v>0</v>
      </c>
      <c r="CA34" s="47">
        <f t="shared" si="44"/>
        <v>0</v>
      </c>
      <c r="CB34" s="46"/>
      <c r="CC34" s="47"/>
      <c r="CD34" s="47">
        <f t="shared" si="45"/>
        <v>0</v>
      </c>
      <c r="CE34" s="46">
        <f t="shared" si="46"/>
        <v>0</v>
      </c>
      <c r="CF34" s="47">
        <f t="shared" si="47"/>
        <v>0</v>
      </c>
      <c r="CG34" s="47">
        <f t="shared" si="48"/>
        <v>0</v>
      </c>
      <c r="CH34" s="46"/>
      <c r="CI34" s="47"/>
      <c r="CJ34" s="47">
        <f t="shared" si="49"/>
        <v>0</v>
      </c>
      <c r="CK34" s="46">
        <f t="shared" si="50"/>
        <v>0</v>
      </c>
      <c r="CL34" s="47">
        <f t="shared" si="51"/>
        <v>0</v>
      </c>
      <c r="CM34" s="47">
        <f t="shared" si="52"/>
        <v>0</v>
      </c>
      <c r="CN34" s="46"/>
      <c r="CO34" s="47"/>
      <c r="CP34" s="47">
        <f t="shared" si="53"/>
        <v>0</v>
      </c>
      <c r="CQ34" s="46">
        <f t="shared" si="54"/>
        <v>0</v>
      </c>
      <c r="CR34" s="47">
        <f t="shared" si="55"/>
        <v>0</v>
      </c>
      <c r="CS34" s="47">
        <f t="shared" si="56"/>
        <v>0</v>
      </c>
      <c r="CT34" s="46"/>
      <c r="CU34" s="47"/>
      <c r="CV34" s="47">
        <f t="shared" si="57"/>
        <v>0</v>
      </c>
      <c r="CW34" s="46">
        <f t="shared" si="58"/>
        <v>0</v>
      </c>
      <c r="CX34" s="47">
        <f t="shared" si="59"/>
        <v>0</v>
      </c>
      <c r="CY34" s="47">
        <f t="shared" si="60"/>
        <v>0</v>
      </c>
      <c r="CZ34" s="46"/>
      <c r="DA34" s="47"/>
      <c r="DB34" s="47">
        <f t="shared" si="61"/>
        <v>0</v>
      </c>
      <c r="DC34" s="46">
        <f t="shared" si="62"/>
        <v>0</v>
      </c>
      <c r="DD34" s="47">
        <f t="shared" si="63"/>
        <v>0</v>
      </c>
      <c r="DE34" s="47">
        <f t="shared" si="64"/>
        <v>0</v>
      </c>
      <c r="DF34" s="46"/>
      <c r="DG34" s="47"/>
      <c r="DH34" s="47">
        <f t="shared" si="65"/>
        <v>0</v>
      </c>
      <c r="DI34" s="46">
        <f t="shared" si="66"/>
        <v>0</v>
      </c>
      <c r="DJ34" s="47">
        <f t="shared" si="67"/>
        <v>0</v>
      </c>
      <c r="DK34" s="47">
        <f t="shared" si="68"/>
        <v>0</v>
      </c>
      <c r="DL34" s="46"/>
      <c r="DM34" s="46"/>
      <c r="DN34" s="46">
        <f t="shared" si="69"/>
        <v>0</v>
      </c>
      <c r="DO34" s="46">
        <f t="shared" si="70"/>
        <v>0</v>
      </c>
      <c r="DP34" s="47">
        <f t="shared" si="71"/>
        <v>0</v>
      </c>
      <c r="DQ34" s="47">
        <f t="shared" si="72"/>
        <v>0</v>
      </c>
      <c r="DR34" s="46"/>
      <c r="DS34" s="47"/>
      <c r="DT34" s="47">
        <f t="shared" si="73"/>
        <v>0</v>
      </c>
      <c r="DU34" s="46">
        <f t="shared" si="74"/>
        <v>0</v>
      </c>
      <c r="DV34" s="47">
        <f t="shared" si="75"/>
        <v>0</v>
      </c>
      <c r="DW34" s="47">
        <f t="shared" si="76"/>
        <v>0</v>
      </c>
      <c r="DX34" s="46"/>
      <c r="DY34" s="47"/>
      <c r="DZ34" s="47">
        <f t="shared" si="77"/>
        <v>0</v>
      </c>
      <c r="EA34" s="46">
        <f t="shared" si="78"/>
        <v>0</v>
      </c>
      <c r="EB34" s="47">
        <f t="shared" si="79"/>
        <v>0</v>
      </c>
      <c r="EC34" s="47">
        <f t="shared" si="80"/>
        <v>0</v>
      </c>
      <c r="ED34" s="46"/>
      <c r="EE34" s="46"/>
      <c r="EF34" s="46"/>
      <c r="EG34" s="46">
        <f t="shared" si="81"/>
        <v>0</v>
      </c>
      <c r="EH34" s="46"/>
      <c r="EI34" s="46"/>
    </row>
    <row r="35" spans="1:139" ht="12">
      <c r="A35" s="2">
        <v>45748</v>
      </c>
      <c r="C35" s="48"/>
      <c r="D35" s="48"/>
      <c r="E35" s="45">
        <f t="shared" si="0"/>
        <v>0</v>
      </c>
      <c r="F35" s="45"/>
      <c r="G35" s="45"/>
      <c r="H35" s="46"/>
      <c r="I35" s="47">
        <f>'2012A Academic'!I35</f>
        <v>0</v>
      </c>
      <c r="J35" s="47">
        <f>'2012A Academic'!J35</f>
        <v>0</v>
      </c>
      <c r="K35" s="47">
        <f t="shared" si="82"/>
        <v>0</v>
      </c>
      <c r="L35" s="47">
        <f>'2012A Academic'!L35</f>
        <v>0</v>
      </c>
      <c r="M35" s="47">
        <f>'2012A Academic'!M35</f>
        <v>0</v>
      </c>
      <c r="N35" s="46"/>
      <c r="O35" s="46">
        <f t="shared" si="83"/>
        <v>0</v>
      </c>
      <c r="P35" s="48">
        <f t="shared" si="1"/>
        <v>0</v>
      </c>
      <c r="Q35" s="46">
        <f t="shared" si="2"/>
        <v>0</v>
      </c>
      <c r="R35" s="46">
        <f t="shared" si="3"/>
        <v>0</v>
      </c>
      <c r="S35" s="48">
        <f t="shared" si="4"/>
        <v>0</v>
      </c>
      <c r="T35" s="46"/>
      <c r="U35" s="47">
        <f t="shared" si="84"/>
        <v>0</v>
      </c>
      <c r="V35" s="48">
        <f t="shared" si="5"/>
        <v>0</v>
      </c>
      <c r="W35" s="47">
        <f t="shared" si="6"/>
        <v>0</v>
      </c>
      <c r="X35" s="47">
        <f t="shared" si="7"/>
        <v>0</v>
      </c>
      <c r="Y35" s="47">
        <f t="shared" si="8"/>
        <v>0</v>
      </c>
      <c r="Z35" s="46"/>
      <c r="AA35" s="47">
        <f t="shared" si="85"/>
        <v>0</v>
      </c>
      <c r="AB35" s="47">
        <f t="shared" si="9"/>
        <v>0</v>
      </c>
      <c r="AC35" s="46">
        <f t="shared" si="10"/>
        <v>0</v>
      </c>
      <c r="AD35" s="47">
        <f t="shared" si="11"/>
        <v>0</v>
      </c>
      <c r="AE35" s="47">
        <f t="shared" si="12"/>
        <v>0</v>
      </c>
      <c r="AF35" s="46"/>
      <c r="AG35" s="47">
        <f t="shared" si="86"/>
        <v>0</v>
      </c>
      <c r="AH35" s="47">
        <f t="shared" si="13"/>
        <v>0</v>
      </c>
      <c r="AI35" s="46">
        <f t="shared" si="14"/>
        <v>0</v>
      </c>
      <c r="AJ35" s="47">
        <f t="shared" si="15"/>
        <v>0</v>
      </c>
      <c r="AK35" s="47">
        <f t="shared" si="16"/>
        <v>0</v>
      </c>
      <c r="AL35" s="46"/>
      <c r="AM35" s="47">
        <f t="shared" si="87"/>
        <v>0</v>
      </c>
      <c r="AN35" s="47">
        <f t="shared" si="17"/>
        <v>0</v>
      </c>
      <c r="AO35" s="46">
        <f t="shared" si="18"/>
        <v>0</v>
      </c>
      <c r="AP35" s="47">
        <f t="shared" si="19"/>
        <v>0</v>
      </c>
      <c r="AQ35" s="47">
        <f t="shared" si="20"/>
        <v>0</v>
      </c>
      <c r="AR35" s="46"/>
      <c r="AS35" s="47">
        <f t="shared" si="88"/>
        <v>0</v>
      </c>
      <c r="AT35" s="47">
        <f t="shared" si="21"/>
        <v>0</v>
      </c>
      <c r="AU35" s="46">
        <f t="shared" si="22"/>
        <v>0</v>
      </c>
      <c r="AV35" s="47">
        <f t="shared" si="23"/>
        <v>0</v>
      </c>
      <c r="AW35" s="47">
        <f t="shared" si="24"/>
        <v>0</v>
      </c>
      <c r="AX35" s="46"/>
      <c r="AY35" s="47">
        <f t="shared" si="89"/>
        <v>0</v>
      </c>
      <c r="AZ35" s="47">
        <f t="shared" si="25"/>
        <v>0</v>
      </c>
      <c r="BA35" s="46">
        <f t="shared" si="26"/>
        <v>0</v>
      </c>
      <c r="BB35" s="47">
        <f t="shared" si="27"/>
        <v>0</v>
      </c>
      <c r="BC35" s="47">
        <f t="shared" si="28"/>
        <v>0</v>
      </c>
      <c r="BD35" s="46"/>
      <c r="BE35" s="47">
        <f t="shared" si="90"/>
        <v>0</v>
      </c>
      <c r="BF35" s="47">
        <f t="shared" si="29"/>
        <v>0</v>
      </c>
      <c r="BG35" s="46">
        <f t="shared" si="30"/>
        <v>0</v>
      </c>
      <c r="BH35" s="47">
        <f t="shared" si="31"/>
        <v>0</v>
      </c>
      <c r="BI35" s="47">
        <f t="shared" si="32"/>
        <v>0</v>
      </c>
      <c r="BJ35" s="46"/>
      <c r="BK35" s="47">
        <f t="shared" si="91"/>
        <v>0</v>
      </c>
      <c r="BL35" s="47">
        <f t="shared" si="33"/>
        <v>0</v>
      </c>
      <c r="BM35" s="46">
        <f t="shared" si="34"/>
        <v>0</v>
      </c>
      <c r="BN35" s="47">
        <f t="shared" si="35"/>
        <v>0</v>
      </c>
      <c r="BO35" s="47">
        <f t="shared" si="36"/>
        <v>0</v>
      </c>
      <c r="BP35" s="46"/>
      <c r="BQ35" s="47">
        <f t="shared" si="92"/>
        <v>0</v>
      </c>
      <c r="BR35" s="47">
        <f t="shared" si="37"/>
        <v>0</v>
      </c>
      <c r="BS35" s="46">
        <f t="shared" si="38"/>
        <v>0</v>
      </c>
      <c r="BT35" s="47">
        <f t="shared" si="39"/>
        <v>0</v>
      </c>
      <c r="BU35" s="47">
        <f t="shared" si="40"/>
        <v>0</v>
      </c>
      <c r="BV35" s="46"/>
      <c r="BW35" s="47">
        <f t="shared" si="93"/>
        <v>0</v>
      </c>
      <c r="BX35" s="47">
        <f t="shared" si="41"/>
        <v>0</v>
      </c>
      <c r="BY35" s="46">
        <f t="shared" si="42"/>
        <v>0</v>
      </c>
      <c r="BZ35" s="47">
        <f t="shared" si="43"/>
        <v>0</v>
      </c>
      <c r="CA35" s="47">
        <f t="shared" si="44"/>
        <v>0</v>
      </c>
      <c r="CB35" s="46"/>
      <c r="CC35" s="47">
        <f t="shared" si="94"/>
        <v>0</v>
      </c>
      <c r="CD35" s="47">
        <f t="shared" si="45"/>
        <v>0</v>
      </c>
      <c r="CE35" s="46">
        <f t="shared" si="46"/>
        <v>0</v>
      </c>
      <c r="CF35" s="47">
        <f t="shared" si="47"/>
        <v>0</v>
      </c>
      <c r="CG35" s="47">
        <f t="shared" si="48"/>
        <v>0</v>
      </c>
      <c r="CH35" s="46"/>
      <c r="CI35" s="47">
        <f t="shared" si="95"/>
        <v>0</v>
      </c>
      <c r="CJ35" s="47">
        <f t="shared" si="49"/>
        <v>0</v>
      </c>
      <c r="CK35" s="46">
        <f t="shared" si="50"/>
        <v>0</v>
      </c>
      <c r="CL35" s="47">
        <f t="shared" si="51"/>
        <v>0</v>
      </c>
      <c r="CM35" s="47">
        <f t="shared" si="52"/>
        <v>0</v>
      </c>
      <c r="CN35" s="46"/>
      <c r="CO35" s="47">
        <f t="shared" si="96"/>
        <v>0</v>
      </c>
      <c r="CP35" s="47">
        <f t="shared" si="53"/>
        <v>0</v>
      </c>
      <c r="CQ35" s="46">
        <f t="shared" si="54"/>
        <v>0</v>
      </c>
      <c r="CR35" s="47">
        <f t="shared" si="55"/>
        <v>0</v>
      </c>
      <c r="CS35" s="47">
        <f t="shared" si="56"/>
        <v>0</v>
      </c>
      <c r="CT35" s="46"/>
      <c r="CU35" s="47">
        <f t="shared" si="97"/>
        <v>0</v>
      </c>
      <c r="CV35" s="47">
        <f t="shared" si="57"/>
        <v>0</v>
      </c>
      <c r="CW35" s="46">
        <f t="shared" si="58"/>
        <v>0</v>
      </c>
      <c r="CX35" s="47">
        <f t="shared" si="59"/>
        <v>0</v>
      </c>
      <c r="CY35" s="47">
        <f t="shared" si="60"/>
        <v>0</v>
      </c>
      <c r="CZ35" s="46"/>
      <c r="DA35" s="47">
        <f t="shared" si="98"/>
        <v>0</v>
      </c>
      <c r="DB35" s="47">
        <f t="shared" si="61"/>
        <v>0</v>
      </c>
      <c r="DC35" s="46">
        <f t="shared" si="62"/>
        <v>0</v>
      </c>
      <c r="DD35" s="47">
        <f t="shared" si="63"/>
        <v>0</v>
      </c>
      <c r="DE35" s="47">
        <f t="shared" si="64"/>
        <v>0</v>
      </c>
      <c r="DF35" s="46"/>
      <c r="DG35" s="47">
        <f t="shared" si="99"/>
        <v>0</v>
      </c>
      <c r="DH35" s="47">
        <f t="shared" si="65"/>
        <v>0</v>
      </c>
      <c r="DI35" s="46">
        <f t="shared" si="66"/>
        <v>0</v>
      </c>
      <c r="DJ35" s="47">
        <f t="shared" si="67"/>
        <v>0</v>
      </c>
      <c r="DK35" s="47">
        <f t="shared" si="68"/>
        <v>0</v>
      </c>
      <c r="DL35" s="46"/>
      <c r="DM35" s="46">
        <f t="shared" si="100"/>
        <v>0</v>
      </c>
      <c r="DN35" s="46">
        <f t="shared" si="69"/>
        <v>0</v>
      </c>
      <c r="DO35" s="46">
        <f t="shared" si="70"/>
        <v>0</v>
      </c>
      <c r="DP35" s="47">
        <f t="shared" si="71"/>
        <v>0</v>
      </c>
      <c r="DQ35" s="47">
        <f t="shared" si="72"/>
        <v>0</v>
      </c>
      <c r="DR35" s="46"/>
      <c r="DS35" s="47">
        <f t="shared" si="101"/>
        <v>0</v>
      </c>
      <c r="DT35" s="47">
        <f t="shared" si="73"/>
        <v>0</v>
      </c>
      <c r="DU35" s="46">
        <f t="shared" si="74"/>
        <v>0</v>
      </c>
      <c r="DV35" s="47">
        <f t="shared" si="75"/>
        <v>0</v>
      </c>
      <c r="DW35" s="47">
        <f t="shared" si="76"/>
        <v>0</v>
      </c>
      <c r="DX35" s="46"/>
      <c r="DY35" s="47">
        <f t="shared" si="102"/>
        <v>0</v>
      </c>
      <c r="DZ35" s="47">
        <f t="shared" si="77"/>
        <v>0</v>
      </c>
      <c r="EA35" s="46">
        <f t="shared" si="78"/>
        <v>0</v>
      </c>
      <c r="EB35" s="47">
        <f t="shared" si="79"/>
        <v>0</v>
      </c>
      <c r="EC35" s="47">
        <f t="shared" si="80"/>
        <v>0</v>
      </c>
      <c r="ED35" s="46"/>
      <c r="EE35" s="46"/>
      <c r="EF35" s="46"/>
      <c r="EG35" s="46">
        <f t="shared" si="81"/>
        <v>0</v>
      </c>
      <c r="EH35" s="46"/>
      <c r="EI35" s="46"/>
    </row>
    <row r="36" spans="3:139" ht="12">
      <c r="C36" s="48"/>
      <c r="D36" s="48"/>
      <c r="E36" s="48"/>
      <c r="F36" s="48"/>
      <c r="G36" s="48"/>
      <c r="H36" s="46"/>
      <c r="I36" s="46"/>
      <c r="J36" s="47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</row>
    <row r="37" spans="1:139" ht="12.75" thickBot="1">
      <c r="A37" s="13" t="s">
        <v>0</v>
      </c>
      <c r="C37" s="49">
        <f>SUM(C8:C36)</f>
        <v>8350000</v>
      </c>
      <c r="D37" s="49">
        <f>SUM(D8:D36)</f>
        <v>1646822</v>
      </c>
      <c r="E37" s="49">
        <f>SUM(E8:E36)</f>
        <v>9996822</v>
      </c>
      <c r="F37" s="49">
        <f>SUM(F8:F36)</f>
        <v>749563</v>
      </c>
      <c r="G37" s="49">
        <f>SUM(G8:G36)</f>
        <v>1198927</v>
      </c>
      <c r="H37" s="46"/>
      <c r="I37" s="49">
        <f>SUM(I8:I36)</f>
        <v>4680948.210000001</v>
      </c>
      <c r="J37" s="49">
        <f>SUM(J8:J36)</f>
        <v>923196.2267171999</v>
      </c>
      <c r="K37" s="49">
        <f>SUM(K8:K36)</f>
        <v>5604144.4367172</v>
      </c>
      <c r="L37" s="49">
        <f>SUM(L8:L36)</f>
        <v>420199.47103380004</v>
      </c>
      <c r="M37" s="49">
        <f>SUM(M8:M36)</f>
        <v>672109.6041401998</v>
      </c>
      <c r="N37" s="46"/>
      <c r="O37" s="49">
        <f>SUM(O8:O36)</f>
        <v>3669051.7899999996</v>
      </c>
      <c r="P37" s="49">
        <f>SUM(P8:P36)</f>
        <v>723625.7732828001</v>
      </c>
      <c r="Q37" s="49">
        <f>SUM(Q8:Q36)</f>
        <v>4392677.563282799</v>
      </c>
      <c r="R37" s="49">
        <f>SUM(R8:R36)</f>
        <v>329363.5289661998</v>
      </c>
      <c r="S37" s="49">
        <f>SUM(S8:S36)</f>
        <v>526817.3958598003</v>
      </c>
      <c r="T37" s="46"/>
      <c r="U37" s="49">
        <f>SUM(U8:U36)</f>
        <v>62414.58</v>
      </c>
      <c r="V37" s="49">
        <f>SUM(V8:V36)</f>
        <v>12309.665085600003</v>
      </c>
      <c r="W37" s="49">
        <f>SUM(W8:W36)</f>
        <v>74724.2450856</v>
      </c>
      <c r="X37" s="49">
        <f>SUM(X8:X36)</f>
        <v>5602.833512400001</v>
      </c>
      <c r="Y37" s="49">
        <f>SUM(Y8:Y36)</f>
        <v>8961.739539600003</v>
      </c>
      <c r="Z37" s="46"/>
      <c r="AA37" s="49">
        <f>SUM(AA8:AA36)</f>
        <v>28625.47</v>
      </c>
      <c r="AB37" s="49">
        <f>SUM(AB8:AB36)</f>
        <v>5645.6351804</v>
      </c>
      <c r="AC37" s="49">
        <f>SUM(AC8:AC36)</f>
        <v>34271.1051804</v>
      </c>
      <c r="AD37" s="49">
        <f>SUM(AD8:AD36)</f>
        <v>2569.6518766000004</v>
      </c>
      <c r="AE37" s="49">
        <f>SUM(AE8:AE36)</f>
        <v>4110.161541399998</v>
      </c>
      <c r="AF37" s="46"/>
      <c r="AG37" s="49">
        <f>SUM(AG8:AG36)</f>
        <v>5927.665</v>
      </c>
      <c r="AH37" s="49">
        <f>SUM(AH8:AH36)</f>
        <v>1169.0789378000002</v>
      </c>
      <c r="AI37" s="49">
        <f>SUM(AI8:AI36)</f>
        <v>7096.7439378</v>
      </c>
      <c r="AJ37" s="49">
        <f>SUM(AJ8:AJ36)</f>
        <v>532.1147736999999</v>
      </c>
      <c r="AK37" s="49">
        <f>SUM(AK8:AK36)</f>
        <v>851.1182772999998</v>
      </c>
      <c r="AL37" s="46"/>
      <c r="AM37" s="49">
        <f>SUM(AM8:AM36)</f>
        <v>633719.9099999999</v>
      </c>
      <c r="AN37" s="49">
        <f>SUM(AN8:AN36)</f>
        <v>124984.8969612</v>
      </c>
      <c r="AO37" s="49">
        <f>SUM(AO8:AO36)</f>
        <v>758704.8069612</v>
      </c>
      <c r="AP37" s="49">
        <f>SUM(AP8:AP36)</f>
        <v>56887.784059799975</v>
      </c>
      <c r="AQ37" s="49">
        <f>SUM(AQ8:AQ36)</f>
        <v>90992.08509419997</v>
      </c>
      <c r="AR37" s="46"/>
      <c r="AS37" s="49">
        <f>SUM(AS8:AS36)</f>
        <v>3485.29</v>
      </c>
      <c r="AT37" s="49">
        <f>SUM(AT8:AT36)</f>
        <v>687.3835027999999</v>
      </c>
      <c r="AU37" s="49">
        <f>SUM(AU8:AU36)</f>
        <v>4172.6735028</v>
      </c>
      <c r="AV37" s="49">
        <f>SUM(AV8:AV36)</f>
        <v>312.8675962000001</v>
      </c>
      <c r="AW37" s="49">
        <f>SUM(AW8:AW36)</f>
        <v>500.43212980000015</v>
      </c>
      <c r="AX37" s="46"/>
      <c r="AY37" s="49">
        <f>SUM(AY8:AY36)</f>
        <v>3679.8449999999993</v>
      </c>
      <c r="AZ37" s="49">
        <f>SUM(AZ8:AZ36)</f>
        <v>725.7544553999998</v>
      </c>
      <c r="BA37" s="49">
        <f>SUM(BA8:BA36)</f>
        <v>4405.599455399999</v>
      </c>
      <c r="BB37" s="49">
        <f>SUM(BB8:BB36)</f>
        <v>330.33241409999994</v>
      </c>
      <c r="BC37" s="49">
        <f>SUM(BC8:BC36)</f>
        <v>528.3671289000001</v>
      </c>
      <c r="BD37" s="46"/>
      <c r="BE37" s="49">
        <f>SUM(BE8:BE36)</f>
        <v>1032.06</v>
      </c>
      <c r="BF37" s="49">
        <f>SUM(BF8:BF36)</f>
        <v>203.54719919999997</v>
      </c>
      <c r="BG37" s="49">
        <f>SUM(BG8:BG36)</f>
        <v>1235.6071992</v>
      </c>
      <c r="BH37" s="49">
        <f>SUM(BH8:BH36)</f>
        <v>92.6459868</v>
      </c>
      <c r="BI37" s="49">
        <f>SUM(BI8:BI36)</f>
        <v>148.1873772</v>
      </c>
      <c r="BJ37" s="46"/>
      <c r="BK37" s="49">
        <f>SUM(BK8:BK36)</f>
        <v>19017.96</v>
      </c>
      <c r="BL37" s="49">
        <f>SUM(BL8:BL36)</f>
        <v>3750.8017871999987</v>
      </c>
      <c r="BM37" s="49">
        <f>SUM(BM8:BM36)</f>
        <v>22768.761787199997</v>
      </c>
      <c r="BN37" s="49">
        <f>SUM(BN8:BN36)</f>
        <v>1707.2046888</v>
      </c>
      <c r="BO37" s="49">
        <f>SUM(BO8:BO36)</f>
        <v>2730.676135200001</v>
      </c>
      <c r="BP37" s="46"/>
      <c r="BQ37" s="49">
        <f>SUM(BQ8:BQ36)</f>
        <v>28348.250000000007</v>
      </c>
      <c r="BR37" s="49">
        <f>SUM(BR8:BR36)</f>
        <v>5590.960690000002</v>
      </c>
      <c r="BS37" s="49">
        <f>SUM(BS8:BS36)</f>
        <v>33939.21069000001</v>
      </c>
      <c r="BT37" s="49">
        <f>SUM(BT8:BT36)</f>
        <v>2544.766385000001</v>
      </c>
      <c r="BU37" s="49">
        <f>SUM(BU8:BU36)</f>
        <v>4070.357165000001</v>
      </c>
      <c r="BV37" s="46"/>
      <c r="BW37" s="49">
        <f>SUM(BW8:BW36)</f>
        <v>334000</v>
      </c>
      <c r="BX37" s="49">
        <f>SUM(BX8:BX36)</f>
        <v>65872.88</v>
      </c>
      <c r="BY37" s="49">
        <f>SUM(BY8:BY36)</f>
        <v>399872.88</v>
      </c>
      <c r="BZ37" s="49">
        <f>SUM(BZ8:BZ36)</f>
        <v>29982.52</v>
      </c>
      <c r="CA37" s="49">
        <f>SUM(CA8:CA36)</f>
        <v>47957.079999999994</v>
      </c>
      <c r="CB37" s="46"/>
      <c r="CC37" s="49">
        <f>SUM(CC8:CC36)</f>
        <v>16568.070000000003</v>
      </c>
      <c r="CD37" s="49">
        <f>SUM(CD8:CD36)</f>
        <v>3267.624212399998</v>
      </c>
      <c r="CE37" s="49">
        <f>SUM(CE8:CE36)</f>
        <v>19835.6942124</v>
      </c>
      <c r="CF37" s="49">
        <f>SUM(CF8:CF36)</f>
        <v>1487.2829046000006</v>
      </c>
      <c r="CG37" s="49">
        <f>SUM(CG8:CG36)</f>
        <v>2378.9109533999995</v>
      </c>
      <c r="CH37" s="46"/>
      <c r="CI37" s="49">
        <f>SUM(CI8:CI36)</f>
        <v>132455.215</v>
      </c>
      <c r="CJ37" s="49">
        <f>SUM(CJ8:CJ36)</f>
        <v>26123.372703799992</v>
      </c>
      <c r="CK37" s="49">
        <f>SUM(CK8:CK36)</f>
        <v>158578.5877038</v>
      </c>
      <c r="CL37" s="49">
        <f>SUM(CL8:CL36)</f>
        <v>11890.242912699992</v>
      </c>
      <c r="CM37" s="49">
        <f>SUM(CM8:CM36)</f>
        <v>19018.4591083</v>
      </c>
      <c r="CN37" s="46"/>
      <c r="CO37" s="49">
        <f>SUM(CO8:CO36)</f>
        <v>72509.73</v>
      </c>
      <c r="CP37" s="49">
        <f>SUM(CP8:CP36)</f>
        <v>14300.6728836</v>
      </c>
      <c r="CQ37" s="49">
        <f>SUM(CQ8:CQ36)</f>
        <v>86810.4028836</v>
      </c>
      <c r="CR37" s="49">
        <f>SUM(CR8:CR36)</f>
        <v>6509.055179400003</v>
      </c>
      <c r="CS37" s="49">
        <f>SUM(CS8:CS36)</f>
        <v>10411.242282600002</v>
      </c>
      <c r="CT37" s="46"/>
      <c r="CU37" s="49">
        <f>SUM(CU8:CU36)</f>
        <v>7193.525</v>
      </c>
      <c r="CV37" s="49">
        <f>SUM(CV8:CV36)</f>
        <v>1418.7371530000003</v>
      </c>
      <c r="CW37" s="49">
        <f>SUM(CW8:CW36)</f>
        <v>8612.262153</v>
      </c>
      <c r="CX37" s="49">
        <f>SUM(CX8:CX36)</f>
        <v>645.7485244999999</v>
      </c>
      <c r="CY37" s="49">
        <f>SUM(CY8:CY36)</f>
        <v>1032.8756105000004</v>
      </c>
      <c r="CZ37" s="46"/>
      <c r="DA37" s="49">
        <f>SUM(DA8:DA36)</f>
        <v>511045.05000000005</v>
      </c>
      <c r="DB37" s="49">
        <f>SUM(DB8:DB36)</f>
        <v>100790.44686600004</v>
      </c>
      <c r="DC37" s="49">
        <f>SUM(DC8:DC36)</f>
        <v>611835.496866</v>
      </c>
      <c r="DD37" s="49">
        <f>SUM(DD8:DD36)</f>
        <v>45875.50428899999</v>
      </c>
      <c r="DE37" s="49">
        <f>SUM(DE8:DE36)</f>
        <v>73377.92918099998</v>
      </c>
      <c r="DF37" s="46"/>
      <c r="DG37" s="49">
        <f>SUM(DG8:DG36)</f>
        <v>120495.51000000001</v>
      </c>
      <c r="DH37" s="49">
        <f>SUM(DH8:DH36)</f>
        <v>23764.62955319999</v>
      </c>
      <c r="DI37" s="49">
        <f>SUM(DI8:DI36)</f>
        <v>144260.1395532</v>
      </c>
      <c r="DJ37" s="49">
        <f>SUM(DJ8:DJ36)</f>
        <v>10816.643827799995</v>
      </c>
      <c r="DK37" s="49">
        <f>SUM(DK8:DK36)</f>
        <v>17301.235966200005</v>
      </c>
      <c r="DL37" s="48"/>
      <c r="DM37" s="49">
        <f>SUM(DM8:DM36)</f>
        <v>20062.545</v>
      </c>
      <c r="DN37" s="49">
        <f>SUM(DN8:DN36)</f>
        <v>3956.8192194</v>
      </c>
      <c r="DO37" s="49">
        <f>SUM(DO8:DO36)</f>
        <v>24019.364219400002</v>
      </c>
      <c r="DP37" s="49">
        <f>SUM(DP8:DP36)</f>
        <v>1800.9750200999997</v>
      </c>
      <c r="DQ37" s="49">
        <f>SUM(DQ8:DQ36)</f>
        <v>2880.6619029</v>
      </c>
      <c r="DR37" s="46"/>
      <c r="DS37" s="49">
        <f>SUM(DS8:DS36)</f>
        <v>21594.77</v>
      </c>
      <c r="DT37" s="49">
        <f>SUM(DT8:DT36)</f>
        <v>4259.011056400001</v>
      </c>
      <c r="DU37" s="49">
        <f>SUM(DU8:DU36)</f>
        <v>25853.7810564</v>
      </c>
      <c r="DV37" s="49">
        <f>SUM(DV8:DV36)</f>
        <v>1938.5198306000007</v>
      </c>
      <c r="DW37" s="49">
        <f>SUM(DW8:DW36)</f>
        <v>3100.6650073999986</v>
      </c>
      <c r="DX37" s="46"/>
      <c r="DY37" s="49">
        <f>SUM(DY8:DY36)</f>
        <v>1646876.345</v>
      </c>
      <c r="DZ37" s="49">
        <f>SUM(DZ8:DZ36)</f>
        <v>324803.85583539994</v>
      </c>
      <c r="EA37" s="49">
        <f>SUM(EA8:EA36)</f>
        <v>1971680.2008353998</v>
      </c>
      <c r="EB37" s="49">
        <f>SUM(EB8:EB36)</f>
        <v>147836.8351841</v>
      </c>
      <c r="EC37" s="49">
        <f>SUM(EC8:EC36)</f>
        <v>236465.21145889992</v>
      </c>
      <c r="ED37" s="46"/>
      <c r="EE37" s="49">
        <f>SUM(EE8:EE36)</f>
        <v>0</v>
      </c>
      <c r="EF37" s="49">
        <f>SUM(EF8:EF36)</f>
        <v>0</v>
      </c>
      <c r="EG37" s="49">
        <f>SUM(EG8:EG36)</f>
        <v>0</v>
      </c>
      <c r="EH37" s="48"/>
      <c r="EI37" s="46"/>
    </row>
    <row r="38" spans="33:43" ht="12.75" thickTop="1">
      <c r="AG38" s="15"/>
      <c r="AH38" s="15"/>
      <c r="AI38" s="15"/>
      <c r="AJ38" s="15"/>
      <c r="AK38" s="15"/>
      <c r="AM38" s="3"/>
      <c r="AN38" s="3"/>
      <c r="AO38" s="3"/>
      <c r="AP38" s="3"/>
      <c r="AQ38" s="3"/>
    </row>
    <row r="39" spans="3:43" ht="12">
      <c r="C39" s="15">
        <f>I37+O37</f>
        <v>8350000</v>
      </c>
      <c r="D39" s="15">
        <f>J37+P37</f>
        <v>1646822</v>
      </c>
      <c r="F39" s="15">
        <f>L37+R37</f>
        <v>749562.9999999998</v>
      </c>
      <c r="G39" s="15">
        <f>M37+S37</f>
        <v>1198927</v>
      </c>
      <c r="P39" s="15"/>
      <c r="AG39" s="15"/>
      <c r="AH39" s="15"/>
      <c r="AI39" s="15"/>
      <c r="AJ39" s="15"/>
      <c r="AK39" s="15"/>
      <c r="AM39" s="3"/>
      <c r="AN39" s="3"/>
      <c r="AO39" s="3"/>
      <c r="AP39" s="3"/>
      <c r="AQ39" s="3"/>
    </row>
    <row r="40" spans="33:43" ht="12">
      <c r="AG40" s="15"/>
      <c r="AH40" s="15"/>
      <c r="AI40" s="15"/>
      <c r="AJ40" s="15"/>
      <c r="AK40" s="15"/>
      <c r="AM40" s="3"/>
      <c r="AN40" s="3"/>
      <c r="AO40" s="3"/>
      <c r="AP40" s="3"/>
      <c r="AQ40" s="3"/>
    </row>
    <row r="41" spans="33:43" ht="12">
      <c r="AG41" s="15"/>
      <c r="AH41" s="15"/>
      <c r="AI41" s="15"/>
      <c r="AJ41" s="15"/>
      <c r="AK41" s="15"/>
      <c r="AM41" s="3"/>
      <c r="AN41" s="3"/>
      <c r="AO41" s="3"/>
      <c r="AP41" s="3"/>
      <c r="AQ41" s="3"/>
    </row>
    <row r="42" spans="33:43" ht="12">
      <c r="AG42" s="15"/>
      <c r="AH42" s="15"/>
      <c r="AI42" s="15"/>
      <c r="AJ42" s="15"/>
      <c r="AK42" s="15"/>
      <c r="AM42" s="3"/>
      <c r="AN42" s="3"/>
      <c r="AO42" s="3"/>
      <c r="AP42" s="3"/>
      <c r="AQ42" s="3"/>
    </row>
    <row r="43" spans="33:43" ht="12">
      <c r="AG43" s="15"/>
      <c r="AH43" s="15"/>
      <c r="AI43" s="15"/>
      <c r="AJ43" s="15"/>
      <c r="AK43" s="15"/>
      <c r="AM43" s="3"/>
      <c r="AN43" s="3"/>
      <c r="AO43" s="3"/>
      <c r="AP43" s="3"/>
      <c r="AQ43" s="3"/>
    </row>
    <row r="44" spans="33:43" ht="12">
      <c r="AG44" s="15"/>
      <c r="AH44" s="15"/>
      <c r="AI44" s="15"/>
      <c r="AJ44" s="15"/>
      <c r="AK44" s="15"/>
      <c r="AM44" s="3"/>
      <c r="AN44" s="3"/>
      <c r="AO44" s="3"/>
      <c r="AP44" s="3"/>
      <c r="AQ44" s="3"/>
    </row>
    <row r="45" spans="33:43" ht="12">
      <c r="AG45" s="15"/>
      <c r="AH45" s="15"/>
      <c r="AI45" s="15"/>
      <c r="AJ45" s="15"/>
      <c r="AK45" s="15"/>
      <c r="AM45" s="3"/>
      <c r="AN45" s="3"/>
      <c r="AO45" s="3"/>
      <c r="AP45" s="3"/>
      <c r="AQ45" s="3"/>
    </row>
    <row r="46" spans="33:43" ht="12">
      <c r="AG46" s="15"/>
      <c r="AH46" s="15"/>
      <c r="AI46" s="15"/>
      <c r="AJ46" s="15"/>
      <c r="AK46" s="15"/>
      <c r="AM46" s="3"/>
      <c r="AN46" s="3"/>
      <c r="AO46" s="3"/>
      <c r="AP46" s="3"/>
      <c r="AQ46" s="3"/>
    </row>
    <row r="47" spans="33:138" ht="12">
      <c r="AG47" s="15"/>
      <c r="AH47" s="15"/>
      <c r="AI47" s="15"/>
      <c r="AJ47" s="15"/>
      <c r="AK47" s="15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33:138" ht="12">
      <c r="AG48" s="15"/>
      <c r="AH48" s="15"/>
      <c r="AI48" s="15"/>
      <c r="AJ48" s="15"/>
      <c r="AK48" s="15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33:138" ht="12">
      <c r="AG49" s="15"/>
      <c r="AH49" s="15"/>
      <c r="AI49" s="15"/>
      <c r="AJ49" s="15"/>
      <c r="AK49" s="15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33:138" ht="12">
      <c r="AG50" s="15"/>
      <c r="AH50" s="15"/>
      <c r="AI50" s="15"/>
      <c r="AJ50" s="15"/>
      <c r="AK50" s="15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15"/>
      <c r="AH51" s="15"/>
      <c r="AI51" s="15"/>
      <c r="AJ51" s="15"/>
      <c r="AK51" s="15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15"/>
      <c r="AH52" s="15"/>
      <c r="AI52" s="15"/>
      <c r="AJ52" s="15"/>
      <c r="AK52" s="15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15"/>
      <c r="AH53" s="15"/>
      <c r="AI53" s="15"/>
      <c r="AJ53" s="15"/>
      <c r="AK53" s="15"/>
      <c r="AM53" s="3"/>
      <c r="AN53" s="3"/>
      <c r="AO53" s="3"/>
      <c r="AP53" s="3"/>
      <c r="AQ53" s="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15"/>
      <c r="AH54" s="15"/>
      <c r="AI54" s="15"/>
      <c r="AJ54" s="15"/>
      <c r="AK54" s="15"/>
      <c r="AM54" s="3"/>
      <c r="AN54" s="3"/>
      <c r="AO54" s="3"/>
      <c r="AP54" s="3"/>
      <c r="AQ54" s="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15"/>
      <c r="AH55" s="15"/>
      <c r="AI55" s="15"/>
      <c r="AJ55" s="15"/>
      <c r="AK55" s="15"/>
      <c r="AM55" s="3"/>
      <c r="AN55" s="3"/>
      <c r="AO55" s="3"/>
      <c r="AP55" s="3"/>
      <c r="AQ55" s="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15"/>
      <c r="AH56" s="15"/>
      <c r="AI56" s="15"/>
      <c r="AJ56" s="15"/>
      <c r="AK56" s="15"/>
      <c r="AM56" s="3"/>
      <c r="AN56" s="3"/>
      <c r="AO56" s="3"/>
      <c r="AP56" s="3"/>
      <c r="AQ56" s="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15"/>
      <c r="AH57" s="15"/>
      <c r="AI57" s="15"/>
      <c r="AJ57" s="15"/>
      <c r="AK57" s="15"/>
      <c r="AM57" s="3"/>
      <c r="AN57" s="3"/>
      <c r="AO57" s="3"/>
      <c r="AP57" s="3"/>
      <c r="AQ57" s="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15"/>
      <c r="AH58" s="15"/>
      <c r="AI58" s="15"/>
      <c r="AJ58" s="15"/>
      <c r="AK58" s="15"/>
      <c r="AM58" s="3"/>
      <c r="AN58" s="3"/>
      <c r="AO58" s="3"/>
      <c r="AP58" s="3"/>
      <c r="AQ58" s="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15"/>
      <c r="AH59" s="15"/>
      <c r="AI59" s="15"/>
      <c r="AJ59" s="15"/>
      <c r="AK59" s="15"/>
      <c r="AM59" s="3"/>
      <c r="AN59" s="3"/>
      <c r="AO59" s="3"/>
      <c r="AP59" s="3"/>
      <c r="AQ59" s="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15"/>
      <c r="AH60" s="15"/>
      <c r="AI60" s="15"/>
      <c r="AJ60" s="15"/>
      <c r="AK60" s="15"/>
      <c r="AM60" s="3"/>
      <c r="AN60" s="3"/>
      <c r="AO60" s="3"/>
      <c r="AP60" s="3"/>
      <c r="AQ60" s="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15"/>
      <c r="AH61" s="15"/>
      <c r="AI61" s="15"/>
      <c r="AJ61" s="15"/>
      <c r="AK61" s="15"/>
      <c r="AM61" s="3"/>
      <c r="AN61" s="3"/>
      <c r="AO61" s="3"/>
      <c r="AP61" s="3"/>
      <c r="AQ61" s="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15"/>
      <c r="AH62" s="15"/>
      <c r="AI62" s="15"/>
      <c r="AJ62" s="15"/>
      <c r="AK62" s="15"/>
      <c r="AM62" s="3"/>
      <c r="AN62" s="3"/>
      <c r="AO62" s="3"/>
      <c r="AP62" s="3"/>
      <c r="AQ62" s="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15"/>
      <c r="AH63" s="15"/>
      <c r="AI63" s="15"/>
      <c r="AJ63" s="15"/>
      <c r="AK63" s="15"/>
      <c r="AM63" s="3"/>
      <c r="AN63" s="3"/>
      <c r="AO63" s="3"/>
      <c r="AP63" s="3"/>
      <c r="AQ63" s="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15"/>
      <c r="AH64" s="15"/>
      <c r="AI64" s="15"/>
      <c r="AJ64" s="15"/>
      <c r="AK64" s="15"/>
      <c r="AM64" s="3"/>
      <c r="AN64" s="3"/>
      <c r="AO64" s="3"/>
      <c r="AP64" s="3"/>
      <c r="AQ64" s="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15"/>
      <c r="AH65" s="15"/>
      <c r="AI65" s="15"/>
      <c r="AJ65" s="15"/>
      <c r="AK65" s="1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  <row r="66" spans="1:138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AG66" s="15"/>
      <c r="AH66" s="15"/>
      <c r="AI66" s="15"/>
      <c r="AJ66" s="15"/>
      <c r="AK66" s="15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</row>
    <row r="67" spans="1:138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AG67" s="15"/>
      <c r="AH67" s="15"/>
      <c r="AI67" s="15"/>
      <c r="AJ67" s="15"/>
      <c r="AK67" s="15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</row>
    <row r="68" spans="1:138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AG68" s="15"/>
      <c r="AH68" s="15"/>
      <c r="AI68" s="15"/>
      <c r="AJ68" s="15"/>
      <c r="AK68" s="15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</row>
    <row r="69" spans="1:138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AG69" s="15"/>
      <c r="AH69" s="15"/>
      <c r="AI69" s="15"/>
      <c r="AJ69" s="15"/>
      <c r="AK69" s="15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</row>
    <row r="70" spans="1:138" ht="12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AG70" s="15"/>
      <c r="AH70" s="15"/>
      <c r="AI70" s="15"/>
      <c r="AJ70" s="15"/>
      <c r="AK70" s="15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</row>
    <row r="71" spans="1:138" ht="12">
      <c r="A71"/>
      <c r="C71"/>
      <c r="D71"/>
      <c r="E71"/>
      <c r="F71"/>
      <c r="G71"/>
      <c r="H71"/>
      <c r="I71"/>
      <c r="J71"/>
      <c r="K71"/>
      <c r="L71"/>
      <c r="M71"/>
      <c r="N71"/>
      <c r="T71"/>
      <c r="AG71" s="15"/>
      <c r="AH71" s="15"/>
      <c r="AI71" s="15"/>
      <c r="AJ71" s="15"/>
      <c r="AK71" s="15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</row>
    <row r="72" spans="1:138" ht="12">
      <c r="A72"/>
      <c r="C72"/>
      <c r="D72"/>
      <c r="E72"/>
      <c r="F72"/>
      <c r="G72"/>
      <c r="H72"/>
      <c r="I72"/>
      <c r="J72"/>
      <c r="K72"/>
      <c r="L72"/>
      <c r="M72"/>
      <c r="N72"/>
      <c r="T72"/>
      <c r="AG72" s="15"/>
      <c r="AH72" s="15"/>
      <c r="AI72" s="15"/>
      <c r="AJ72" s="15"/>
      <c r="AK72" s="15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</row>
    <row r="73" spans="1:138" ht="12">
      <c r="A73"/>
      <c r="C73"/>
      <c r="D73"/>
      <c r="E73"/>
      <c r="F73"/>
      <c r="G73"/>
      <c r="H73"/>
      <c r="I73"/>
      <c r="J73"/>
      <c r="K73"/>
      <c r="L73"/>
      <c r="M73"/>
      <c r="N73"/>
      <c r="T73"/>
      <c r="AG73" s="15"/>
      <c r="AH73" s="15"/>
      <c r="AI73" s="15"/>
      <c r="AJ73" s="15"/>
      <c r="AK73" s="15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</row>
    <row r="74" spans="1:138" ht="12">
      <c r="A74"/>
      <c r="C74"/>
      <c r="D74"/>
      <c r="E74"/>
      <c r="F74"/>
      <c r="G74"/>
      <c r="H74"/>
      <c r="I74"/>
      <c r="J74"/>
      <c r="K74"/>
      <c r="L74"/>
      <c r="M74"/>
      <c r="N74"/>
      <c r="T74"/>
      <c r="AG74" s="15"/>
      <c r="AH74" s="15"/>
      <c r="AI74" s="15"/>
      <c r="AJ74" s="15"/>
      <c r="AK74" s="15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</row>
    <row r="75" spans="1:138" ht="12">
      <c r="A75"/>
      <c r="C75"/>
      <c r="D75"/>
      <c r="E75"/>
      <c r="F75"/>
      <c r="G75"/>
      <c r="H75"/>
      <c r="I75"/>
      <c r="J75"/>
      <c r="K75"/>
      <c r="L75"/>
      <c r="M75"/>
      <c r="N75"/>
      <c r="T75"/>
      <c r="AG75" s="15"/>
      <c r="AH75" s="15"/>
      <c r="AI75" s="15"/>
      <c r="AJ75" s="15"/>
      <c r="AK75" s="1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</row>
    <row r="76" spans="1:138" ht="12">
      <c r="A76"/>
      <c r="C76"/>
      <c r="D76"/>
      <c r="E76"/>
      <c r="F76"/>
      <c r="G76"/>
      <c r="H76"/>
      <c r="I76"/>
      <c r="J76"/>
      <c r="K76"/>
      <c r="L76"/>
      <c r="M76"/>
      <c r="N76"/>
      <c r="T76"/>
      <c r="AG76" s="15"/>
      <c r="AH76" s="15"/>
      <c r="AI76" s="15"/>
      <c r="AJ76" s="15"/>
      <c r="AK76" s="15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</row>
    <row r="77" spans="1:138" ht="12">
      <c r="A77"/>
      <c r="C77"/>
      <c r="D77"/>
      <c r="E77"/>
      <c r="F77"/>
      <c r="G77"/>
      <c r="H77"/>
      <c r="I77"/>
      <c r="J77"/>
      <c r="K77"/>
      <c r="L77"/>
      <c r="M77"/>
      <c r="N77"/>
      <c r="T77"/>
      <c r="AG77" s="15"/>
      <c r="AH77" s="15"/>
      <c r="AI77" s="15"/>
      <c r="AJ77" s="15"/>
      <c r="AK77" s="15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F77"/>
  <sheetViews>
    <sheetView workbookViewId="0" topLeftCell="A1">
      <selection activeCell="J21" sqref="J21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hidden="1" customWidth="1"/>
    <col min="7" max="7" width="17.7109375" style="15" hidden="1" customWidth="1"/>
    <col min="8" max="8" width="3.7109375" style="15" hidden="1" customWidth="1"/>
    <col min="9" max="10" width="11.7109375" style="15" customWidth="1"/>
    <col min="11" max="12" width="12.140625" style="15" customWidth="1"/>
    <col min="13" max="13" width="15.140625" style="15" customWidth="1"/>
    <col min="14" max="14" width="3.7109375" style="15" customWidth="1"/>
    <col min="15" max="18" width="13.7109375" style="15" customWidth="1"/>
    <col min="19" max="19" width="18.421875" style="15" customWidth="1"/>
    <col min="20" max="20" width="3.7109375" style="15" customWidth="1"/>
    <col min="21" max="25" width="13.7109375" style="15" customWidth="1"/>
    <col min="26" max="26" width="3.7109375" style="15" customWidth="1"/>
    <col min="27" max="31" width="13.7109375" style="15" customWidth="1"/>
    <col min="32" max="32" width="3.7109375" style="15" customWidth="1"/>
    <col min="33" max="37" width="13.7109375" style="15" customWidth="1"/>
    <col min="38" max="38" width="3.7109375" style="15" customWidth="1"/>
    <col min="39" max="43" width="13.7109375" style="15" customWidth="1"/>
    <col min="44" max="44" width="3.7109375" style="15" customWidth="1"/>
    <col min="45" max="49" width="13.7109375" style="15" customWidth="1"/>
    <col min="50" max="50" width="3.7109375" style="15" customWidth="1"/>
    <col min="51" max="55" width="13.7109375" style="15" customWidth="1"/>
    <col min="56" max="56" width="3.7109375" style="15" customWidth="1"/>
    <col min="57" max="61" width="13.7109375" style="15" customWidth="1"/>
    <col min="62" max="62" width="3.7109375" style="15" customWidth="1"/>
    <col min="63" max="67" width="13.7109375" style="15" customWidth="1"/>
    <col min="68" max="68" width="3.7109375" style="15" customWidth="1"/>
    <col min="69" max="73" width="13.7109375" style="15" customWidth="1"/>
    <col min="74" max="74" width="3.7109375" style="15" customWidth="1"/>
    <col min="75" max="79" width="13.7109375" style="15" customWidth="1"/>
    <col min="80" max="80" width="3.7109375" style="15" customWidth="1"/>
    <col min="81" max="85" width="13.7109375" style="15" customWidth="1"/>
    <col min="86" max="86" width="3.7109375" style="15" customWidth="1"/>
    <col min="87" max="91" width="13.7109375" style="15" customWidth="1"/>
    <col min="92" max="92" width="3.7109375" style="15" customWidth="1"/>
    <col min="93" max="97" width="13.7109375" style="15" customWidth="1"/>
    <col min="98" max="98" width="3.7109375" style="15" customWidth="1"/>
    <col min="99" max="103" width="13.7109375" style="15" customWidth="1"/>
    <col min="104" max="104" width="3.7109375" style="15" customWidth="1"/>
    <col min="105" max="109" width="13.7109375" style="15" customWidth="1"/>
    <col min="110" max="110" width="3.7109375" style="15" customWidth="1"/>
    <col min="111" max="115" width="13.7109375" style="15" customWidth="1"/>
    <col min="116" max="116" width="3.7109375" style="15" customWidth="1"/>
    <col min="117" max="121" width="13.7109375" style="15" customWidth="1"/>
    <col min="122" max="122" width="3.7109375" style="15" customWidth="1"/>
    <col min="123" max="127" width="13.7109375" style="15" customWidth="1"/>
    <col min="128" max="128" width="3.7109375" style="15" customWidth="1"/>
    <col min="129" max="133" width="13.7109375" style="15" customWidth="1"/>
    <col min="134" max="134" width="3.7109375" style="15" customWidth="1"/>
  </cols>
  <sheetData>
    <row r="1" spans="1:188" ht="12">
      <c r="A1" s="24"/>
      <c r="B1" s="12"/>
      <c r="C1" s="23"/>
      <c r="D1" s="2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25" t="s">
        <v>6</v>
      </c>
      <c r="AM1" s="25" t="s">
        <v>6</v>
      </c>
      <c r="BH1" s="25" t="s">
        <v>6</v>
      </c>
      <c r="BI1" s="25"/>
      <c r="BT1" s="25"/>
      <c r="BU1" s="25"/>
      <c r="BV1"/>
      <c r="BW1"/>
      <c r="BX1"/>
      <c r="BZ1" s="25" t="s">
        <v>6</v>
      </c>
      <c r="CA1" s="25"/>
      <c r="CB1"/>
      <c r="CC1"/>
      <c r="CD1"/>
      <c r="CE1"/>
      <c r="CF1"/>
      <c r="CG1"/>
      <c r="CH1"/>
      <c r="CI1"/>
      <c r="CJ1"/>
      <c r="CK1"/>
      <c r="CL1" s="25"/>
      <c r="CM1" s="25"/>
      <c r="CN1"/>
      <c r="CO1"/>
      <c r="CP1"/>
      <c r="CQ1"/>
      <c r="CR1" s="25" t="s">
        <v>6</v>
      </c>
      <c r="CS1" s="25"/>
      <c r="CT1"/>
      <c r="CU1"/>
      <c r="CV1"/>
      <c r="CW1" s="3"/>
      <c r="CX1" s="3"/>
      <c r="CY1" s="3"/>
      <c r="CZ1" s="3"/>
      <c r="DA1" s="3"/>
      <c r="DB1" s="3"/>
      <c r="DC1" s="3"/>
      <c r="DD1" s="25"/>
      <c r="DE1" s="25"/>
      <c r="DF1" s="3"/>
      <c r="DG1" s="3"/>
      <c r="DH1" s="3"/>
      <c r="DI1" s="3"/>
      <c r="DJ1" s="25" t="s">
        <v>6</v>
      </c>
      <c r="DK1" s="25"/>
      <c r="DL1" s="3"/>
      <c r="DM1" s="3"/>
      <c r="DN1" s="3"/>
      <c r="DO1" s="3"/>
      <c r="DP1" s="3"/>
      <c r="DQ1" s="3"/>
      <c r="DR1" s="3"/>
      <c r="DS1" s="3"/>
      <c r="DT1" s="3"/>
      <c r="DU1" s="3"/>
      <c r="DV1" s="25"/>
      <c r="DW1" s="25"/>
      <c r="DX1" s="3"/>
      <c r="DY1" s="3"/>
      <c r="DZ1" s="3"/>
      <c r="EA1" s="3"/>
      <c r="EB1" s="25" t="s">
        <v>6</v>
      </c>
      <c r="EC1" s="25"/>
      <c r="ED1" s="3"/>
      <c r="EE1" s="3"/>
      <c r="EF1" s="3"/>
      <c r="EG1" s="3"/>
      <c r="EH1" s="3"/>
      <c r="EI1" s="3"/>
      <c r="EJ1" s="3"/>
      <c r="EK1" s="3"/>
      <c r="EL1" s="3"/>
      <c r="EM1" s="25"/>
      <c r="EN1" s="3"/>
      <c r="EO1" s="3"/>
      <c r="EP1" s="3"/>
      <c r="EQ1" s="3"/>
      <c r="ER1" s="25" t="s">
        <v>6</v>
      </c>
      <c r="ES1" s="3"/>
      <c r="ET1" s="3"/>
      <c r="EU1" s="3"/>
      <c r="EV1" s="3"/>
      <c r="EW1" s="3"/>
      <c r="EX1" s="3"/>
      <c r="EY1" s="3"/>
      <c r="EZ1" s="3"/>
      <c r="FA1" s="3"/>
      <c r="FB1" s="25"/>
      <c r="FC1" s="3"/>
      <c r="FD1" s="3"/>
      <c r="FE1" s="3"/>
      <c r="FF1" s="3"/>
      <c r="FG1" s="25" t="s">
        <v>6</v>
      </c>
      <c r="FH1" s="3"/>
      <c r="FI1" s="3"/>
      <c r="FJ1" s="3"/>
      <c r="FK1" s="3"/>
      <c r="FL1" s="3"/>
      <c r="FM1" s="3"/>
      <c r="FN1" s="3"/>
      <c r="FO1" s="3"/>
      <c r="FP1" s="3"/>
      <c r="FQ1" s="25"/>
      <c r="FR1" s="3"/>
      <c r="FS1" s="3"/>
      <c r="FT1" s="3"/>
      <c r="FU1" s="3"/>
      <c r="FV1" s="25" t="s">
        <v>6</v>
      </c>
      <c r="FW1" s="3"/>
      <c r="FX1" s="3"/>
      <c r="FY1" s="3"/>
      <c r="FZ1" s="3"/>
      <c r="GA1" s="3"/>
      <c r="GB1" s="3"/>
      <c r="GC1" s="3"/>
      <c r="GD1" s="3"/>
      <c r="GF1" s="25"/>
    </row>
    <row r="2" spans="1:188" ht="12">
      <c r="A2" s="24"/>
      <c r="B2" s="12"/>
      <c r="C2" s="23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25" t="s">
        <v>5</v>
      </c>
      <c r="AM2" s="25" t="s">
        <v>5</v>
      </c>
      <c r="BH2" s="25" t="s">
        <v>5</v>
      </c>
      <c r="BI2" s="25"/>
      <c r="BT2" s="25"/>
      <c r="BU2" s="25"/>
      <c r="BV2"/>
      <c r="BW2"/>
      <c r="BX2"/>
      <c r="BZ2" s="25" t="s">
        <v>5</v>
      </c>
      <c r="CA2" s="25"/>
      <c r="CB2"/>
      <c r="CC2"/>
      <c r="CD2"/>
      <c r="CE2"/>
      <c r="CF2"/>
      <c r="CG2"/>
      <c r="CH2"/>
      <c r="CI2"/>
      <c r="CJ2"/>
      <c r="CK2"/>
      <c r="CL2" s="25"/>
      <c r="CM2" s="25"/>
      <c r="CN2"/>
      <c r="CO2"/>
      <c r="CP2"/>
      <c r="CQ2"/>
      <c r="CR2" s="25" t="s">
        <v>5</v>
      </c>
      <c r="CS2" s="25"/>
      <c r="CT2"/>
      <c r="CU2"/>
      <c r="CV2"/>
      <c r="CW2" s="3"/>
      <c r="CX2" s="3"/>
      <c r="CY2" s="3"/>
      <c r="CZ2" s="3"/>
      <c r="DA2" s="3"/>
      <c r="DB2" s="3"/>
      <c r="DC2" s="3"/>
      <c r="DD2" s="25"/>
      <c r="DE2" s="25"/>
      <c r="DF2" s="3"/>
      <c r="DG2" s="3"/>
      <c r="DH2" s="3"/>
      <c r="DI2" s="3"/>
      <c r="DJ2" s="25" t="s">
        <v>5</v>
      </c>
      <c r="DK2" s="25"/>
      <c r="DL2" s="3"/>
      <c r="DM2" s="3"/>
      <c r="DN2" s="3"/>
      <c r="DO2" s="3"/>
      <c r="DP2" s="3"/>
      <c r="DQ2" s="3"/>
      <c r="DR2" s="3"/>
      <c r="DS2" s="3"/>
      <c r="DT2" s="3"/>
      <c r="DU2" s="3"/>
      <c r="DV2" s="25"/>
      <c r="DW2" s="25"/>
      <c r="DX2" s="3"/>
      <c r="DY2" s="3"/>
      <c r="DZ2" s="3"/>
      <c r="EA2" s="3"/>
      <c r="EB2" s="25" t="s">
        <v>5</v>
      </c>
      <c r="EC2" s="25"/>
      <c r="ED2" s="3"/>
      <c r="EE2" s="3"/>
      <c r="EF2" s="3"/>
      <c r="EG2" s="3"/>
      <c r="EH2" s="3"/>
      <c r="EI2" s="3"/>
      <c r="EJ2" s="3"/>
      <c r="EK2" s="3"/>
      <c r="EL2" s="3"/>
      <c r="EM2" s="25"/>
      <c r="EN2" s="3"/>
      <c r="EO2" s="3"/>
      <c r="EP2" s="3"/>
      <c r="EQ2" s="3"/>
      <c r="ER2" s="25" t="s">
        <v>5</v>
      </c>
      <c r="ES2" s="3"/>
      <c r="ET2" s="3"/>
      <c r="EU2" s="3"/>
      <c r="EV2" s="3"/>
      <c r="EW2" s="3"/>
      <c r="EX2" s="3"/>
      <c r="EY2" s="3"/>
      <c r="EZ2" s="3"/>
      <c r="FA2" s="3"/>
      <c r="FB2" s="25"/>
      <c r="FC2" s="3"/>
      <c r="FD2" s="3"/>
      <c r="FE2" s="3"/>
      <c r="FF2" s="3"/>
      <c r="FG2" s="25" t="s">
        <v>5</v>
      </c>
      <c r="FH2" s="3"/>
      <c r="FI2" s="3"/>
      <c r="FJ2" s="3"/>
      <c r="FK2" s="3"/>
      <c r="FL2" s="3"/>
      <c r="FM2" s="3"/>
      <c r="FN2" s="3"/>
      <c r="FO2" s="3"/>
      <c r="FP2" s="3"/>
      <c r="FQ2" s="25"/>
      <c r="FR2" s="3"/>
      <c r="FS2" s="3"/>
      <c r="FT2" s="3"/>
      <c r="FU2" s="3"/>
      <c r="FV2" s="25" t="s">
        <v>5</v>
      </c>
      <c r="FW2" s="3"/>
      <c r="FX2" s="3"/>
      <c r="FY2" s="3"/>
      <c r="FZ2" s="3"/>
      <c r="GA2" s="3"/>
      <c r="GB2" s="3"/>
      <c r="GC2" s="3"/>
      <c r="GD2" s="3"/>
      <c r="GF2" s="25"/>
    </row>
    <row r="3" spans="1:188" ht="12">
      <c r="A3" s="24"/>
      <c r="B3" s="12"/>
      <c r="C3" s="23"/>
      <c r="D3" s="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25" t="s">
        <v>69</v>
      </c>
      <c r="AM3" s="25" t="str">
        <f>Q3</f>
        <v>2005 Series A Bond Funded Projects after 2012A</v>
      </c>
      <c r="BH3" s="25" t="str">
        <f>AM3</f>
        <v>2005 Series A Bond Funded Projects after 2012A</v>
      </c>
      <c r="BI3" s="25"/>
      <c r="BT3" s="25"/>
      <c r="BU3" s="25"/>
      <c r="BV3" s="1"/>
      <c r="BW3"/>
      <c r="BX3"/>
      <c r="BZ3" s="25" t="str">
        <f>BH3</f>
        <v>2005 Series A Bond Funded Projects after 2012A</v>
      </c>
      <c r="CA3" s="25"/>
      <c r="CB3"/>
      <c r="CC3"/>
      <c r="CD3"/>
      <c r="CE3"/>
      <c r="CF3"/>
      <c r="CG3"/>
      <c r="CH3"/>
      <c r="CI3"/>
      <c r="CJ3"/>
      <c r="CK3"/>
      <c r="CL3" s="25"/>
      <c r="CM3" s="25"/>
      <c r="CN3"/>
      <c r="CO3"/>
      <c r="CP3"/>
      <c r="CQ3"/>
      <c r="CR3" s="25" t="str">
        <f>BZ3</f>
        <v>2005 Series A Bond Funded Projects after 2012A</v>
      </c>
      <c r="CS3" s="25"/>
      <c r="CT3"/>
      <c r="CU3"/>
      <c r="CV3"/>
      <c r="CW3" s="3"/>
      <c r="CX3" s="3"/>
      <c r="CY3" s="3"/>
      <c r="CZ3" s="3"/>
      <c r="DA3" s="3"/>
      <c r="DB3" s="3"/>
      <c r="DC3" s="3"/>
      <c r="DD3" s="25"/>
      <c r="DE3" s="25"/>
      <c r="DF3" s="3"/>
      <c r="DG3" s="3"/>
      <c r="DH3" s="3"/>
      <c r="DI3" s="3"/>
      <c r="DJ3" s="25" t="str">
        <f>CR3</f>
        <v>2005 Series A Bond Funded Projects after 2012A</v>
      </c>
      <c r="DK3" s="25"/>
      <c r="DL3" s="3"/>
      <c r="DM3" s="3"/>
      <c r="DN3" s="3"/>
      <c r="DO3" s="3"/>
      <c r="DP3" s="3"/>
      <c r="DQ3" s="3"/>
      <c r="DR3" s="3"/>
      <c r="DS3" s="3"/>
      <c r="DT3" s="3"/>
      <c r="DU3" s="3"/>
      <c r="DV3" s="25"/>
      <c r="DW3" s="25"/>
      <c r="DX3" s="3"/>
      <c r="DY3" s="3"/>
      <c r="DZ3" s="3"/>
      <c r="EA3" s="3"/>
      <c r="EB3" s="25" t="str">
        <f>DJ3</f>
        <v>2005 Series A Bond Funded Projects after 2012A</v>
      </c>
      <c r="EC3" s="25"/>
      <c r="ED3" s="3"/>
      <c r="EE3" s="3"/>
      <c r="EF3" s="3"/>
      <c r="EG3" s="3"/>
      <c r="EH3" s="3"/>
      <c r="EI3" s="3"/>
      <c r="EJ3" s="3"/>
      <c r="EK3" s="3"/>
      <c r="EL3" s="3"/>
      <c r="EM3" s="25"/>
      <c r="EN3" s="3"/>
      <c r="EO3" s="44"/>
      <c r="EP3" s="3"/>
      <c r="EQ3" s="3"/>
      <c r="ER3" s="25" t="str">
        <f>EB3</f>
        <v>2005 Series A Bond Funded Projects after 2012A</v>
      </c>
      <c r="ES3" s="3"/>
      <c r="ET3" s="3"/>
      <c r="EU3" s="3"/>
      <c r="EV3" s="3"/>
      <c r="EW3" s="3"/>
      <c r="EX3" s="3"/>
      <c r="EY3" s="3"/>
      <c r="EZ3" s="3"/>
      <c r="FA3" s="3"/>
      <c r="FB3" s="25"/>
      <c r="FC3" s="3"/>
      <c r="FD3" s="3"/>
      <c r="FE3" s="3"/>
      <c r="FF3" s="3"/>
      <c r="FG3" s="25" t="str">
        <f>ER3</f>
        <v>2005 Series A Bond Funded Projects after 2012A</v>
      </c>
      <c r="FH3" s="3"/>
      <c r="FI3" s="3"/>
      <c r="FJ3" s="3"/>
      <c r="FK3" s="3"/>
      <c r="FL3" s="3"/>
      <c r="FM3" s="3"/>
      <c r="FN3" s="3"/>
      <c r="FO3" s="3"/>
      <c r="FP3" s="3"/>
      <c r="FQ3" s="25"/>
      <c r="FR3" s="3"/>
      <c r="FS3" s="3"/>
      <c r="FT3" s="3"/>
      <c r="FU3" s="3"/>
      <c r="FV3" s="25" t="str">
        <f>FG3</f>
        <v>2005 Series A Bond Funded Projects after 2012A</v>
      </c>
      <c r="FW3" s="3"/>
      <c r="FX3" s="3"/>
      <c r="FY3" s="3"/>
      <c r="FZ3" s="3"/>
      <c r="GA3" s="3"/>
      <c r="GB3" s="3"/>
      <c r="GC3" s="3"/>
      <c r="GD3" s="3"/>
      <c r="GF3" s="25"/>
    </row>
    <row r="4" spans="1:2" ht="12">
      <c r="A4" s="24"/>
      <c r="B4" s="12"/>
    </row>
    <row r="5" spans="1:133" ht="12">
      <c r="A5" s="4" t="s">
        <v>1</v>
      </c>
      <c r="C5" s="50" t="s">
        <v>65</v>
      </c>
      <c r="D5" s="18"/>
      <c r="E5" s="19"/>
      <c r="F5" s="21"/>
      <c r="G5" s="21"/>
      <c r="I5" s="17" t="s">
        <v>24</v>
      </c>
      <c r="J5" s="18"/>
      <c r="K5" s="19"/>
      <c r="L5" s="21"/>
      <c r="M5" s="21"/>
      <c r="O5" s="17" t="s">
        <v>8</v>
      </c>
      <c r="P5" s="18"/>
      <c r="Q5" s="19"/>
      <c r="R5" s="21"/>
      <c r="S5" s="21"/>
      <c r="U5" s="17" t="s">
        <v>32</v>
      </c>
      <c r="V5" s="18"/>
      <c r="W5" s="19"/>
      <c r="X5" s="21"/>
      <c r="Y5" s="21"/>
      <c r="AA5" s="38" t="s">
        <v>33</v>
      </c>
      <c r="AB5" s="18"/>
      <c r="AC5" s="19"/>
      <c r="AD5" s="21"/>
      <c r="AE5" s="21"/>
      <c r="AG5" s="38" t="s">
        <v>34</v>
      </c>
      <c r="AH5" s="18"/>
      <c r="AI5" s="19"/>
      <c r="AJ5" s="21"/>
      <c r="AK5" s="21"/>
      <c r="AM5" s="17" t="s">
        <v>14</v>
      </c>
      <c r="AN5" s="18"/>
      <c r="AO5" s="19"/>
      <c r="AP5" s="21"/>
      <c r="AQ5" s="21"/>
      <c r="AR5" s="39"/>
      <c r="AS5" s="17" t="s">
        <v>9</v>
      </c>
      <c r="AT5" s="18"/>
      <c r="AU5" s="19"/>
      <c r="AV5" s="21"/>
      <c r="AW5" s="21"/>
      <c r="AY5" s="17" t="s">
        <v>35</v>
      </c>
      <c r="AZ5" s="18"/>
      <c r="BA5" s="19"/>
      <c r="BB5" s="21"/>
      <c r="BC5" s="21"/>
      <c r="BE5" s="17" t="s">
        <v>36</v>
      </c>
      <c r="BF5" s="18"/>
      <c r="BG5" s="19"/>
      <c r="BH5" s="21"/>
      <c r="BI5" s="21"/>
      <c r="BK5" s="17" t="s">
        <v>10</v>
      </c>
      <c r="BL5" s="18"/>
      <c r="BM5" s="19"/>
      <c r="BN5" s="21"/>
      <c r="BO5" s="21"/>
      <c r="BQ5" s="17" t="s">
        <v>37</v>
      </c>
      <c r="BR5" s="18"/>
      <c r="BS5" s="19"/>
      <c r="BT5" s="21"/>
      <c r="BU5" s="21"/>
      <c r="BW5" s="17" t="s">
        <v>38</v>
      </c>
      <c r="BX5" s="18"/>
      <c r="BY5" s="19"/>
      <c r="BZ5" s="21"/>
      <c r="CA5" s="21"/>
      <c r="CB5" s="39"/>
      <c r="CC5" s="17" t="s">
        <v>56</v>
      </c>
      <c r="CD5" s="18"/>
      <c r="CE5" s="19"/>
      <c r="CF5" s="21"/>
      <c r="CG5" s="21"/>
      <c r="CI5" s="17" t="s">
        <v>39</v>
      </c>
      <c r="CJ5" s="18"/>
      <c r="CK5" s="19"/>
      <c r="CL5" s="21"/>
      <c r="CM5" s="21"/>
      <c r="CO5" s="17" t="s">
        <v>15</v>
      </c>
      <c r="CP5" s="18"/>
      <c r="CQ5" s="19"/>
      <c r="CR5" s="21"/>
      <c r="CS5" s="21"/>
      <c r="CU5" s="17" t="s">
        <v>16</v>
      </c>
      <c r="CV5" s="18"/>
      <c r="CW5" s="19"/>
      <c r="CX5" s="21"/>
      <c r="CY5" s="21"/>
      <c r="DA5" s="17" t="s">
        <v>17</v>
      </c>
      <c r="DB5" s="18"/>
      <c r="DC5" s="19"/>
      <c r="DD5" s="21"/>
      <c r="DE5" s="21"/>
      <c r="DG5" s="17" t="s">
        <v>18</v>
      </c>
      <c r="DH5" s="18"/>
      <c r="DI5" s="19"/>
      <c r="DJ5" s="21"/>
      <c r="DK5" s="21"/>
      <c r="DM5" s="17" t="s">
        <v>40</v>
      </c>
      <c r="DN5" s="18"/>
      <c r="DO5" s="19"/>
      <c r="DP5" s="21"/>
      <c r="DQ5" s="21"/>
      <c r="DS5" s="17" t="s">
        <v>19</v>
      </c>
      <c r="DT5" s="18"/>
      <c r="DU5" s="19"/>
      <c r="DV5" s="21"/>
      <c r="DW5" s="21"/>
      <c r="DY5" s="17" t="s">
        <v>41</v>
      </c>
      <c r="DZ5" s="18"/>
      <c r="EA5" s="19"/>
      <c r="EB5" s="21"/>
      <c r="EC5" s="21"/>
    </row>
    <row r="6" spans="1:134" s="1" customFormat="1" ht="12">
      <c r="A6" s="26" t="s">
        <v>2</v>
      </c>
      <c r="C6" s="38" t="s">
        <v>67</v>
      </c>
      <c r="D6" s="37"/>
      <c r="E6" s="19"/>
      <c r="F6" s="21" t="s">
        <v>57</v>
      </c>
      <c r="G6" s="21" t="s">
        <v>57</v>
      </c>
      <c r="H6" s="15"/>
      <c r="I6" s="20"/>
      <c r="J6" s="41">
        <v>0.5605926</v>
      </c>
      <c r="K6" s="19"/>
      <c r="L6" s="21" t="s">
        <v>57</v>
      </c>
      <c r="M6" s="21" t="s">
        <v>57</v>
      </c>
      <c r="N6" s="15"/>
      <c r="O6" s="20"/>
      <c r="P6" s="35">
        <v>0.0902238</v>
      </c>
      <c r="Q6" s="19"/>
      <c r="R6" s="21" t="s">
        <v>57</v>
      </c>
      <c r="S6" s="21" t="s">
        <v>57</v>
      </c>
      <c r="T6" s="15"/>
      <c r="U6" s="20"/>
      <c r="V6" s="35">
        <v>0.0008478</v>
      </c>
      <c r="W6" s="19"/>
      <c r="X6" s="21" t="s">
        <v>57</v>
      </c>
      <c r="Y6" s="21" t="s">
        <v>57</v>
      </c>
      <c r="Z6" s="15"/>
      <c r="AA6" s="20"/>
      <c r="AB6" s="35">
        <v>0.0271514</v>
      </c>
      <c r="AC6" s="19"/>
      <c r="AD6" s="21" t="s">
        <v>57</v>
      </c>
      <c r="AE6" s="21" t="s">
        <v>57</v>
      </c>
      <c r="AF6" s="15"/>
      <c r="AG6" s="20"/>
      <c r="AH6" s="35">
        <v>0.2273895</v>
      </c>
      <c r="AI6" s="19"/>
      <c r="AJ6" s="21" t="s">
        <v>57</v>
      </c>
      <c r="AK6" s="21" t="s">
        <v>57</v>
      </c>
      <c r="AL6" s="15"/>
      <c r="AM6" s="20"/>
      <c r="AN6" s="35">
        <v>0.0588551</v>
      </c>
      <c r="AO6" s="19"/>
      <c r="AP6" s="21" t="s">
        <v>57</v>
      </c>
      <c r="AQ6" s="21" t="s">
        <v>57</v>
      </c>
      <c r="AR6" s="39"/>
      <c r="AS6" s="20"/>
      <c r="AT6" s="35">
        <v>0.0398496</v>
      </c>
      <c r="AU6" s="19"/>
      <c r="AV6" s="21" t="s">
        <v>57</v>
      </c>
      <c r="AW6" s="21" t="s">
        <v>57</v>
      </c>
      <c r="AX6" s="15"/>
      <c r="AY6" s="20"/>
      <c r="AZ6" s="35">
        <v>0.0061294</v>
      </c>
      <c r="BA6" s="19"/>
      <c r="BB6" s="21" t="s">
        <v>57</v>
      </c>
      <c r="BC6" s="21" t="s">
        <v>57</v>
      </c>
      <c r="BD6" s="15"/>
      <c r="BE6" s="20"/>
      <c r="BF6" s="35">
        <v>0.014032</v>
      </c>
      <c r="BG6" s="19"/>
      <c r="BH6" s="21" t="s">
        <v>57</v>
      </c>
      <c r="BI6" s="21" t="s">
        <v>57</v>
      </c>
      <c r="BJ6" s="15"/>
      <c r="BK6" s="20"/>
      <c r="BL6" s="35">
        <v>0.0023527</v>
      </c>
      <c r="BM6" s="19"/>
      <c r="BN6" s="21" t="s">
        <v>57</v>
      </c>
      <c r="BO6" s="21" t="s">
        <v>57</v>
      </c>
      <c r="BP6" s="15"/>
      <c r="BQ6" s="20"/>
      <c r="BR6" s="35">
        <v>0.0025449</v>
      </c>
      <c r="BS6" s="19"/>
      <c r="BT6" s="21" t="s">
        <v>57</v>
      </c>
      <c r="BU6" s="21" t="s">
        <v>57</v>
      </c>
      <c r="BV6" s="15"/>
      <c r="BW6" s="20"/>
      <c r="BX6" s="35">
        <v>0.0048599</v>
      </c>
      <c r="BY6" s="19"/>
      <c r="BZ6" s="21" t="s">
        <v>57</v>
      </c>
      <c r="CA6" s="21" t="s">
        <v>57</v>
      </c>
      <c r="CB6" s="39"/>
      <c r="CC6" s="20"/>
      <c r="CD6" s="35">
        <v>0.0008071</v>
      </c>
      <c r="CE6" s="19"/>
      <c r="CF6" s="21" t="s">
        <v>57</v>
      </c>
      <c r="CG6" s="21" t="s">
        <v>57</v>
      </c>
      <c r="CH6" s="15"/>
      <c r="CI6" s="20"/>
      <c r="CJ6" s="35">
        <v>1.4E-05</v>
      </c>
      <c r="CK6" s="19"/>
      <c r="CL6" s="21" t="s">
        <v>57</v>
      </c>
      <c r="CM6" s="21" t="s">
        <v>57</v>
      </c>
      <c r="CN6" s="15"/>
      <c r="CO6" s="20"/>
      <c r="CP6" s="35">
        <v>0.0051373</v>
      </c>
      <c r="CQ6" s="19"/>
      <c r="CR6" s="21" t="s">
        <v>57</v>
      </c>
      <c r="CS6" s="21" t="s">
        <v>57</v>
      </c>
      <c r="CT6" s="15"/>
      <c r="CU6" s="20"/>
      <c r="CV6" s="35">
        <v>0.0074436</v>
      </c>
      <c r="CW6" s="19"/>
      <c r="CX6" s="21" t="s">
        <v>57</v>
      </c>
      <c r="CY6" s="21" t="s">
        <v>57</v>
      </c>
      <c r="CZ6" s="15"/>
      <c r="DA6" s="20"/>
      <c r="DB6" s="35">
        <v>0.0094183</v>
      </c>
      <c r="DC6" s="19"/>
      <c r="DD6" s="21" t="s">
        <v>57</v>
      </c>
      <c r="DE6" s="21" t="s">
        <v>57</v>
      </c>
      <c r="DF6" s="15"/>
      <c r="DG6" s="20"/>
      <c r="DH6" s="35">
        <v>0.000876</v>
      </c>
      <c r="DI6" s="19"/>
      <c r="DJ6" s="21" t="s">
        <v>57</v>
      </c>
      <c r="DK6" s="21" t="s">
        <v>57</v>
      </c>
      <c r="DL6" s="15"/>
      <c r="DM6" s="20"/>
      <c r="DN6" s="35">
        <v>0.0165525</v>
      </c>
      <c r="DO6" s="19"/>
      <c r="DP6" s="21" t="s">
        <v>57</v>
      </c>
      <c r="DQ6" s="21" t="s">
        <v>57</v>
      </c>
      <c r="DR6" s="15"/>
      <c r="DS6" s="20"/>
      <c r="DT6" s="35">
        <v>0.0429442</v>
      </c>
      <c r="DU6" s="19"/>
      <c r="DV6" s="21" t="s">
        <v>57</v>
      </c>
      <c r="DW6" s="21" t="s">
        <v>57</v>
      </c>
      <c r="DX6" s="15"/>
      <c r="DY6" s="20"/>
      <c r="DZ6" s="35">
        <v>0.0031635</v>
      </c>
      <c r="EA6" s="19"/>
      <c r="EB6" s="21" t="s">
        <v>57</v>
      </c>
      <c r="EC6" s="21" t="s">
        <v>57</v>
      </c>
      <c r="ED6" s="15"/>
    </row>
    <row r="7" spans="1:133" ht="12">
      <c r="A7" s="8"/>
      <c r="C7" s="21" t="s">
        <v>3</v>
      </c>
      <c r="D7" s="21" t="s">
        <v>4</v>
      </c>
      <c r="E7" s="21" t="s">
        <v>0</v>
      </c>
      <c r="F7" s="21" t="s">
        <v>58</v>
      </c>
      <c r="G7" s="51" t="s">
        <v>71</v>
      </c>
      <c r="I7" s="21" t="s">
        <v>3</v>
      </c>
      <c r="J7" s="21" t="s">
        <v>4</v>
      </c>
      <c r="K7" s="21" t="s">
        <v>0</v>
      </c>
      <c r="L7" s="21" t="s">
        <v>58</v>
      </c>
      <c r="M7" s="51" t="s">
        <v>71</v>
      </c>
      <c r="O7" s="21" t="s">
        <v>3</v>
      </c>
      <c r="P7" s="21" t="s">
        <v>4</v>
      </c>
      <c r="Q7" s="21" t="s">
        <v>0</v>
      </c>
      <c r="R7" s="21" t="s">
        <v>58</v>
      </c>
      <c r="S7" s="51" t="s">
        <v>71</v>
      </c>
      <c r="U7" s="21" t="s">
        <v>3</v>
      </c>
      <c r="V7" s="21" t="s">
        <v>4</v>
      </c>
      <c r="W7" s="21" t="s">
        <v>0</v>
      </c>
      <c r="X7" s="21" t="s">
        <v>58</v>
      </c>
      <c r="Y7" s="51" t="s">
        <v>71</v>
      </c>
      <c r="AA7" s="21" t="s">
        <v>3</v>
      </c>
      <c r="AB7" s="21" t="s">
        <v>4</v>
      </c>
      <c r="AC7" s="21" t="s">
        <v>0</v>
      </c>
      <c r="AD7" s="21" t="s">
        <v>58</v>
      </c>
      <c r="AE7" s="51" t="s">
        <v>71</v>
      </c>
      <c r="AG7" s="21" t="s">
        <v>3</v>
      </c>
      <c r="AH7" s="21" t="s">
        <v>4</v>
      </c>
      <c r="AI7" s="21" t="s">
        <v>0</v>
      </c>
      <c r="AJ7" s="21" t="s">
        <v>58</v>
      </c>
      <c r="AK7" s="51" t="s">
        <v>71</v>
      </c>
      <c r="AM7" s="21" t="s">
        <v>3</v>
      </c>
      <c r="AN7" s="21" t="s">
        <v>4</v>
      </c>
      <c r="AO7" s="21" t="s">
        <v>0</v>
      </c>
      <c r="AP7" s="21" t="s">
        <v>58</v>
      </c>
      <c r="AQ7" s="51" t="s">
        <v>71</v>
      </c>
      <c r="AR7" s="40"/>
      <c r="AS7" s="21" t="s">
        <v>3</v>
      </c>
      <c r="AT7" s="21" t="s">
        <v>4</v>
      </c>
      <c r="AU7" s="21" t="s">
        <v>0</v>
      </c>
      <c r="AV7" s="21" t="s">
        <v>58</v>
      </c>
      <c r="AW7" s="51" t="s">
        <v>71</v>
      </c>
      <c r="AY7" s="21" t="s">
        <v>3</v>
      </c>
      <c r="AZ7" s="21" t="s">
        <v>4</v>
      </c>
      <c r="BA7" s="21" t="s">
        <v>0</v>
      </c>
      <c r="BB7" s="21" t="s">
        <v>58</v>
      </c>
      <c r="BC7" s="51" t="s">
        <v>71</v>
      </c>
      <c r="BE7" s="21" t="s">
        <v>3</v>
      </c>
      <c r="BF7" s="21" t="s">
        <v>4</v>
      </c>
      <c r="BG7" s="21" t="s">
        <v>0</v>
      </c>
      <c r="BH7" s="21" t="s">
        <v>58</v>
      </c>
      <c r="BI7" s="51" t="s">
        <v>71</v>
      </c>
      <c r="BK7" s="21" t="s">
        <v>3</v>
      </c>
      <c r="BL7" s="21" t="s">
        <v>4</v>
      </c>
      <c r="BM7" s="21" t="s">
        <v>0</v>
      </c>
      <c r="BN7" s="21" t="s">
        <v>58</v>
      </c>
      <c r="BO7" s="51" t="s">
        <v>71</v>
      </c>
      <c r="BQ7" s="21" t="s">
        <v>3</v>
      </c>
      <c r="BR7" s="21" t="s">
        <v>4</v>
      </c>
      <c r="BS7" s="21" t="s">
        <v>0</v>
      </c>
      <c r="BT7" s="21" t="s">
        <v>58</v>
      </c>
      <c r="BU7" s="51" t="s">
        <v>71</v>
      </c>
      <c r="BW7" s="21" t="s">
        <v>3</v>
      </c>
      <c r="BX7" s="21" t="s">
        <v>4</v>
      </c>
      <c r="BY7" s="21" t="s">
        <v>0</v>
      </c>
      <c r="BZ7" s="21" t="s">
        <v>58</v>
      </c>
      <c r="CA7" s="51" t="s">
        <v>71</v>
      </c>
      <c r="CB7" s="40"/>
      <c r="CC7" s="21" t="s">
        <v>3</v>
      </c>
      <c r="CD7" s="21" t="s">
        <v>4</v>
      </c>
      <c r="CE7" s="21" t="s">
        <v>0</v>
      </c>
      <c r="CF7" s="21" t="s">
        <v>58</v>
      </c>
      <c r="CG7" s="51" t="s">
        <v>71</v>
      </c>
      <c r="CI7" s="21" t="s">
        <v>3</v>
      </c>
      <c r="CJ7" s="21" t="s">
        <v>4</v>
      </c>
      <c r="CK7" s="21" t="s">
        <v>0</v>
      </c>
      <c r="CL7" s="21" t="s">
        <v>58</v>
      </c>
      <c r="CM7" s="51" t="s">
        <v>71</v>
      </c>
      <c r="CO7" s="21" t="s">
        <v>3</v>
      </c>
      <c r="CP7" s="21" t="s">
        <v>4</v>
      </c>
      <c r="CQ7" s="21" t="s">
        <v>0</v>
      </c>
      <c r="CR7" s="21" t="s">
        <v>58</v>
      </c>
      <c r="CS7" s="51" t="s">
        <v>71</v>
      </c>
      <c r="CU7" s="21" t="s">
        <v>3</v>
      </c>
      <c r="CV7" s="21" t="s">
        <v>4</v>
      </c>
      <c r="CW7" s="21" t="s">
        <v>0</v>
      </c>
      <c r="CX7" s="21" t="s">
        <v>58</v>
      </c>
      <c r="CY7" s="51" t="s">
        <v>71</v>
      </c>
      <c r="DA7" s="21" t="s">
        <v>3</v>
      </c>
      <c r="DB7" s="21" t="s">
        <v>4</v>
      </c>
      <c r="DC7" s="21" t="s">
        <v>0</v>
      </c>
      <c r="DD7" s="21" t="s">
        <v>58</v>
      </c>
      <c r="DE7" s="51" t="s">
        <v>71</v>
      </c>
      <c r="DG7" s="21" t="s">
        <v>3</v>
      </c>
      <c r="DH7" s="21" t="s">
        <v>4</v>
      </c>
      <c r="DI7" s="21" t="s">
        <v>0</v>
      </c>
      <c r="DJ7" s="21" t="s">
        <v>58</v>
      </c>
      <c r="DK7" s="51" t="s">
        <v>71</v>
      </c>
      <c r="DM7" s="21" t="s">
        <v>3</v>
      </c>
      <c r="DN7" s="21" t="s">
        <v>4</v>
      </c>
      <c r="DO7" s="21" t="s">
        <v>0</v>
      </c>
      <c r="DP7" s="21" t="s">
        <v>58</v>
      </c>
      <c r="DQ7" s="51" t="s">
        <v>71</v>
      </c>
      <c r="DS7" s="21" t="s">
        <v>3</v>
      </c>
      <c r="DT7" s="21" t="s">
        <v>4</v>
      </c>
      <c r="DU7" s="21" t="s">
        <v>0</v>
      </c>
      <c r="DV7" s="21" t="s">
        <v>58</v>
      </c>
      <c r="DW7" s="51" t="s">
        <v>71</v>
      </c>
      <c r="DY7" s="21" t="s">
        <v>3</v>
      </c>
      <c r="DZ7" s="21" t="s">
        <v>4</v>
      </c>
      <c r="EA7" s="21" t="s">
        <v>0</v>
      </c>
      <c r="EB7" s="21" t="s">
        <v>58</v>
      </c>
      <c r="EC7" s="51" t="s">
        <v>71</v>
      </c>
    </row>
    <row r="8" spans="1:133" ht="12">
      <c r="A8" s="2">
        <v>40817</v>
      </c>
      <c r="C8" s="16">
        <f>'2012A'!C8</f>
        <v>0</v>
      </c>
      <c r="D8" s="16">
        <f>'2012A'!D8</f>
        <v>0</v>
      </c>
      <c r="E8" s="16">
        <f>C8+D8</f>
        <v>0</v>
      </c>
      <c r="F8" s="16">
        <f>'2012A'!F8</f>
        <v>0</v>
      </c>
      <c r="G8" s="16">
        <f>'2012A'!G8</f>
        <v>0</v>
      </c>
      <c r="I8" s="47">
        <f>O8+U8+AA8+AG8+AM8+AS8+AY8+BE8+BK8+BQ8+BW8+CC8+CI8+CO8+CU8+DA8+DG8+DM8+DS8+DY8</f>
        <v>0</v>
      </c>
      <c r="J8" s="47">
        <f>P8+V8+AB8+AH8+AN8+AT8+AZ8+BF8+BL8+BR8+BX8+CD8+CJ8+CP8+CV8+DB8+DH8+DN8+DT8+DZ8</f>
        <v>0</v>
      </c>
      <c r="K8" s="47">
        <f aca="true" t="shared" si="0" ref="K8:K35">I8+J8</f>
        <v>0</v>
      </c>
      <c r="L8" s="47">
        <f>R8+X8+AD8+AJ8+AP8+AV8+BB8+BH8+BN8+BT8+BZ8+CF8+CL8+CR8+CX8+DD8+DJ8+DP8+DV8+EB8</f>
        <v>0</v>
      </c>
      <c r="M8" s="47">
        <f>S8+Y8+AE8+AK8+AQ8+AW8+BC8+BI8+BO8+BU8+CA8+CG8+CM8+CS8+CY8+DE8+DK8+DQ8+DW8+EC8</f>
        <v>0</v>
      </c>
      <c r="P8" s="32">
        <f aca="true" t="shared" si="1" ref="P8:P35">D8*9.02238/100</f>
        <v>0</v>
      </c>
      <c r="Q8" s="32">
        <f aca="true" t="shared" si="2" ref="Q8:Q35">O8+P8</f>
        <v>0</v>
      </c>
      <c r="R8" s="32">
        <f aca="true" t="shared" si="3" ref="R8:R35">P$6*$F8</f>
        <v>0</v>
      </c>
      <c r="S8" s="32">
        <f aca="true" t="shared" si="4" ref="S8:S35">P$6*$G8</f>
        <v>0</v>
      </c>
      <c r="V8" s="15">
        <f aca="true" t="shared" si="5" ref="V8:V35">D8*0.08478/100</f>
        <v>0</v>
      </c>
      <c r="W8" s="15">
        <f aca="true" t="shared" si="6" ref="W8:W35">U8+V8</f>
        <v>0</v>
      </c>
      <c r="X8" s="32">
        <f aca="true" t="shared" si="7" ref="X8:X35">V$6*$F8</f>
        <v>0</v>
      </c>
      <c r="Y8" s="32">
        <f aca="true" t="shared" si="8" ref="Y8:Y35">V$6*$G8</f>
        <v>0</v>
      </c>
      <c r="AA8" s="32"/>
      <c r="AB8" s="15">
        <f aca="true" t="shared" si="9" ref="AB8:AB35">D8*2.71514/100</f>
        <v>0</v>
      </c>
      <c r="AC8" s="15">
        <f aca="true" t="shared" si="10" ref="AC8:AC35">AA8+AB8</f>
        <v>0</v>
      </c>
      <c r="AD8" s="32">
        <f aca="true" t="shared" si="11" ref="AD8:AD35">AB$6*$F8</f>
        <v>0</v>
      </c>
      <c r="AE8" s="32">
        <f aca="true" t="shared" si="12" ref="AE8:AE35">AB$6*$G8</f>
        <v>0</v>
      </c>
      <c r="AH8" s="15">
        <f aca="true" t="shared" si="13" ref="AH8:AH35">D8*22.73895/100</f>
        <v>0</v>
      </c>
      <c r="AI8" s="15">
        <f aca="true" t="shared" si="14" ref="AI8:AI35">AG8+AH8</f>
        <v>0</v>
      </c>
      <c r="AJ8" s="32">
        <f aca="true" t="shared" si="15" ref="AJ8:AJ35">AH$6*$F8</f>
        <v>0</v>
      </c>
      <c r="AK8" s="32">
        <f aca="true" t="shared" si="16" ref="AK8:AK35">AH$6*$G8</f>
        <v>0</v>
      </c>
      <c r="AN8" s="15">
        <f aca="true" t="shared" si="17" ref="AN8:AN35">D8*5.88551/100</f>
        <v>0</v>
      </c>
      <c r="AO8" s="15">
        <f aca="true" t="shared" si="18" ref="AO8:AO35">AM8+AN8</f>
        <v>0</v>
      </c>
      <c r="AP8" s="32">
        <f aca="true" t="shared" si="19" ref="AP8:AP35">AN$6*$F8</f>
        <v>0</v>
      </c>
      <c r="AQ8" s="32">
        <f aca="true" t="shared" si="20" ref="AQ8:AQ35">AN$6*$G8</f>
        <v>0</v>
      </c>
      <c r="AT8" s="15">
        <f aca="true" t="shared" si="21" ref="AT8:AT35">D8*3.98496/100</f>
        <v>0</v>
      </c>
      <c r="AU8" s="15">
        <f aca="true" t="shared" si="22" ref="AU8:AU35">AS8+AT8</f>
        <v>0</v>
      </c>
      <c r="AV8" s="32">
        <f aca="true" t="shared" si="23" ref="AV8:AV35">AT$6*$F8</f>
        <v>0</v>
      </c>
      <c r="AW8" s="32">
        <f aca="true" t="shared" si="24" ref="AW8:AW35">AT$6*$G8</f>
        <v>0</v>
      </c>
      <c r="AZ8" s="15">
        <f aca="true" t="shared" si="25" ref="AZ8:AZ35">D8*0.61294/100</f>
        <v>0</v>
      </c>
      <c r="BA8" s="15">
        <f aca="true" t="shared" si="26" ref="BA8:BA35">AY8+AZ8</f>
        <v>0</v>
      </c>
      <c r="BB8" s="32">
        <f aca="true" t="shared" si="27" ref="BB8:BB35">AZ$6*$F8</f>
        <v>0</v>
      </c>
      <c r="BC8" s="32">
        <f aca="true" t="shared" si="28" ref="BC8:BC35">AZ$6*$G8</f>
        <v>0</v>
      </c>
      <c r="BF8" s="15">
        <f aca="true" t="shared" si="29" ref="BF8:BF35">D8*1.4032/100</f>
        <v>0</v>
      </c>
      <c r="BG8" s="15">
        <f aca="true" t="shared" si="30" ref="BG8:BG35">BE8+BF8</f>
        <v>0</v>
      </c>
      <c r="BH8" s="32">
        <f aca="true" t="shared" si="31" ref="BH8:BH35">BF$6*$F8</f>
        <v>0</v>
      </c>
      <c r="BI8" s="32">
        <f aca="true" t="shared" si="32" ref="BI8:BI35">BF$6*$G8</f>
        <v>0</v>
      </c>
      <c r="BL8" s="15">
        <f aca="true" t="shared" si="33" ref="BL8:BL35">D8*0.23527/100</f>
        <v>0</v>
      </c>
      <c r="BM8" s="15">
        <f aca="true" t="shared" si="34" ref="BM8:BM35">BK8+BL8</f>
        <v>0</v>
      </c>
      <c r="BN8" s="32">
        <f aca="true" t="shared" si="35" ref="BN8:BN35">BL$6*$F8</f>
        <v>0</v>
      </c>
      <c r="BO8" s="32">
        <f aca="true" t="shared" si="36" ref="BO8:BO35">BL$6*$G8</f>
        <v>0</v>
      </c>
      <c r="BR8" s="15">
        <f aca="true" t="shared" si="37" ref="BR8:BR35">D8*0.25449/100</f>
        <v>0</v>
      </c>
      <c r="BS8" s="15">
        <f aca="true" t="shared" si="38" ref="BS8:BS35">BQ8+BR8</f>
        <v>0</v>
      </c>
      <c r="BT8" s="32">
        <f aca="true" t="shared" si="39" ref="BT8:BT35">BR$6*$F8</f>
        <v>0</v>
      </c>
      <c r="BU8" s="32">
        <f aca="true" t="shared" si="40" ref="BU8:BU35">BR$6*$G8</f>
        <v>0</v>
      </c>
      <c r="BX8" s="15">
        <f aca="true" t="shared" si="41" ref="BX8:BX35">D8*0.48599/100</f>
        <v>0</v>
      </c>
      <c r="BY8" s="15">
        <f aca="true" t="shared" si="42" ref="BY8:BY35">BW8+BX8</f>
        <v>0</v>
      </c>
      <c r="BZ8" s="32">
        <f aca="true" t="shared" si="43" ref="BZ8:BZ35">BX$6*$F8</f>
        <v>0</v>
      </c>
      <c r="CA8" s="32">
        <f aca="true" t="shared" si="44" ref="CA8:CA35">BX$6*$G8</f>
        <v>0</v>
      </c>
      <c r="CD8" s="15">
        <f aca="true" t="shared" si="45" ref="CD8:CD35">D8*0.08071/100</f>
        <v>0</v>
      </c>
      <c r="CE8" s="15">
        <f aca="true" t="shared" si="46" ref="CE8:CE35">CC8+CD8</f>
        <v>0</v>
      </c>
      <c r="CF8" s="32">
        <f aca="true" t="shared" si="47" ref="CF8:CF35">CD$6*$F8</f>
        <v>0</v>
      </c>
      <c r="CG8" s="32">
        <f aca="true" t="shared" si="48" ref="CG8:CG35">CD$6*$G8</f>
        <v>0</v>
      </c>
      <c r="CJ8" s="15">
        <f aca="true" t="shared" si="49" ref="CJ8:CJ35">D8*0.0014/100</f>
        <v>0</v>
      </c>
      <c r="CK8" s="15">
        <f aca="true" t="shared" si="50" ref="CK8:CK35">CI8+CJ8</f>
        <v>0</v>
      </c>
      <c r="CL8" s="32">
        <f>CJ$6*$F8</f>
        <v>0</v>
      </c>
      <c r="CM8" s="32">
        <f>CJ$6*$G8</f>
        <v>0</v>
      </c>
      <c r="CP8" s="15">
        <f aca="true" t="shared" si="51" ref="CP8:CP35">D8*0.51373/100</f>
        <v>0</v>
      </c>
      <c r="CQ8" s="15">
        <f aca="true" t="shared" si="52" ref="CQ8:CQ35">CO8+CP8</f>
        <v>0</v>
      </c>
      <c r="CR8" s="32">
        <f aca="true" t="shared" si="53" ref="CR8:CR35">CP$6*$F8</f>
        <v>0</v>
      </c>
      <c r="CS8" s="32">
        <f aca="true" t="shared" si="54" ref="CS8:CS35">CP$6*$G8</f>
        <v>0</v>
      </c>
      <c r="CV8" s="15">
        <f aca="true" t="shared" si="55" ref="CV8:CV35">D8*0.74436/100</f>
        <v>0</v>
      </c>
      <c r="CW8" s="15">
        <f aca="true" t="shared" si="56" ref="CW8:CW35">CU8+CV8</f>
        <v>0</v>
      </c>
      <c r="CX8" s="32">
        <f aca="true" t="shared" si="57" ref="CX8:CX35">CV$6*$F8</f>
        <v>0</v>
      </c>
      <c r="CY8" s="32">
        <f aca="true" t="shared" si="58" ref="CY8:CY35">CV$6*$G8</f>
        <v>0</v>
      </c>
      <c r="DB8" s="15">
        <f aca="true" t="shared" si="59" ref="DB8:DB35">D8*0.94183/100</f>
        <v>0</v>
      </c>
      <c r="DC8" s="15">
        <f aca="true" t="shared" si="60" ref="DC8:DC35">DA8+DB8</f>
        <v>0</v>
      </c>
      <c r="DD8" s="32">
        <f aca="true" t="shared" si="61" ref="DD8:DD35">DB$6*$F8</f>
        <v>0</v>
      </c>
      <c r="DE8" s="32">
        <f aca="true" t="shared" si="62" ref="DE8:DE35">DB$6*$G8</f>
        <v>0</v>
      </c>
      <c r="DH8" s="15">
        <f aca="true" t="shared" si="63" ref="DH8:DH35">D8*0.0876/100</f>
        <v>0</v>
      </c>
      <c r="DI8" s="15">
        <f aca="true" t="shared" si="64" ref="DI8:DI35">DG8+DH8</f>
        <v>0</v>
      </c>
      <c r="DJ8" s="32">
        <f aca="true" t="shared" si="65" ref="DJ8:DJ35">DH$6*$F8</f>
        <v>0</v>
      </c>
      <c r="DK8" s="32">
        <f aca="true" t="shared" si="66" ref="DK8:DK35">DH$6*$G8</f>
        <v>0</v>
      </c>
      <c r="DN8" s="32">
        <f aca="true" t="shared" si="67" ref="DN8:DN35">D8*1.65525/100</f>
        <v>0</v>
      </c>
      <c r="DO8" s="15">
        <f aca="true" t="shared" si="68" ref="DO8:DO35">DM8+DN8</f>
        <v>0</v>
      </c>
      <c r="DP8" s="32">
        <f aca="true" t="shared" si="69" ref="DP8:DP35">DN$6*$F8</f>
        <v>0</v>
      </c>
      <c r="DQ8" s="32">
        <f aca="true" t="shared" si="70" ref="DQ8:DQ35">DN$6*$G8</f>
        <v>0</v>
      </c>
      <c r="DT8" s="15">
        <f aca="true" t="shared" si="71" ref="DT8:DT35">D8*4.29442/100</f>
        <v>0</v>
      </c>
      <c r="DU8" s="15">
        <f aca="true" t="shared" si="72" ref="DU8:DU35">DS8+DT8</f>
        <v>0</v>
      </c>
      <c r="DV8" s="32">
        <f aca="true" t="shared" si="73" ref="DV8:DV35">DT$6*$F8</f>
        <v>0</v>
      </c>
      <c r="DW8" s="32">
        <f aca="true" t="shared" si="74" ref="DW8:DW35">DT$6*$G8</f>
        <v>0</v>
      </c>
      <c r="DZ8" s="15">
        <f aca="true" t="shared" si="75" ref="DZ8:DZ35">D8*0.31635/100</f>
        <v>0</v>
      </c>
      <c r="EA8" s="15">
        <f aca="true" t="shared" si="76" ref="EA8:EA35">DY8+DZ8</f>
        <v>0</v>
      </c>
      <c r="EB8" s="32">
        <f aca="true" t="shared" si="77" ref="EB8:EB35">DZ$6*$F8</f>
        <v>0</v>
      </c>
      <c r="EC8" s="32">
        <f aca="true" t="shared" si="78" ref="EC8:EC35">DZ$6*$G8</f>
        <v>0</v>
      </c>
    </row>
    <row r="9" spans="1:133" ht="12">
      <c r="A9" s="2">
        <v>41000</v>
      </c>
      <c r="C9" s="16">
        <f>'2012A'!C9</f>
        <v>0</v>
      </c>
      <c r="D9" s="16">
        <f>'2012A'!D9</f>
        <v>0</v>
      </c>
      <c r="E9" s="16">
        <f aca="true" t="shared" si="79" ref="E9:E35">C9+D9</f>
        <v>0</v>
      </c>
      <c r="F9" s="16">
        <f>'2012A'!F9</f>
        <v>0</v>
      </c>
      <c r="G9" s="16">
        <f>'2012A'!G9</f>
        <v>0</v>
      </c>
      <c r="I9" s="47">
        <f aca="true" t="shared" si="80" ref="I9:J35">O9+U9+AA9+AG9+AM9+AS9+AY9+BE9+BK9+BQ9+BW9+CC9+CI9+CO9+CU9+DA9+DG9+DM9+DS9+DY9</f>
        <v>0</v>
      </c>
      <c r="J9" s="47">
        <f t="shared" si="80"/>
        <v>0</v>
      </c>
      <c r="K9" s="47">
        <f t="shared" si="0"/>
        <v>0</v>
      </c>
      <c r="L9" s="47">
        <f aca="true" t="shared" si="81" ref="L9:M35">R9+X9+AD9+AJ9+AP9+AV9+BB9+BH9+BN9+BT9+BZ9+CF9+CL9+CR9+CX9+DD9+DJ9+DP9+DV9+EB9</f>
        <v>0</v>
      </c>
      <c r="M9" s="47">
        <f t="shared" si="81"/>
        <v>0</v>
      </c>
      <c r="O9" s="15">
        <f aca="true" t="shared" si="82" ref="O9:O35">C9*9.02238/100</f>
        <v>0</v>
      </c>
      <c r="P9" s="32">
        <f t="shared" si="1"/>
        <v>0</v>
      </c>
      <c r="Q9" s="32">
        <f t="shared" si="2"/>
        <v>0</v>
      </c>
      <c r="R9" s="32">
        <f t="shared" si="3"/>
        <v>0</v>
      </c>
      <c r="S9" s="32">
        <f t="shared" si="4"/>
        <v>0</v>
      </c>
      <c r="U9" s="15">
        <f aca="true" t="shared" si="83" ref="U9:U35">C9*0.08478/100</f>
        <v>0</v>
      </c>
      <c r="V9" s="15">
        <f t="shared" si="5"/>
        <v>0</v>
      </c>
      <c r="W9" s="15">
        <f t="shared" si="6"/>
        <v>0</v>
      </c>
      <c r="X9" s="32">
        <f t="shared" si="7"/>
        <v>0</v>
      </c>
      <c r="Y9" s="32">
        <f t="shared" si="8"/>
        <v>0</v>
      </c>
      <c r="AA9" s="32">
        <f aca="true" t="shared" si="84" ref="AA9:AA35">C9*2.71514/100</f>
        <v>0</v>
      </c>
      <c r="AB9" s="15">
        <f t="shared" si="9"/>
        <v>0</v>
      </c>
      <c r="AC9" s="15">
        <f t="shared" si="10"/>
        <v>0</v>
      </c>
      <c r="AD9" s="32">
        <f t="shared" si="11"/>
        <v>0</v>
      </c>
      <c r="AE9" s="32">
        <f t="shared" si="12"/>
        <v>0</v>
      </c>
      <c r="AG9" s="15">
        <f aca="true" t="shared" si="85" ref="AG9:AG35">C9*22.73895/100</f>
        <v>0</v>
      </c>
      <c r="AH9" s="15">
        <f t="shared" si="13"/>
        <v>0</v>
      </c>
      <c r="AI9" s="15">
        <f t="shared" si="14"/>
        <v>0</v>
      </c>
      <c r="AJ9" s="32">
        <f t="shared" si="15"/>
        <v>0</v>
      </c>
      <c r="AK9" s="32">
        <f t="shared" si="16"/>
        <v>0</v>
      </c>
      <c r="AM9" s="15">
        <f aca="true" t="shared" si="86" ref="AM9:AM35">C9*5.88551/100</f>
        <v>0</v>
      </c>
      <c r="AN9" s="15">
        <f t="shared" si="17"/>
        <v>0</v>
      </c>
      <c r="AO9" s="15">
        <f t="shared" si="18"/>
        <v>0</v>
      </c>
      <c r="AP9" s="32">
        <f t="shared" si="19"/>
        <v>0</v>
      </c>
      <c r="AQ9" s="32">
        <f t="shared" si="20"/>
        <v>0</v>
      </c>
      <c r="AS9" s="15">
        <f aca="true" t="shared" si="87" ref="AS9:AS35">C9*3.98496/100</f>
        <v>0</v>
      </c>
      <c r="AT9" s="15">
        <f t="shared" si="21"/>
        <v>0</v>
      </c>
      <c r="AU9" s="15">
        <f t="shared" si="22"/>
        <v>0</v>
      </c>
      <c r="AV9" s="32">
        <f t="shared" si="23"/>
        <v>0</v>
      </c>
      <c r="AW9" s="32">
        <f t="shared" si="24"/>
        <v>0</v>
      </c>
      <c r="AY9" s="15">
        <f aca="true" t="shared" si="88" ref="AY9:AY35">C9*0.61294/100</f>
        <v>0</v>
      </c>
      <c r="AZ9" s="15">
        <f t="shared" si="25"/>
        <v>0</v>
      </c>
      <c r="BA9" s="15">
        <f t="shared" si="26"/>
        <v>0</v>
      </c>
      <c r="BB9" s="32">
        <f t="shared" si="27"/>
        <v>0</v>
      </c>
      <c r="BC9" s="32">
        <f t="shared" si="28"/>
        <v>0</v>
      </c>
      <c r="BE9" s="15">
        <f aca="true" t="shared" si="89" ref="BE9:BE35">C9*1.4032/100</f>
        <v>0</v>
      </c>
      <c r="BF9" s="15">
        <f t="shared" si="29"/>
        <v>0</v>
      </c>
      <c r="BG9" s="15">
        <f t="shared" si="30"/>
        <v>0</v>
      </c>
      <c r="BH9" s="32">
        <f t="shared" si="31"/>
        <v>0</v>
      </c>
      <c r="BI9" s="32">
        <f t="shared" si="32"/>
        <v>0</v>
      </c>
      <c r="BK9" s="15">
        <f aca="true" t="shared" si="90" ref="BK9:BK35">C9*0.23527/100</f>
        <v>0</v>
      </c>
      <c r="BL9" s="15">
        <f t="shared" si="33"/>
        <v>0</v>
      </c>
      <c r="BM9" s="15">
        <f t="shared" si="34"/>
        <v>0</v>
      </c>
      <c r="BN9" s="32">
        <f t="shared" si="35"/>
        <v>0</v>
      </c>
      <c r="BO9" s="32">
        <f t="shared" si="36"/>
        <v>0</v>
      </c>
      <c r="BQ9" s="15">
        <f aca="true" t="shared" si="91" ref="BQ9:BQ35">C9*0.25449/100</f>
        <v>0</v>
      </c>
      <c r="BR9" s="15">
        <f t="shared" si="37"/>
        <v>0</v>
      </c>
      <c r="BS9" s="15">
        <f t="shared" si="38"/>
        <v>0</v>
      </c>
      <c r="BT9" s="32">
        <f t="shared" si="39"/>
        <v>0</v>
      </c>
      <c r="BU9" s="32">
        <f t="shared" si="40"/>
        <v>0</v>
      </c>
      <c r="BW9" s="15">
        <f aca="true" t="shared" si="92" ref="BW9:BW35">C9*0.48599/100</f>
        <v>0</v>
      </c>
      <c r="BX9" s="15">
        <f t="shared" si="41"/>
        <v>0</v>
      </c>
      <c r="BY9" s="15">
        <f t="shared" si="42"/>
        <v>0</v>
      </c>
      <c r="BZ9" s="32">
        <f t="shared" si="43"/>
        <v>0</v>
      </c>
      <c r="CA9" s="32">
        <f t="shared" si="44"/>
        <v>0</v>
      </c>
      <c r="CC9" s="15">
        <f>C9*0.08071/100</f>
        <v>0</v>
      </c>
      <c r="CD9" s="15">
        <f t="shared" si="45"/>
        <v>0</v>
      </c>
      <c r="CE9" s="15">
        <f t="shared" si="46"/>
        <v>0</v>
      </c>
      <c r="CF9" s="32">
        <f t="shared" si="47"/>
        <v>0</v>
      </c>
      <c r="CG9" s="32">
        <f t="shared" si="48"/>
        <v>0</v>
      </c>
      <c r="CI9" s="15">
        <f aca="true" t="shared" si="93" ref="CI9:CI35">C9*0.0014/100</f>
        <v>0</v>
      </c>
      <c r="CJ9" s="15">
        <f t="shared" si="49"/>
        <v>0</v>
      </c>
      <c r="CK9" s="15">
        <f t="shared" si="50"/>
        <v>0</v>
      </c>
      <c r="CL9" s="32">
        <f aca="true" t="shared" si="94" ref="CL9:CL35">CJ$6*$F9</f>
        <v>0</v>
      </c>
      <c r="CM9" s="32">
        <f aca="true" t="shared" si="95" ref="CM9:CM35">CJ$6*$G9</f>
        <v>0</v>
      </c>
      <c r="CO9" s="15">
        <f aca="true" t="shared" si="96" ref="CO9:CO35">C9*0.51373/100</f>
        <v>0</v>
      </c>
      <c r="CP9" s="15">
        <f t="shared" si="51"/>
        <v>0</v>
      </c>
      <c r="CQ9" s="15">
        <f t="shared" si="52"/>
        <v>0</v>
      </c>
      <c r="CR9" s="32">
        <f t="shared" si="53"/>
        <v>0</v>
      </c>
      <c r="CS9" s="32">
        <f t="shared" si="54"/>
        <v>0</v>
      </c>
      <c r="CU9" s="15">
        <f aca="true" t="shared" si="97" ref="CU9:CU35">C9*0.74436/100</f>
        <v>0</v>
      </c>
      <c r="CV9" s="15">
        <f t="shared" si="55"/>
        <v>0</v>
      </c>
      <c r="CW9" s="15">
        <f t="shared" si="56"/>
        <v>0</v>
      </c>
      <c r="CX9" s="32">
        <f t="shared" si="57"/>
        <v>0</v>
      </c>
      <c r="CY9" s="32">
        <f t="shared" si="58"/>
        <v>0</v>
      </c>
      <c r="DA9" s="15">
        <f aca="true" t="shared" si="98" ref="DA9:DA35">C9*0.94183/100</f>
        <v>0</v>
      </c>
      <c r="DB9" s="15">
        <f t="shared" si="59"/>
        <v>0</v>
      </c>
      <c r="DC9" s="15">
        <f t="shared" si="60"/>
        <v>0</v>
      </c>
      <c r="DD9" s="32">
        <f t="shared" si="61"/>
        <v>0</v>
      </c>
      <c r="DE9" s="32">
        <f t="shared" si="62"/>
        <v>0</v>
      </c>
      <c r="DG9" s="15">
        <f aca="true" t="shared" si="99" ref="DG9:DG35">C9*0.0876/100</f>
        <v>0</v>
      </c>
      <c r="DH9" s="15">
        <f t="shared" si="63"/>
        <v>0</v>
      </c>
      <c r="DI9" s="15">
        <f t="shared" si="64"/>
        <v>0</v>
      </c>
      <c r="DJ9" s="32">
        <f t="shared" si="65"/>
        <v>0</v>
      </c>
      <c r="DK9" s="32">
        <f t="shared" si="66"/>
        <v>0</v>
      </c>
      <c r="DM9" s="15">
        <f aca="true" t="shared" si="100" ref="DM9:DM35">C9*1.65525/100</f>
        <v>0</v>
      </c>
      <c r="DN9" s="32">
        <f t="shared" si="67"/>
        <v>0</v>
      </c>
      <c r="DO9" s="15">
        <f t="shared" si="68"/>
        <v>0</v>
      </c>
      <c r="DP9" s="32">
        <f t="shared" si="69"/>
        <v>0</v>
      </c>
      <c r="DQ9" s="32">
        <f t="shared" si="70"/>
        <v>0</v>
      </c>
      <c r="DS9" s="15">
        <f aca="true" t="shared" si="101" ref="DS9:DS35">C9*4.29442/100</f>
        <v>0</v>
      </c>
      <c r="DT9" s="15">
        <f t="shared" si="71"/>
        <v>0</v>
      </c>
      <c r="DU9" s="15">
        <f t="shared" si="72"/>
        <v>0</v>
      </c>
      <c r="DV9" s="32">
        <f t="shared" si="73"/>
        <v>0</v>
      </c>
      <c r="DW9" s="32">
        <f t="shared" si="74"/>
        <v>0</v>
      </c>
      <c r="DY9" s="15">
        <f aca="true" t="shared" si="102" ref="DY9:DY35">C9*0.31635/100</f>
        <v>0</v>
      </c>
      <c r="DZ9" s="15">
        <f t="shared" si="75"/>
        <v>0</v>
      </c>
      <c r="EA9" s="15">
        <f t="shared" si="76"/>
        <v>0</v>
      </c>
      <c r="EB9" s="32">
        <f t="shared" si="77"/>
        <v>0</v>
      </c>
      <c r="EC9" s="32">
        <f t="shared" si="78"/>
        <v>0</v>
      </c>
    </row>
    <row r="10" spans="1:133" ht="12">
      <c r="A10" s="2">
        <v>41183</v>
      </c>
      <c r="C10" s="16">
        <f>'2012A'!C10</f>
        <v>0</v>
      </c>
      <c r="D10" s="16">
        <f>'2012A'!D10</f>
        <v>107622</v>
      </c>
      <c r="E10" s="16">
        <f t="shared" si="79"/>
        <v>107622</v>
      </c>
      <c r="F10" s="16">
        <f>'2012A'!F10</f>
        <v>34072</v>
      </c>
      <c r="G10" s="16">
        <f>'2012A'!G10</f>
        <v>54490</v>
      </c>
      <c r="I10" s="47">
        <f t="shared" si="80"/>
        <v>0</v>
      </c>
      <c r="J10" s="47">
        <f t="shared" si="80"/>
        <v>60332.0967972</v>
      </c>
      <c r="K10" s="47">
        <f t="shared" si="0"/>
        <v>60332.0967972</v>
      </c>
      <c r="L10" s="47">
        <f t="shared" si="81"/>
        <v>19100.511067199997</v>
      </c>
      <c r="M10" s="47">
        <f t="shared" si="81"/>
        <v>30546.690774000002</v>
      </c>
      <c r="P10" s="32">
        <f t="shared" si="1"/>
        <v>9710.0658036</v>
      </c>
      <c r="Q10" s="32">
        <f t="shared" si="2"/>
        <v>9710.0658036</v>
      </c>
      <c r="R10" s="32">
        <f t="shared" si="3"/>
        <v>3074.1053136</v>
      </c>
      <c r="S10" s="32">
        <f t="shared" si="4"/>
        <v>4916.294862000001</v>
      </c>
      <c r="V10" s="15">
        <f t="shared" si="5"/>
        <v>91.24193159999999</v>
      </c>
      <c r="W10" s="15">
        <f t="shared" si="6"/>
        <v>91.24193159999999</v>
      </c>
      <c r="X10" s="32">
        <f t="shared" si="7"/>
        <v>28.8862416</v>
      </c>
      <c r="Y10" s="32">
        <f t="shared" si="8"/>
        <v>46.196622</v>
      </c>
      <c r="AA10" s="32"/>
      <c r="AB10" s="15">
        <f t="shared" si="9"/>
        <v>2922.0879707999998</v>
      </c>
      <c r="AC10" s="15">
        <f t="shared" si="10"/>
        <v>2922.0879707999998</v>
      </c>
      <c r="AD10" s="32">
        <f t="shared" si="11"/>
        <v>925.1025007999999</v>
      </c>
      <c r="AE10" s="32">
        <f t="shared" si="12"/>
        <v>1479.4797859999999</v>
      </c>
      <c r="AH10" s="15">
        <f t="shared" si="13"/>
        <v>24472.112769</v>
      </c>
      <c r="AI10" s="15">
        <f t="shared" si="14"/>
        <v>24472.112769</v>
      </c>
      <c r="AJ10" s="32">
        <f t="shared" si="15"/>
        <v>7747.615044</v>
      </c>
      <c r="AK10" s="32">
        <f t="shared" si="16"/>
        <v>12390.453855</v>
      </c>
      <c r="AN10" s="15">
        <f t="shared" si="17"/>
        <v>6334.1035722</v>
      </c>
      <c r="AO10" s="15">
        <f t="shared" si="18"/>
        <v>6334.1035722</v>
      </c>
      <c r="AP10" s="32">
        <f t="shared" si="19"/>
        <v>2005.3109672</v>
      </c>
      <c r="AQ10" s="32">
        <f t="shared" si="20"/>
        <v>3207.014399</v>
      </c>
      <c r="AT10" s="15">
        <f t="shared" si="21"/>
        <v>4288.6936512</v>
      </c>
      <c r="AU10" s="15">
        <f t="shared" si="22"/>
        <v>4288.6936512</v>
      </c>
      <c r="AV10" s="32">
        <f t="shared" si="23"/>
        <v>1357.7555711999998</v>
      </c>
      <c r="AW10" s="32">
        <f t="shared" si="24"/>
        <v>2171.404704</v>
      </c>
      <c r="AZ10" s="15">
        <f t="shared" si="25"/>
        <v>659.6582868</v>
      </c>
      <c r="BA10" s="15">
        <f t="shared" si="26"/>
        <v>659.6582868</v>
      </c>
      <c r="BB10" s="32">
        <f t="shared" si="27"/>
        <v>208.8409168</v>
      </c>
      <c r="BC10" s="32">
        <f t="shared" si="28"/>
        <v>333.991006</v>
      </c>
      <c r="BF10" s="15">
        <f t="shared" si="29"/>
        <v>1510.1519039999998</v>
      </c>
      <c r="BG10" s="15">
        <f t="shared" si="30"/>
        <v>1510.1519039999998</v>
      </c>
      <c r="BH10" s="32">
        <f t="shared" si="31"/>
        <v>478.098304</v>
      </c>
      <c r="BI10" s="32">
        <f t="shared" si="32"/>
        <v>764.6036799999999</v>
      </c>
      <c r="BL10" s="15">
        <f t="shared" si="33"/>
        <v>253.2022794</v>
      </c>
      <c r="BM10" s="15">
        <f t="shared" si="34"/>
        <v>253.2022794</v>
      </c>
      <c r="BN10" s="32">
        <f t="shared" si="35"/>
        <v>80.1611944</v>
      </c>
      <c r="BO10" s="32">
        <f t="shared" si="36"/>
        <v>128.198623</v>
      </c>
      <c r="BR10" s="15">
        <f t="shared" si="37"/>
        <v>273.8872278</v>
      </c>
      <c r="BS10" s="15">
        <f t="shared" si="38"/>
        <v>273.8872278</v>
      </c>
      <c r="BT10" s="32">
        <f t="shared" si="39"/>
        <v>86.7098328</v>
      </c>
      <c r="BU10" s="32">
        <f t="shared" si="40"/>
        <v>138.671601</v>
      </c>
      <c r="BX10" s="15">
        <f t="shared" si="41"/>
        <v>523.0321577999999</v>
      </c>
      <c r="BY10" s="15">
        <f t="shared" si="42"/>
        <v>523.0321577999999</v>
      </c>
      <c r="BZ10" s="32">
        <f t="shared" si="43"/>
        <v>165.5865128</v>
      </c>
      <c r="CA10" s="32">
        <f t="shared" si="44"/>
        <v>264.81595100000004</v>
      </c>
      <c r="CD10" s="15">
        <f t="shared" si="45"/>
        <v>86.8617162</v>
      </c>
      <c r="CE10" s="15">
        <f t="shared" si="46"/>
        <v>86.8617162</v>
      </c>
      <c r="CF10" s="32">
        <f t="shared" si="47"/>
        <v>27.4995112</v>
      </c>
      <c r="CG10" s="32">
        <f t="shared" si="48"/>
        <v>43.978879</v>
      </c>
      <c r="CJ10" s="15">
        <f t="shared" si="49"/>
        <v>1.506708</v>
      </c>
      <c r="CK10" s="15">
        <f t="shared" si="50"/>
        <v>1.506708</v>
      </c>
      <c r="CL10" s="32">
        <f t="shared" si="94"/>
        <v>0.477008</v>
      </c>
      <c r="CM10" s="32">
        <f t="shared" si="95"/>
        <v>0.76286</v>
      </c>
      <c r="CP10" s="15">
        <f t="shared" si="51"/>
        <v>552.8865006</v>
      </c>
      <c r="CQ10" s="15">
        <f t="shared" si="52"/>
        <v>552.8865006</v>
      </c>
      <c r="CR10" s="32">
        <f t="shared" si="53"/>
        <v>175.0380856</v>
      </c>
      <c r="CS10" s="32">
        <f t="shared" si="54"/>
        <v>279.93147700000003</v>
      </c>
      <c r="CV10" s="15">
        <f t="shared" si="55"/>
        <v>801.0951192</v>
      </c>
      <c r="CW10" s="15">
        <f t="shared" si="56"/>
        <v>801.0951192</v>
      </c>
      <c r="CX10" s="32">
        <f t="shared" si="57"/>
        <v>253.6183392</v>
      </c>
      <c r="CY10" s="32">
        <f t="shared" si="58"/>
        <v>405.601764</v>
      </c>
      <c r="DB10" s="15">
        <f t="shared" si="59"/>
        <v>1013.6162826</v>
      </c>
      <c r="DC10" s="15">
        <f t="shared" si="60"/>
        <v>1013.6162826</v>
      </c>
      <c r="DD10" s="32">
        <f t="shared" si="61"/>
        <v>320.9003176</v>
      </c>
      <c r="DE10" s="32">
        <f t="shared" si="62"/>
        <v>513.203167</v>
      </c>
      <c r="DH10" s="15">
        <f t="shared" si="63"/>
        <v>94.276872</v>
      </c>
      <c r="DI10" s="15">
        <f t="shared" si="64"/>
        <v>94.276872</v>
      </c>
      <c r="DJ10" s="32">
        <f t="shared" si="65"/>
        <v>29.847072</v>
      </c>
      <c r="DK10" s="32">
        <f t="shared" si="66"/>
        <v>47.73324</v>
      </c>
      <c r="DN10" s="32">
        <f t="shared" si="67"/>
        <v>1781.4131550000002</v>
      </c>
      <c r="DO10" s="15">
        <f t="shared" si="68"/>
        <v>1781.4131550000002</v>
      </c>
      <c r="DP10" s="32">
        <f t="shared" si="69"/>
        <v>563.9767800000001</v>
      </c>
      <c r="DQ10" s="32">
        <f t="shared" si="70"/>
        <v>901.945725</v>
      </c>
      <c r="DT10" s="15">
        <f t="shared" si="71"/>
        <v>4621.7406924</v>
      </c>
      <c r="DU10" s="15">
        <f t="shared" si="72"/>
        <v>4621.7406924</v>
      </c>
      <c r="DV10" s="32">
        <f t="shared" si="73"/>
        <v>1463.1947824000001</v>
      </c>
      <c r="DW10" s="32">
        <f t="shared" si="74"/>
        <v>2340.029458</v>
      </c>
      <c r="DZ10" s="15">
        <f t="shared" si="75"/>
        <v>340.462197</v>
      </c>
      <c r="EA10" s="15">
        <f t="shared" si="76"/>
        <v>340.462197</v>
      </c>
      <c r="EB10" s="32">
        <f t="shared" si="77"/>
        <v>107.786772</v>
      </c>
      <c r="EC10" s="32">
        <f t="shared" si="78"/>
        <v>172.379115</v>
      </c>
    </row>
    <row r="11" spans="1:133" ht="12">
      <c r="A11" s="2">
        <v>41365</v>
      </c>
      <c r="C11" s="16">
        <f>'2012A'!C11</f>
        <v>0</v>
      </c>
      <c r="D11" s="16">
        <f>'2012A'!D11</f>
        <v>83500</v>
      </c>
      <c r="E11" s="16">
        <f t="shared" si="79"/>
        <v>83500</v>
      </c>
      <c r="F11" s="16">
        <f>'2012A'!F11</f>
        <v>34071</v>
      </c>
      <c r="G11" s="16">
        <f>'2012A'!G11</f>
        <v>54497</v>
      </c>
      <c r="I11" s="47">
        <f t="shared" si="80"/>
        <v>0</v>
      </c>
      <c r="J11" s="47">
        <f t="shared" si="80"/>
        <v>46809.482099999994</v>
      </c>
      <c r="K11" s="47">
        <f t="shared" si="0"/>
        <v>46809.482099999994</v>
      </c>
      <c r="L11" s="47">
        <f t="shared" si="81"/>
        <v>19099.9504746</v>
      </c>
      <c r="M11" s="47">
        <f t="shared" si="81"/>
        <v>30550.614922200006</v>
      </c>
      <c r="O11" s="15">
        <f t="shared" si="82"/>
        <v>0</v>
      </c>
      <c r="P11" s="32">
        <f t="shared" si="1"/>
        <v>7533.6873</v>
      </c>
      <c r="Q11" s="32">
        <f t="shared" si="2"/>
        <v>7533.6873</v>
      </c>
      <c r="R11" s="32">
        <f t="shared" si="3"/>
        <v>3074.0150898</v>
      </c>
      <c r="S11" s="32">
        <f t="shared" si="4"/>
        <v>4916.926428600001</v>
      </c>
      <c r="U11" s="15">
        <f t="shared" si="83"/>
        <v>0</v>
      </c>
      <c r="V11" s="15">
        <f t="shared" si="5"/>
        <v>70.79129999999999</v>
      </c>
      <c r="W11" s="15">
        <f t="shared" si="6"/>
        <v>70.79129999999999</v>
      </c>
      <c r="X11" s="32">
        <f t="shared" si="7"/>
        <v>28.8853938</v>
      </c>
      <c r="Y11" s="32">
        <f t="shared" si="8"/>
        <v>46.2025566</v>
      </c>
      <c r="AA11" s="32">
        <f t="shared" si="84"/>
        <v>0</v>
      </c>
      <c r="AB11" s="15">
        <f t="shared" si="9"/>
        <v>2267.1419</v>
      </c>
      <c r="AC11" s="15">
        <f t="shared" si="10"/>
        <v>2267.1419</v>
      </c>
      <c r="AD11" s="32">
        <f t="shared" si="11"/>
        <v>925.0753493999999</v>
      </c>
      <c r="AE11" s="32">
        <f t="shared" si="12"/>
        <v>1479.6698457999998</v>
      </c>
      <c r="AG11" s="15">
        <f t="shared" si="85"/>
        <v>0</v>
      </c>
      <c r="AH11" s="15">
        <f t="shared" si="13"/>
        <v>18987.02325</v>
      </c>
      <c r="AI11" s="15">
        <f t="shared" si="14"/>
        <v>18987.02325</v>
      </c>
      <c r="AJ11" s="32">
        <f t="shared" si="15"/>
        <v>7747.387654499999</v>
      </c>
      <c r="AK11" s="32">
        <f t="shared" si="16"/>
        <v>12392.0455815</v>
      </c>
      <c r="AM11" s="15">
        <f t="shared" si="86"/>
        <v>0</v>
      </c>
      <c r="AN11" s="15">
        <f t="shared" si="17"/>
        <v>4914.40085</v>
      </c>
      <c r="AO11" s="15">
        <f t="shared" si="18"/>
        <v>4914.40085</v>
      </c>
      <c r="AP11" s="32">
        <f t="shared" si="19"/>
        <v>2005.2521121</v>
      </c>
      <c r="AQ11" s="32">
        <f t="shared" si="20"/>
        <v>3207.4263847</v>
      </c>
      <c r="AS11" s="15">
        <f t="shared" si="87"/>
        <v>0</v>
      </c>
      <c r="AT11" s="15">
        <f t="shared" si="21"/>
        <v>3327.4416</v>
      </c>
      <c r="AU11" s="15">
        <f t="shared" si="22"/>
        <v>3327.4416</v>
      </c>
      <c r="AV11" s="32">
        <f t="shared" si="23"/>
        <v>1357.7157216</v>
      </c>
      <c r="AW11" s="32">
        <f t="shared" si="24"/>
        <v>2171.6836512</v>
      </c>
      <c r="AY11" s="15">
        <f t="shared" si="88"/>
        <v>0</v>
      </c>
      <c r="AZ11" s="15">
        <f t="shared" si="25"/>
        <v>511.80490000000003</v>
      </c>
      <c r="BA11" s="15">
        <f t="shared" si="26"/>
        <v>511.80490000000003</v>
      </c>
      <c r="BB11" s="32">
        <f t="shared" si="27"/>
        <v>208.8347874</v>
      </c>
      <c r="BC11" s="32">
        <f t="shared" si="28"/>
        <v>334.0339118</v>
      </c>
      <c r="BE11" s="15">
        <f t="shared" si="89"/>
        <v>0</v>
      </c>
      <c r="BF11" s="15">
        <f t="shared" si="29"/>
        <v>1171.672</v>
      </c>
      <c r="BG11" s="15">
        <f t="shared" si="30"/>
        <v>1171.672</v>
      </c>
      <c r="BH11" s="32">
        <f t="shared" si="31"/>
        <v>478.084272</v>
      </c>
      <c r="BI11" s="32">
        <f t="shared" si="32"/>
        <v>764.701904</v>
      </c>
      <c r="BK11" s="15">
        <f t="shared" si="90"/>
        <v>0</v>
      </c>
      <c r="BL11" s="15">
        <f t="shared" si="33"/>
        <v>196.45045000000002</v>
      </c>
      <c r="BM11" s="15">
        <f t="shared" si="34"/>
        <v>196.45045000000002</v>
      </c>
      <c r="BN11" s="32">
        <f t="shared" si="35"/>
        <v>80.15884170000001</v>
      </c>
      <c r="BO11" s="32">
        <f t="shared" si="36"/>
        <v>128.2150919</v>
      </c>
      <c r="BQ11" s="15">
        <f t="shared" si="91"/>
        <v>0</v>
      </c>
      <c r="BR11" s="15">
        <f t="shared" si="37"/>
        <v>212.49915000000001</v>
      </c>
      <c r="BS11" s="15">
        <f t="shared" si="38"/>
        <v>212.49915000000001</v>
      </c>
      <c r="BT11" s="32">
        <f t="shared" si="39"/>
        <v>86.7072879</v>
      </c>
      <c r="BU11" s="32">
        <f t="shared" si="40"/>
        <v>138.6894153</v>
      </c>
      <c r="BW11" s="15">
        <f t="shared" si="92"/>
        <v>0</v>
      </c>
      <c r="BX11" s="15">
        <f t="shared" si="41"/>
        <v>405.80165</v>
      </c>
      <c r="BY11" s="15">
        <f t="shared" si="42"/>
        <v>405.80165</v>
      </c>
      <c r="BZ11" s="32">
        <f t="shared" si="43"/>
        <v>165.58165290000002</v>
      </c>
      <c r="CA11" s="32">
        <f t="shared" si="44"/>
        <v>264.8499703</v>
      </c>
      <c r="CC11" s="15">
        <f>C11*0.08071/100</f>
        <v>0</v>
      </c>
      <c r="CD11" s="15">
        <f t="shared" si="45"/>
        <v>67.39285000000001</v>
      </c>
      <c r="CE11" s="15">
        <f t="shared" si="46"/>
        <v>67.39285000000001</v>
      </c>
      <c r="CF11" s="32">
        <f t="shared" si="47"/>
        <v>27.4987041</v>
      </c>
      <c r="CG11" s="32">
        <f t="shared" si="48"/>
        <v>43.984528700000006</v>
      </c>
      <c r="CI11" s="15">
        <f t="shared" si="93"/>
        <v>0</v>
      </c>
      <c r="CJ11" s="15">
        <f t="shared" si="49"/>
        <v>1.169</v>
      </c>
      <c r="CK11" s="15">
        <f t="shared" si="50"/>
        <v>1.169</v>
      </c>
      <c r="CL11" s="32">
        <f t="shared" si="94"/>
        <v>0.476994</v>
      </c>
      <c r="CM11" s="32">
        <f t="shared" si="95"/>
        <v>0.762958</v>
      </c>
      <c r="CO11" s="15">
        <f t="shared" si="96"/>
        <v>0</v>
      </c>
      <c r="CP11" s="15">
        <f t="shared" si="51"/>
        <v>428.96455000000003</v>
      </c>
      <c r="CQ11" s="15">
        <f t="shared" si="52"/>
        <v>428.96455000000003</v>
      </c>
      <c r="CR11" s="32">
        <f t="shared" si="53"/>
        <v>175.0329483</v>
      </c>
      <c r="CS11" s="32">
        <f t="shared" si="54"/>
        <v>279.9674381</v>
      </c>
      <c r="CU11" s="15">
        <f t="shared" si="97"/>
        <v>0</v>
      </c>
      <c r="CV11" s="15">
        <f t="shared" si="55"/>
        <v>621.5406</v>
      </c>
      <c r="CW11" s="15">
        <f t="shared" si="56"/>
        <v>621.5406</v>
      </c>
      <c r="CX11" s="32">
        <f t="shared" si="57"/>
        <v>253.6108956</v>
      </c>
      <c r="CY11" s="32">
        <f t="shared" si="58"/>
        <v>405.6538692</v>
      </c>
      <c r="DA11" s="15">
        <f t="shared" si="98"/>
        <v>0</v>
      </c>
      <c r="DB11" s="15">
        <f t="shared" si="59"/>
        <v>786.42805</v>
      </c>
      <c r="DC11" s="15">
        <f t="shared" si="60"/>
        <v>786.42805</v>
      </c>
      <c r="DD11" s="32">
        <f t="shared" si="61"/>
        <v>320.8908993</v>
      </c>
      <c r="DE11" s="32">
        <f t="shared" si="62"/>
        <v>513.2690951</v>
      </c>
      <c r="DG11" s="15">
        <f t="shared" si="99"/>
        <v>0</v>
      </c>
      <c r="DH11" s="15">
        <f t="shared" si="63"/>
        <v>73.146</v>
      </c>
      <c r="DI11" s="15">
        <f t="shared" si="64"/>
        <v>73.146</v>
      </c>
      <c r="DJ11" s="32">
        <f t="shared" si="65"/>
        <v>29.846196000000003</v>
      </c>
      <c r="DK11" s="32">
        <f t="shared" si="66"/>
        <v>47.739372</v>
      </c>
      <c r="DM11" s="15">
        <f t="shared" si="100"/>
        <v>0</v>
      </c>
      <c r="DN11" s="32">
        <f t="shared" si="67"/>
        <v>1382.13375</v>
      </c>
      <c r="DO11" s="15">
        <f t="shared" si="68"/>
        <v>1382.13375</v>
      </c>
      <c r="DP11" s="32">
        <f t="shared" si="69"/>
        <v>563.9602275000001</v>
      </c>
      <c r="DQ11" s="32">
        <f t="shared" si="70"/>
        <v>902.0615925000001</v>
      </c>
      <c r="DS11" s="15">
        <f t="shared" si="101"/>
        <v>0</v>
      </c>
      <c r="DT11" s="15">
        <f t="shared" si="71"/>
        <v>3585.8406999999993</v>
      </c>
      <c r="DU11" s="15">
        <f t="shared" si="72"/>
        <v>3585.8406999999993</v>
      </c>
      <c r="DV11" s="32">
        <f t="shared" si="73"/>
        <v>1463.1518382000002</v>
      </c>
      <c r="DW11" s="32">
        <f t="shared" si="74"/>
        <v>2340.3300674</v>
      </c>
      <c r="DY11" s="15">
        <f t="shared" si="102"/>
        <v>0</v>
      </c>
      <c r="DZ11" s="15">
        <f t="shared" si="75"/>
        <v>264.15225000000004</v>
      </c>
      <c r="EA11" s="15">
        <f t="shared" si="76"/>
        <v>264.15225000000004</v>
      </c>
      <c r="EB11" s="32">
        <f t="shared" si="77"/>
        <v>107.7836085</v>
      </c>
      <c r="EC11" s="32">
        <f t="shared" si="78"/>
        <v>172.4012595</v>
      </c>
    </row>
    <row r="12" spans="1:133" ht="12">
      <c r="A12" s="2">
        <v>41548</v>
      </c>
      <c r="C12" s="16">
        <f>'2012A'!C12</f>
        <v>0</v>
      </c>
      <c r="D12" s="16">
        <f>'2012A'!D12</f>
        <v>83500</v>
      </c>
      <c r="E12" s="16">
        <f t="shared" si="79"/>
        <v>83500</v>
      </c>
      <c r="F12" s="16">
        <f>'2012A'!F12</f>
        <v>34071</v>
      </c>
      <c r="G12" s="16">
        <f>'2012A'!G12</f>
        <v>54497</v>
      </c>
      <c r="I12" s="47">
        <f t="shared" si="80"/>
        <v>0</v>
      </c>
      <c r="J12" s="47">
        <f t="shared" si="80"/>
        <v>46809.482099999994</v>
      </c>
      <c r="K12" s="47">
        <f t="shared" si="0"/>
        <v>46809.482099999994</v>
      </c>
      <c r="L12" s="47">
        <f t="shared" si="81"/>
        <v>19099.9504746</v>
      </c>
      <c r="M12" s="47">
        <f t="shared" si="81"/>
        <v>30550.614922200006</v>
      </c>
      <c r="P12" s="32">
        <f t="shared" si="1"/>
        <v>7533.6873</v>
      </c>
      <c r="Q12" s="32">
        <f t="shared" si="2"/>
        <v>7533.6873</v>
      </c>
      <c r="R12" s="32">
        <f t="shared" si="3"/>
        <v>3074.0150898</v>
      </c>
      <c r="S12" s="32">
        <f t="shared" si="4"/>
        <v>4916.926428600001</v>
      </c>
      <c r="V12" s="15">
        <f t="shared" si="5"/>
        <v>70.79129999999999</v>
      </c>
      <c r="W12" s="15">
        <f t="shared" si="6"/>
        <v>70.79129999999999</v>
      </c>
      <c r="X12" s="32">
        <f t="shared" si="7"/>
        <v>28.8853938</v>
      </c>
      <c r="Y12" s="32">
        <f t="shared" si="8"/>
        <v>46.2025566</v>
      </c>
      <c r="AA12" s="32"/>
      <c r="AB12" s="15">
        <f t="shared" si="9"/>
        <v>2267.1419</v>
      </c>
      <c r="AC12" s="15">
        <f t="shared" si="10"/>
        <v>2267.1419</v>
      </c>
      <c r="AD12" s="32">
        <f t="shared" si="11"/>
        <v>925.0753493999999</v>
      </c>
      <c r="AE12" s="32">
        <f t="shared" si="12"/>
        <v>1479.6698457999998</v>
      </c>
      <c r="AH12" s="15">
        <f t="shared" si="13"/>
        <v>18987.02325</v>
      </c>
      <c r="AI12" s="15">
        <f t="shared" si="14"/>
        <v>18987.02325</v>
      </c>
      <c r="AJ12" s="32">
        <f t="shared" si="15"/>
        <v>7747.387654499999</v>
      </c>
      <c r="AK12" s="32">
        <f t="shared" si="16"/>
        <v>12392.0455815</v>
      </c>
      <c r="AN12" s="15">
        <f t="shared" si="17"/>
        <v>4914.40085</v>
      </c>
      <c r="AO12" s="15">
        <f t="shared" si="18"/>
        <v>4914.40085</v>
      </c>
      <c r="AP12" s="32">
        <f t="shared" si="19"/>
        <v>2005.2521121</v>
      </c>
      <c r="AQ12" s="32">
        <f t="shared" si="20"/>
        <v>3207.4263847</v>
      </c>
      <c r="AT12" s="15">
        <f t="shared" si="21"/>
        <v>3327.4416</v>
      </c>
      <c r="AU12" s="15">
        <f t="shared" si="22"/>
        <v>3327.4416</v>
      </c>
      <c r="AV12" s="32">
        <f t="shared" si="23"/>
        <v>1357.7157216</v>
      </c>
      <c r="AW12" s="32">
        <f t="shared" si="24"/>
        <v>2171.6836512</v>
      </c>
      <c r="AZ12" s="15">
        <f t="shared" si="25"/>
        <v>511.80490000000003</v>
      </c>
      <c r="BA12" s="15">
        <f t="shared" si="26"/>
        <v>511.80490000000003</v>
      </c>
      <c r="BB12" s="32">
        <f t="shared" si="27"/>
        <v>208.8347874</v>
      </c>
      <c r="BC12" s="32">
        <f t="shared" si="28"/>
        <v>334.0339118</v>
      </c>
      <c r="BF12" s="15">
        <f t="shared" si="29"/>
        <v>1171.672</v>
      </c>
      <c r="BG12" s="15">
        <f t="shared" si="30"/>
        <v>1171.672</v>
      </c>
      <c r="BH12" s="32">
        <f t="shared" si="31"/>
        <v>478.084272</v>
      </c>
      <c r="BI12" s="32">
        <f t="shared" si="32"/>
        <v>764.701904</v>
      </c>
      <c r="BL12" s="15">
        <f t="shared" si="33"/>
        <v>196.45045000000002</v>
      </c>
      <c r="BM12" s="15">
        <f t="shared" si="34"/>
        <v>196.45045000000002</v>
      </c>
      <c r="BN12" s="32">
        <f t="shared" si="35"/>
        <v>80.15884170000001</v>
      </c>
      <c r="BO12" s="32">
        <f t="shared" si="36"/>
        <v>128.2150919</v>
      </c>
      <c r="BR12" s="15">
        <f t="shared" si="37"/>
        <v>212.49915000000001</v>
      </c>
      <c r="BS12" s="15">
        <f t="shared" si="38"/>
        <v>212.49915000000001</v>
      </c>
      <c r="BT12" s="32">
        <f t="shared" si="39"/>
        <v>86.7072879</v>
      </c>
      <c r="BU12" s="32">
        <f t="shared" si="40"/>
        <v>138.6894153</v>
      </c>
      <c r="BX12" s="15">
        <f t="shared" si="41"/>
        <v>405.80165</v>
      </c>
      <c r="BY12" s="15">
        <f t="shared" si="42"/>
        <v>405.80165</v>
      </c>
      <c r="BZ12" s="32">
        <f t="shared" si="43"/>
        <v>165.58165290000002</v>
      </c>
      <c r="CA12" s="32">
        <f t="shared" si="44"/>
        <v>264.8499703</v>
      </c>
      <c r="CD12" s="15">
        <f t="shared" si="45"/>
        <v>67.39285000000001</v>
      </c>
      <c r="CE12" s="15">
        <f t="shared" si="46"/>
        <v>67.39285000000001</v>
      </c>
      <c r="CF12" s="32">
        <f t="shared" si="47"/>
        <v>27.4987041</v>
      </c>
      <c r="CG12" s="32">
        <f t="shared" si="48"/>
        <v>43.984528700000006</v>
      </c>
      <c r="CJ12" s="15">
        <f t="shared" si="49"/>
        <v>1.169</v>
      </c>
      <c r="CK12" s="15">
        <f t="shared" si="50"/>
        <v>1.169</v>
      </c>
      <c r="CL12" s="32">
        <f t="shared" si="94"/>
        <v>0.476994</v>
      </c>
      <c r="CM12" s="32">
        <f t="shared" si="95"/>
        <v>0.762958</v>
      </c>
      <c r="CP12" s="15">
        <f t="shared" si="51"/>
        <v>428.96455000000003</v>
      </c>
      <c r="CQ12" s="15">
        <f t="shared" si="52"/>
        <v>428.96455000000003</v>
      </c>
      <c r="CR12" s="32">
        <f t="shared" si="53"/>
        <v>175.0329483</v>
      </c>
      <c r="CS12" s="32">
        <f t="shared" si="54"/>
        <v>279.9674381</v>
      </c>
      <c r="CV12" s="15">
        <f t="shared" si="55"/>
        <v>621.5406</v>
      </c>
      <c r="CW12" s="15">
        <f t="shared" si="56"/>
        <v>621.5406</v>
      </c>
      <c r="CX12" s="32">
        <f t="shared" si="57"/>
        <v>253.6108956</v>
      </c>
      <c r="CY12" s="32">
        <f t="shared" si="58"/>
        <v>405.6538692</v>
      </c>
      <c r="DB12" s="15">
        <f t="shared" si="59"/>
        <v>786.42805</v>
      </c>
      <c r="DC12" s="15">
        <f t="shared" si="60"/>
        <v>786.42805</v>
      </c>
      <c r="DD12" s="32">
        <f t="shared" si="61"/>
        <v>320.8908993</v>
      </c>
      <c r="DE12" s="32">
        <f t="shared" si="62"/>
        <v>513.2690951</v>
      </c>
      <c r="DH12" s="15">
        <f t="shared" si="63"/>
        <v>73.146</v>
      </c>
      <c r="DI12" s="15">
        <f t="shared" si="64"/>
        <v>73.146</v>
      </c>
      <c r="DJ12" s="32">
        <f t="shared" si="65"/>
        <v>29.846196000000003</v>
      </c>
      <c r="DK12" s="32">
        <f t="shared" si="66"/>
        <v>47.739372</v>
      </c>
      <c r="DN12" s="32">
        <f t="shared" si="67"/>
        <v>1382.13375</v>
      </c>
      <c r="DO12" s="15">
        <f t="shared" si="68"/>
        <v>1382.13375</v>
      </c>
      <c r="DP12" s="32">
        <f t="shared" si="69"/>
        <v>563.9602275000001</v>
      </c>
      <c r="DQ12" s="32">
        <f t="shared" si="70"/>
        <v>902.0615925000001</v>
      </c>
      <c r="DT12" s="15">
        <f t="shared" si="71"/>
        <v>3585.8406999999993</v>
      </c>
      <c r="DU12" s="15">
        <f t="shared" si="72"/>
        <v>3585.8406999999993</v>
      </c>
      <c r="DV12" s="32">
        <f t="shared" si="73"/>
        <v>1463.1518382000002</v>
      </c>
      <c r="DW12" s="32">
        <f t="shared" si="74"/>
        <v>2340.3300674</v>
      </c>
      <c r="DZ12" s="15">
        <f t="shared" si="75"/>
        <v>264.15225000000004</v>
      </c>
      <c r="EA12" s="15">
        <f t="shared" si="76"/>
        <v>264.15225000000004</v>
      </c>
      <c r="EB12" s="32">
        <f t="shared" si="77"/>
        <v>107.7836085</v>
      </c>
      <c r="EC12" s="32">
        <f t="shared" si="78"/>
        <v>172.4012595</v>
      </c>
    </row>
    <row r="13" spans="1:133" ht="12">
      <c r="A13" s="2">
        <v>41730</v>
      </c>
      <c r="C13" s="16">
        <f>'2012A'!C13</f>
        <v>0</v>
      </c>
      <c r="D13" s="16">
        <f>'2012A'!D13</f>
        <v>83500</v>
      </c>
      <c r="E13" s="16">
        <f t="shared" si="79"/>
        <v>83500</v>
      </c>
      <c r="F13" s="16">
        <f>'2012A'!F13</f>
        <v>34071</v>
      </c>
      <c r="G13" s="16">
        <f>'2012A'!G13</f>
        <v>54497</v>
      </c>
      <c r="I13" s="47">
        <f t="shared" si="80"/>
        <v>0</v>
      </c>
      <c r="J13" s="47">
        <f t="shared" si="80"/>
        <v>46809.482099999994</v>
      </c>
      <c r="K13" s="47">
        <f t="shared" si="0"/>
        <v>46809.482099999994</v>
      </c>
      <c r="L13" s="47">
        <f t="shared" si="81"/>
        <v>19099.9504746</v>
      </c>
      <c r="M13" s="47">
        <f t="shared" si="81"/>
        <v>30550.614922200006</v>
      </c>
      <c r="O13" s="15">
        <f t="shared" si="82"/>
        <v>0</v>
      </c>
      <c r="P13" s="32">
        <f t="shared" si="1"/>
        <v>7533.6873</v>
      </c>
      <c r="Q13" s="32">
        <f t="shared" si="2"/>
        <v>7533.6873</v>
      </c>
      <c r="R13" s="32">
        <f t="shared" si="3"/>
        <v>3074.0150898</v>
      </c>
      <c r="S13" s="32">
        <f t="shared" si="4"/>
        <v>4916.926428600001</v>
      </c>
      <c r="U13" s="15">
        <f t="shared" si="83"/>
        <v>0</v>
      </c>
      <c r="V13" s="15">
        <f t="shared" si="5"/>
        <v>70.79129999999999</v>
      </c>
      <c r="W13" s="15">
        <f t="shared" si="6"/>
        <v>70.79129999999999</v>
      </c>
      <c r="X13" s="32">
        <f t="shared" si="7"/>
        <v>28.8853938</v>
      </c>
      <c r="Y13" s="32">
        <f t="shared" si="8"/>
        <v>46.2025566</v>
      </c>
      <c r="AA13" s="32">
        <f t="shared" si="84"/>
        <v>0</v>
      </c>
      <c r="AB13" s="15">
        <f t="shared" si="9"/>
        <v>2267.1419</v>
      </c>
      <c r="AC13" s="15">
        <f t="shared" si="10"/>
        <v>2267.1419</v>
      </c>
      <c r="AD13" s="32">
        <f t="shared" si="11"/>
        <v>925.0753493999999</v>
      </c>
      <c r="AE13" s="32">
        <f t="shared" si="12"/>
        <v>1479.6698457999998</v>
      </c>
      <c r="AG13" s="15">
        <f t="shared" si="85"/>
        <v>0</v>
      </c>
      <c r="AH13" s="15">
        <f t="shared" si="13"/>
        <v>18987.02325</v>
      </c>
      <c r="AI13" s="15">
        <f t="shared" si="14"/>
        <v>18987.02325</v>
      </c>
      <c r="AJ13" s="32">
        <f t="shared" si="15"/>
        <v>7747.387654499999</v>
      </c>
      <c r="AK13" s="32">
        <f t="shared" si="16"/>
        <v>12392.0455815</v>
      </c>
      <c r="AM13" s="15">
        <f t="shared" si="86"/>
        <v>0</v>
      </c>
      <c r="AN13" s="15">
        <f t="shared" si="17"/>
        <v>4914.40085</v>
      </c>
      <c r="AO13" s="15">
        <f t="shared" si="18"/>
        <v>4914.40085</v>
      </c>
      <c r="AP13" s="32">
        <f t="shared" si="19"/>
        <v>2005.2521121</v>
      </c>
      <c r="AQ13" s="32">
        <f t="shared" si="20"/>
        <v>3207.4263847</v>
      </c>
      <c r="AS13" s="15">
        <f t="shared" si="87"/>
        <v>0</v>
      </c>
      <c r="AT13" s="15">
        <f t="shared" si="21"/>
        <v>3327.4416</v>
      </c>
      <c r="AU13" s="15">
        <f t="shared" si="22"/>
        <v>3327.4416</v>
      </c>
      <c r="AV13" s="32">
        <f t="shared" si="23"/>
        <v>1357.7157216</v>
      </c>
      <c r="AW13" s="32">
        <f t="shared" si="24"/>
        <v>2171.6836512</v>
      </c>
      <c r="AY13" s="15">
        <f t="shared" si="88"/>
        <v>0</v>
      </c>
      <c r="AZ13" s="15">
        <f t="shared" si="25"/>
        <v>511.80490000000003</v>
      </c>
      <c r="BA13" s="15">
        <f t="shared" si="26"/>
        <v>511.80490000000003</v>
      </c>
      <c r="BB13" s="32">
        <f t="shared" si="27"/>
        <v>208.8347874</v>
      </c>
      <c r="BC13" s="32">
        <f t="shared" si="28"/>
        <v>334.0339118</v>
      </c>
      <c r="BE13" s="15">
        <f t="shared" si="89"/>
        <v>0</v>
      </c>
      <c r="BF13" s="15">
        <f t="shared" si="29"/>
        <v>1171.672</v>
      </c>
      <c r="BG13" s="15">
        <f t="shared" si="30"/>
        <v>1171.672</v>
      </c>
      <c r="BH13" s="32">
        <f t="shared" si="31"/>
        <v>478.084272</v>
      </c>
      <c r="BI13" s="32">
        <f t="shared" si="32"/>
        <v>764.701904</v>
      </c>
      <c r="BK13" s="15">
        <f t="shared" si="90"/>
        <v>0</v>
      </c>
      <c r="BL13" s="15">
        <f t="shared" si="33"/>
        <v>196.45045000000002</v>
      </c>
      <c r="BM13" s="15">
        <f t="shared" si="34"/>
        <v>196.45045000000002</v>
      </c>
      <c r="BN13" s="32">
        <f t="shared" si="35"/>
        <v>80.15884170000001</v>
      </c>
      <c r="BO13" s="32">
        <f t="shared" si="36"/>
        <v>128.2150919</v>
      </c>
      <c r="BQ13" s="15">
        <f t="shared" si="91"/>
        <v>0</v>
      </c>
      <c r="BR13" s="15">
        <f t="shared" si="37"/>
        <v>212.49915000000001</v>
      </c>
      <c r="BS13" s="15">
        <f t="shared" si="38"/>
        <v>212.49915000000001</v>
      </c>
      <c r="BT13" s="32">
        <f t="shared" si="39"/>
        <v>86.7072879</v>
      </c>
      <c r="BU13" s="32">
        <f t="shared" si="40"/>
        <v>138.6894153</v>
      </c>
      <c r="BW13" s="15">
        <f t="shared" si="92"/>
        <v>0</v>
      </c>
      <c r="BX13" s="15">
        <f t="shared" si="41"/>
        <v>405.80165</v>
      </c>
      <c r="BY13" s="15">
        <f t="shared" si="42"/>
        <v>405.80165</v>
      </c>
      <c r="BZ13" s="32">
        <f t="shared" si="43"/>
        <v>165.58165290000002</v>
      </c>
      <c r="CA13" s="32">
        <f t="shared" si="44"/>
        <v>264.8499703</v>
      </c>
      <c r="CC13" s="15">
        <f>C13*0.08071/100</f>
        <v>0</v>
      </c>
      <c r="CD13" s="15">
        <f t="shared" si="45"/>
        <v>67.39285000000001</v>
      </c>
      <c r="CE13" s="15">
        <f t="shared" si="46"/>
        <v>67.39285000000001</v>
      </c>
      <c r="CF13" s="32">
        <f t="shared" si="47"/>
        <v>27.4987041</v>
      </c>
      <c r="CG13" s="32">
        <f t="shared" si="48"/>
        <v>43.984528700000006</v>
      </c>
      <c r="CI13" s="15">
        <f t="shared" si="93"/>
        <v>0</v>
      </c>
      <c r="CJ13" s="15">
        <f t="shared" si="49"/>
        <v>1.169</v>
      </c>
      <c r="CK13" s="15">
        <f t="shared" si="50"/>
        <v>1.169</v>
      </c>
      <c r="CL13" s="32">
        <f t="shared" si="94"/>
        <v>0.476994</v>
      </c>
      <c r="CM13" s="32">
        <f t="shared" si="95"/>
        <v>0.762958</v>
      </c>
      <c r="CO13" s="15">
        <f t="shared" si="96"/>
        <v>0</v>
      </c>
      <c r="CP13" s="15">
        <f t="shared" si="51"/>
        <v>428.96455000000003</v>
      </c>
      <c r="CQ13" s="15">
        <f t="shared" si="52"/>
        <v>428.96455000000003</v>
      </c>
      <c r="CR13" s="32">
        <f t="shared" si="53"/>
        <v>175.0329483</v>
      </c>
      <c r="CS13" s="32">
        <f t="shared" si="54"/>
        <v>279.9674381</v>
      </c>
      <c r="CU13" s="15">
        <f t="shared" si="97"/>
        <v>0</v>
      </c>
      <c r="CV13" s="15">
        <f t="shared" si="55"/>
        <v>621.5406</v>
      </c>
      <c r="CW13" s="15">
        <f t="shared" si="56"/>
        <v>621.5406</v>
      </c>
      <c r="CX13" s="32">
        <f t="shared" si="57"/>
        <v>253.6108956</v>
      </c>
      <c r="CY13" s="32">
        <f t="shared" si="58"/>
        <v>405.6538692</v>
      </c>
      <c r="DA13" s="15">
        <f t="shared" si="98"/>
        <v>0</v>
      </c>
      <c r="DB13" s="15">
        <f t="shared" si="59"/>
        <v>786.42805</v>
      </c>
      <c r="DC13" s="15">
        <f t="shared" si="60"/>
        <v>786.42805</v>
      </c>
      <c r="DD13" s="32">
        <f t="shared" si="61"/>
        <v>320.8908993</v>
      </c>
      <c r="DE13" s="32">
        <f t="shared" si="62"/>
        <v>513.2690951</v>
      </c>
      <c r="DG13" s="15">
        <f t="shared" si="99"/>
        <v>0</v>
      </c>
      <c r="DH13" s="15">
        <f t="shared" si="63"/>
        <v>73.146</v>
      </c>
      <c r="DI13" s="15">
        <f t="shared" si="64"/>
        <v>73.146</v>
      </c>
      <c r="DJ13" s="32">
        <f t="shared" si="65"/>
        <v>29.846196000000003</v>
      </c>
      <c r="DK13" s="32">
        <f t="shared" si="66"/>
        <v>47.739372</v>
      </c>
      <c r="DM13" s="15">
        <f t="shared" si="100"/>
        <v>0</v>
      </c>
      <c r="DN13" s="32">
        <f t="shared" si="67"/>
        <v>1382.13375</v>
      </c>
      <c r="DO13" s="15">
        <f t="shared" si="68"/>
        <v>1382.13375</v>
      </c>
      <c r="DP13" s="32">
        <f t="shared" si="69"/>
        <v>563.9602275000001</v>
      </c>
      <c r="DQ13" s="32">
        <f t="shared" si="70"/>
        <v>902.0615925000001</v>
      </c>
      <c r="DS13" s="15">
        <f t="shared" si="101"/>
        <v>0</v>
      </c>
      <c r="DT13" s="15">
        <f t="shared" si="71"/>
        <v>3585.8406999999993</v>
      </c>
      <c r="DU13" s="15">
        <f t="shared" si="72"/>
        <v>3585.8406999999993</v>
      </c>
      <c r="DV13" s="32">
        <f t="shared" si="73"/>
        <v>1463.1518382000002</v>
      </c>
      <c r="DW13" s="32">
        <f t="shared" si="74"/>
        <v>2340.3300674</v>
      </c>
      <c r="DY13" s="15">
        <f t="shared" si="102"/>
        <v>0</v>
      </c>
      <c r="DZ13" s="15">
        <f t="shared" si="75"/>
        <v>264.15225000000004</v>
      </c>
      <c r="EA13" s="15">
        <f t="shared" si="76"/>
        <v>264.15225000000004</v>
      </c>
      <c r="EB13" s="32">
        <f t="shared" si="77"/>
        <v>107.7836085</v>
      </c>
      <c r="EC13" s="32">
        <f t="shared" si="78"/>
        <v>172.4012595</v>
      </c>
    </row>
    <row r="14" spans="1:133" ht="12">
      <c r="A14" s="2">
        <v>41913</v>
      </c>
      <c r="B14" s="10"/>
      <c r="C14" s="16">
        <f>'2012A'!C14</f>
        <v>0</v>
      </c>
      <c r="D14" s="16">
        <f>'2012A'!D14</f>
        <v>83500</v>
      </c>
      <c r="E14" s="16">
        <f t="shared" si="79"/>
        <v>83500</v>
      </c>
      <c r="F14" s="16">
        <f>'2012A'!F14</f>
        <v>34071</v>
      </c>
      <c r="G14" s="16">
        <f>'2012A'!G14</f>
        <v>54497</v>
      </c>
      <c r="I14" s="47">
        <f t="shared" si="80"/>
        <v>0</v>
      </c>
      <c r="J14" s="47">
        <f t="shared" si="80"/>
        <v>46809.482099999994</v>
      </c>
      <c r="K14" s="47">
        <f t="shared" si="0"/>
        <v>46809.482099999994</v>
      </c>
      <c r="L14" s="47">
        <f t="shared" si="81"/>
        <v>19099.9504746</v>
      </c>
      <c r="M14" s="47">
        <f t="shared" si="81"/>
        <v>30550.614922200006</v>
      </c>
      <c r="P14" s="32">
        <f t="shared" si="1"/>
        <v>7533.6873</v>
      </c>
      <c r="Q14" s="32">
        <f t="shared" si="2"/>
        <v>7533.6873</v>
      </c>
      <c r="R14" s="32">
        <f t="shared" si="3"/>
        <v>3074.0150898</v>
      </c>
      <c r="S14" s="32">
        <f t="shared" si="4"/>
        <v>4916.926428600001</v>
      </c>
      <c r="V14" s="15">
        <f t="shared" si="5"/>
        <v>70.79129999999999</v>
      </c>
      <c r="W14" s="15">
        <f t="shared" si="6"/>
        <v>70.79129999999999</v>
      </c>
      <c r="X14" s="32">
        <f t="shared" si="7"/>
        <v>28.8853938</v>
      </c>
      <c r="Y14" s="32">
        <f t="shared" si="8"/>
        <v>46.2025566</v>
      </c>
      <c r="AA14" s="32"/>
      <c r="AB14" s="15">
        <f t="shared" si="9"/>
        <v>2267.1419</v>
      </c>
      <c r="AC14" s="15">
        <f t="shared" si="10"/>
        <v>2267.1419</v>
      </c>
      <c r="AD14" s="32">
        <f t="shared" si="11"/>
        <v>925.0753493999999</v>
      </c>
      <c r="AE14" s="32">
        <f t="shared" si="12"/>
        <v>1479.6698457999998</v>
      </c>
      <c r="AH14" s="15">
        <f t="shared" si="13"/>
        <v>18987.02325</v>
      </c>
      <c r="AI14" s="15">
        <f t="shared" si="14"/>
        <v>18987.02325</v>
      </c>
      <c r="AJ14" s="32">
        <f t="shared" si="15"/>
        <v>7747.387654499999</v>
      </c>
      <c r="AK14" s="32">
        <f t="shared" si="16"/>
        <v>12392.0455815</v>
      </c>
      <c r="AN14" s="15">
        <f t="shared" si="17"/>
        <v>4914.40085</v>
      </c>
      <c r="AO14" s="15">
        <f t="shared" si="18"/>
        <v>4914.40085</v>
      </c>
      <c r="AP14" s="32">
        <f t="shared" si="19"/>
        <v>2005.2521121</v>
      </c>
      <c r="AQ14" s="32">
        <f t="shared" si="20"/>
        <v>3207.4263847</v>
      </c>
      <c r="AT14" s="15">
        <f t="shared" si="21"/>
        <v>3327.4416</v>
      </c>
      <c r="AU14" s="15">
        <f t="shared" si="22"/>
        <v>3327.4416</v>
      </c>
      <c r="AV14" s="32">
        <f t="shared" si="23"/>
        <v>1357.7157216</v>
      </c>
      <c r="AW14" s="32">
        <f t="shared" si="24"/>
        <v>2171.6836512</v>
      </c>
      <c r="AZ14" s="15">
        <f t="shared" si="25"/>
        <v>511.80490000000003</v>
      </c>
      <c r="BA14" s="15">
        <f t="shared" si="26"/>
        <v>511.80490000000003</v>
      </c>
      <c r="BB14" s="32">
        <f t="shared" si="27"/>
        <v>208.8347874</v>
      </c>
      <c r="BC14" s="32">
        <f t="shared" si="28"/>
        <v>334.0339118</v>
      </c>
      <c r="BF14" s="15">
        <f t="shared" si="29"/>
        <v>1171.672</v>
      </c>
      <c r="BG14" s="15">
        <f t="shared" si="30"/>
        <v>1171.672</v>
      </c>
      <c r="BH14" s="32">
        <f t="shared" si="31"/>
        <v>478.084272</v>
      </c>
      <c r="BI14" s="32">
        <f t="shared" si="32"/>
        <v>764.701904</v>
      </c>
      <c r="BL14" s="15">
        <f t="shared" si="33"/>
        <v>196.45045000000002</v>
      </c>
      <c r="BM14" s="15">
        <f t="shared" si="34"/>
        <v>196.45045000000002</v>
      </c>
      <c r="BN14" s="32">
        <f t="shared" si="35"/>
        <v>80.15884170000001</v>
      </c>
      <c r="BO14" s="32">
        <f t="shared" si="36"/>
        <v>128.2150919</v>
      </c>
      <c r="BR14" s="15">
        <f t="shared" si="37"/>
        <v>212.49915000000001</v>
      </c>
      <c r="BS14" s="15">
        <f t="shared" si="38"/>
        <v>212.49915000000001</v>
      </c>
      <c r="BT14" s="32">
        <f t="shared" si="39"/>
        <v>86.7072879</v>
      </c>
      <c r="BU14" s="32">
        <f t="shared" si="40"/>
        <v>138.6894153</v>
      </c>
      <c r="BX14" s="15">
        <f t="shared" si="41"/>
        <v>405.80165</v>
      </c>
      <c r="BY14" s="15">
        <f t="shared" si="42"/>
        <v>405.80165</v>
      </c>
      <c r="BZ14" s="32">
        <f t="shared" si="43"/>
        <v>165.58165290000002</v>
      </c>
      <c r="CA14" s="32">
        <f t="shared" si="44"/>
        <v>264.8499703</v>
      </c>
      <c r="CD14" s="15">
        <f t="shared" si="45"/>
        <v>67.39285000000001</v>
      </c>
      <c r="CE14" s="15">
        <f t="shared" si="46"/>
        <v>67.39285000000001</v>
      </c>
      <c r="CF14" s="32">
        <f t="shared" si="47"/>
        <v>27.4987041</v>
      </c>
      <c r="CG14" s="32">
        <f t="shared" si="48"/>
        <v>43.984528700000006</v>
      </c>
      <c r="CJ14" s="15">
        <f t="shared" si="49"/>
        <v>1.169</v>
      </c>
      <c r="CK14" s="15">
        <f t="shared" si="50"/>
        <v>1.169</v>
      </c>
      <c r="CL14" s="32">
        <f t="shared" si="94"/>
        <v>0.476994</v>
      </c>
      <c r="CM14" s="32">
        <f t="shared" si="95"/>
        <v>0.762958</v>
      </c>
      <c r="CP14" s="15">
        <f t="shared" si="51"/>
        <v>428.96455000000003</v>
      </c>
      <c r="CQ14" s="15">
        <f t="shared" si="52"/>
        <v>428.96455000000003</v>
      </c>
      <c r="CR14" s="32">
        <f t="shared" si="53"/>
        <v>175.0329483</v>
      </c>
      <c r="CS14" s="32">
        <f t="shared" si="54"/>
        <v>279.9674381</v>
      </c>
      <c r="CV14" s="15">
        <f t="shared" si="55"/>
        <v>621.5406</v>
      </c>
      <c r="CW14" s="15">
        <f t="shared" si="56"/>
        <v>621.5406</v>
      </c>
      <c r="CX14" s="32">
        <f t="shared" si="57"/>
        <v>253.6108956</v>
      </c>
      <c r="CY14" s="32">
        <f t="shared" si="58"/>
        <v>405.6538692</v>
      </c>
      <c r="DB14" s="15">
        <f t="shared" si="59"/>
        <v>786.42805</v>
      </c>
      <c r="DC14" s="15">
        <f t="shared" si="60"/>
        <v>786.42805</v>
      </c>
      <c r="DD14" s="32">
        <f t="shared" si="61"/>
        <v>320.8908993</v>
      </c>
      <c r="DE14" s="32">
        <f t="shared" si="62"/>
        <v>513.2690951</v>
      </c>
      <c r="DH14" s="15">
        <f t="shared" si="63"/>
        <v>73.146</v>
      </c>
      <c r="DI14" s="15">
        <f t="shared" si="64"/>
        <v>73.146</v>
      </c>
      <c r="DJ14" s="32">
        <f t="shared" si="65"/>
        <v>29.846196000000003</v>
      </c>
      <c r="DK14" s="32">
        <f t="shared" si="66"/>
        <v>47.739372</v>
      </c>
      <c r="DN14" s="32">
        <f t="shared" si="67"/>
        <v>1382.13375</v>
      </c>
      <c r="DO14" s="15">
        <f t="shared" si="68"/>
        <v>1382.13375</v>
      </c>
      <c r="DP14" s="32">
        <f t="shared" si="69"/>
        <v>563.9602275000001</v>
      </c>
      <c r="DQ14" s="32">
        <f t="shared" si="70"/>
        <v>902.0615925000001</v>
      </c>
      <c r="DT14" s="15">
        <f t="shared" si="71"/>
        <v>3585.8406999999993</v>
      </c>
      <c r="DU14" s="15">
        <f t="shared" si="72"/>
        <v>3585.8406999999993</v>
      </c>
      <c r="DV14" s="32">
        <f t="shared" si="73"/>
        <v>1463.1518382000002</v>
      </c>
      <c r="DW14" s="32">
        <f t="shared" si="74"/>
        <v>2340.3300674</v>
      </c>
      <c r="DZ14" s="15">
        <f t="shared" si="75"/>
        <v>264.15225000000004</v>
      </c>
      <c r="EA14" s="15">
        <f t="shared" si="76"/>
        <v>264.15225000000004</v>
      </c>
      <c r="EB14" s="32">
        <f t="shared" si="77"/>
        <v>107.7836085</v>
      </c>
      <c r="EC14" s="32">
        <f t="shared" si="78"/>
        <v>172.4012595</v>
      </c>
    </row>
    <row r="15" spans="1:133" ht="12">
      <c r="A15" s="2">
        <v>42095</v>
      </c>
      <c r="C15" s="16">
        <f>'2012A'!C15</f>
        <v>0</v>
      </c>
      <c r="D15" s="16">
        <f>'2012A'!D15</f>
        <v>83500</v>
      </c>
      <c r="E15" s="16">
        <f t="shared" si="79"/>
        <v>83500</v>
      </c>
      <c r="F15" s="16">
        <f>'2012A'!F15</f>
        <v>34071</v>
      </c>
      <c r="G15" s="16">
        <f>'2012A'!G15</f>
        <v>54497</v>
      </c>
      <c r="I15" s="47">
        <f t="shared" si="80"/>
        <v>0</v>
      </c>
      <c r="J15" s="47">
        <f t="shared" si="80"/>
        <v>46809.482099999994</v>
      </c>
      <c r="K15" s="47">
        <f t="shared" si="0"/>
        <v>46809.482099999994</v>
      </c>
      <c r="L15" s="47">
        <f t="shared" si="81"/>
        <v>19099.9504746</v>
      </c>
      <c r="M15" s="47">
        <f t="shared" si="81"/>
        <v>30550.614922200006</v>
      </c>
      <c r="O15" s="15">
        <f t="shared" si="82"/>
        <v>0</v>
      </c>
      <c r="P15" s="32">
        <f t="shared" si="1"/>
        <v>7533.6873</v>
      </c>
      <c r="Q15" s="32">
        <f t="shared" si="2"/>
        <v>7533.6873</v>
      </c>
      <c r="R15" s="32">
        <f t="shared" si="3"/>
        <v>3074.0150898</v>
      </c>
      <c r="S15" s="32">
        <f t="shared" si="4"/>
        <v>4916.926428600001</v>
      </c>
      <c r="U15" s="15">
        <f t="shared" si="83"/>
        <v>0</v>
      </c>
      <c r="V15" s="15">
        <f t="shared" si="5"/>
        <v>70.79129999999999</v>
      </c>
      <c r="W15" s="15">
        <f t="shared" si="6"/>
        <v>70.79129999999999</v>
      </c>
      <c r="X15" s="32">
        <f t="shared" si="7"/>
        <v>28.8853938</v>
      </c>
      <c r="Y15" s="32">
        <f t="shared" si="8"/>
        <v>46.2025566</v>
      </c>
      <c r="AA15" s="32">
        <f t="shared" si="84"/>
        <v>0</v>
      </c>
      <c r="AB15" s="15">
        <f t="shared" si="9"/>
        <v>2267.1419</v>
      </c>
      <c r="AC15" s="15">
        <f t="shared" si="10"/>
        <v>2267.1419</v>
      </c>
      <c r="AD15" s="32">
        <f t="shared" si="11"/>
        <v>925.0753493999999</v>
      </c>
      <c r="AE15" s="32">
        <f t="shared" si="12"/>
        <v>1479.6698457999998</v>
      </c>
      <c r="AG15" s="15">
        <f t="shared" si="85"/>
        <v>0</v>
      </c>
      <c r="AH15" s="15">
        <f t="shared" si="13"/>
        <v>18987.02325</v>
      </c>
      <c r="AI15" s="15">
        <f t="shared" si="14"/>
        <v>18987.02325</v>
      </c>
      <c r="AJ15" s="32">
        <f t="shared" si="15"/>
        <v>7747.387654499999</v>
      </c>
      <c r="AK15" s="32">
        <f t="shared" si="16"/>
        <v>12392.0455815</v>
      </c>
      <c r="AM15" s="15">
        <f t="shared" si="86"/>
        <v>0</v>
      </c>
      <c r="AN15" s="15">
        <f t="shared" si="17"/>
        <v>4914.40085</v>
      </c>
      <c r="AO15" s="15">
        <f t="shared" si="18"/>
        <v>4914.40085</v>
      </c>
      <c r="AP15" s="32">
        <f t="shared" si="19"/>
        <v>2005.2521121</v>
      </c>
      <c r="AQ15" s="32">
        <f t="shared" si="20"/>
        <v>3207.4263847</v>
      </c>
      <c r="AS15" s="15">
        <f t="shared" si="87"/>
        <v>0</v>
      </c>
      <c r="AT15" s="15">
        <f t="shared" si="21"/>
        <v>3327.4416</v>
      </c>
      <c r="AU15" s="15">
        <f t="shared" si="22"/>
        <v>3327.4416</v>
      </c>
      <c r="AV15" s="32">
        <f t="shared" si="23"/>
        <v>1357.7157216</v>
      </c>
      <c r="AW15" s="32">
        <f t="shared" si="24"/>
        <v>2171.6836512</v>
      </c>
      <c r="AY15" s="15">
        <f t="shared" si="88"/>
        <v>0</v>
      </c>
      <c r="AZ15" s="15">
        <f t="shared" si="25"/>
        <v>511.80490000000003</v>
      </c>
      <c r="BA15" s="15">
        <f t="shared" si="26"/>
        <v>511.80490000000003</v>
      </c>
      <c r="BB15" s="32">
        <f t="shared" si="27"/>
        <v>208.8347874</v>
      </c>
      <c r="BC15" s="32">
        <f t="shared" si="28"/>
        <v>334.0339118</v>
      </c>
      <c r="BE15" s="15">
        <f t="shared" si="89"/>
        <v>0</v>
      </c>
      <c r="BF15" s="15">
        <f t="shared" si="29"/>
        <v>1171.672</v>
      </c>
      <c r="BG15" s="15">
        <f t="shared" si="30"/>
        <v>1171.672</v>
      </c>
      <c r="BH15" s="32">
        <f t="shared" si="31"/>
        <v>478.084272</v>
      </c>
      <c r="BI15" s="32">
        <f t="shared" si="32"/>
        <v>764.701904</v>
      </c>
      <c r="BK15" s="15">
        <f t="shared" si="90"/>
        <v>0</v>
      </c>
      <c r="BL15" s="15">
        <f t="shared" si="33"/>
        <v>196.45045000000002</v>
      </c>
      <c r="BM15" s="15">
        <f t="shared" si="34"/>
        <v>196.45045000000002</v>
      </c>
      <c r="BN15" s="32">
        <f t="shared" si="35"/>
        <v>80.15884170000001</v>
      </c>
      <c r="BO15" s="32">
        <f t="shared" si="36"/>
        <v>128.2150919</v>
      </c>
      <c r="BQ15" s="15">
        <f t="shared" si="91"/>
        <v>0</v>
      </c>
      <c r="BR15" s="15">
        <f t="shared" si="37"/>
        <v>212.49915000000001</v>
      </c>
      <c r="BS15" s="15">
        <f t="shared" si="38"/>
        <v>212.49915000000001</v>
      </c>
      <c r="BT15" s="32">
        <f t="shared" si="39"/>
        <v>86.7072879</v>
      </c>
      <c r="BU15" s="32">
        <f t="shared" si="40"/>
        <v>138.6894153</v>
      </c>
      <c r="BW15" s="15">
        <f t="shared" si="92"/>
        <v>0</v>
      </c>
      <c r="BX15" s="15">
        <f t="shared" si="41"/>
        <v>405.80165</v>
      </c>
      <c r="BY15" s="15">
        <f t="shared" si="42"/>
        <v>405.80165</v>
      </c>
      <c r="BZ15" s="32">
        <f t="shared" si="43"/>
        <v>165.58165290000002</v>
      </c>
      <c r="CA15" s="32">
        <f t="shared" si="44"/>
        <v>264.8499703</v>
      </c>
      <c r="CC15" s="15">
        <f>C15*0.08071/100</f>
        <v>0</v>
      </c>
      <c r="CD15" s="15">
        <f t="shared" si="45"/>
        <v>67.39285000000001</v>
      </c>
      <c r="CE15" s="15">
        <f t="shared" si="46"/>
        <v>67.39285000000001</v>
      </c>
      <c r="CF15" s="32">
        <f t="shared" si="47"/>
        <v>27.4987041</v>
      </c>
      <c r="CG15" s="32">
        <f t="shared" si="48"/>
        <v>43.984528700000006</v>
      </c>
      <c r="CI15" s="15">
        <f t="shared" si="93"/>
        <v>0</v>
      </c>
      <c r="CJ15" s="15">
        <f t="shared" si="49"/>
        <v>1.169</v>
      </c>
      <c r="CK15" s="15">
        <f t="shared" si="50"/>
        <v>1.169</v>
      </c>
      <c r="CL15" s="32">
        <f t="shared" si="94"/>
        <v>0.476994</v>
      </c>
      <c r="CM15" s="32">
        <f t="shared" si="95"/>
        <v>0.762958</v>
      </c>
      <c r="CO15" s="15">
        <f t="shared" si="96"/>
        <v>0</v>
      </c>
      <c r="CP15" s="15">
        <f t="shared" si="51"/>
        <v>428.96455000000003</v>
      </c>
      <c r="CQ15" s="15">
        <f t="shared" si="52"/>
        <v>428.96455000000003</v>
      </c>
      <c r="CR15" s="32">
        <f t="shared" si="53"/>
        <v>175.0329483</v>
      </c>
      <c r="CS15" s="32">
        <f t="shared" si="54"/>
        <v>279.9674381</v>
      </c>
      <c r="CU15" s="15">
        <f t="shared" si="97"/>
        <v>0</v>
      </c>
      <c r="CV15" s="15">
        <f t="shared" si="55"/>
        <v>621.5406</v>
      </c>
      <c r="CW15" s="15">
        <f t="shared" si="56"/>
        <v>621.5406</v>
      </c>
      <c r="CX15" s="32">
        <f t="shared" si="57"/>
        <v>253.6108956</v>
      </c>
      <c r="CY15" s="32">
        <f t="shared" si="58"/>
        <v>405.6538692</v>
      </c>
      <c r="DA15" s="15">
        <f t="shared" si="98"/>
        <v>0</v>
      </c>
      <c r="DB15" s="15">
        <f t="shared" si="59"/>
        <v>786.42805</v>
      </c>
      <c r="DC15" s="15">
        <f t="shared" si="60"/>
        <v>786.42805</v>
      </c>
      <c r="DD15" s="32">
        <f t="shared" si="61"/>
        <v>320.8908993</v>
      </c>
      <c r="DE15" s="32">
        <f t="shared" si="62"/>
        <v>513.2690951</v>
      </c>
      <c r="DG15" s="15">
        <f t="shared" si="99"/>
        <v>0</v>
      </c>
      <c r="DH15" s="15">
        <f t="shared" si="63"/>
        <v>73.146</v>
      </c>
      <c r="DI15" s="15">
        <f t="shared" si="64"/>
        <v>73.146</v>
      </c>
      <c r="DJ15" s="32">
        <f t="shared" si="65"/>
        <v>29.846196000000003</v>
      </c>
      <c r="DK15" s="32">
        <f t="shared" si="66"/>
        <v>47.739372</v>
      </c>
      <c r="DM15" s="15">
        <f t="shared" si="100"/>
        <v>0</v>
      </c>
      <c r="DN15" s="32">
        <f t="shared" si="67"/>
        <v>1382.13375</v>
      </c>
      <c r="DO15" s="15">
        <f t="shared" si="68"/>
        <v>1382.13375</v>
      </c>
      <c r="DP15" s="32">
        <f t="shared" si="69"/>
        <v>563.9602275000001</v>
      </c>
      <c r="DQ15" s="32">
        <f t="shared" si="70"/>
        <v>902.0615925000001</v>
      </c>
      <c r="DS15" s="15">
        <f t="shared" si="101"/>
        <v>0</v>
      </c>
      <c r="DT15" s="15">
        <f t="shared" si="71"/>
        <v>3585.8406999999993</v>
      </c>
      <c r="DU15" s="15">
        <f t="shared" si="72"/>
        <v>3585.8406999999993</v>
      </c>
      <c r="DV15" s="32">
        <f t="shared" si="73"/>
        <v>1463.1518382000002</v>
      </c>
      <c r="DW15" s="32">
        <f t="shared" si="74"/>
        <v>2340.3300674</v>
      </c>
      <c r="DY15" s="15">
        <f t="shared" si="102"/>
        <v>0</v>
      </c>
      <c r="DZ15" s="15">
        <f t="shared" si="75"/>
        <v>264.15225000000004</v>
      </c>
      <c r="EA15" s="15">
        <f t="shared" si="76"/>
        <v>264.15225000000004</v>
      </c>
      <c r="EB15" s="32">
        <f t="shared" si="77"/>
        <v>107.7836085</v>
      </c>
      <c r="EC15" s="32">
        <f t="shared" si="78"/>
        <v>172.4012595</v>
      </c>
    </row>
    <row r="16" spans="1:133" ht="12">
      <c r="A16" s="2">
        <v>42278</v>
      </c>
      <c r="C16" s="16">
        <f>'2012A'!C16</f>
        <v>0</v>
      </c>
      <c r="D16" s="16">
        <f>'2012A'!D16</f>
        <v>83500</v>
      </c>
      <c r="E16" s="16">
        <f t="shared" si="79"/>
        <v>83500</v>
      </c>
      <c r="F16" s="16">
        <f>'2012A'!F16</f>
        <v>34071</v>
      </c>
      <c r="G16" s="16">
        <f>'2012A'!G16</f>
        <v>54497</v>
      </c>
      <c r="I16" s="47">
        <f t="shared" si="80"/>
        <v>0</v>
      </c>
      <c r="J16" s="47">
        <f t="shared" si="80"/>
        <v>46809.482099999994</v>
      </c>
      <c r="K16" s="47">
        <f t="shared" si="0"/>
        <v>46809.482099999994</v>
      </c>
      <c r="L16" s="47">
        <f t="shared" si="81"/>
        <v>19099.9504746</v>
      </c>
      <c r="M16" s="47">
        <f t="shared" si="81"/>
        <v>30550.614922200006</v>
      </c>
      <c r="P16" s="32">
        <f t="shared" si="1"/>
        <v>7533.6873</v>
      </c>
      <c r="Q16" s="32">
        <f t="shared" si="2"/>
        <v>7533.6873</v>
      </c>
      <c r="R16" s="32">
        <f t="shared" si="3"/>
        <v>3074.0150898</v>
      </c>
      <c r="S16" s="32">
        <f t="shared" si="4"/>
        <v>4916.926428600001</v>
      </c>
      <c r="V16" s="15">
        <f t="shared" si="5"/>
        <v>70.79129999999999</v>
      </c>
      <c r="W16" s="15">
        <f t="shared" si="6"/>
        <v>70.79129999999999</v>
      </c>
      <c r="X16" s="32">
        <f t="shared" si="7"/>
        <v>28.8853938</v>
      </c>
      <c r="Y16" s="32">
        <f t="shared" si="8"/>
        <v>46.2025566</v>
      </c>
      <c r="AA16" s="32"/>
      <c r="AB16" s="15">
        <f t="shared" si="9"/>
        <v>2267.1419</v>
      </c>
      <c r="AC16" s="15">
        <f t="shared" si="10"/>
        <v>2267.1419</v>
      </c>
      <c r="AD16" s="32">
        <f t="shared" si="11"/>
        <v>925.0753493999999</v>
      </c>
      <c r="AE16" s="32">
        <f t="shared" si="12"/>
        <v>1479.6698457999998</v>
      </c>
      <c r="AH16" s="15">
        <f t="shared" si="13"/>
        <v>18987.02325</v>
      </c>
      <c r="AI16" s="15">
        <f t="shared" si="14"/>
        <v>18987.02325</v>
      </c>
      <c r="AJ16" s="32">
        <f t="shared" si="15"/>
        <v>7747.387654499999</v>
      </c>
      <c r="AK16" s="32">
        <f t="shared" si="16"/>
        <v>12392.0455815</v>
      </c>
      <c r="AN16" s="15">
        <f t="shared" si="17"/>
        <v>4914.40085</v>
      </c>
      <c r="AO16" s="15">
        <f t="shared" si="18"/>
        <v>4914.40085</v>
      </c>
      <c r="AP16" s="32">
        <f t="shared" si="19"/>
        <v>2005.2521121</v>
      </c>
      <c r="AQ16" s="32">
        <f t="shared" si="20"/>
        <v>3207.4263847</v>
      </c>
      <c r="AT16" s="15">
        <f t="shared" si="21"/>
        <v>3327.4416</v>
      </c>
      <c r="AU16" s="15">
        <f t="shared" si="22"/>
        <v>3327.4416</v>
      </c>
      <c r="AV16" s="32">
        <f t="shared" si="23"/>
        <v>1357.7157216</v>
      </c>
      <c r="AW16" s="32">
        <f t="shared" si="24"/>
        <v>2171.6836512</v>
      </c>
      <c r="AZ16" s="15">
        <f t="shared" si="25"/>
        <v>511.80490000000003</v>
      </c>
      <c r="BA16" s="15">
        <f t="shared" si="26"/>
        <v>511.80490000000003</v>
      </c>
      <c r="BB16" s="32">
        <f t="shared" si="27"/>
        <v>208.8347874</v>
      </c>
      <c r="BC16" s="32">
        <f t="shared" si="28"/>
        <v>334.0339118</v>
      </c>
      <c r="BF16" s="15">
        <f t="shared" si="29"/>
        <v>1171.672</v>
      </c>
      <c r="BG16" s="15">
        <f t="shared" si="30"/>
        <v>1171.672</v>
      </c>
      <c r="BH16" s="32">
        <f t="shared" si="31"/>
        <v>478.084272</v>
      </c>
      <c r="BI16" s="32">
        <f t="shared" si="32"/>
        <v>764.701904</v>
      </c>
      <c r="BL16" s="15">
        <f t="shared" si="33"/>
        <v>196.45045000000002</v>
      </c>
      <c r="BM16" s="15">
        <f t="shared" si="34"/>
        <v>196.45045000000002</v>
      </c>
      <c r="BN16" s="32">
        <f t="shared" si="35"/>
        <v>80.15884170000001</v>
      </c>
      <c r="BO16" s="32">
        <f t="shared" si="36"/>
        <v>128.2150919</v>
      </c>
      <c r="BR16" s="15">
        <f t="shared" si="37"/>
        <v>212.49915000000001</v>
      </c>
      <c r="BS16" s="15">
        <f t="shared" si="38"/>
        <v>212.49915000000001</v>
      </c>
      <c r="BT16" s="32">
        <f t="shared" si="39"/>
        <v>86.7072879</v>
      </c>
      <c r="BU16" s="32">
        <f t="shared" si="40"/>
        <v>138.6894153</v>
      </c>
      <c r="BX16" s="15">
        <f t="shared" si="41"/>
        <v>405.80165</v>
      </c>
      <c r="BY16" s="15">
        <f t="shared" si="42"/>
        <v>405.80165</v>
      </c>
      <c r="BZ16" s="32">
        <f t="shared" si="43"/>
        <v>165.58165290000002</v>
      </c>
      <c r="CA16" s="32">
        <f t="shared" si="44"/>
        <v>264.8499703</v>
      </c>
      <c r="CD16" s="15">
        <f t="shared" si="45"/>
        <v>67.39285000000001</v>
      </c>
      <c r="CE16" s="15">
        <f t="shared" si="46"/>
        <v>67.39285000000001</v>
      </c>
      <c r="CF16" s="32">
        <f t="shared" si="47"/>
        <v>27.4987041</v>
      </c>
      <c r="CG16" s="32">
        <f t="shared" si="48"/>
        <v>43.984528700000006</v>
      </c>
      <c r="CJ16" s="15">
        <f t="shared" si="49"/>
        <v>1.169</v>
      </c>
      <c r="CK16" s="15">
        <f t="shared" si="50"/>
        <v>1.169</v>
      </c>
      <c r="CL16" s="32">
        <f t="shared" si="94"/>
        <v>0.476994</v>
      </c>
      <c r="CM16" s="32">
        <f t="shared" si="95"/>
        <v>0.762958</v>
      </c>
      <c r="CP16" s="15">
        <f t="shared" si="51"/>
        <v>428.96455000000003</v>
      </c>
      <c r="CQ16" s="15">
        <f t="shared" si="52"/>
        <v>428.96455000000003</v>
      </c>
      <c r="CR16" s="32">
        <f t="shared" si="53"/>
        <v>175.0329483</v>
      </c>
      <c r="CS16" s="32">
        <f t="shared" si="54"/>
        <v>279.9674381</v>
      </c>
      <c r="CV16" s="15">
        <f t="shared" si="55"/>
        <v>621.5406</v>
      </c>
      <c r="CW16" s="15">
        <f t="shared" si="56"/>
        <v>621.5406</v>
      </c>
      <c r="CX16" s="32">
        <f t="shared" si="57"/>
        <v>253.6108956</v>
      </c>
      <c r="CY16" s="32">
        <f t="shared" si="58"/>
        <v>405.6538692</v>
      </c>
      <c r="DB16" s="15">
        <f t="shared" si="59"/>
        <v>786.42805</v>
      </c>
      <c r="DC16" s="15">
        <f t="shared" si="60"/>
        <v>786.42805</v>
      </c>
      <c r="DD16" s="32">
        <f t="shared" si="61"/>
        <v>320.8908993</v>
      </c>
      <c r="DE16" s="32">
        <f t="shared" si="62"/>
        <v>513.2690951</v>
      </c>
      <c r="DH16" s="15">
        <f t="shared" si="63"/>
        <v>73.146</v>
      </c>
      <c r="DI16" s="15">
        <f t="shared" si="64"/>
        <v>73.146</v>
      </c>
      <c r="DJ16" s="32">
        <f t="shared" si="65"/>
        <v>29.846196000000003</v>
      </c>
      <c r="DK16" s="32">
        <f t="shared" si="66"/>
        <v>47.739372</v>
      </c>
      <c r="DN16" s="32">
        <f t="shared" si="67"/>
        <v>1382.13375</v>
      </c>
      <c r="DO16" s="15">
        <f t="shared" si="68"/>
        <v>1382.13375</v>
      </c>
      <c r="DP16" s="32">
        <f t="shared" si="69"/>
        <v>563.9602275000001</v>
      </c>
      <c r="DQ16" s="32">
        <f t="shared" si="70"/>
        <v>902.0615925000001</v>
      </c>
      <c r="DT16" s="15">
        <f t="shared" si="71"/>
        <v>3585.8406999999993</v>
      </c>
      <c r="DU16" s="15">
        <f t="shared" si="72"/>
        <v>3585.8406999999993</v>
      </c>
      <c r="DV16" s="32">
        <f t="shared" si="73"/>
        <v>1463.1518382000002</v>
      </c>
      <c r="DW16" s="32">
        <f t="shared" si="74"/>
        <v>2340.3300674</v>
      </c>
      <c r="DZ16" s="15">
        <f t="shared" si="75"/>
        <v>264.15225000000004</v>
      </c>
      <c r="EA16" s="15">
        <f t="shared" si="76"/>
        <v>264.15225000000004</v>
      </c>
      <c r="EB16" s="32">
        <f t="shared" si="77"/>
        <v>107.7836085</v>
      </c>
      <c r="EC16" s="32">
        <f t="shared" si="78"/>
        <v>172.4012595</v>
      </c>
    </row>
    <row r="17" spans="1:133" ht="12">
      <c r="A17" s="2">
        <v>42461</v>
      </c>
      <c r="C17" s="16">
        <f>'2012A'!C17</f>
        <v>0</v>
      </c>
      <c r="D17" s="16">
        <f>'2012A'!D17</f>
        <v>83500</v>
      </c>
      <c r="E17" s="16">
        <f t="shared" si="79"/>
        <v>83500</v>
      </c>
      <c r="F17" s="16">
        <f>'2012A'!F17</f>
        <v>34071</v>
      </c>
      <c r="G17" s="16">
        <f>'2012A'!G17</f>
        <v>54497</v>
      </c>
      <c r="I17" s="47">
        <f t="shared" si="80"/>
        <v>0</v>
      </c>
      <c r="J17" s="47">
        <f t="shared" si="80"/>
        <v>46809.482099999994</v>
      </c>
      <c r="K17" s="47">
        <f t="shared" si="0"/>
        <v>46809.482099999994</v>
      </c>
      <c r="L17" s="47">
        <f t="shared" si="81"/>
        <v>19099.9504746</v>
      </c>
      <c r="M17" s="47">
        <f t="shared" si="81"/>
        <v>30550.614922200006</v>
      </c>
      <c r="O17" s="15">
        <f t="shared" si="82"/>
        <v>0</v>
      </c>
      <c r="P17" s="32">
        <f t="shared" si="1"/>
        <v>7533.6873</v>
      </c>
      <c r="Q17" s="32">
        <f t="shared" si="2"/>
        <v>7533.6873</v>
      </c>
      <c r="R17" s="32">
        <f t="shared" si="3"/>
        <v>3074.0150898</v>
      </c>
      <c r="S17" s="32">
        <f t="shared" si="4"/>
        <v>4916.926428600001</v>
      </c>
      <c r="U17" s="15">
        <f t="shared" si="83"/>
        <v>0</v>
      </c>
      <c r="V17" s="15">
        <f t="shared" si="5"/>
        <v>70.79129999999999</v>
      </c>
      <c r="W17" s="15">
        <f t="shared" si="6"/>
        <v>70.79129999999999</v>
      </c>
      <c r="X17" s="32">
        <f t="shared" si="7"/>
        <v>28.8853938</v>
      </c>
      <c r="Y17" s="32">
        <f t="shared" si="8"/>
        <v>46.2025566</v>
      </c>
      <c r="AA17" s="32">
        <f t="shared" si="84"/>
        <v>0</v>
      </c>
      <c r="AB17" s="15">
        <f t="shared" si="9"/>
        <v>2267.1419</v>
      </c>
      <c r="AC17" s="15">
        <f t="shared" si="10"/>
        <v>2267.1419</v>
      </c>
      <c r="AD17" s="32">
        <f t="shared" si="11"/>
        <v>925.0753493999999</v>
      </c>
      <c r="AE17" s="32">
        <f t="shared" si="12"/>
        <v>1479.6698457999998</v>
      </c>
      <c r="AG17" s="15">
        <f t="shared" si="85"/>
        <v>0</v>
      </c>
      <c r="AH17" s="15">
        <f t="shared" si="13"/>
        <v>18987.02325</v>
      </c>
      <c r="AI17" s="15">
        <f t="shared" si="14"/>
        <v>18987.02325</v>
      </c>
      <c r="AJ17" s="32">
        <f t="shared" si="15"/>
        <v>7747.387654499999</v>
      </c>
      <c r="AK17" s="32">
        <f t="shared" si="16"/>
        <v>12392.0455815</v>
      </c>
      <c r="AM17" s="15">
        <f t="shared" si="86"/>
        <v>0</v>
      </c>
      <c r="AN17" s="15">
        <f t="shared" si="17"/>
        <v>4914.40085</v>
      </c>
      <c r="AO17" s="15">
        <f t="shared" si="18"/>
        <v>4914.40085</v>
      </c>
      <c r="AP17" s="32">
        <f t="shared" si="19"/>
        <v>2005.2521121</v>
      </c>
      <c r="AQ17" s="32">
        <f t="shared" si="20"/>
        <v>3207.4263847</v>
      </c>
      <c r="AS17" s="15">
        <f t="shared" si="87"/>
        <v>0</v>
      </c>
      <c r="AT17" s="15">
        <f t="shared" si="21"/>
        <v>3327.4416</v>
      </c>
      <c r="AU17" s="15">
        <f t="shared" si="22"/>
        <v>3327.4416</v>
      </c>
      <c r="AV17" s="32">
        <f t="shared" si="23"/>
        <v>1357.7157216</v>
      </c>
      <c r="AW17" s="32">
        <f t="shared" si="24"/>
        <v>2171.6836512</v>
      </c>
      <c r="AY17" s="15">
        <f t="shared" si="88"/>
        <v>0</v>
      </c>
      <c r="AZ17" s="15">
        <f t="shared" si="25"/>
        <v>511.80490000000003</v>
      </c>
      <c r="BA17" s="15">
        <f t="shared" si="26"/>
        <v>511.80490000000003</v>
      </c>
      <c r="BB17" s="32">
        <f t="shared" si="27"/>
        <v>208.8347874</v>
      </c>
      <c r="BC17" s="32">
        <f t="shared" si="28"/>
        <v>334.0339118</v>
      </c>
      <c r="BE17" s="15">
        <f t="shared" si="89"/>
        <v>0</v>
      </c>
      <c r="BF17" s="15">
        <f t="shared" si="29"/>
        <v>1171.672</v>
      </c>
      <c r="BG17" s="15">
        <f t="shared" si="30"/>
        <v>1171.672</v>
      </c>
      <c r="BH17" s="32">
        <f t="shared" si="31"/>
        <v>478.084272</v>
      </c>
      <c r="BI17" s="32">
        <f t="shared" si="32"/>
        <v>764.701904</v>
      </c>
      <c r="BK17" s="15">
        <f t="shared" si="90"/>
        <v>0</v>
      </c>
      <c r="BL17" s="15">
        <f t="shared" si="33"/>
        <v>196.45045000000002</v>
      </c>
      <c r="BM17" s="15">
        <f t="shared" si="34"/>
        <v>196.45045000000002</v>
      </c>
      <c r="BN17" s="32">
        <f t="shared" si="35"/>
        <v>80.15884170000001</v>
      </c>
      <c r="BO17" s="32">
        <f t="shared" si="36"/>
        <v>128.2150919</v>
      </c>
      <c r="BQ17" s="15">
        <f t="shared" si="91"/>
        <v>0</v>
      </c>
      <c r="BR17" s="15">
        <f t="shared" si="37"/>
        <v>212.49915000000001</v>
      </c>
      <c r="BS17" s="15">
        <f t="shared" si="38"/>
        <v>212.49915000000001</v>
      </c>
      <c r="BT17" s="32">
        <f t="shared" si="39"/>
        <v>86.7072879</v>
      </c>
      <c r="BU17" s="32">
        <f t="shared" si="40"/>
        <v>138.6894153</v>
      </c>
      <c r="BW17" s="15">
        <f t="shared" si="92"/>
        <v>0</v>
      </c>
      <c r="BX17" s="15">
        <f t="shared" si="41"/>
        <v>405.80165</v>
      </c>
      <c r="BY17" s="15">
        <f t="shared" si="42"/>
        <v>405.80165</v>
      </c>
      <c r="BZ17" s="32">
        <f t="shared" si="43"/>
        <v>165.58165290000002</v>
      </c>
      <c r="CA17" s="32">
        <f t="shared" si="44"/>
        <v>264.8499703</v>
      </c>
      <c r="CC17" s="15">
        <f>C17*0.08071/100</f>
        <v>0</v>
      </c>
      <c r="CD17" s="15">
        <f t="shared" si="45"/>
        <v>67.39285000000001</v>
      </c>
      <c r="CE17" s="15">
        <f t="shared" si="46"/>
        <v>67.39285000000001</v>
      </c>
      <c r="CF17" s="32">
        <f t="shared" si="47"/>
        <v>27.4987041</v>
      </c>
      <c r="CG17" s="32">
        <f t="shared" si="48"/>
        <v>43.984528700000006</v>
      </c>
      <c r="CI17" s="15">
        <f t="shared" si="93"/>
        <v>0</v>
      </c>
      <c r="CJ17" s="15">
        <f t="shared" si="49"/>
        <v>1.169</v>
      </c>
      <c r="CK17" s="15">
        <f t="shared" si="50"/>
        <v>1.169</v>
      </c>
      <c r="CL17" s="32">
        <f t="shared" si="94"/>
        <v>0.476994</v>
      </c>
      <c r="CM17" s="32">
        <f t="shared" si="95"/>
        <v>0.762958</v>
      </c>
      <c r="CO17" s="15">
        <f t="shared" si="96"/>
        <v>0</v>
      </c>
      <c r="CP17" s="15">
        <f t="shared" si="51"/>
        <v>428.96455000000003</v>
      </c>
      <c r="CQ17" s="15">
        <f t="shared" si="52"/>
        <v>428.96455000000003</v>
      </c>
      <c r="CR17" s="32">
        <f t="shared" si="53"/>
        <v>175.0329483</v>
      </c>
      <c r="CS17" s="32">
        <f t="shared" si="54"/>
        <v>279.9674381</v>
      </c>
      <c r="CU17" s="15">
        <f t="shared" si="97"/>
        <v>0</v>
      </c>
      <c r="CV17" s="15">
        <f t="shared" si="55"/>
        <v>621.5406</v>
      </c>
      <c r="CW17" s="15">
        <f t="shared" si="56"/>
        <v>621.5406</v>
      </c>
      <c r="CX17" s="32">
        <f t="shared" si="57"/>
        <v>253.6108956</v>
      </c>
      <c r="CY17" s="32">
        <f t="shared" si="58"/>
        <v>405.6538692</v>
      </c>
      <c r="DA17" s="15">
        <f t="shared" si="98"/>
        <v>0</v>
      </c>
      <c r="DB17" s="15">
        <f t="shared" si="59"/>
        <v>786.42805</v>
      </c>
      <c r="DC17" s="15">
        <f t="shared" si="60"/>
        <v>786.42805</v>
      </c>
      <c r="DD17" s="32">
        <f t="shared" si="61"/>
        <v>320.8908993</v>
      </c>
      <c r="DE17" s="32">
        <f t="shared" si="62"/>
        <v>513.2690951</v>
      </c>
      <c r="DG17" s="15">
        <f t="shared" si="99"/>
        <v>0</v>
      </c>
      <c r="DH17" s="15">
        <f t="shared" si="63"/>
        <v>73.146</v>
      </c>
      <c r="DI17" s="15">
        <f t="shared" si="64"/>
        <v>73.146</v>
      </c>
      <c r="DJ17" s="32">
        <f t="shared" si="65"/>
        <v>29.846196000000003</v>
      </c>
      <c r="DK17" s="32">
        <f t="shared" si="66"/>
        <v>47.739372</v>
      </c>
      <c r="DM17" s="15">
        <f t="shared" si="100"/>
        <v>0</v>
      </c>
      <c r="DN17" s="32">
        <f t="shared" si="67"/>
        <v>1382.13375</v>
      </c>
      <c r="DO17" s="15">
        <f t="shared" si="68"/>
        <v>1382.13375</v>
      </c>
      <c r="DP17" s="32">
        <f t="shared" si="69"/>
        <v>563.9602275000001</v>
      </c>
      <c r="DQ17" s="32">
        <f t="shared" si="70"/>
        <v>902.0615925000001</v>
      </c>
      <c r="DS17" s="15">
        <f t="shared" si="101"/>
        <v>0</v>
      </c>
      <c r="DT17" s="15">
        <f t="shared" si="71"/>
        <v>3585.8406999999993</v>
      </c>
      <c r="DU17" s="15">
        <f t="shared" si="72"/>
        <v>3585.8406999999993</v>
      </c>
      <c r="DV17" s="32">
        <f t="shared" si="73"/>
        <v>1463.1518382000002</v>
      </c>
      <c r="DW17" s="32">
        <f t="shared" si="74"/>
        <v>2340.3300674</v>
      </c>
      <c r="DY17" s="15">
        <f t="shared" si="102"/>
        <v>0</v>
      </c>
      <c r="DZ17" s="15">
        <f t="shared" si="75"/>
        <v>264.15225000000004</v>
      </c>
      <c r="EA17" s="15">
        <f t="shared" si="76"/>
        <v>264.15225000000004</v>
      </c>
      <c r="EB17" s="32">
        <f t="shared" si="77"/>
        <v>107.7836085</v>
      </c>
      <c r="EC17" s="32">
        <f t="shared" si="78"/>
        <v>172.4012595</v>
      </c>
    </row>
    <row r="18" spans="1:133" ht="12">
      <c r="A18" s="2">
        <v>42644</v>
      </c>
      <c r="C18" s="16">
        <f>'2012A'!C18</f>
        <v>0</v>
      </c>
      <c r="D18" s="16">
        <f>'2012A'!D18</f>
        <v>83500</v>
      </c>
      <c r="E18" s="16">
        <f t="shared" si="79"/>
        <v>83500</v>
      </c>
      <c r="F18" s="16">
        <f>'2012A'!F18</f>
        <v>34071</v>
      </c>
      <c r="G18" s="16">
        <f>'2012A'!G18</f>
        <v>54497</v>
      </c>
      <c r="I18" s="47">
        <f t="shared" si="80"/>
        <v>0</v>
      </c>
      <c r="J18" s="47">
        <f t="shared" si="80"/>
        <v>46809.482099999994</v>
      </c>
      <c r="K18" s="47">
        <f t="shared" si="0"/>
        <v>46809.482099999994</v>
      </c>
      <c r="L18" s="47">
        <f t="shared" si="81"/>
        <v>19099.9504746</v>
      </c>
      <c r="M18" s="47">
        <f t="shared" si="81"/>
        <v>30550.614922200006</v>
      </c>
      <c r="P18" s="32">
        <f t="shared" si="1"/>
        <v>7533.6873</v>
      </c>
      <c r="Q18" s="32">
        <f t="shared" si="2"/>
        <v>7533.6873</v>
      </c>
      <c r="R18" s="32">
        <f t="shared" si="3"/>
        <v>3074.0150898</v>
      </c>
      <c r="S18" s="32">
        <f t="shared" si="4"/>
        <v>4916.926428600001</v>
      </c>
      <c r="V18" s="15">
        <f t="shared" si="5"/>
        <v>70.79129999999999</v>
      </c>
      <c r="W18" s="15">
        <f t="shared" si="6"/>
        <v>70.79129999999999</v>
      </c>
      <c r="X18" s="32">
        <f t="shared" si="7"/>
        <v>28.8853938</v>
      </c>
      <c r="Y18" s="32">
        <f t="shared" si="8"/>
        <v>46.2025566</v>
      </c>
      <c r="AA18" s="32"/>
      <c r="AB18" s="15">
        <f t="shared" si="9"/>
        <v>2267.1419</v>
      </c>
      <c r="AC18" s="15">
        <f t="shared" si="10"/>
        <v>2267.1419</v>
      </c>
      <c r="AD18" s="32">
        <f t="shared" si="11"/>
        <v>925.0753493999999</v>
      </c>
      <c r="AE18" s="32">
        <f t="shared" si="12"/>
        <v>1479.6698457999998</v>
      </c>
      <c r="AH18" s="15">
        <f t="shared" si="13"/>
        <v>18987.02325</v>
      </c>
      <c r="AI18" s="15">
        <f t="shared" si="14"/>
        <v>18987.02325</v>
      </c>
      <c r="AJ18" s="32">
        <f t="shared" si="15"/>
        <v>7747.387654499999</v>
      </c>
      <c r="AK18" s="32">
        <f t="shared" si="16"/>
        <v>12392.0455815</v>
      </c>
      <c r="AN18" s="15">
        <f t="shared" si="17"/>
        <v>4914.40085</v>
      </c>
      <c r="AO18" s="15">
        <f t="shared" si="18"/>
        <v>4914.40085</v>
      </c>
      <c r="AP18" s="32">
        <f t="shared" si="19"/>
        <v>2005.2521121</v>
      </c>
      <c r="AQ18" s="32">
        <f t="shared" si="20"/>
        <v>3207.4263847</v>
      </c>
      <c r="AT18" s="15">
        <f t="shared" si="21"/>
        <v>3327.4416</v>
      </c>
      <c r="AU18" s="15">
        <f t="shared" si="22"/>
        <v>3327.4416</v>
      </c>
      <c r="AV18" s="32">
        <f t="shared" si="23"/>
        <v>1357.7157216</v>
      </c>
      <c r="AW18" s="32">
        <f t="shared" si="24"/>
        <v>2171.6836512</v>
      </c>
      <c r="AZ18" s="15">
        <f t="shared" si="25"/>
        <v>511.80490000000003</v>
      </c>
      <c r="BA18" s="15">
        <f t="shared" si="26"/>
        <v>511.80490000000003</v>
      </c>
      <c r="BB18" s="32">
        <f t="shared" si="27"/>
        <v>208.8347874</v>
      </c>
      <c r="BC18" s="32">
        <f t="shared" si="28"/>
        <v>334.0339118</v>
      </c>
      <c r="BF18" s="15">
        <f t="shared" si="29"/>
        <v>1171.672</v>
      </c>
      <c r="BG18" s="15">
        <f t="shared" si="30"/>
        <v>1171.672</v>
      </c>
      <c r="BH18" s="32">
        <f t="shared" si="31"/>
        <v>478.084272</v>
      </c>
      <c r="BI18" s="32">
        <f t="shared" si="32"/>
        <v>764.701904</v>
      </c>
      <c r="BL18" s="15">
        <f t="shared" si="33"/>
        <v>196.45045000000002</v>
      </c>
      <c r="BM18" s="15">
        <f t="shared" si="34"/>
        <v>196.45045000000002</v>
      </c>
      <c r="BN18" s="32">
        <f t="shared" si="35"/>
        <v>80.15884170000001</v>
      </c>
      <c r="BO18" s="32">
        <f t="shared" si="36"/>
        <v>128.2150919</v>
      </c>
      <c r="BR18" s="15">
        <f t="shared" si="37"/>
        <v>212.49915000000001</v>
      </c>
      <c r="BS18" s="15">
        <f t="shared" si="38"/>
        <v>212.49915000000001</v>
      </c>
      <c r="BT18" s="32">
        <f t="shared" si="39"/>
        <v>86.7072879</v>
      </c>
      <c r="BU18" s="32">
        <f t="shared" si="40"/>
        <v>138.6894153</v>
      </c>
      <c r="BX18" s="15">
        <f t="shared" si="41"/>
        <v>405.80165</v>
      </c>
      <c r="BY18" s="15">
        <f t="shared" si="42"/>
        <v>405.80165</v>
      </c>
      <c r="BZ18" s="32">
        <f t="shared" si="43"/>
        <v>165.58165290000002</v>
      </c>
      <c r="CA18" s="32">
        <f t="shared" si="44"/>
        <v>264.8499703</v>
      </c>
      <c r="CD18" s="15">
        <f t="shared" si="45"/>
        <v>67.39285000000001</v>
      </c>
      <c r="CE18" s="15">
        <f t="shared" si="46"/>
        <v>67.39285000000001</v>
      </c>
      <c r="CF18" s="32">
        <f t="shared" si="47"/>
        <v>27.4987041</v>
      </c>
      <c r="CG18" s="32">
        <f t="shared" si="48"/>
        <v>43.984528700000006</v>
      </c>
      <c r="CJ18" s="15">
        <f t="shared" si="49"/>
        <v>1.169</v>
      </c>
      <c r="CK18" s="15">
        <f t="shared" si="50"/>
        <v>1.169</v>
      </c>
      <c r="CL18" s="32">
        <f t="shared" si="94"/>
        <v>0.476994</v>
      </c>
      <c r="CM18" s="32">
        <f t="shared" si="95"/>
        <v>0.762958</v>
      </c>
      <c r="CP18" s="15">
        <f t="shared" si="51"/>
        <v>428.96455000000003</v>
      </c>
      <c r="CQ18" s="15">
        <f t="shared" si="52"/>
        <v>428.96455000000003</v>
      </c>
      <c r="CR18" s="32">
        <f t="shared" si="53"/>
        <v>175.0329483</v>
      </c>
      <c r="CS18" s="32">
        <f t="shared" si="54"/>
        <v>279.9674381</v>
      </c>
      <c r="CV18" s="15">
        <f t="shared" si="55"/>
        <v>621.5406</v>
      </c>
      <c r="CW18" s="15">
        <f t="shared" si="56"/>
        <v>621.5406</v>
      </c>
      <c r="CX18" s="32">
        <f t="shared" si="57"/>
        <v>253.6108956</v>
      </c>
      <c r="CY18" s="32">
        <f t="shared" si="58"/>
        <v>405.6538692</v>
      </c>
      <c r="DB18" s="15">
        <f t="shared" si="59"/>
        <v>786.42805</v>
      </c>
      <c r="DC18" s="15">
        <f t="shared" si="60"/>
        <v>786.42805</v>
      </c>
      <c r="DD18" s="32">
        <f t="shared" si="61"/>
        <v>320.8908993</v>
      </c>
      <c r="DE18" s="32">
        <f t="shared" si="62"/>
        <v>513.2690951</v>
      </c>
      <c r="DH18" s="15">
        <f t="shared" si="63"/>
        <v>73.146</v>
      </c>
      <c r="DI18" s="15">
        <f t="shared" si="64"/>
        <v>73.146</v>
      </c>
      <c r="DJ18" s="32">
        <f t="shared" si="65"/>
        <v>29.846196000000003</v>
      </c>
      <c r="DK18" s="32">
        <f t="shared" si="66"/>
        <v>47.739372</v>
      </c>
      <c r="DN18" s="32">
        <f t="shared" si="67"/>
        <v>1382.13375</v>
      </c>
      <c r="DO18" s="15">
        <f t="shared" si="68"/>
        <v>1382.13375</v>
      </c>
      <c r="DP18" s="32">
        <f t="shared" si="69"/>
        <v>563.9602275000001</v>
      </c>
      <c r="DQ18" s="32">
        <f t="shared" si="70"/>
        <v>902.0615925000001</v>
      </c>
      <c r="DT18" s="15">
        <f t="shared" si="71"/>
        <v>3585.8406999999993</v>
      </c>
      <c r="DU18" s="15">
        <f t="shared" si="72"/>
        <v>3585.8406999999993</v>
      </c>
      <c r="DV18" s="32">
        <f t="shared" si="73"/>
        <v>1463.1518382000002</v>
      </c>
      <c r="DW18" s="32">
        <f t="shared" si="74"/>
        <v>2340.3300674</v>
      </c>
      <c r="DZ18" s="15">
        <f t="shared" si="75"/>
        <v>264.15225000000004</v>
      </c>
      <c r="EA18" s="15">
        <f t="shared" si="76"/>
        <v>264.15225000000004</v>
      </c>
      <c r="EB18" s="32">
        <f t="shared" si="77"/>
        <v>107.7836085</v>
      </c>
      <c r="EC18" s="32">
        <f t="shared" si="78"/>
        <v>172.4012595</v>
      </c>
    </row>
    <row r="19" spans="1:133" ht="12">
      <c r="A19" s="2">
        <v>42826</v>
      </c>
      <c r="C19" s="16">
        <f>'2012A'!C19</f>
        <v>0</v>
      </c>
      <c r="D19" s="16">
        <f>'2012A'!D19</f>
        <v>83500</v>
      </c>
      <c r="E19" s="16">
        <f t="shared" si="79"/>
        <v>83500</v>
      </c>
      <c r="F19" s="16">
        <f>'2012A'!F19</f>
        <v>34071</v>
      </c>
      <c r="G19" s="16">
        <f>'2012A'!G19</f>
        <v>54497</v>
      </c>
      <c r="I19" s="47">
        <f t="shared" si="80"/>
        <v>0</v>
      </c>
      <c r="J19" s="47">
        <f t="shared" si="80"/>
        <v>46809.482099999994</v>
      </c>
      <c r="K19" s="47">
        <f t="shared" si="0"/>
        <v>46809.482099999994</v>
      </c>
      <c r="L19" s="47">
        <f t="shared" si="81"/>
        <v>19099.9504746</v>
      </c>
      <c r="M19" s="47">
        <f t="shared" si="81"/>
        <v>30550.614922200006</v>
      </c>
      <c r="O19" s="15">
        <f t="shared" si="82"/>
        <v>0</v>
      </c>
      <c r="P19" s="32">
        <f t="shared" si="1"/>
        <v>7533.6873</v>
      </c>
      <c r="Q19" s="32">
        <f t="shared" si="2"/>
        <v>7533.6873</v>
      </c>
      <c r="R19" s="32">
        <f t="shared" si="3"/>
        <v>3074.0150898</v>
      </c>
      <c r="S19" s="32">
        <f t="shared" si="4"/>
        <v>4916.926428600001</v>
      </c>
      <c r="U19" s="15">
        <f t="shared" si="83"/>
        <v>0</v>
      </c>
      <c r="V19" s="15">
        <f t="shared" si="5"/>
        <v>70.79129999999999</v>
      </c>
      <c r="W19" s="15">
        <f t="shared" si="6"/>
        <v>70.79129999999999</v>
      </c>
      <c r="X19" s="32">
        <f t="shared" si="7"/>
        <v>28.8853938</v>
      </c>
      <c r="Y19" s="32">
        <f t="shared" si="8"/>
        <v>46.2025566</v>
      </c>
      <c r="AA19" s="32">
        <f t="shared" si="84"/>
        <v>0</v>
      </c>
      <c r="AB19" s="15">
        <f t="shared" si="9"/>
        <v>2267.1419</v>
      </c>
      <c r="AC19" s="15">
        <f t="shared" si="10"/>
        <v>2267.1419</v>
      </c>
      <c r="AD19" s="32">
        <f t="shared" si="11"/>
        <v>925.0753493999999</v>
      </c>
      <c r="AE19" s="32">
        <f t="shared" si="12"/>
        <v>1479.6698457999998</v>
      </c>
      <c r="AG19" s="15">
        <f t="shared" si="85"/>
        <v>0</v>
      </c>
      <c r="AH19" s="15">
        <f t="shared" si="13"/>
        <v>18987.02325</v>
      </c>
      <c r="AI19" s="15">
        <f t="shared" si="14"/>
        <v>18987.02325</v>
      </c>
      <c r="AJ19" s="32">
        <f t="shared" si="15"/>
        <v>7747.387654499999</v>
      </c>
      <c r="AK19" s="32">
        <f t="shared" si="16"/>
        <v>12392.0455815</v>
      </c>
      <c r="AM19" s="15">
        <f t="shared" si="86"/>
        <v>0</v>
      </c>
      <c r="AN19" s="15">
        <f t="shared" si="17"/>
        <v>4914.40085</v>
      </c>
      <c r="AO19" s="15">
        <f t="shared" si="18"/>
        <v>4914.40085</v>
      </c>
      <c r="AP19" s="32">
        <f t="shared" si="19"/>
        <v>2005.2521121</v>
      </c>
      <c r="AQ19" s="32">
        <f t="shared" si="20"/>
        <v>3207.4263847</v>
      </c>
      <c r="AS19" s="15">
        <f t="shared" si="87"/>
        <v>0</v>
      </c>
      <c r="AT19" s="15">
        <f t="shared" si="21"/>
        <v>3327.4416</v>
      </c>
      <c r="AU19" s="15">
        <f t="shared" si="22"/>
        <v>3327.4416</v>
      </c>
      <c r="AV19" s="32">
        <f t="shared" si="23"/>
        <v>1357.7157216</v>
      </c>
      <c r="AW19" s="32">
        <f t="shared" si="24"/>
        <v>2171.6836512</v>
      </c>
      <c r="AY19" s="15">
        <f t="shared" si="88"/>
        <v>0</v>
      </c>
      <c r="AZ19" s="15">
        <f t="shared" si="25"/>
        <v>511.80490000000003</v>
      </c>
      <c r="BA19" s="15">
        <f t="shared" si="26"/>
        <v>511.80490000000003</v>
      </c>
      <c r="BB19" s="32">
        <f t="shared" si="27"/>
        <v>208.8347874</v>
      </c>
      <c r="BC19" s="32">
        <f t="shared" si="28"/>
        <v>334.0339118</v>
      </c>
      <c r="BE19" s="15">
        <f t="shared" si="89"/>
        <v>0</v>
      </c>
      <c r="BF19" s="15">
        <f t="shared" si="29"/>
        <v>1171.672</v>
      </c>
      <c r="BG19" s="15">
        <f t="shared" si="30"/>
        <v>1171.672</v>
      </c>
      <c r="BH19" s="32">
        <f t="shared" si="31"/>
        <v>478.084272</v>
      </c>
      <c r="BI19" s="32">
        <f t="shared" si="32"/>
        <v>764.701904</v>
      </c>
      <c r="BK19" s="15">
        <f t="shared" si="90"/>
        <v>0</v>
      </c>
      <c r="BL19" s="15">
        <f t="shared" si="33"/>
        <v>196.45045000000002</v>
      </c>
      <c r="BM19" s="15">
        <f t="shared" si="34"/>
        <v>196.45045000000002</v>
      </c>
      <c r="BN19" s="32">
        <f t="shared" si="35"/>
        <v>80.15884170000001</v>
      </c>
      <c r="BO19" s="32">
        <f t="shared" si="36"/>
        <v>128.2150919</v>
      </c>
      <c r="BQ19" s="15">
        <f t="shared" si="91"/>
        <v>0</v>
      </c>
      <c r="BR19" s="15">
        <f t="shared" si="37"/>
        <v>212.49915000000001</v>
      </c>
      <c r="BS19" s="15">
        <f t="shared" si="38"/>
        <v>212.49915000000001</v>
      </c>
      <c r="BT19" s="32">
        <f t="shared" si="39"/>
        <v>86.7072879</v>
      </c>
      <c r="BU19" s="32">
        <f t="shared" si="40"/>
        <v>138.6894153</v>
      </c>
      <c r="BW19" s="15">
        <f t="shared" si="92"/>
        <v>0</v>
      </c>
      <c r="BX19" s="15">
        <f t="shared" si="41"/>
        <v>405.80165</v>
      </c>
      <c r="BY19" s="15">
        <f t="shared" si="42"/>
        <v>405.80165</v>
      </c>
      <c r="BZ19" s="32">
        <f t="shared" si="43"/>
        <v>165.58165290000002</v>
      </c>
      <c r="CA19" s="32">
        <f t="shared" si="44"/>
        <v>264.8499703</v>
      </c>
      <c r="CC19" s="15">
        <f>C19*0.08071/100</f>
        <v>0</v>
      </c>
      <c r="CD19" s="15">
        <f t="shared" si="45"/>
        <v>67.39285000000001</v>
      </c>
      <c r="CE19" s="15">
        <f t="shared" si="46"/>
        <v>67.39285000000001</v>
      </c>
      <c r="CF19" s="32">
        <f t="shared" si="47"/>
        <v>27.4987041</v>
      </c>
      <c r="CG19" s="32">
        <f t="shared" si="48"/>
        <v>43.984528700000006</v>
      </c>
      <c r="CI19" s="15">
        <f t="shared" si="93"/>
        <v>0</v>
      </c>
      <c r="CJ19" s="15">
        <f t="shared" si="49"/>
        <v>1.169</v>
      </c>
      <c r="CK19" s="15">
        <f t="shared" si="50"/>
        <v>1.169</v>
      </c>
      <c r="CL19" s="32">
        <f t="shared" si="94"/>
        <v>0.476994</v>
      </c>
      <c r="CM19" s="32">
        <f t="shared" si="95"/>
        <v>0.762958</v>
      </c>
      <c r="CO19" s="15">
        <f t="shared" si="96"/>
        <v>0</v>
      </c>
      <c r="CP19" s="15">
        <f t="shared" si="51"/>
        <v>428.96455000000003</v>
      </c>
      <c r="CQ19" s="15">
        <f t="shared" si="52"/>
        <v>428.96455000000003</v>
      </c>
      <c r="CR19" s="32">
        <f t="shared" si="53"/>
        <v>175.0329483</v>
      </c>
      <c r="CS19" s="32">
        <f t="shared" si="54"/>
        <v>279.9674381</v>
      </c>
      <c r="CU19" s="15">
        <f t="shared" si="97"/>
        <v>0</v>
      </c>
      <c r="CV19" s="15">
        <f t="shared" si="55"/>
        <v>621.5406</v>
      </c>
      <c r="CW19" s="15">
        <f t="shared" si="56"/>
        <v>621.5406</v>
      </c>
      <c r="CX19" s="32">
        <f t="shared" si="57"/>
        <v>253.6108956</v>
      </c>
      <c r="CY19" s="32">
        <f t="shared" si="58"/>
        <v>405.6538692</v>
      </c>
      <c r="DA19" s="15">
        <f t="shared" si="98"/>
        <v>0</v>
      </c>
      <c r="DB19" s="15">
        <f t="shared" si="59"/>
        <v>786.42805</v>
      </c>
      <c r="DC19" s="15">
        <f t="shared" si="60"/>
        <v>786.42805</v>
      </c>
      <c r="DD19" s="32">
        <f t="shared" si="61"/>
        <v>320.8908993</v>
      </c>
      <c r="DE19" s="32">
        <f t="shared" si="62"/>
        <v>513.2690951</v>
      </c>
      <c r="DG19" s="15">
        <f t="shared" si="99"/>
        <v>0</v>
      </c>
      <c r="DH19" s="15">
        <f t="shared" si="63"/>
        <v>73.146</v>
      </c>
      <c r="DI19" s="15">
        <f t="shared" si="64"/>
        <v>73.146</v>
      </c>
      <c r="DJ19" s="32">
        <f t="shared" si="65"/>
        <v>29.846196000000003</v>
      </c>
      <c r="DK19" s="32">
        <f t="shared" si="66"/>
        <v>47.739372</v>
      </c>
      <c r="DM19" s="15">
        <f t="shared" si="100"/>
        <v>0</v>
      </c>
      <c r="DN19" s="32">
        <f t="shared" si="67"/>
        <v>1382.13375</v>
      </c>
      <c r="DO19" s="15">
        <f t="shared" si="68"/>
        <v>1382.13375</v>
      </c>
      <c r="DP19" s="32">
        <f t="shared" si="69"/>
        <v>563.9602275000001</v>
      </c>
      <c r="DQ19" s="32">
        <f t="shared" si="70"/>
        <v>902.0615925000001</v>
      </c>
      <c r="DS19" s="15">
        <f t="shared" si="101"/>
        <v>0</v>
      </c>
      <c r="DT19" s="15">
        <f t="shared" si="71"/>
        <v>3585.8406999999993</v>
      </c>
      <c r="DU19" s="15">
        <f t="shared" si="72"/>
        <v>3585.8406999999993</v>
      </c>
      <c r="DV19" s="32">
        <f t="shared" si="73"/>
        <v>1463.1518382000002</v>
      </c>
      <c r="DW19" s="32">
        <f t="shared" si="74"/>
        <v>2340.3300674</v>
      </c>
      <c r="DY19" s="15">
        <f t="shared" si="102"/>
        <v>0</v>
      </c>
      <c r="DZ19" s="15">
        <f t="shared" si="75"/>
        <v>264.15225000000004</v>
      </c>
      <c r="EA19" s="15">
        <f t="shared" si="76"/>
        <v>264.15225000000004</v>
      </c>
      <c r="EB19" s="32">
        <f t="shared" si="77"/>
        <v>107.7836085</v>
      </c>
      <c r="EC19" s="32">
        <f t="shared" si="78"/>
        <v>172.4012595</v>
      </c>
    </row>
    <row r="20" spans="1:133" ht="12">
      <c r="A20" s="2">
        <v>43009</v>
      </c>
      <c r="C20" s="16">
        <f>'2012A'!C20</f>
        <v>0</v>
      </c>
      <c r="D20" s="16">
        <f>'2012A'!D20</f>
        <v>83500</v>
      </c>
      <c r="E20" s="16">
        <f t="shared" si="79"/>
        <v>83500</v>
      </c>
      <c r="F20" s="16">
        <f>'2012A'!F20</f>
        <v>34071</v>
      </c>
      <c r="G20" s="16">
        <f>'2012A'!G20</f>
        <v>54497</v>
      </c>
      <c r="I20" s="47">
        <f t="shared" si="80"/>
        <v>0</v>
      </c>
      <c r="J20" s="47">
        <f t="shared" si="80"/>
        <v>46809.482099999994</v>
      </c>
      <c r="K20" s="47">
        <f t="shared" si="0"/>
        <v>46809.482099999994</v>
      </c>
      <c r="L20" s="47">
        <f t="shared" si="81"/>
        <v>19099.9504746</v>
      </c>
      <c r="M20" s="47">
        <f t="shared" si="81"/>
        <v>30550.614922200006</v>
      </c>
      <c r="P20" s="32">
        <f t="shared" si="1"/>
        <v>7533.6873</v>
      </c>
      <c r="Q20" s="32">
        <f t="shared" si="2"/>
        <v>7533.6873</v>
      </c>
      <c r="R20" s="32">
        <f t="shared" si="3"/>
        <v>3074.0150898</v>
      </c>
      <c r="S20" s="32">
        <f t="shared" si="4"/>
        <v>4916.926428600001</v>
      </c>
      <c r="V20" s="15">
        <f t="shared" si="5"/>
        <v>70.79129999999999</v>
      </c>
      <c r="W20" s="15">
        <f t="shared" si="6"/>
        <v>70.79129999999999</v>
      </c>
      <c r="X20" s="32">
        <f t="shared" si="7"/>
        <v>28.8853938</v>
      </c>
      <c r="Y20" s="32">
        <f t="shared" si="8"/>
        <v>46.2025566</v>
      </c>
      <c r="AA20" s="32"/>
      <c r="AB20" s="15">
        <f t="shared" si="9"/>
        <v>2267.1419</v>
      </c>
      <c r="AC20" s="15">
        <f t="shared" si="10"/>
        <v>2267.1419</v>
      </c>
      <c r="AD20" s="32">
        <f t="shared" si="11"/>
        <v>925.0753493999999</v>
      </c>
      <c r="AE20" s="32">
        <f t="shared" si="12"/>
        <v>1479.6698457999998</v>
      </c>
      <c r="AH20" s="15">
        <f t="shared" si="13"/>
        <v>18987.02325</v>
      </c>
      <c r="AI20" s="15">
        <f t="shared" si="14"/>
        <v>18987.02325</v>
      </c>
      <c r="AJ20" s="32">
        <f t="shared" si="15"/>
        <v>7747.387654499999</v>
      </c>
      <c r="AK20" s="32">
        <f t="shared" si="16"/>
        <v>12392.0455815</v>
      </c>
      <c r="AN20" s="15">
        <f t="shared" si="17"/>
        <v>4914.40085</v>
      </c>
      <c r="AO20" s="15">
        <f t="shared" si="18"/>
        <v>4914.40085</v>
      </c>
      <c r="AP20" s="32">
        <f t="shared" si="19"/>
        <v>2005.2521121</v>
      </c>
      <c r="AQ20" s="32">
        <f t="shared" si="20"/>
        <v>3207.4263847</v>
      </c>
      <c r="AT20" s="15">
        <f t="shared" si="21"/>
        <v>3327.4416</v>
      </c>
      <c r="AU20" s="15">
        <f t="shared" si="22"/>
        <v>3327.4416</v>
      </c>
      <c r="AV20" s="32">
        <f t="shared" si="23"/>
        <v>1357.7157216</v>
      </c>
      <c r="AW20" s="32">
        <f t="shared" si="24"/>
        <v>2171.6836512</v>
      </c>
      <c r="AZ20" s="15">
        <f t="shared" si="25"/>
        <v>511.80490000000003</v>
      </c>
      <c r="BA20" s="15">
        <f t="shared" si="26"/>
        <v>511.80490000000003</v>
      </c>
      <c r="BB20" s="32">
        <f t="shared" si="27"/>
        <v>208.8347874</v>
      </c>
      <c r="BC20" s="32">
        <f t="shared" si="28"/>
        <v>334.0339118</v>
      </c>
      <c r="BF20" s="15">
        <f t="shared" si="29"/>
        <v>1171.672</v>
      </c>
      <c r="BG20" s="15">
        <f t="shared" si="30"/>
        <v>1171.672</v>
      </c>
      <c r="BH20" s="32">
        <f t="shared" si="31"/>
        <v>478.084272</v>
      </c>
      <c r="BI20" s="32">
        <f t="shared" si="32"/>
        <v>764.701904</v>
      </c>
      <c r="BL20" s="15">
        <f t="shared" si="33"/>
        <v>196.45045000000002</v>
      </c>
      <c r="BM20" s="15">
        <f t="shared" si="34"/>
        <v>196.45045000000002</v>
      </c>
      <c r="BN20" s="32">
        <f t="shared" si="35"/>
        <v>80.15884170000001</v>
      </c>
      <c r="BO20" s="32">
        <f t="shared" si="36"/>
        <v>128.2150919</v>
      </c>
      <c r="BR20" s="15">
        <f t="shared" si="37"/>
        <v>212.49915000000001</v>
      </c>
      <c r="BS20" s="15">
        <f t="shared" si="38"/>
        <v>212.49915000000001</v>
      </c>
      <c r="BT20" s="32">
        <f t="shared" si="39"/>
        <v>86.7072879</v>
      </c>
      <c r="BU20" s="32">
        <f t="shared" si="40"/>
        <v>138.6894153</v>
      </c>
      <c r="BX20" s="15">
        <f t="shared" si="41"/>
        <v>405.80165</v>
      </c>
      <c r="BY20" s="15">
        <f t="shared" si="42"/>
        <v>405.80165</v>
      </c>
      <c r="BZ20" s="32">
        <f t="shared" si="43"/>
        <v>165.58165290000002</v>
      </c>
      <c r="CA20" s="32">
        <f t="shared" si="44"/>
        <v>264.8499703</v>
      </c>
      <c r="CD20" s="15">
        <f t="shared" si="45"/>
        <v>67.39285000000001</v>
      </c>
      <c r="CE20" s="15">
        <f t="shared" si="46"/>
        <v>67.39285000000001</v>
      </c>
      <c r="CF20" s="32">
        <f t="shared" si="47"/>
        <v>27.4987041</v>
      </c>
      <c r="CG20" s="32">
        <f t="shared" si="48"/>
        <v>43.984528700000006</v>
      </c>
      <c r="CJ20" s="15">
        <f t="shared" si="49"/>
        <v>1.169</v>
      </c>
      <c r="CK20" s="15">
        <f t="shared" si="50"/>
        <v>1.169</v>
      </c>
      <c r="CL20" s="32">
        <f t="shared" si="94"/>
        <v>0.476994</v>
      </c>
      <c r="CM20" s="32">
        <f t="shared" si="95"/>
        <v>0.762958</v>
      </c>
      <c r="CP20" s="15">
        <f t="shared" si="51"/>
        <v>428.96455000000003</v>
      </c>
      <c r="CQ20" s="15">
        <f t="shared" si="52"/>
        <v>428.96455000000003</v>
      </c>
      <c r="CR20" s="32">
        <f t="shared" si="53"/>
        <v>175.0329483</v>
      </c>
      <c r="CS20" s="32">
        <f t="shared" si="54"/>
        <v>279.9674381</v>
      </c>
      <c r="CV20" s="15">
        <f t="shared" si="55"/>
        <v>621.5406</v>
      </c>
      <c r="CW20" s="15">
        <f t="shared" si="56"/>
        <v>621.5406</v>
      </c>
      <c r="CX20" s="32">
        <f t="shared" si="57"/>
        <v>253.6108956</v>
      </c>
      <c r="CY20" s="32">
        <f t="shared" si="58"/>
        <v>405.6538692</v>
      </c>
      <c r="DB20" s="15">
        <f t="shared" si="59"/>
        <v>786.42805</v>
      </c>
      <c r="DC20" s="15">
        <f t="shared" si="60"/>
        <v>786.42805</v>
      </c>
      <c r="DD20" s="32">
        <f t="shared" si="61"/>
        <v>320.8908993</v>
      </c>
      <c r="DE20" s="32">
        <f t="shared" si="62"/>
        <v>513.2690951</v>
      </c>
      <c r="DH20" s="15">
        <f t="shared" si="63"/>
        <v>73.146</v>
      </c>
      <c r="DI20" s="15">
        <f t="shared" si="64"/>
        <v>73.146</v>
      </c>
      <c r="DJ20" s="32">
        <f t="shared" si="65"/>
        <v>29.846196000000003</v>
      </c>
      <c r="DK20" s="32">
        <f t="shared" si="66"/>
        <v>47.739372</v>
      </c>
      <c r="DN20" s="32">
        <f t="shared" si="67"/>
        <v>1382.13375</v>
      </c>
      <c r="DO20" s="15">
        <f t="shared" si="68"/>
        <v>1382.13375</v>
      </c>
      <c r="DP20" s="32">
        <f t="shared" si="69"/>
        <v>563.9602275000001</v>
      </c>
      <c r="DQ20" s="32">
        <f t="shared" si="70"/>
        <v>902.0615925000001</v>
      </c>
      <c r="DT20" s="15">
        <f t="shared" si="71"/>
        <v>3585.8406999999993</v>
      </c>
      <c r="DU20" s="15">
        <f t="shared" si="72"/>
        <v>3585.8406999999993</v>
      </c>
      <c r="DV20" s="32">
        <f t="shared" si="73"/>
        <v>1463.1518382000002</v>
      </c>
      <c r="DW20" s="32">
        <f t="shared" si="74"/>
        <v>2340.3300674</v>
      </c>
      <c r="DZ20" s="15">
        <f t="shared" si="75"/>
        <v>264.15225000000004</v>
      </c>
      <c r="EA20" s="15">
        <f t="shared" si="76"/>
        <v>264.15225000000004</v>
      </c>
      <c r="EB20" s="32">
        <f t="shared" si="77"/>
        <v>107.7836085</v>
      </c>
      <c r="EC20" s="32">
        <f t="shared" si="78"/>
        <v>172.4012595</v>
      </c>
    </row>
    <row r="21" spans="1:133" ht="12">
      <c r="A21" s="33">
        <v>43191</v>
      </c>
      <c r="C21" s="16">
        <f>'2012A'!C21</f>
        <v>0</v>
      </c>
      <c r="D21" s="16">
        <f>'2012A'!D21</f>
        <v>83500</v>
      </c>
      <c r="E21" s="16">
        <f t="shared" si="79"/>
        <v>83500</v>
      </c>
      <c r="F21" s="16">
        <f>'2012A'!F21</f>
        <v>34071</v>
      </c>
      <c r="G21" s="16">
        <f>'2012A'!G21</f>
        <v>54497</v>
      </c>
      <c r="I21" s="47">
        <f t="shared" si="80"/>
        <v>0</v>
      </c>
      <c r="J21" s="47">
        <f t="shared" si="80"/>
        <v>46809.482099999994</v>
      </c>
      <c r="K21" s="47">
        <f t="shared" si="0"/>
        <v>46809.482099999994</v>
      </c>
      <c r="L21" s="47">
        <f t="shared" si="81"/>
        <v>19099.9504746</v>
      </c>
      <c r="M21" s="47">
        <f t="shared" si="81"/>
        <v>30550.614922200006</v>
      </c>
      <c r="O21" s="15">
        <f t="shared" si="82"/>
        <v>0</v>
      </c>
      <c r="P21" s="32">
        <f t="shared" si="1"/>
        <v>7533.6873</v>
      </c>
      <c r="Q21" s="32">
        <f t="shared" si="2"/>
        <v>7533.6873</v>
      </c>
      <c r="R21" s="32">
        <f t="shared" si="3"/>
        <v>3074.0150898</v>
      </c>
      <c r="S21" s="32">
        <f t="shared" si="4"/>
        <v>4916.926428600001</v>
      </c>
      <c r="U21" s="15">
        <f t="shared" si="83"/>
        <v>0</v>
      </c>
      <c r="V21" s="15">
        <f t="shared" si="5"/>
        <v>70.79129999999999</v>
      </c>
      <c r="W21" s="15">
        <f t="shared" si="6"/>
        <v>70.79129999999999</v>
      </c>
      <c r="X21" s="32">
        <f t="shared" si="7"/>
        <v>28.8853938</v>
      </c>
      <c r="Y21" s="32">
        <f t="shared" si="8"/>
        <v>46.2025566</v>
      </c>
      <c r="AA21" s="32">
        <f t="shared" si="84"/>
        <v>0</v>
      </c>
      <c r="AB21" s="15">
        <f t="shared" si="9"/>
        <v>2267.1419</v>
      </c>
      <c r="AC21" s="15">
        <f t="shared" si="10"/>
        <v>2267.1419</v>
      </c>
      <c r="AD21" s="32">
        <f t="shared" si="11"/>
        <v>925.0753493999999</v>
      </c>
      <c r="AE21" s="32">
        <f t="shared" si="12"/>
        <v>1479.6698457999998</v>
      </c>
      <c r="AG21" s="15">
        <f t="shared" si="85"/>
        <v>0</v>
      </c>
      <c r="AH21" s="15">
        <f t="shared" si="13"/>
        <v>18987.02325</v>
      </c>
      <c r="AI21" s="15">
        <f t="shared" si="14"/>
        <v>18987.02325</v>
      </c>
      <c r="AJ21" s="32">
        <f t="shared" si="15"/>
        <v>7747.387654499999</v>
      </c>
      <c r="AK21" s="32">
        <f t="shared" si="16"/>
        <v>12392.0455815</v>
      </c>
      <c r="AM21" s="15">
        <f t="shared" si="86"/>
        <v>0</v>
      </c>
      <c r="AN21" s="15">
        <f t="shared" si="17"/>
        <v>4914.40085</v>
      </c>
      <c r="AO21" s="15">
        <f t="shared" si="18"/>
        <v>4914.40085</v>
      </c>
      <c r="AP21" s="32">
        <f t="shared" si="19"/>
        <v>2005.2521121</v>
      </c>
      <c r="AQ21" s="32">
        <f t="shared" si="20"/>
        <v>3207.4263847</v>
      </c>
      <c r="AS21" s="15">
        <f t="shared" si="87"/>
        <v>0</v>
      </c>
      <c r="AT21" s="15">
        <f t="shared" si="21"/>
        <v>3327.4416</v>
      </c>
      <c r="AU21" s="15">
        <f t="shared" si="22"/>
        <v>3327.4416</v>
      </c>
      <c r="AV21" s="32">
        <f t="shared" si="23"/>
        <v>1357.7157216</v>
      </c>
      <c r="AW21" s="32">
        <f t="shared" si="24"/>
        <v>2171.6836512</v>
      </c>
      <c r="AY21" s="15">
        <f t="shared" si="88"/>
        <v>0</v>
      </c>
      <c r="AZ21" s="15">
        <f t="shared" si="25"/>
        <v>511.80490000000003</v>
      </c>
      <c r="BA21" s="15">
        <f t="shared" si="26"/>
        <v>511.80490000000003</v>
      </c>
      <c r="BB21" s="32">
        <f t="shared" si="27"/>
        <v>208.8347874</v>
      </c>
      <c r="BC21" s="32">
        <f t="shared" si="28"/>
        <v>334.0339118</v>
      </c>
      <c r="BE21" s="15">
        <f t="shared" si="89"/>
        <v>0</v>
      </c>
      <c r="BF21" s="15">
        <f t="shared" si="29"/>
        <v>1171.672</v>
      </c>
      <c r="BG21" s="15">
        <f t="shared" si="30"/>
        <v>1171.672</v>
      </c>
      <c r="BH21" s="32">
        <f t="shared" si="31"/>
        <v>478.084272</v>
      </c>
      <c r="BI21" s="32">
        <f t="shared" si="32"/>
        <v>764.701904</v>
      </c>
      <c r="BK21" s="15">
        <f t="shared" si="90"/>
        <v>0</v>
      </c>
      <c r="BL21" s="15">
        <f t="shared" si="33"/>
        <v>196.45045000000002</v>
      </c>
      <c r="BM21" s="15">
        <f t="shared" si="34"/>
        <v>196.45045000000002</v>
      </c>
      <c r="BN21" s="32">
        <f t="shared" si="35"/>
        <v>80.15884170000001</v>
      </c>
      <c r="BO21" s="32">
        <f t="shared" si="36"/>
        <v>128.2150919</v>
      </c>
      <c r="BQ21" s="15">
        <f t="shared" si="91"/>
        <v>0</v>
      </c>
      <c r="BR21" s="15">
        <f t="shared" si="37"/>
        <v>212.49915000000001</v>
      </c>
      <c r="BS21" s="15">
        <f t="shared" si="38"/>
        <v>212.49915000000001</v>
      </c>
      <c r="BT21" s="32">
        <f t="shared" si="39"/>
        <v>86.7072879</v>
      </c>
      <c r="BU21" s="32">
        <f t="shared" si="40"/>
        <v>138.6894153</v>
      </c>
      <c r="BW21" s="15">
        <f t="shared" si="92"/>
        <v>0</v>
      </c>
      <c r="BX21" s="15">
        <f t="shared" si="41"/>
        <v>405.80165</v>
      </c>
      <c r="BY21" s="15">
        <f t="shared" si="42"/>
        <v>405.80165</v>
      </c>
      <c r="BZ21" s="32">
        <f t="shared" si="43"/>
        <v>165.58165290000002</v>
      </c>
      <c r="CA21" s="32">
        <f t="shared" si="44"/>
        <v>264.8499703</v>
      </c>
      <c r="CC21" s="15">
        <f>C21*0.08071/100</f>
        <v>0</v>
      </c>
      <c r="CD21" s="15">
        <f t="shared" si="45"/>
        <v>67.39285000000001</v>
      </c>
      <c r="CE21" s="15">
        <f t="shared" si="46"/>
        <v>67.39285000000001</v>
      </c>
      <c r="CF21" s="32">
        <f t="shared" si="47"/>
        <v>27.4987041</v>
      </c>
      <c r="CG21" s="32">
        <f t="shared" si="48"/>
        <v>43.984528700000006</v>
      </c>
      <c r="CI21" s="15">
        <f t="shared" si="93"/>
        <v>0</v>
      </c>
      <c r="CJ21" s="15">
        <f t="shared" si="49"/>
        <v>1.169</v>
      </c>
      <c r="CK21" s="15">
        <f t="shared" si="50"/>
        <v>1.169</v>
      </c>
      <c r="CL21" s="32">
        <f t="shared" si="94"/>
        <v>0.476994</v>
      </c>
      <c r="CM21" s="32">
        <f t="shared" si="95"/>
        <v>0.762958</v>
      </c>
      <c r="CO21" s="15">
        <f t="shared" si="96"/>
        <v>0</v>
      </c>
      <c r="CP21" s="15">
        <f t="shared" si="51"/>
        <v>428.96455000000003</v>
      </c>
      <c r="CQ21" s="15">
        <f t="shared" si="52"/>
        <v>428.96455000000003</v>
      </c>
      <c r="CR21" s="32">
        <f t="shared" si="53"/>
        <v>175.0329483</v>
      </c>
      <c r="CS21" s="32">
        <f t="shared" si="54"/>
        <v>279.9674381</v>
      </c>
      <c r="CU21" s="15">
        <f t="shared" si="97"/>
        <v>0</v>
      </c>
      <c r="CV21" s="15">
        <f t="shared" si="55"/>
        <v>621.5406</v>
      </c>
      <c r="CW21" s="15">
        <f t="shared" si="56"/>
        <v>621.5406</v>
      </c>
      <c r="CX21" s="32">
        <f t="shared" si="57"/>
        <v>253.6108956</v>
      </c>
      <c r="CY21" s="32">
        <f t="shared" si="58"/>
        <v>405.6538692</v>
      </c>
      <c r="DA21" s="15">
        <f t="shared" si="98"/>
        <v>0</v>
      </c>
      <c r="DB21" s="15">
        <f t="shared" si="59"/>
        <v>786.42805</v>
      </c>
      <c r="DC21" s="15">
        <f t="shared" si="60"/>
        <v>786.42805</v>
      </c>
      <c r="DD21" s="32">
        <f t="shared" si="61"/>
        <v>320.8908993</v>
      </c>
      <c r="DE21" s="32">
        <f t="shared" si="62"/>
        <v>513.2690951</v>
      </c>
      <c r="DG21" s="15">
        <f t="shared" si="99"/>
        <v>0</v>
      </c>
      <c r="DH21" s="15">
        <f t="shared" si="63"/>
        <v>73.146</v>
      </c>
      <c r="DI21" s="15">
        <f t="shared" si="64"/>
        <v>73.146</v>
      </c>
      <c r="DJ21" s="32">
        <f t="shared" si="65"/>
        <v>29.846196000000003</v>
      </c>
      <c r="DK21" s="32">
        <f t="shared" si="66"/>
        <v>47.739372</v>
      </c>
      <c r="DM21" s="15">
        <f t="shared" si="100"/>
        <v>0</v>
      </c>
      <c r="DN21" s="32">
        <f t="shared" si="67"/>
        <v>1382.13375</v>
      </c>
      <c r="DO21" s="15">
        <f t="shared" si="68"/>
        <v>1382.13375</v>
      </c>
      <c r="DP21" s="32">
        <f t="shared" si="69"/>
        <v>563.9602275000001</v>
      </c>
      <c r="DQ21" s="32">
        <f t="shared" si="70"/>
        <v>902.0615925000001</v>
      </c>
      <c r="DS21" s="15">
        <f t="shared" si="101"/>
        <v>0</v>
      </c>
      <c r="DT21" s="15">
        <f t="shared" si="71"/>
        <v>3585.8406999999993</v>
      </c>
      <c r="DU21" s="15">
        <f t="shared" si="72"/>
        <v>3585.8406999999993</v>
      </c>
      <c r="DV21" s="32">
        <f t="shared" si="73"/>
        <v>1463.1518382000002</v>
      </c>
      <c r="DW21" s="32">
        <f t="shared" si="74"/>
        <v>2340.3300674</v>
      </c>
      <c r="DY21" s="15">
        <f t="shared" si="102"/>
        <v>0</v>
      </c>
      <c r="DZ21" s="15">
        <f t="shared" si="75"/>
        <v>264.15225000000004</v>
      </c>
      <c r="EA21" s="15">
        <f t="shared" si="76"/>
        <v>264.15225000000004</v>
      </c>
      <c r="EB21" s="32">
        <f t="shared" si="77"/>
        <v>107.7836085</v>
      </c>
      <c r="EC21" s="32">
        <f t="shared" si="78"/>
        <v>172.4012595</v>
      </c>
    </row>
    <row r="22" spans="1:133" ht="12">
      <c r="A22" s="33">
        <v>43374</v>
      </c>
      <c r="C22" s="16">
        <f>'2012A'!C22</f>
        <v>0</v>
      </c>
      <c r="D22" s="16">
        <f>'2012A'!D22</f>
        <v>83500</v>
      </c>
      <c r="E22" s="16">
        <f t="shared" si="79"/>
        <v>83500</v>
      </c>
      <c r="F22" s="16">
        <f>'2012A'!F22</f>
        <v>34071</v>
      </c>
      <c r="G22" s="16">
        <f>'2012A'!G22</f>
        <v>54497</v>
      </c>
      <c r="I22" s="47">
        <f t="shared" si="80"/>
        <v>0</v>
      </c>
      <c r="J22" s="47">
        <f t="shared" si="80"/>
        <v>46809.482099999994</v>
      </c>
      <c r="K22" s="47">
        <f t="shared" si="0"/>
        <v>46809.482099999994</v>
      </c>
      <c r="L22" s="47">
        <f t="shared" si="81"/>
        <v>19099.9504746</v>
      </c>
      <c r="M22" s="47">
        <f t="shared" si="81"/>
        <v>30550.614922200006</v>
      </c>
      <c r="P22" s="32">
        <f t="shared" si="1"/>
        <v>7533.6873</v>
      </c>
      <c r="Q22" s="32">
        <f t="shared" si="2"/>
        <v>7533.6873</v>
      </c>
      <c r="R22" s="32">
        <f t="shared" si="3"/>
        <v>3074.0150898</v>
      </c>
      <c r="S22" s="32">
        <f t="shared" si="4"/>
        <v>4916.926428600001</v>
      </c>
      <c r="V22" s="15">
        <f t="shared" si="5"/>
        <v>70.79129999999999</v>
      </c>
      <c r="W22" s="15">
        <f t="shared" si="6"/>
        <v>70.79129999999999</v>
      </c>
      <c r="X22" s="32">
        <f t="shared" si="7"/>
        <v>28.8853938</v>
      </c>
      <c r="Y22" s="32">
        <f t="shared" si="8"/>
        <v>46.2025566</v>
      </c>
      <c r="AA22" s="32"/>
      <c r="AB22" s="15">
        <f t="shared" si="9"/>
        <v>2267.1419</v>
      </c>
      <c r="AC22" s="15">
        <f t="shared" si="10"/>
        <v>2267.1419</v>
      </c>
      <c r="AD22" s="32">
        <f t="shared" si="11"/>
        <v>925.0753493999999</v>
      </c>
      <c r="AE22" s="32">
        <f t="shared" si="12"/>
        <v>1479.6698457999998</v>
      </c>
      <c r="AH22" s="15">
        <f t="shared" si="13"/>
        <v>18987.02325</v>
      </c>
      <c r="AI22" s="15">
        <f t="shared" si="14"/>
        <v>18987.02325</v>
      </c>
      <c r="AJ22" s="32">
        <f t="shared" si="15"/>
        <v>7747.387654499999</v>
      </c>
      <c r="AK22" s="32">
        <f t="shared" si="16"/>
        <v>12392.0455815</v>
      </c>
      <c r="AN22" s="15">
        <f t="shared" si="17"/>
        <v>4914.40085</v>
      </c>
      <c r="AO22" s="15">
        <f t="shared" si="18"/>
        <v>4914.40085</v>
      </c>
      <c r="AP22" s="32">
        <f t="shared" si="19"/>
        <v>2005.2521121</v>
      </c>
      <c r="AQ22" s="32">
        <f t="shared" si="20"/>
        <v>3207.4263847</v>
      </c>
      <c r="AT22" s="15">
        <f t="shared" si="21"/>
        <v>3327.4416</v>
      </c>
      <c r="AU22" s="15">
        <f t="shared" si="22"/>
        <v>3327.4416</v>
      </c>
      <c r="AV22" s="32">
        <f t="shared" si="23"/>
        <v>1357.7157216</v>
      </c>
      <c r="AW22" s="32">
        <f t="shared" si="24"/>
        <v>2171.6836512</v>
      </c>
      <c r="AZ22" s="15">
        <f t="shared" si="25"/>
        <v>511.80490000000003</v>
      </c>
      <c r="BA22" s="15">
        <f t="shared" si="26"/>
        <v>511.80490000000003</v>
      </c>
      <c r="BB22" s="32">
        <f t="shared" si="27"/>
        <v>208.8347874</v>
      </c>
      <c r="BC22" s="32">
        <f t="shared" si="28"/>
        <v>334.0339118</v>
      </c>
      <c r="BF22" s="15">
        <f t="shared" si="29"/>
        <v>1171.672</v>
      </c>
      <c r="BG22" s="15">
        <f t="shared" si="30"/>
        <v>1171.672</v>
      </c>
      <c r="BH22" s="32">
        <f t="shared" si="31"/>
        <v>478.084272</v>
      </c>
      <c r="BI22" s="32">
        <f t="shared" si="32"/>
        <v>764.701904</v>
      </c>
      <c r="BL22" s="15">
        <f t="shared" si="33"/>
        <v>196.45045000000002</v>
      </c>
      <c r="BM22" s="15">
        <f t="shared" si="34"/>
        <v>196.45045000000002</v>
      </c>
      <c r="BN22" s="32">
        <f t="shared" si="35"/>
        <v>80.15884170000001</v>
      </c>
      <c r="BO22" s="32">
        <f t="shared" si="36"/>
        <v>128.2150919</v>
      </c>
      <c r="BR22" s="15">
        <f t="shared" si="37"/>
        <v>212.49915000000001</v>
      </c>
      <c r="BS22" s="15">
        <f t="shared" si="38"/>
        <v>212.49915000000001</v>
      </c>
      <c r="BT22" s="32">
        <f t="shared" si="39"/>
        <v>86.7072879</v>
      </c>
      <c r="BU22" s="32">
        <f t="shared" si="40"/>
        <v>138.6894153</v>
      </c>
      <c r="BX22" s="15">
        <f t="shared" si="41"/>
        <v>405.80165</v>
      </c>
      <c r="BY22" s="15">
        <f t="shared" si="42"/>
        <v>405.80165</v>
      </c>
      <c r="BZ22" s="32">
        <f t="shared" si="43"/>
        <v>165.58165290000002</v>
      </c>
      <c r="CA22" s="32">
        <f t="shared" si="44"/>
        <v>264.8499703</v>
      </c>
      <c r="CD22" s="15">
        <f t="shared" si="45"/>
        <v>67.39285000000001</v>
      </c>
      <c r="CE22" s="15">
        <f t="shared" si="46"/>
        <v>67.39285000000001</v>
      </c>
      <c r="CF22" s="32">
        <f t="shared" si="47"/>
        <v>27.4987041</v>
      </c>
      <c r="CG22" s="32">
        <f t="shared" si="48"/>
        <v>43.984528700000006</v>
      </c>
      <c r="CJ22" s="15">
        <f t="shared" si="49"/>
        <v>1.169</v>
      </c>
      <c r="CK22" s="15">
        <f t="shared" si="50"/>
        <v>1.169</v>
      </c>
      <c r="CL22" s="32">
        <f t="shared" si="94"/>
        <v>0.476994</v>
      </c>
      <c r="CM22" s="32">
        <f t="shared" si="95"/>
        <v>0.762958</v>
      </c>
      <c r="CP22" s="15">
        <f t="shared" si="51"/>
        <v>428.96455000000003</v>
      </c>
      <c r="CQ22" s="15">
        <f t="shared" si="52"/>
        <v>428.96455000000003</v>
      </c>
      <c r="CR22" s="32">
        <f t="shared" si="53"/>
        <v>175.0329483</v>
      </c>
      <c r="CS22" s="32">
        <f t="shared" si="54"/>
        <v>279.9674381</v>
      </c>
      <c r="CV22" s="15">
        <f t="shared" si="55"/>
        <v>621.5406</v>
      </c>
      <c r="CW22" s="15">
        <f t="shared" si="56"/>
        <v>621.5406</v>
      </c>
      <c r="CX22" s="32">
        <f t="shared" si="57"/>
        <v>253.6108956</v>
      </c>
      <c r="CY22" s="32">
        <f t="shared" si="58"/>
        <v>405.6538692</v>
      </c>
      <c r="DB22" s="15">
        <f t="shared" si="59"/>
        <v>786.42805</v>
      </c>
      <c r="DC22" s="15">
        <f t="shared" si="60"/>
        <v>786.42805</v>
      </c>
      <c r="DD22" s="32">
        <f t="shared" si="61"/>
        <v>320.8908993</v>
      </c>
      <c r="DE22" s="32">
        <f t="shared" si="62"/>
        <v>513.2690951</v>
      </c>
      <c r="DH22" s="15">
        <f t="shared" si="63"/>
        <v>73.146</v>
      </c>
      <c r="DI22" s="15">
        <f t="shared" si="64"/>
        <v>73.146</v>
      </c>
      <c r="DJ22" s="32">
        <f t="shared" si="65"/>
        <v>29.846196000000003</v>
      </c>
      <c r="DK22" s="32">
        <f t="shared" si="66"/>
        <v>47.739372</v>
      </c>
      <c r="DN22" s="32">
        <f t="shared" si="67"/>
        <v>1382.13375</v>
      </c>
      <c r="DO22" s="15">
        <f t="shared" si="68"/>
        <v>1382.13375</v>
      </c>
      <c r="DP22" s="32">
        <f t="shared" si="69"/>
        <v>563.9602275000001</v>
      </c>
      <c r="DQ22" s="32">
        <f t="shared" si="70"/>
        <v>902.0615925000001</v>
      </c>
      <c r="DT22" s="15">
        <f t="shared" si="71"/>
        <v>3585.8406999999993</v>
      </c>
      <c r="DU22" s="15">
        <f t="shared" si="72"/>
        <v>3585.8406999999993</v>
      </c>
      <c r="DV22" s="32">
        <f t="shared" si="73"/>
        <v>1463.1518382000002</v>
      </c>
      <c r="DW22" s="32">
        <f t="shared" si="74"/>
        <v>2340.3300674</v>
      </c>
      <c r="DZ22" s="15">
        <f t="shared" si="75"/>
        <v>264.15225000000004</v>
      </c>
      <c r="EA22" s="15">
        <f t="shared" si="76"/>
        <v>264.15225000000004</v>
      </c>
      <c r="EB22" s="32">
        <f t="shared" si="77"/>
        <v>107.7836085</v>
      </c>
      <c r="EC22" s="32">
        <f t="shared" si="78"/>
        <v>172.4012595</v>
      </c>
    </row>
    <row r="23" spans="1:133" ht="12">
      <c r="A23" s="33">
        <v>43556</v>
      </c>
      <c r="B23" s="34"/>
      <c r="C23" s="16">
        <f>'2012A'!C23</f>
        <v>0</v>
      </c>
      <c r="D23" s="16">
        <f>'2012A'!D23</f>
        <v>83500</v>
      </c>
      <c r="E23" s="16">
        <f t="shared" si="79"/>
        <v>83500</v>
      </c>
      <c r="F23" s="16">
        <f>'2012A'!F23</f>
        <v>34071</v>
      </c>
      <c r="G23" s="16">
        <f>'2012A'!G23</f>
        <v>54497</v>
      </c>
      <c r="I23" s="47">
        <f t="shared" si="80"/>
        <v>0</v>
      </c>
      <c r="J23" s="47">
        <f t="shared" si="80"/>
        <v>46809.482099999994</v>
      </c>
      <c r="K23" s="47">
        <f t="shared" si="0"/>
        <v>46809.482099999994</v>
      </c>
      <c r="L23" s="47">
        <f t="shared" si="81"/>
        <v>19099.9504746</v>
      </c>
      <c r="M23" s="47">
        <f t="shared" si="81"/>
        <v>30550.614922200006</v>
      </c>
      <c r="O23" s="15">
        <f t="shared" si="82"/>
        <v>0</v>
      </c>
      <c r="P23" s="32">
        <f t="shared" si="1"/>
        <v>7533.6873</v>
      </c>
      <c r="Q23" s="32">
        <f t="shared" si="2"/>
        <v>7533.6873</v>
      </c>
      <c r="R23" s="32">
        <f t="shared" si="3"/>
        <v>3074.0150898</v>
      </c>
      <c r="S23" s="32">
        <f t="shared" si="4"/>
        <v>4916.926428600001</v>
      </c>
      <c r="U23" s="15">
        <f t="shared" si="83"/>
        <v>0</v>
      </c>
      <c r="V23" s="15">
        <f t="shared" si="5"/>
        <v>70.79129999999999</v>
      </c>
      <c r="W23" s="15">
        <f t="shared" si="6"/>
        <v>70.79129999999999</v>
      </c>
      <c r="X23" s="32">
        <f t="shared" si="7"/>
        <v>28.8853938</v>
      </c>
      <c r="Y23" s="32">
        <f t="shared" si="8"/>
        <v>46.2025566</v>
      </c>
      <c r="AA23" s="32">
        <f t="shared" si="84"/>
        <v>0</v>
      </c>
      <c r="AB23" s="15">
        <f t="shared" si="9"/>
        <v>2267.1419</v>
      </c>
      <c r="AC23" s="15">
        <f t="shared" si="10"/>
        <v>2267.1419</v>
      </c>
      <c r="AD23" s="32">
        <f t="shared" si="11"/>
        <v>925.0753493999999</v>
      </c>
      <c r="AE23" s="32">
        <f t="shared" si="12"/>
        <v>1479.6698457999998</v>
      </c>
      <c r="AG23" s="15">
        <f t="shared" si="85"/>
        <v>0</v>
      </c>
      <c r="AH23" s="15">
        <f t="shared" si="13"/>
        <v>18987.02325</v>
      </c>
      <c r="AI23" s="15">
        <f t="shared" si="14"/>
        <v>18987.02325</v>
      </c>
      <c r="AJ23" s="32">
        <f t="shared" si="15"/>
        <v>7747.387654499999</v>
      </c>
      <c r="AK23" s="32">
        <f t="shared" si="16"/>
        <v>12392.0455815</v>
      </c>
      <c r="AM23" s="15">
        <f t="shared" si="86"/>
        <v>0</v>
      </c>
      <c r="AN23" s="15">
        <f t="shared" si="17"/>
        <v>4914.40085</v>
      </c>
      <c r="AO23" s="15">
        <f t="shared" si="18"/>
        <v>4914.40085</v>
      </c>
      <c r="AP23" s="32">
        <f t="shared" si="19"/>
        <v>2005.2521121</v>
      </c>
      <c r="AQ23" s="32">
        <f t="shared" si="20"/>
        <v>3207.4263847</v>
      </c>
      <c r="AS23" s="15">
        <f t="shared" si="87"/>
        <v>0</v>
      </c>
      <c r="AT23" s="15">
        <f t="shared" si="21"/>
        <v>3327.4416</v>
      </c>
      <c r="AU23" s="15">
        <f t="shared" si="22"/>
        <v>3327.4416</v>
      </c>
      <c r="AV23" s="32">
        <f t="shared" si="23"/>
        <v>1357.7157216</v>
      </c>
      <c r="AW23" s="32">
        <f t="shared" si="24"/>
        <v>2171.6836512</v>
      </c>
      <c r="AY23" s="15">
        <f t="shared" si="88"/>
        <v>0</v>
      </c>
      <c r="AZ23" s="15">
        <f t="shared" si="25"/>
        <v>511.80490000000003</v>
      </c>
      <c r="BA23" s="15">
        <f t="shared" si="26"/>
        <v>511.80490000000003</v>
      </c>
      <c r="BB23" s="32">
        <f t="shared" si="27"/>
        <v>208.8347874</v>
      </c>
      <c r="BC23" s="32">
        <f t="shared" si="28"/>
        <v>334.0339118</v>
      </c>
      <c r="BE23" s="15">
        <f t="shared" si="89"/>
        <v>0</v>
      </c>
      <c r="BF23" s="15">
        <f t="shared" si="29"/>
        <v>1171.672</v>
      </c>
      <c r="BG23" s="15">
        <f t="shared" si="30"/>
        <v>1171.672</v>
      </c>
      <c r="BH23" s="32">
        <f t="shared" si="31"/>
        <v>478.084272</v>
      </c>
      <c r="BI23" s="32">
        <f t="shared" si="32"/>
        <v>764.701904</v>
      </c>
      <c r="BK23" s="15">
        <f t="shared" si="90"/>
        <v>0</v>
      </c>
      <c r="BL23" s="15">
        <f t="shared" si="33"/>
        <v>196.45045000000002</v>
      </c>
      <c r="BM23" s="15">
        <f t="shared" si="34"/>
        <v>196.45045000000002</v>
      </c>
      <c r="BN23" s="32">
        <f t="shared" si="35"/>
        <v>80.15884170000001</v>
      </c>
      <c r="BO23" s="32">
        <f t="shared" si="36"/>
        <v>128.2150919</v>
      </c>
      <c r="BQ23" s="15">
        <f t="shared" si="91"/>
        <v>0</v>
      </c>
      <c r="BR23" s="15">
        <f t="shared" si="37"/>
        <v>212.49915000000001</v>
      </c>
      <c r="BS23" s="15">
        <f t="shared" si="38"/>
        <v>212.49915000000001</v>
      </c>
      <c r="BT23" s="32">
        <f t="shared" si="39"/>
        <v>86.7072879</v>
      </c>
      <c r="BU23" s="32">
        <f t="shared" si="40"/>
        <v>138.6894153</v>
      </c>
      <c r="BW23" s="15">
        <f t="shared" si="92"/>
        <v>0</v>
      </c>
      <c r="BX23" s="15">
        <f t="shared" si="41"/>
        <v>405.80165</v>
      </c>
      <c r="BY23" s="15">
        <f t="shared" si="42"/>
        <v>405.80165</v>
      </c>
      <c r="BZ23" s="32">
        <f t="shared" si="43"/>
        <v>165.58165290000002</v>
      </c>
      <c r="CA23" s="32">
        <f t="shared" si="44"/>
        <v>264.8499703</v>
      </c>
      <c r="CC23" s="15">
        <f>C23*0.08071/100</f>
        <v>0</v>
      </c>
      <c r="CD23" s="15">
        <f t="shared" si="45"/>
        <v>67.39285000000001</v>
      </c>
      <c r="CE23" s="15">
        <f t="shared" si="46"/>
        <v>67.39285000000001</v>
      </c>
      <c r="CF23" s="32">
        <f t="shared" si="47"/>
        <v>27.4987041</v>
      </c>
      <c r="CG23" s="32">
        <f t="shared" si="48"/>
        <v>43.984528700000006</v>
      </c>
      <c r="CI23" s="15">
        <f t="shared" si="93"/>
        <v>0</v>
      </c>
      <c r="CJ23" s="15">
        <f t="shared" si="49"/>
        <v>1.169</v>
      </c>
      <c r="CK23" s="15">
        <f t="shared" si="50"/>
        <v>1.169</v>
      </c>
      <c r="CL23" s="32">
        <f t="shared" si="94"/>
        <v>0.476994</v>
      </c>
      <c r="CM23" s="32">
        <f t="shared" si="95"/>
        <v>0.762958</v>
      </c>
      <c r="CO23" s="15">
        <f t="shared" si="96"/>
        <v>0</v>
      </c>
      <c r="CP23" s="15">
        <f t="shared" si="51"/>
        <v>428.96455000000003</v>
      </c>
      <c r="CQ23" s="15">
        <f t="shared" si="52"/>
        <v>428.96455000000003</v>
      </c>
      <c r="CR23" s="32">
        <f t="shared" si="53"/>
        <v>175.0329483</v>
      </c>
      <c r="CS23" s="32">
        <f t="shared" si="54"/>
        <v>279.9674381</v>
      </c>
      <c r="CU23" s="15">
        <f t="shared" si="97"/>
        <v>0</v>
      </c>
      <c r="CV23" s="15">
        <f t="shared" si="55"/>
        <v>621.5406</v>
      </c>
      <c r="CW23" s="15">
        <f t="shared" si="56"/>
        <v>621.5406</v>
      </c>
      <c r="CX23" s="32">
        <f t="shared" si="57"/>
        <v>253.6108956</v>
      </c>
      <c r="CY23" s="32">
        <f t="shared" si="58"/>
        <v>405.6538692</v>
      </c>
      <c r="DA23" s="15">
        <f t="shared" si="98"/>
        <v>0</v>
      </c>
      <c r="DB23" s="15">
        <f t="shared" si="59"/>
        <v>786.42805</v>
      </c>
      <c r="DC23" s="15">
        <f t="shared" si="60"/>
        <v>786.42805</v>
      </c>
      <c r="DD23" s="32">
        <f t="shared" si="61"/>
        <v>320.8908993</v>
      </c>
      <c r="DE23" s="32">
        <f t="shared" si="62"/>
        <v>513.2690951</v>
      </c>
      <c r="DG23" s="15">
        <f t="shared" si="99"/>
        <v>0</v>
      </c>
      <c r="DH23" s="15">
        <f t="shared" si="63"/>
        <v>73.146</v>
      </c>
      <c r="DI23" s="15">
        <f t="shared" si="64"/>
        <v>73.146</v>
      </c>
      <c r="DJ23" s="32">
        <f t="shared" si="65"/>
        <v>29.846196000000003</v>
      </c>
      <c r="DK23" s="32">
        <f t="shared" si="66"/>
        <v>47.739372</v>
      </c>
      <c r="DM23" s="15">
        <f t="shared" si="100"/>
        <v>0</v>
      </c>
      <c r="DN23" s="32">
        <f t="shared" si="67"/>
        <v>1382.13375</v>
      </c>
      <c r="DO23" s="15">
        <f t="shared" si="68"/>
        <v>1382.13375</v>
      </c>
      <c r="DP23" s="32">
        <f t="shared" si="69"/>
        <v>563.9602275000001</v>
      </c>
      <c r="DQ23" s="32">
        <f t="shared" si="70"/>
        <v>902.0615925000001</v>
      </c>
      <c r="DS23" s="15">
        <f t="shared" si="101"/>
        <v>0</v>
      </c>
      <c r="DT23" s="15">
        <f t="shared" si="71"/>
        <v>3585.8406999999993</v>
      </c>
      <c r="DU23" s="15">
        <f t="shared" si="72"/>
        <v>3585.8406999999993</v>
      </c>
      <c r="DV23" s="32">
        <f t="shared" si="73"/>
        <v>1463.1518382000002</v>
      </c>
      <c r="DW23" s="32">
        <f t="shared" si="74"/>
        <v>2340.3300674</v>
      </c>
      <c r="DY23" s="15">
        <f t="shared" si="102"/>
        <v>0</v>
      </c>
      <c r="DZ23" s="15">
        <f t="shared" si="75"/>
        <v>264.15225000000004</v>
      </c>
      <c r="EA23" s="15">
        <f t="shared" si="76"/>
        <v>264.15225000000004</v>
      </c>
      <c r="EB23" s="32">
        <f t="shared" si="77"/>
        <v>107.7836085</v>
      </c>
      <c r="EC23" s="32">
        <f t="shared" si="78"/>
        <v>172.4012595</v>
      </c>
    </row>
    <row r="24" spans="1:133" ht="12">
      <c r="A24" s="33">
        <v>43739</v>
      </c>
      <c r="B24" s="34"/>
      <c r="C24" s="16">
        <f>'2012A'!C24</f>
        <v>0</v>
      </c>
      <c r="D24" s="16">
        <f>'2012A'!D24</f>
        <v>83500</v>
      </c>
      <c r="E24" s="16">
        <f t="shared" si="79"/>
        <v>83500</v>
      </c>
      <c r="F24" s="16">
        <f>'2012A'!F24</f>
        <v>34071</v>
      </c>
      <c r="G24" s="16">
        <f>'2012A'!G24</f>
        <v>54497</v>
      </c>
      <c r="I24" s="47">
        <f t="shared" si="80"/>
        <v>0</v>
      </c>
      <c r="J24" s="47">
        <f t="shared" si="80"/>
        <v>46809.482099999994</v>
      </c>
      <c r="K24" s="47">
        <f t="shared" si="0"/>
        <v>46809.482099999994</v>
      </c>
      <c r="L24" s="47">
        <f t="shared" si="81"/>
        <v>19099.9504746</v>
      </c>
      <c r="M24" s="47">
        <f t="shared" si="81"/>
        <v>30550.614922200006</v>
      </c>
      <c r="P24" s="32">
        <f t="shared" si="1"/>
        <v>7533.6873</v>
      </c>
      <c r="Q24" s="32">
        <f t="shared" si="2"/>
        <v>7533.6873</v>
      </c>
      <c r="R24" s="32">
        <f t="shared" si="3"/>
        <v>3074.0150898</v>
      </c>
      <c r="S24" s="32">
        <f t="shared" si="4"/>
        <v>4916.926428600001</v>
      </c>
      <c r="V24" s="15">
        <f t="shared" si="5"/>
        <v>70.79129999999999</v>
      </c>
      <c r="W24" s="15">
        <f t="shared" si="6"/>
        <v>70.79129999999999</v>
      </c>
      <c r="X24" s="32">
        <f t="shared" si="7"/>
        <v>28.8853938</v>
      </c>
      <c r="Y24" s="32">
        <f t="shared" si="8"/>
        <v>46.2025566</v>
      </c>
      <c r="AA24" s="32"/>
      <c r="AB24" s="15">
        <f t="shared" si="9"/>
        <v>2267.1419</v>
      </c>
      <c r="AC24" s="15">
        <f t="shared" si="10"/>
        <v>2267.1419</v>
      </c>
      <c r="AD24" s="32">
        <f t="shared" si="11"/>
        <v>925.0753493999999</v>
      </c>
      <c r="AE24" s="32">
        <f t="shared" si="12"/>
        <v>1479.6698457999998</v>
      </c>
      <c r="AH24" s="15">
        <f t="shared" si="13"/>
        <v>18987.02325</v>
      </c>
      <c r="AI24" s="15">
        <f t="shared" si="14"/>
        <v>18987.02325</v>
      </c>
      <c r="AJ24" s="32">
        <f t="shared" si="15"/>
        <v>7747.387654499999</v>
      </c>
      <c r="AK24" s="32">
        <f t="shared" si="16"/>
        <v>12392.0455815</v>
      </c>
      <c r="AN24" s="15">
        <f t="shared" si="17"/>
        <v>4914.40085</v>
      </c>
      <c r="AO24" s="15">
        <f t="shared" si="18"/>
        <v>4914.40085</v>
      </c>
      <c r="AP24" s="32">
        <f t="shared" si="19"/>
        <v>2005.2521121</v>
      </c>
      <c r="AQ24" s="32">
        <f t="shared" si="20"/>
        <v>3207.4263847</v>
      </c>
      <c r="AT24" s="15">
        <f t="shared" si="21"/>
        <v>3327.4416</v>
      </c>
      <c r="AU24" s="15">
        <f t="shared" si="22"/>
        <v>3327.4416</v>
      </c>
      <c r="AV24" s="32">
        <f t="shared" si="23"/>
        <v>1357.7157216</v>
      </c>
      <c r="AW24" s="32">
        <f t="shared" si="24"/>
        <v>2171.6836512</v>
      </c>
      <c r="AZ24" s="15">
        <f t="shared" si="25"/>
        <v>511.80490000000003</v>
      </c>
      <c r="BA24" s="15">
        <f t="shared" si="26"/>
        <v>511.80490000000003</v>
      </c>
      <c r="BB24" s="32">
        <f t="shared" si="27"/>
        <v>208.8347874</v>
      </c>
      <c r="BC24" s="32">
        <f t="shared" si="28"/>
        <v>334.0339118</v>
      </c>
      <c r="BF24" s="15">
        <f t="shared" si="29"/>
        <v>1171.672</v>
      </c>
      <c r="BG24" s="15">
        <f t="shared" si="30"/>
        <v>1171.672</v>
      </c>
      <c r="BH24" s="32">
        <f t="shared" si="31"/>
        <v>478.084272</v>
      </c>
      <c r="BI24" s="32">
        <f t="shared" si="32"/>
        <v>764.701904</v>
      </c>
      <c r="BL24" s="15">
        <f t="shared" si="33"/>
        <v>196.45045000000002</v>
      </c>
      <c r="BM24" s="15">
        <f t="shared" si="34"/>
        <v>196.45045000000002</v>
      </c>
      <c r="BN24" s="32">
        <f t="shared" si="35"/>
        <v>80.15884170000001</v>
      </c>
      <c r="BO24" s="32">
        <f t="shared" si="36"/>
        <v>128.2150919</v>
      </c>
      <c r="BR24" s="15">
        <f t="shared" si="37"/>
        <v>212.49915000000001</v>
      </c>
      <c r="BS24" s="15">
        <f t="shared" si="38"/>
        <v>212.49915000000001</v>
      </c>
      <c r="BT24" s="32">
        <f t="shared" si="39"/>
        <v>86.7072879</v>
      </c>
      <c r="BU24" s="32">
        <f t="shared" si="40"/>
        <v>138.6894153</v>
      </c>
      <c r="BX24" s="15">
        <f t="shared" si="41"/>
        <v>405.80165</v>
      </c>
      <c r="BY24" s="15">
        <f t="shared" si="42"/>
        <v>405.80165</v>
      </c>
      <c r="BZ24" s="32">
        <f t="shared" si="43"/>
        <v>165.58165290000002</v>
      </c>
      <c r="CA24" s="32">
        <f t="shared" si="44"/>
        <v>264.8499703</v>
      </c>
      <c r="CD24" s="15">
        <f t="shared" si="45"/>
        <v>67.39285000000001</v>
      </c>
      <c r="CE24" s="15">
        <f t="shared" si="46"/>
        <v>67.39285000000001</v>
      </c>
      <c r="CF24" s="32">
        <f t="shared" si="47"/>
        <v>27.4987041</v>
      </c>
      <c r="CG24" s="32">
        <f t="shared" si="48"/>
        <v>43.984528700000006</v>
      </c>
      <c r="CJ24" s="15">
        <f t="shared" si="49"/>
        <v>1.169</v>
      </c>
      <c r="CK24" s="15">
        <f t="shared" si="50"/>
        <v>1.169</v>
      </c>
      <c r="CL24" s="32">
        <f t="shared" si="94"/>
        <v>0.476994</v>
      </c>
      <c r="CM24" s="32">
        <f t="shared" si="95"/>
        <v>0.762958</v>
      </c>
      <c r="CP24" s="15">
        <f t="shared" si="51"/>
        <v>428.96455000000003</v>
      </c>
      <c r="CQ24" s="15">
        <f t="shared" si="52"/>
        <v>428.96455000000003</v>
      </c>
      <c r="CR24" s="32">
        <f t="shared" si="53"/>
        <v>175.0329483</v>
      </c>
      <c r="CS24" s="32">
        <f t="shared" si="54"/>
        <v>279.9674381</v>
      </c>
      <c r="CV24" s="15">
        <f t="shared" si="55"/>
        <v>621.5406</v>
      </c>
      <c r="CW24" s="15">
        <f t="shared" si="56"/>
        <v>621.5406</v>
      </c>
      <c r="CX24" s="32">
        <f t="shared" si="57"/>
        <v>253.6108956</v>
      </c>
      <c r="CY24" s="32">
        <f t="shared" si="58"/>
        <v>405.6538692</v>
      </c>
      <c r="DB24" s="15">
        <f t="shared" si="59"/>
        <v>786.42805</v>
      </c>
      <c r="DC24" s="15">
        <f t="shared" si="60"/>
        <v>786.42805</v>
      </c>
      <c r="DD24" s="32">
        <f t="shared" si="61"/>
        <v>320.8908993</v>
      </c>
      <c r="DE24" s="32">
        <f t="shared" si="62"/>
        <v>513.2690951</v>
      </c>
      <c r="DH24" s="15">
        <f t="shared" si="63"/>
        <v>73.146</v>
      </c>
      <c r="DI24" s="15">
        <f t="shared" si="64"/>
        <v>73.146</v>
      </c>
      <c r="DJ24" s="32">
        <f t="shared" si="65"/>
        <v>29.846196000000003</v>
      </c>
      <c r="DK24" s="32">
        <f t="shared" si="66"/>
        <v>47.739372</v>
      </c>
      <c r="DN24" s="32">
        <f t="shared" si="67"/>
        <v>1382.13375</v>
      </c>
      <c r="DO24" s="15">
        <f t="shared" si="68"/>
        <v>1382.13375</v>
      </c>
      <c r="DP24" s="32">
        <f t="shared" si="69"/>
        <v>563.9602275000001</v>
      </c>
      <c r="DQ24" s="32">
        <f t="shared" si="70"/>
        <v>902.0615925000001</v>
      </c>
      <c r="DT24" s="15">
        <f t="shared" si="71"/>
        <v>3585.8406999999993</v>
      </c>
      <c r="DU24" s="15">
        <f t="shared" si="72"/>
        <v>3585.8406999999993</v>
      </c>
      <c r="DV24" s="32">
        <f t="shared" si="73"/>
        <v>1463.1518382000002</v>
      </c>
      <c r="DW24" s="32">
        <f t="shared" si="74"/>
        <v>2340.3300674</v>
      </c>
      <c r="DZ24" s="15">
        <f t="shared" si="75"/>
        <v>264.15225000000004</v>
      </c>
      <c r="EA24" s="15">
        <f t="shared" si="76"/>
        <v>264.15225000000004</v>
      </c>
      <c r="EB24" s="32">
        <f t="shared" si="77"/>
        <v>107.7836085</v>
      </c>
      <c r="EC24" s="32">
        <f t="shared" si="78"/>
        <v>172.4012595</v>
      </c>
    </row>
    <row r="25" spans="1:134" s="34" customFormat="1" ht="12">
      <c r="A25" s="33">
        <v>43922</v>
      </c>
      <c r="C25" s="16">
        <f>'2012A'!C25</f>
        <v>2625000</v>
      </c>
      <c r="D25" s="16">
        <f>'2012A'!D25</f>
        <v>83500</v>
      </c>
      <c r="E25" s="16">
        <f t="shared" si="79"/>
        <v>2708500</v>
      </c>
      <c r="F25" s="16">
        <f>'2012A'!F25</f>
        <v>34071</v>
      </c>
      <c r="G25" s="16">
        <f>'2012A'!G25</f>
        <v>54497</v>
      </c>
      <c r="H25" s="32"/>
      <c r="I25" s="47">
        <f t="shared" si="80"/>
        <v>1471555.575</v>
      </c>
      <c r="J25" s="47">
        <f t="shared" si="80"/>
        <v>46809.482099999994</v>
      </c>
      <c r="K25" s="47">
        <f t="shared" si="0"/>
        <v>1518365.0570999999</v>
      </c>
      <c r="L25" s="47">
        <f t="shared" si="81"/>
        <v>19099.9504746</v>
      </c>
      <c r="M25" s="47">
        <f t="shared" si="81"/>
        <v>30550.614922200006</v>
      </c>
      <c r="N25" s="32"/>
      <c r="O25" s="15">
        <f t="shared" si="82"/>
        <v>236837.475</v>
      </c>
      <c r="P25" s="32">
        <f t="shared" si="1"/>
        <v>7533.6873</v>
      </c>
      <c r="Q25" s="32">
        <f t="shared" si="2"/>
        <v>244371.1623</v>
      </c>
      <c r="R25" s="32">
        <f t="shared" si="3"/>
        <v>3074.0150898</v>
      </c>
      <c r="S25" s="32">
        <f t="shared" si="4"/>
        <v>4916.926428600001</v>
      </c>
      <c r="T25" s="32"/>
      <c r="U25" s="15">
        <f t="shared" si="83"/>
        <v>2225.475</v>
      </c>
      <c r="V25" s="15">
        <f t="shared" si="5"/>
        <v>70.79129999999999</v>
      </c>
      <c r="W25" s="15">
        <f t="shared" si="6"/>
        <v>2296.2663</v>
      </c>
      <c r="X25" s="32">
        <f t="shared" si="7"/>
        <v>28.8853938</v>
      </c>
      <c r="Y25" s="32">
        <f t="shared" si="8"/>
        <v>46.2025566</v>
      </c>
      <c r="Z25" s="32"/>
      <c r="AA25" s="32">
        <f t="shared" si="84"/>
        <v>71272.425</v>
      </c>
      <c r="AB25" s="15">
        <f t="shared" si="9"/>
        <v>2267.1419</v>
      </c>
      <c r="AC25" s="15">
        <f t="shared" si="10"/>
        <v>73539.5669</v>
      </c>
      <c r="AD25" s="32">
        <f t="shared" si="11"/>
        <v>925.0753493999999</v>
      </c>
      <c r="AE25" s="32">
        <f t="shared" si="12"/>
        <v>1479.6698457999998</v>
      </c>
      <c r="AF25" s="32"/>
      <c r="AG25" s="15">
        <f t="shared" si="85"/>
        <v>596897.4375</v>
      </c>
      <c r="AH25" s="15">
        <f t="shared" si="13"/>
        <v>18987.02325</v>
      </c>
      <c r="AI25" s="15">
        <f t="shared" si="14"/>
        <v>615884.46075</v>
      </c>
      <c r="AJ25" s="32">
        <f t="shared" si="15"/>
        <v>7747.387654499999</v>
      </c>
      <c r="AK25" s="32">
        <f t="shared" si="16"/>
        <v>12392.0455815</v>
      </c>
      <c r="AL25" s="32"/>
      <c r="AM25" s="15">
        <f t="shared" si="86"/>
        <v>154494.6375</v>
      </c>
      <c r="AN25" s="15">
        <f t="shared" si="17"/>
        <v>4914.40085</v>
      </c>
      <c r="AO25" s="15">
        <f t="shared" si="18"/>
        <v>159409.03835000002</v>
      </c>
      <c r="AP25" s="32">
        <f t="shared" si="19"/>
        <v>2005.2521121</v>
      </c>
      <c r="AQ25" s="32">
        <f t="shared" si="20"/>
        <v>3207.4263847</v>
      </c>
      <c r="AR25" s="15"/>
      <c r="AS25" s="15">
        <f t="shared" si="87"/>
        <v>104605.2</v>
      </c>
      <c r="AT25" s="15">
        <f t="shared" si="21"/>
        <v>3327.4416</v>
      </c>
      <c r="AU25" s="15">
        <f t="shared" si="22"/>
        <v>107932.6416</v>
      </c>
      <c r="AV25" s="32">
        <f t="shared" si="23"/>
        <v>1357.7157216</v>
      </c>
      <c r="AW25" s="32">
        <f t="shared" si="24"/>
        <v>2171.6836512</v>
      </c>
      <c r="AX25" s="32"/>
      <c r="AY25" s="15">
        <f t="shared" si="88"/>
        <v>16089.675</v>
      </c>
      <c r="AZ25" s="15">
        <f t="shared" si="25"/>
        <v>511.80490000000003</v>
      </c>
      <c r="BA25" s="15">
        <f t="shared" si="26"/>
        <v>16601.4799</v>
      </c>
      <c r="BB25" s="32">
        <f t="shared" si="27"/>
        <v>208.8347874</v>
      </c>
      <c r="BC25" s="32">
        <f t="shared" si="28"/>
        <v>334.0339118</v>
      </c>
      <c r="BD25" s="32"/>
      <c r="BE25" s="15">
        <f t="shared" si="89"/>
        <v>36834</v>
      </c>
      <c r="BF25" s="15">
        <f t="shared" si="29"/>
        <v>1171.672</v>
      </c>
      <c r="BG25" s="15">
        <f t="shared" si="30"/>
        <v>38005.672</v>
      </c>
      <c r="BH25" s="32">
        <f t="shared" si="31"/>
        <v>478.084272</v>
      </c>
      <c r="BI25" s="32">
        <f t="shared" si="32"/>
        <v>764.701904</v>
      </c>
      <c r="BJ25" s="32"/>
      <c r="BK25" s="15">
        <f t="shared" si="90"/>
        <v>6175.8375</v>
      </c>
      <c r="BL25" s="15">
        <f t="shared" si="33"/>
        <v>196.45045000000002</v>
      </c>
      <c r="BM25" s="15">
        <f t="shared" si="34"/>
        <v>6372.28795</v>
      </c>
      <c r="BN25" s="32">
        <f t="shared" si="35"/>
        <v>80.15884170000001</v>
      </c>
      <c r="BO25" s="32">
        <f t="shared" si="36"/>
        <v>128.2150919</v>
      </c>
      <c r="BP25" s="32"/>
      <c r="BQ25" s="15">
        <f t="shared" si="91"/>
        <v>6680.3625</v>
      </c>
      <c r="BR25" s="15">
        <f t="shared" si="37"/>
        <v>212.49915000000001</v>
      </c>
      <c r="BS25" s="15">
        <f t="shared" si="38"/>
        <v>6892.86165</v>
      </c>
      <c r="BT25" s="32">
        <f t="shared" si="39"/>
        <v>86.7072879</v>
      </c>
      <c r="BU25" s="32">
        <f t="shared" si="40"/>
        <v>138.6894153</v>
      </c>
      <c r="BV25" s="32"/>
      <c r="BW25" s="15">
        <f t="shared" si="92"/>
        <v>12757.2375</v>
      </c>
      <c r="BX25" s="15">
        <f t="shared" si="41"/>
        <v>405.80165</v>
      </c>
      <c r="BY25" s="15">
        <f t="shared" si="42"/>
        <v>13163.039149999999</v>
      </c>
      <c r="BZ25" s="32">
        <f t="shared" si="43"/>
        <v>165.58165290000002</v>
      </c>
      <c r="CA25" s="32">
        <f t="shared" si="44"/>
        <v>264.8499703</v>
      </c>
      <c r="CB25" s="15"/>
      <c r="CC25" s="15">
        <f>C25*0.08071/100</f>
        <v>2118.6375</v>
      </c>
      <c r="CD25" s="15">
        <f t="shared" si="45"/>
        <v>67.39285000000001</v>
      </c>
      <c r="CE25" s="15">
        <f t="shared" si="46"/>
        <v>2186.03035</v>
      </c>
      <c r="CF25" s="32">
        <f t="shared" si="47"/>
        <v>27.4987041</v>
      </c>
      <c r="CG25" s="32">
        <f t="shared" si="48"/>
        <v>43.984528700000006</v>
      </c>
      <c r="CH25" s="32"/>
      <c r="CI25" s="15">
        <f t="shared" si="93"/>
        <v>36.75</v>
      </c>
      <c r="CJ25" s="15">
        <f t="shared" si="49"/>
        <v>1.169</v>
      </c>
      <c r="CK25" s="15">
        <f t="shared" si="50"/>
        <v>37.919</v>
      </c>
      <c r="CL25" s="32">
        <f t="shared" si="94"/>
        <v>0.476994</v>
      </c>
      <c r="CM25" s="32">
        <f t="shared" si="95"/>
        <v>0.762958</v>
      </c>
      <c r="CN25" s="32"/>
      <c r="CO25" s="15">
        <f t="shared" si="96"/>
        <v>13485.4125</v>
      </c>
      <c r="CP25" s="15">
        <f t="shared" si="51"/>
        <v>428.96455000000003</v>
      </c>
      <c r="CQ25" s="15">
        <f t="shared" si="52"/>
        <v>13914.377050000001</v>
      </c>
      <c r="CR25" s="32">
        <f t="shared" si="53"/>
        <v>175.0329483</v>
      </c>
      <c r="CS25" s="32">
        <f t="shared" si="54"/>
        <v>279.9674381</v>
      </c>
      <c r="CT25" s="32"/>
      <c r="CU25" s="15">
        <f t="shared" si="97"/>
        <v>19539.45</v>
      </c>
      <c r="CV25" s="15">
        <f t="shared" si="55"/>
        <v>621.5406</v>
      </c>
      <c r="CW25" s="15">
        <f t="shared" si="56"/>
        <v>20160.9906</v>
      </c>
      <c r="CX25" s="32">
        <f t="shared" si="57"/>
        <v>253.6108956</v>
      </c>
      <c r="CY25" s="32">
        <f t="shared" si="58"/>
        <v>405.6538692</v>
      </c>
      <c r="CZ25" s="32"/>
      <c r="DA25" s="15">
        <f t="shared" si="98"/>
        <v>24723.0375</v>
      </c>
      <c r="DB25" s="15">
        <f t="shared" si="59"/>
        <v>786.42805</v>
      </c>
      <c r="DC25" s="15">
        <f t="shared" si="60"/>
        <v>25509.465549999997</v>
      </c>
      <c r="DD25" s="32">
        <f t="shared" si="61"/>
        <v>320.8908993</v>
      </c>
      <c r="DE25" s="32">
        <f t="shared" si="62"/>
        <v>513.2690951</v>
      </c>
      <c r="DF25" s="32"/>
      <c r="DG25" s="15">
        <f t="shared" si="99"/>
        <v>2299.5</v>
      </c>
      <c r="DH25" s="15">
        <f t="shared" si="63"/>
        <v>73.146</v>
      </c>
      <c r="DI25" s="15">
        <f t="shared" si="64"/>
        <v>2372.646</v>
      </c>
      <c r="DJ25" s="32">
        <f t="shared" si="65"/>
        <v>29.846196000000003</v>
      </c>
      <c r="DK25" s="32">
        <f t="shared" si="66"/>
        <v>47.739372</v>
      </c>
      <c r="DL25" s="32"/>
      <c r="DM25" s="15">
        <f t="shared" si="100"/>
        <v>43450.3125</v>
      </c>
      <c r="DN25" s="32">
        <f t="shared" si="67"/>
        <v>1382.13375</v>
      </c>
      <c r="DO25" s="15">
        <f t="shared" si="68"/>
        <v>44832.44625</v>
      </c>
      <c r="DP25" s="32">
        <f t="shared" si="69"/>
        <v>563.9602275000001</v>
      </c>
      <c r="DQ25" s="32">
        <f t="shared" si="70"/>
        <v>902.0615925000001</v>
      </c>
      <c r="DR25" s="32"/>
      <c r="DS25" s="15">
        <f t="shared" si="101"/>
        <v>112728.525</v>
      </c>
      <c r="DT25" s="15">
        <f t="shared" si="71"/>
        <v>3585.8406999999993</v>
      </c>
      <c r="DU25" s="15">
        <f t="shared" si="72"/>
        <v>116314.3657</v>
      </c>
      <c r="DV25" s="32">
        <f t="shared" si="73"/>
        <v>1463.1518382000002</v>
      </c>
      <c r="DW25" s="32">
        <f t="shared" si="74"/>
        <v>2340.3300674</v>
      </c>
      <c r="DX25" s="32"/>
      <c r="DY25" s="15">
        <f t="shared" si="102"/>
        <v>8304.1875</v>
      </c>
      <c r="DZ25" s="15">
        <f t="shared" si="75"/>
        <v>264.15225000000004</v>
      </c>
      <c r="EA25" s="15">
        <f t="shared" si="76"/>
        <v>8568.33975</v>
      </c>
      <c r="EB25" s="32">
        <f t="shared" si="77"/>
        <v>107.7836085</v>
      </c>
      <c r="EC25" s="32">
        <f t="shared" si="78"/>
        <v>172.4012595</v>
      </c>
      <c r="ED25" s="32"/>
    </row>
    <row r="26" spans="1:134" s="34" customFormat="1" ht="12">
      <c r="A26" s="33">
        <v>44105</v>
      </c>
      <c r="C26" s="16">
        <f>'2012A'!C26</f>
        <v>0</v>
      </c>
      <c r="D26" s="16">
        <f>'2012A'!D26</f>
        <v>57250</v>
      </c>
      <c r="E26" s="16">
        <f t="shared" si="79"/>
        <v>57250</v>
      </c>
      <c r="F26" s="16">
        <f>'2012A'!F26</f>
        <v>34071</v>
      </c>
      <c r="G26" s="16">
        <f>'2012A'!G26</f>
        <v>54497</v>
      </c>
      <c r="H26" s="32"/>
      <c r="I26" s="47">
        <f t="shared" si="80"/>
        <v>0</v>
      </c>
      <c r="J26" s="47">
        <f t="shared" si="80"/>
        <v>32093.926349999998</v>
      </c>
      <c r="K26" s="47">
        <f t="shared" si="0"/>
        <v>32093.926349999998</v>
      </c>
      <c r="L26" s="47">
        <f t="shared" si="81"/>
        <v>19099.9504746</v>
      </c>
      <c r="M26" s="47">
        <f t="shared" si="81"/>
        <v>30550.614922200006</v>
      </c>
      <c r="N26" s="32"/>
      <c r="O26" s="15"/>
      <c r="P26" s="32">
        <f t="shared" si="1"/>
        <v>5165.31255</v>
      </c>
      <c r="Q26" s="32">
        <f t="shared" si="2"/>
        <v>5165.31255</v>
      </c>
      <c r="R26" s="32">
        <f t="shared" si="3"/>
        <v>3074.0150898</v>
      </c>
      <c r="S26" s="32">
        <f t="shared" si="4"/>
        <v>4916.926428600001</v>
      </c>
      <c r="T26" s="32"/>
      <c r="U26" s="15"/>
      <c r="V26" s="15">
        <f t="shared" si="5"/>
        <v>48.53655</v>
      </c>
      <c r="W26" s="15">
        <f t="shared" si="6"/>
        <v>48.53655</v>
      </c>
      <c r="X26" s="32">
        <f t="shared" si="7"/>
        <v>28.8853938</v>
      </c>
      <c r="Y26" s="32">
        <f t="shared" si="8"/>
        <v>46.2025566</v>
      </c>
      <c r="Z26" s="32"/>
      <c r="AA26" s="32"/>
      <c r="AB26" s="15">
        <f t="shared" si="9"/>
        <v>1554.4176499999999</v>
      </c>
      <c r="AC26" s="15">
        <f t="shared" si="10"/>
        <v>1554.4176499999999</v>
      </c>
      <c r="AD26" s="32">
        <f t="shared" si="11"/>
        <v>925.0753493999999</v>
      </c>
      <c r="AE26" s="32">
        <f t="shared" si="12"/>
        <v>1479.6698457999998</v>
      </c>
      <c r="AF26" s="32"/>
      <c r="AG26" s="15"/>
      <c r="AH26" s="15">
        <f t="shared" si="13"/>
        <v>13018.048875</v>
      </c>
      <c r="AI26" s="15">
        <f t="shared" si="14"/>
        <v>13018.048875</v>
      </c>
      <c r="AJ26" s="32">
        <f t="shared" si="15"/>
        <v>7747.387654499999</v>
      </c>
      <c r="AK26" s="32">
        <f t="shared" si="16"/>
        <v>12392.0455815</v>
      </c>
      <c r="AL26" s="32"/>
      <c r="AM26" s="15"/>
      <c r="AN26" s="15">
        <f t="shared" si="17"/>
        <v>3369.454475</v>
      </c>
      <c r="AO26" s="15">
        <f t="shared" si="18"/>
        <v>3369.454475</v>
      </c>
      <c r="AP26" s="32">
        <f t="shared" si="19"/>
        <v>2005.2521121</v>
      </c>
      <c r="AQ26" s="32">
        <f t="shared" si="20"/>
        <v>3207.4263847</v>
      </c>
      <c r="AR26" s="15"/>
      <c r="AS26" s="15"/>
      <c r="AT26" s="15">
        <f t="shared" si="21"/>
        <v>2281.3896</v>
      </c>
      <c r="AU26" s="15">
        <f t="shared" si="22"/>
        <v>2281.3896</v>
      </c>
      <c r="AV26" s="32">
        <f t="shared" si="23"/>
        <v>1357.7157216</v>
      </c>
      <c r="AW26" s="32">
        <f t="shared" si="24"/>
        <v>2171.6836512</v>
      </c>
      <c r="AX26" s="32"/>
      <c r="AY26" s="15"/>
      <c r="AZ26" s="15">
        <f t="shared" si="25"/>
        <v>350.90815000000003</v>
      </c>
      <c r="BA26" s="15">
        <f t="shared" si="26"/>
        <v>350.90815000000003</v>
      </c>
      <c r="BB26" s="32">
        <f t="shared" si="27"/>
        <v>208.8347874</v>
      </c>
      <c r="BC26" s="32">
        <f t="shared" si="28"/>
        <v>334.0339118</v>
      </c>
      <c r="BD26" s="32"/>
      <c r="BE26" s="15"/>
      <c r="BF26" s="15">
        <f t="shared" si="29"/>
        <v>803.332</v>
      </c>
      <c r="BG26" s="15">
        <f t="shared" si="30"/>
        <v>803.332</v>
      </c>
      <c r="BH26" s="32">
        <f t="shared" si="31"/>
        <v>478.084272</v>
      </c>
      <c r="BI26" s="32">
        <f t="shared" si="32"/>
        <v>764.701904</v>
      </c>
      <c r="BJ26" s="32"/>
      <c r="BK26" s="15"/>
      <c r="BL26" s="15">
        <f t="shared" si="33"/>
        <v>134.69207500000002</v>
      </c>
      <c r="BM26" s="15">
        <f t="shared" si="34"/>
        <v>134.69207500000002</v>
      </c>
      <c r="BN26" s="32">
        <f t="shared" si="35"/>
        <v>80.15884170000001</v>
      </c>
      <c r="BO26" s="32">
        <f t="shared" si="36"/>
        <v>128.2150919</v>
      </c>
      <c r="BP26" s="32"/>
      <c r="BQ26" s="15"/>
      <c r="BR26" s="15">
        <f t="shared" si="37"/>
        <v>145.695525</v>
      </c>
      <c r="BS26" s="15">
        <f t="shared" si="38"/>
        <v>145.695525</v>
      </c>
      <c r="BT26" s="32">
        <f t="shared" si="39"/>
        <v>86.7072879</v>
      </c>
      <c r="BU26" s="32">
        <f t="shared" si="40"/>
        <v>138.6894153</v>
      </c>
      <c r="BV26" s="32"/>
      <c r="BW26" s="15"/>
      <c r="BX26" s="15">
        <f t="shared" si="41"/>
        <v>278.229275</v>
      </c>
      <c r="BY26" s="15">
        <f t="shared" si="42"/>
        <v>278.229275</v>
      </c>
      <c r="BZ26" s="32">
        <f t="shared" si="43"/>
        <v>165.58165290000002</v>
      </c>
      <c r="CA26" s="32">
        <f t="shared" si="44"/>
        <v>264.8499703</v>
      </c>
      <c r="CB26" s="15"/>
      <c r="CC26" s="15"/>
      <c r="CD26" s="15">
        <f t="shared" si="45"/>
        <v>46.206475</v>
      </c>
      <c r="CE26" s="15">
        <f t="shared" si="46"/>
        <v>46.206475</v>
      </c>
      <c r="CF26" s="32">
        <f t="shared" si="47"/>
        <v>27.4987041</v>
      </c>
      <c r="CG26" s="32">
        <f t="shared" si="48"/>
        <v>43.984528700000006</v>
      </c>
      <c r="CH26" s="32"/>
      <c r="CI26" s="15"/>
      <c r="CJ26" s="15">
        <f t="shared" si="49"/>
        <v>0.8015000000000001</v>
      </c>
      <c r="CK26" s="15">
        <f t="shared" si="50"/>
        <v>0.8015000000000001</v>
      </c>
      <c r="CL26" s="32">
        <f t="shared" si="94"/>
        <v>0.476994</v>
      </c>
      <c r="CM26" s="32">
        <f t="shared" si="95"/>
        <v>0.762958</v>
      </c>
      <c r="CN26" s="32"/>
      <c r="CO26" s="15"/>
      <c r="CP26" s="15">
        <f t="shared" si="51"/>
        <v>294.110425</v>
      </c>
      <c r="CQ26" s="15">
        <f t="shared" si="52"/>
        <v>294.110425</v>
      </c>
      <c r="CR26" s="32">
        <f t="shared" si="53"/>
        <v>175.0329483</v>
      </c>
      <c r="CS26" s="32">
        <f t="shared" si="54"/>
        <v>279.9674381</v>
      </c>
      <c r="CT26" s="32"/>
      <c r="CU26" s="15"/>
      <c r="CV26" s="15">
        <f t="shared" si="55"/>
        <v>426.1461</v>
      </c>
      <c r="CW26" s="15">
        <f t="shared" si="56"/>
        <v>426.1461</v>
      </c>
      <c r="CX26" s="32">
        <f t="shared" si="57"/>
        <v>253.6108956</v>
      </c>
      <c r="CY26" s="32">
        <f t="shared" si="58"/>
        <v>405.6538692</v>
      </c>
      <c r="CZ26" s="32"/>
      <c r="DA26" s="15"/>
      <c r="DB26" s="15">
        <f t="shared" si="59"/>
        <v>539.1976749999999</v>
      </c>
      <c r="DC26" s="15">
        <f t="shared" si="60"/>
        <v>539.1976749999999</v>
      </c>
      <c r="DD26" s="32">
        <f t="shared" si="61"/>
        <v>320.8908993</v>
      </c>
      <c r="DE26" s="32">
        <f t="shared" si="62"/>
        <v>513.2690951</v>
      </c>
      <c r="DF26" s="32"/>
      <c r="DG26" s="15"/>
      <c r="DH26" s="15">
        <f t="shared" si="63"/>
        <v>50.150999999999996</v>
      </c>
      <c r="DI26" s="15">
        <f t="shared" si="64"/>
        <v>50.150999999999996</v>
      </c>
      <c r="DJ26" s="32">
        <f t="shared" si="65"/>
        <v>29.846196000000003</v>
      </c>
      <c r="DK26" s="32">
        <f t="shared" si="66"/>
        <v>47.739372</v>
      </c>
      <c r="DL26" s="32"/>
      <c r="DM26" s="15"/>
      <c r="DN26" s="32">
        <f t="shared" si="67"/>
        <v>947.630625</v>
      </c>
      <c r="DO26" s="15">
        <f t="shared" si="68"/>
        <v>947.630625</v>
      </c>
      <c r="DP26" s="32">
        <f t="shared" si="69"/>
        <v>563.9602275000001</v>
      </c>
      <c r="DQ26" s="32">
        <f t="shared" si="70"/>
        <v>902.0615925000001</v>
      </c>
      <c r="DR26" s="32"/>
      <c r="DS26" s="15"/>
      <c r="DT26" s="15">
        <f t="shared" si="71"/>
        <v>2458.55545</v>
      </c>
      <c r="DU26" s="15">
        <f t="shared" si="72"/>
        <v>2458.55545</v>
      </c>
      <c r="DV26" s="32">
        <f t="shared" si="73"/>
        <v>1463.1518382000002</v>
      </c>
      <c r="DW26" s="32">
        <f t="shared" si="74"/>
        <v>2340.3300674</v>
      </c>
      <c r="DX26" s="32"/>
      <c r="DY26" s="15"/>
      <c r="DZ26" s="15">
        <f t="shared" si="75"/>
        <v>181.11037500000003</v>
      </c>
      <c r="EA26" s="15">
        <f t="shared" si="76"/>
        <v>181.11037500000003</v>
      </c>
      <c r="EB26" s="32">
        <f t="shared" si="77"/>
        <v>107.7836085</v>
      </c>
      <c r="EC26" s="32">
        <f t="shared" si="78"/>
        <v>172.4012595</v>
      </c>
      <c r="ED26" s="32"/>
    </row>
    <row r="27" spans="1:134" s="34" customFormat="1" ht="12">
      <c r="A27" s="33">
        <v>44287</v>
      </c>
      <c r="C27" s="16">
        <f>'2012A'!C27</f>
        <v>5000</v>
      </c>
      <c r="D27" s="16">
        <f>'2012A'!D27</f>
        <v>57250</v>
      </c>
      <c r="E27" s="16">
        <f t="shared" si="79"/>
        <v>62250</v>
      </c>
      <c r="F27" s="16">
        <f>'2012A'!F27</f>
        <v>34071</v>
      </c>
      <c r="G27" s="16">
        <f>'2012A'!G27</f>
        <v>54497</v>
      </c>
      <c r="H27" s="32"/>
      <c r="I27" s="47">
        <f t="shared" si="80"/>
        <v>2802.9629999999993</v>
      </c>
      <c r="J27" s="47">
        <f t="shared" si="80"/>
        <v>32093.926349999998</v>
      </c>
      <c r="K27" s="47">
        <f t="shared" si="0"/>
        <v>34896.88935</v>
      </c>
      <c r="L27" s="47">
        <f t="shared" si="81"/>
        <v>19099.9504746</v>
      </c>
      <c r="M27" s="47">
        <f t="shared" si="81"/>
        <v>30550.614922200006</v>
      </c>
      <c r="N27" s="32"/>
      <c r="O27" s="15">
        <f t="shared" si="82"/>
        <v>451.119</v>
      </c>
      <c r="P27" s="32">
        <f t="shared" si="1"/>
        <v>5165.31255</v>
      </c>
      <c r="Q27" s="32">
        <f t="shared" si="2"/>
        <v>5616.431549999999</v>
      </c>
      <c r="R27" s="32">
        <f t="shared" si="3"/>
        <v>3074.0150898</v>
      </c>
      <c r="S27" s="32">
        <f t="shared" si="4"/>
        <v>4916.926428600001</v>
      </c>
      <c r="T27" s="32"/>
      <c r="U27" s="15">
        <f t="shared" si="83"/>
        <v>4.239</v>
      </c>
      <c r="V27" s="15">
        <f t="shared" si="5"/>
        <v>48.53655</v>
      </c>
      <c r="W27" s="15">
        <f t="shared" si="6"/>
        <v>52.775549999999996</v>
      </c>
      <c r="X27" s="32">
        <f t="shared" si="7"/>
        <v>28.8853938</v>
      </c>
      <c r="Y27" s="32">
        <f t="shared" si="8"/>
        <v>46.2025566</v>
      </c>
      <c r="Z27" s="32"/>
      <c r="AA27" s="32">
        <f t="shared" si="84"/>
        <v>135.75699999999998</v>
      </c>
      <c r="AB27" s="15">
        <f t="shared" si="9"/>
        <v>1554.4176499999999</v>
      </c>
      <c r="AC27" s="15">
        <f t="shared" si="10"/>
        <v>1690.17465</v>
      </c>
      <c r="AD27" s="32">
        <f t="shared" si="11"/>
        <v>925.0753493999999</v>
      </c>
      <c r="AE27" s="32">
        <f t="shared" si="12"/>
        <v>1479.6698457999998</v>
      </c>
      <c r="AF27" s="32"/>
      <c r="AG27" s="15">
        <f t="shared" si="85"/>
        <v>1136.9475</v>
      </c>
      <c r="AH27" s="15">
        <f t="shared" si="13"/>
        <v>13018.048875</v>
      </c>
      <c r="AI27" s="15">
        <f t="shared" si="14"/>
        <v>14154.996375</v>
      </c>
      <c r="AJ27" s="32">
        <f t="shared" si="15"/>
        <v>7747.387654499999</v>
      </c>
      <c r="AK27" s="32">
        <f t="shared" si="16"/>
        <v>12392.0455815</v>
      </c>
      <c r="AL27" s="32"/>
      <c r="AM27" s="15">
        <f t="shared" si="86"/>
        <v>294.27549999999997</v>
      </c>
      <c r="AN27" s="15">
        <f t="shared" si="17"/>
        <v>3369.454475</v>
      </c>
      <c r="AO27" s="15">
        <f t="shared" si="18"/>
        <v>3663.729975</v>
      </c>
      <c r="AP27" s="32">
        <f t="shared" si="19"/>
        <v>2005.2521121</v>
      </c>
      <c r="AQ27" s="32">
        <f t="shared" si="20"/>
        <v>3207.4263847</v>
      </c>
      <c r="AR27" s="15"/>
      <c r="AS27" s="15">
        <f t="shared" si="87"/>
        <v>199.248</v>
      </c>
      <c r="AT27" s="15">
        <f t="shared" si="21"/>
        <v>2281.3896</v>
      </c>
      <c r="AU27" s="15">
        <f t="shared" si="22"/>
        <v>2480.6376</v>
      </c>
      <c r="AV27" s="32">
        <f t="shared" si="23"/>
        <v>1357.7157216</v>
      </c>
      <c r="AW27" s="32">
        <f t="shared" si="24"/>
        <v>2171.6836512</v>
      </c>
      <c r="AX27" s="32"/>
      <c r="AY27" s="15">
        <f t="shared" si="88"/>
        <v>30.647000000000002</v>
      </c>
      <c r="AZ27" s="15">
        <f t="shared" si="25"/>
        <v>350.90815000000003</v>
      </c>
      <c r="BA27" s="15">
        <f t="shared" si="26"/>
        <v>381.55515</v>
      </c>
      <c r="BB27" s="32">
        <f t="shared" si="27"/>
        <v>208.8347874</v>
      </c>
      <c r="BC27" s="32">
        <f t="shared" si="28"/>
        <v>334.0339118</v>
      </c>
      <c r="BD27" s="32"/>
      <c r="BE27" s="15">
        <f t="shared" si="89"/>
        <v>70.16</v>
      </c>
      <c r="BF27" s="15">
        <f t="shared" si="29"/>
        <v>803.332</v>
      </c>
      <c r="BG27" s="15">
        <f t="shared" si="30"/>
        <v>873.492</v>
      </c>
      <c r="BH27" s="32">
        <f t="shared" si="31"/>
        <v>478.084272</v>
      </c>
      <c r="BI27" s="32">
        <f t="shared" si="32"/>
        <v>764.701904</v>
      </c>
      <c r="BJ27" s="32"/>
      <c r="BK27" s="15">
        <f t="shared" si="90"/>
        <v>11.7635</v>
      </c>
      <c r="BL27" s="15">
        <f t="shared" si="33"/>
        <v>134.69207500000002</v>
      </c>
      <c r="BM27" s="15">
        <f t="shared" si="34"/>
        <v>146.455575</v>
      </c>
      <c r="BN27" s="32">
        <f t="shared" si="35"/>
        <v>80.15884170000001</v>
      </c>
      <c r="BO27" s="32">
        <f t="shared" si="36"/>
        <v>128.2150919</v>
      </c>
      <c r="BP27" s="32"/>
      <c r="BQ27" s="15">
        <f t="shared" si="91"/>
        <v>12.7245</v>
      </c>
      <c r="BR27" s="15">
        <f t="shared" si="37"/>
        <v>145.695525</v>
      </c>
      <c r="BS27" s="15">
        <f t="shared" si="38"/>
        <v>158.420025</v>
      </c>
      <c r="BT27" s="32">
        <f t="shared" si="39"/>
        <v>86.7072879</v>
      </c>
      <c r="BU27" s="32">
        <f t="shared" si="40"/>
        <v>138.6894153</v>
      </c>
      <c r="BV27" s="32"/>
      <c r="BW27" s="15">
        <f t="shared" si="92"/>
        <v>24.2995</v>
      </c>
      <c r="BX27" s="15">
        <f t="shared" si="41"/>
        <v>278.229275</v>
      </c>
      <c r="BY27" s="15">
        <f t="shared" si="42"/>
        <v>302.528775</v>
      </c>
      <c r="BZ27" s="32">
        <f t="shared" si="43"/>
        <v>165.58165290000002</v>
      </c>
      <c r="CA27" s="32">
        <f t="shared" si="44"/>
        <v>264.8499703</v>
      </c>
      <c r="CB27" s="15"/>
      <c r="CC27" s="15">
        <f>C27*0.08071/100</f>
        <v>4.0355</v>
      </c>
      <c r="CD27" s="15">
        <f t="shared" si="45"/>
        <v>46.206475</v>
      </c>
      <c r="CE27" s="15">
        <f t="shared" si="46"/>
        <v>50.241975</v>
      </c>
      <c r="CF27" s="32">
        <f t="shared" si="47"/>
        <v>27.4987041</v>
      </c>
      <c r="CG27" s="32">
        <f t="shared" si="48"/>
        <v>43.984528700000006</v>
      </c>
      <c r="CH27" s="32"/>
      <c r="CI27" s="15">
        <f t="shared" si="93"/>
        <v>0.07</v>
      </c>
      <c r="CJ27" s="15">
        <f t="shared" si="49"/>
        <v>0.8015000000000001</v>
      </c>
      <c r="CK27" s="15">
        <f t="shared" si="50"/>
        <v>0.8715000000000002</v>
      </c>
      <c r="CL27" s="32">
        <f t="shared" si="94"/>
        <v>0.476994</v>
      </c>
      <c r="CM27" s="32">
        <f t="shared" si="95"/>
        <v>0.762958</v>
      </c>
      <c r="CN27" s="32"/>
      <c r="CO27" s="15">
        <f t="shared" si="96"/>
        <v>25.686500000000002</v>
      </c>
      <c r="CP27" s="15">
        <f t="shared" si="51"/>
        <v>294.110425</v>
      </c>
      <c r="CQ27" s="15">
        <f t="shared" si="52"/>
        <v>319.79692500000004</v>
      </c>
      <c r="CR27" s="32">
        <f t="shared" si="53"/>
        <v>175.0329483</v>
      </c>
      <c r="CS27" s="32">
        <f t="shared" si="54"/>
        <v>279.9674381</v>
      </c>
      <c r="CT27" s="32"/>
      <c r="CU27" s="15">
        <f t="shared" si="97"/>
        <v>37.218</v>
      </c>
      <c r="CV27" s="15">
        <f t="shared" si="55"/>
        <v>426.1461</v>
      </c>
      <c r="CW27" s="15">
        <f t="shared" si="56"/>
        <v>463.3641</v>
      </c>
      <c r="CX27" s="32">
        <f t="shared" si="57"/>
        <v>253.6108956</v>
      </c>
      <c r="CY27" s="32">
        <f t="shared" si="58"/>
        <v>405.6538692</v>
      </c>
      <c r="CZ27" s="32"/>
      <c r="DA27" s="15">
        <f t="shared" si="98"/>
        <v>47.091499999999996</v>
      </c>
      <c r="DB27" s="15">
        <f t="shared" si="59"/>
        <v>539.1976749999999</v>
      </c>
      <c r="DC27" s="15">
        <f t="shared" si="60"/>
        <v>586.2891749999999</v>
      </c>
      <c r="DD27" s="32">
        <f t="shared" si="61"/>
        <v>320.8908993</v>
      </c>
      <c r="DE27" s="32">
        <f t="shared" si="62"/>
        <v>513.2690951</v>
      </c>
      <c r="DF27" s="32"/>
      <c r="DG27" s="15">
        <f t="shared" si="99"/>
        <v>4.38</v>
      </c>
      <c r="DH27" s="15">
        <f t="shared" si="63"/>
        <v>50.150999999999996</v>
      </c>
      <c r="DI27" s="15">
        <f t="shared" si="64"/>
        <v>54.531</v>
      </c>
      <c r="DJ27" s="32">
        <f t="shared" si="65"/>
        <v>29.846196000000003</v>
      </c>
      <c r="DK27" s="32">
        <f t="shared" si="66"/>
        <v>47.739372</v>
      </c>
      <c r="DL27" s="32"/>
      <c r="DM27" s="15">
        <f t="shared" si="100"/>
        <v>82.7625</v>
      </c>
      <c r="DN27" s="32">
        <f t="shared" si="67"/>
        <v>947.630625</v>
      </c>
      <c r="DO27" s="15">
        <f t="shared" si="68"/>
        <v>1030.393125</v>
      </c>
      <c r="DP27" s="32">
        <f t="shared" si="69"/>
        <v>563.9602275000001</v>
      </c>
      <c r="DQ27" s="32">
        <f t="shared" si="70"/>
        <v>902.0615925000001</v>
      </c>
      <c r="DR27" s="32"/>
      <c r="DS27" s="15">
        <f t="shared" si="101"/>
        <v>214.72099999999998</v>
      </c>
      <c r="DT27" s="15">
        <f t="shared" si="71"/>
        <v>2458.55545</v>
      </c>
      <c r="DU27" s="15">
        <f t="shared" si="72"/>
        <v>2673.27645</v>
      </c>
      <c r="DV27" s="32">
        <f t="shared" si="73"/>
        <v>1463.1518382000002</v>
      </c>
      <c r="DW27" s="32">
        <f t="shared" si="74"/>
        <v>2340.3300674</v>
      </c>
      <c r="DX27" s="32"/>
      <c r="DY27" s="15">
        <f t="shared" si="102"/>
        <v>15.8175</v>
      </c>
      <c r="DZ27" s="15">
        <f t="shared" si="75"/>
        <v>181.11037500000003</v>
      </c>
      <c r="EA27" s="15">
        <f t="shared" si="76"/>
        <v>196.92787500000003</v>
      </c>
      <c r="EB27" s="32">
        <f t="shared" si="77"/>
        <v>107.7836085</v>
      </c>
      <c r="EC27" s="32">
        <f t="shared" si="78"/>
        <v>172.4012595</v>
      </c>
      <c r="ED27" s="32"/>
    </row>
    <row r="28" spans="1:134" s="34" customFormat="1" ht="12">
      <c r="A28" s="33">
        <v>44470</v>
      </c>
      <c r="C28" s="16">
        <f>'2012A'!C28</f>
        <v>0</v>
      </c>
      <c r="D28" s="16">
        <f>'2012A'!D28</f>
        <v>57200</v>
      </c>
      <c r="E28" s="16">
        <f t="shared" si="79"/>
        <v>57200</v>
      </c>
      <c r="F28" s="16">
        <f>'2012A'!F28</f>
        <v>34071</v>
      </c>
      <c r="G28" s="16">
        <f>'2012A'!G28</f>
        <v>54497</v>
      </c>
      <c r="H28" s="32"/>
      <c r="I28" s="47">
        <f t="shared" si="80"/>
        <v>0</v>
      </c>
      <c r="J28" s="47">
        <f t="shared" si="80"/>
        <v>32065.89672</v>
      </c>
      <c r="K28" s="47">
        <f t="shared" si="0"/>
        <v>32065.89672</v>
      </c>
      <c r="L28" s="47">
        <f t="shared" si="81"/>
        <v>19099.9504746</v>
      </c>
      <c r="M28" s="47">
        <f t="shared" si="81"/>
        <v>30550.614922200006</v>
      </c>
      <c r="N28" s="32"/>
      <c r="O28" s="15"/>
      <c r="P28" s="32">
        <f t="shared" si="1"/>
        <v>5160.80136</v>
      </c>
      <c r="Q28" s="32">
        <f t="shared" si="2"/>
        <v>5160.80136</v>
      </c>
      <c r="R28" s="32">
        <f t="shared" si="3"/>
        <v>3074.0150898</v>
      </c>
      <c r="S28" s="32">
        <f t="shared" si="4"/>
        <v>4916.926428600001</v>
      </c>
      <c r="T28" s="32"/>
      <c r="U28" s="15"/>
      <c r="V28" s="15">
        <f t="shared" si="5"/>
        <v>48.494159999999994</v>
      </c>
      <c r="W28" s="15">
        <f t="shared" si="6"/>
        <v>48.494159999999994</v>
      </c>
      <c r="X28" s="32">
        <f t="shared" si="7"/>
        <v>28.8853938</v>
      </c>
      <c r="Y28" s="32">
        <f t="shared" si="8"/>
        <v>46.2025566</v>
      </c>
      <c r="Z28" s="32"/>
      <c r="AA28" s="32"/>
      <c r="AB28" s="15">
        <f t="shared" si="9"/>
        <v>1553.06008</v>
      </c>
      <c r="AC28" s="15">
        <f t="shared" si="10"/>
        <v>1553.06008</v>
      </c>
      <c r="AD28" s="32">
        <f t="shared" si="11"/>
        <v>925.0753493999999</v>
      </c>
      <c r="AE28" s="32">
        <f t="shared" si="12"/>
        <v>1479.6698457999998</v>
      </c>
      <c r="AF28" s="32"/>
      <c r="AG28" s="15"/>
      <c r="AH28" s="15">
        <f t="shared" si="13"/>
        <v>13006.679399999999</v>
      </c>
      <c r="AI28" s="15">
        <f t="shared" si="14"/>
        <v>13006.679399999999</v>
      </c>
      <c r="AJ28" s="32">
        <f t="shared" si="15"/>
        <v>7747.387654499999</v>
      </c>
      <c r="AK28" s="32">
        <f t="shared" si="16"/>
        <v>12392.0455815</v>
      </c>
      <c r="AL28" s="32"/>
      <c r="AM28" s="15"/>
      <c r="AN28" s="15">
        <f t="shared" si="17"/>
        <v>3366.5117200000004</v>
      </c>
      <c r="AO28" s="15">
        <f t="shared" si="18"/>
        <v>3366.5117200000004</v>
      </c>
      <c r="AP28" s="32">
        <f t="shared" si="19"/>
        <v>2005.2521121</v>
      </c>
      <c r="AQ28" s="32">
        <f t="shared" si="20"/>
        <v>3207.4263847</v>
      </c>
      <c r="AR28" s="15"/>
      <c r="AS28" s="15"/>
      <c r="AT28" s="15">
        <f t="shared" si="21"/>
        <v>2279.39712</v>
      </c>
      <c r="AU28" s="15">
        <f t="shared" si="22"/>
        <v>2279.39712</v>
      </c>
      <c r="AV28" s="32">
        <f t="shared" si="23"/>
        <v>1357.7157216</v>
      </c>
      <c r="AW28" s="32">
        <f t="shared" si="24"/>
        <v>2171.6836512</v>
      </c>
      <c r="AX28" s="32"/>
      <c r="AY28" s="15"/>
      <c r="AZ28" s="15">
        <f t="shared" si="25"/>
        <v>350.60168000000004</v>
      </c>
      <c r="BA28" s="15">
        <f t="shared" si="26"/>
        <v>350.60168000000004</v>
      </c>
      <c r="BB28" s="32">
        <f t="shared" si="27"/>
        <v>208.8347874</v>
      </c>
      <c r="BC28" s="32">
        <f t="shared" si="28"/>
        <v>334.0339118</v>
      </c>
      <c r="BD28" s="32"/>
      <c r="BE28" s="15"/>
      <c r="BF28" s="15">
        <f t="shared" si="29"/>
        <v>802.6303999999999</v>
      </c>
      <c r="BG28" s="15">
        <f t="shared" si="30"/>
        <v>802.6303999999999</v>
      </c>
      <c r="BH28" s="32">
        <f t="shared" si="31"/>
        <v>478.084272</v>
      </c>
      <c r="BI28" s="32">
        <f t="shared" si="32"/>
        <v>764.701904</v>
      </c>
      <c r="BJ28" s="32"/>
      <c r="BK28" s="15"/>
      <c r="BL28" s="15">
        <f t="shared" si="33"/>
        <v>134.57443999999998</v>
      </c>
      <c r="BM28" s="15">
        <f t="shared" si="34"/>
        <v>134.57443999999998</v>
      </c>
      <c r="BN28" s="32">
        <f t="shared" si="35"/>
        <v>80.15884170000001</v>
      </c>
      <c r="BO28" s="32">
        <f t="shared" si="36"/>
        <v>128.2150919</v>
      </c>
      <c r="BP28" s="32"/>
      <c r="BQ28" s="15"/>
      <c r="BR28" s="15">
        <f t="shared" si="37"/>
        <v>145.56828</v>
      </c>
      <c r="BS28" s="15">
        <f t="shared" si="38"/>
        <v>145.56828</v>
      </c>
      <c r="BT28" s="32">
        <f t="shared" si="39"/>
        <v>86.7072879</v>
      </c>
      <c r="BU28" s="32">
        <f t="shared" si="40"/>
        <v>138.6894153</v>
      </c>
      <c r="BV28" s="32"/>
      <c r="BW28" s="15"/>
      <c r="BX28" s="15">
        <f t="shared" si="41"/>
        <v>277.98627999999997</v>
      </c>
      <c r="BY28" s="15">
        <f t="shared" si="42"/>
        <v>277.98627999999997</v>
      </c>
      <c r="BZ28" s="32">
        <f t="shared" si="43"/>
        <v>165.58165290000002</v>
      </c>
      <c r="CA28" s="32">
        <f t="shared" si="44"/>
        <v>264.8499703</v>
      </c>
      <c r="CB28" s="15"/>
      <c r="CC28" s="15"/>
      <c r="CD28" s="15">
        <f t="shared" si="45"/>
        <v>46.16612</v>
      </c>
      <c r="CE28" s="15">
        <f t="shared" si="46"/>
        <v>46.16612</v>
      </c>
      <c r="CF28" s="32">
        <f t="shared" si="47"/>
        <v>27.4987041</v>
      </c>
      <c r="CG28" s="32">
        <f t="shared" si="48"/>
        <v>43.984528700000006</v>
      </c>
      <c r="CH28" s="32"/>
      <c r="CI28" s="15"/>
      <c r="CJ28" s="15">
        <f t="shared" si="49"/>
        <v>0.8008</v>
      </c>
      <c r="CK28" s="15">
        <f t="shared" si="50"/>
        <v>0.8008</v>
      </c>
      <c r="CL28" s="32">
        <f t="shared" si="94"/>
        <v>0.476994</v>
      </c>
      <c r="CM28" s="32">
        <f t="shared" si="95"/>
        <v>0.762958</v>
      </c>
      <c r="CN28" s="32"/>
      <c r="CO28" s="15"/>
      <c r="CP28" s="15">
        <f t="shared" si="51"/>
        <v>293.85356</v>
      </c>
      <c r="CQ28" s="15">
        <f t="shared" si="52"/>
        <v>293.85356</v>
      </c>
      <c r="CR28" s="32">
        <f t="shared" si="53"/>
        <v>175.0329483</v>
      </c>
      <c r="CS28" s="32">
        <f t="shared" si="54"/>
        <v>279.9674381</v>
      </c>
      <c r="CT28" s="32"/>
      <c r="CU28" s="15"/>
      <c r="CV28" s="15">
        <f t="shared" si="55"/>
        <v>425.77392</v>
      </c>
      <c r="CW28" s="15">
        <f t="shared" si="56"/>
        <v>425.77392</v>
      </c>
      <c r="CX28" s="32">
        <f t="shared" si="57"/>
        <v>253.6108956</v>
      </c>
      <c r="CY28" s="32">
        <f t="shared" si="58"/>
        <v>405.6538692</v>
      </c>
      <c r="CZ28" s="32"/>
      <c r="DA28" s="15"/>
      <c r="DB28" s="15">
        <f t="shared" si="59"/>
        <v>538.72676</v>
      </c>
      <c r="DC28" s="15">
        <f t="shared" si="60"/>
        <v>538.72676</v>
      </c>
      <c r="DD28" s="32">
        <f t="shared" si="61"/>
        <v>320.8908993</v>
      </c>
      <c r="DE28" s="32">
        <f t="shared" si="62"/>
        <v>513.2690951</v>
      </c>
      <c r="DF28" s="32"/>
      <c r="DG28" s="15"/>
      <c r="DH28" s="15">
        <f t="shared" si="63"/>
        <v>50.107200000000006</v>
      </c>
      <c r="DI28" s="15">
        <f t="shared" si="64"/>
        <v>50.107200000000006</v>
      </c>
      <c r="DJ28" s="32">
        <f t="shared" si="65"/>
        <v>29.846196000000003</v>
      </c>
      <c r="DK28" s="32">
        <f t="shared" si="66"/>
        <v>47.739372</v>
      </c>
      <c r="DL28" s="32"/>
      <c r="DM28" s="15"/>
      <c r="DN28" s="32">
        <f t="shared" si="67"/>
        <v>946.803</v>
      </c>
      <c r="DO28" s="15">
        <f t="shared" si="68"/>
        <v>946.803</v>
      </c>
      <c r="DP28" s="32">
        <f t="shared" si="69"/>
        <v>563.9602275000001</v>
      </c>
      <c r="DQ28" s="32">
        <f t="shared" si="70"/>
        <v>902.0615925000001</v>
      </c>
      <c r="DR28" s="32"/>
      <c r="DS28" s="15"/>
      <c r="DT28" s="15">
        <f t="shared" si="71"/>
        <v>2456.4082399999998</v>
      </c>
      <c r="DU28" s="15">
        <f t="shared" si="72"/>
        <v>2456.4082399999998</v>
      </c>
      <c r="DV28" s="32">
        <f t="shared" si="73"/>
        <v>1463.1518382000002</v>
      </c>
      <c r="DW28" s="32">
        <f t="shared" si="74"/>
        <v>2340.3300674</v>
      </c>
      <c r="DX28" s="32"/>
      <c r="DY28" s="15"/>
      <c r="DZ28" s="15">
        <f t="shared" si="75"/>
        <v>180.9522</v>
      </c>
      <c r="EA28" s="15">
        <f t="shared" si="76"/>
        <v>180.9522</v>
      </c>
      <c r="EB28" s="32">
        <f t="shared" si="77"/>
        <v>107.7836085</v>
      </c>
      <c r="EC28" s="32">
        <f t="shared" si="78"/>
        <v>172.4012595</v>
      </c>
      <c r="ED28" s="32"/>
    </row>
    <row r="29" spans="1:134" s="34" customFormat="1" ht="12">
      <c r="A29" s="33">
        <v>44652</v>
      </c>
      <c r="C29" s="16">
        <f>'2012A'!C29</f>
        <v>2830000</v>
      </c>
      <c r="D29" s="16">
        <f>'2012A'!D29</f>
        <v>57200</v>
      </c>
      <c r="E29" s="16">
        <f t="shared" si="79"/>
        <v>2887200</v>
      </c>
      <c r="F29" s="16">
        <f>'2012A'!F29</f>
        <v>34071</v>
      </c>
      <c r="G29" s="16">
        <f>'2012A'!G29</f>
        <v>54497</v>
      </c>
      <c r="H29" s="32"/>
      <c r="I29" s="47">
        <f t="shared" si="80"/>
        <v>1586477.0580000004</v>
      </c>
      <c r="J29" s="47">
        <f t="shared" si="80"/>
        <v>32065.89672</v>
      </c>
      <c r="K29" s="47">
        <f t="shared" si="0"/>
        <v>1618542.9547200005</v>
      </c>
      <c r="L29" s="47">
        <f t="shared" si="81"/>
        <v>19099.9504746</v>
      </c>
      <c r="M29" s="47">
        <f t="shared" si="81"/>
        <v>30550.614922200006</v>
      </c>
      <c r="N29" s="32"/>
      <c r="O29" s="15">
        <f t="shared" si="82"/>
        <v>255333.354</v>
      </c>
      <c r="P29" s="32">
        <f t="shared" si="1"/>
        <v>5160.80136</v>
      </c>
      <c r="Q29" s="32">
        <f t="shared" si="2"/>
        <v>260494.15536</v>
      </c>
      <c r="R29" s="32">
        <f t="shared" si="3"/>
        <v>3074.0150898</v>
      </c>
      <c r="S29" s="32">
        <f t="shared" si="4"/>
        <v>4916.926428600001</v>
      </c>
      <c r="T29" s="32"/>
      <c r="U29" s="15">
        <f t="shared" si="83"/>
        <v>2399.274</v>
      </c>
      <c r="V29" s="15">
        <f t="shared" si="5"/>
        <v>48.494159999999994</v>
      </c>
      <c r="W29" s="15">
        <f t="shared" si="6"/>
        <v>2447.76816</v>
      </c>
      <c r="X29" s="32">
        <f t="shared" si="7"/>
        <v>28.8853938</v>
      </c>
      <c r="Y29" s="32">
        <f t="shared" si="8"/>
        <v>46.2025566</v>
      </c>
      <c r="Z29" s="32"/>
      <c r="AA29" s="32">
        <f t="shared" si="84"/>
        <v>76838.462</v>
      </c>
      <c r="AB29" s="15">
        <f t="shared" si="9"/>
        <v>1553.06008</v>
      </c>
      <c r="AC29" s="15">
        <f t="shared" si="10"/>
        <v>78391.52208</v>
      </c>
      <c r="AD29" s="32">
        <f t="shared" si="11"/>
        <v>925.0753493999999</v>
      </c>
      <c r="AE29" s="32">
        <f t="shared" si="12"/>
        <v>1479.6698457999998</v>
      </c>
      <c r="AF29" s="32"/>
      <c r="AG29" s="15">
        <f t="shared" si="85"/>
        <v>643512.285</v>
      </c>
      <c r="AH29" s="15">
        <f t="shared" si="13"/>
        <v>13006.679399999999</v>
      </c>
      <c r="AI29" s="15">
        <f t="shared" si="14"/>
        <v>656518.9644</v>
      </c>
      <c r="AJ29" s="32">
        <f t="shared" si="15"/>
        <v>7747.387654499999</v>
      </c>
      <c r="AK29" s="32">
        <f t="shared" si="16"/>
        <v>12392.0455815</v>
      </c>
      <c r="AL29" s="32"/>
      <c r="AM29" s="15">
        <f t="shared" si="86"/>
        <v>166559.93300000002</v>
      </c>
      <c r="AN29" s="15">
        <f t="shared" si="17"/>
        <v>3366.5117200000004</v>
      </c>
      <c r="AO29" s="15">
        <f t="shared" si="18"/>
        <v>169926.44472000003</v>
      </c>
      <c r="AP29" s="32">
        <f t="shared" si="19"/>
        <v>2005.2521121</v>
      </c>
      <c r="AQ29" s="32">
        <f t="shared" si="20"/>
        <v>3207.4263847</v>
      </c>
      <c r="AR29" s="15"/>
      <c r="AS29" s="15">
        <f t="shared" si="87"/>
        <v>112774.368</v>
      </c>
      <c r="AT29" s="15">
        <f t="shared" si="21"/>
        <v>2279.39712</v>
      </c>
      <c r="AU29" s="15">
        <f t="shared" si="22"/>
        <v>115053.76512</v>
      </c>
      <c r="AV29" s="32">
        <f t="shared" si="23"/>
        <v>1357.7157216</v>
      </c>
      <c r="AW29" s="32">
        <f t="shared" si="24"/>
        <v>2171.6836512</v>
      </c>
      <c r="AX29" s="32"/>
      <c r="AY29" s="15">
        <f t="shared" si="88"/>
        <v>17346.202</v>
      </c>
      <c r="AZ29" s="15">
        <f t="shared" si="25"/>
        <v>350.60168000000004</v>
      </c>
      <c r="BA29" s="15">
        <f t="shared" si="26"/>
        <v>17696.80368</v>
      </c>
      <c r="BB29" s="32">
        <f t="shared" si="27"/>
        <v>208.8347874</v>
      </c>
      <c r="BC29" s="32">
        <f t="shared" si="28"/>
        <v>334.0339118</v>
      </c>
      <c r="BD29" s="32"/>
      <c r="BE29" s="15">
        <f t="shared" si="89"/>
        <v>39710.56</v>
      </c>
      <c r="BF29" s="15">
        <f t="shared" si="29"/>
        <v>802.6303999999999</v>
      </c>
      <c r="BG29" s="15">
        <f t="shared" si="30"/>
        <v>40513.1904</v>
      </c>
      <c r="BH29" s="32">
        <f t="shared" si="31"/>
        <v>478.084272</v>
      </c>
      <c r="BI29" s="32">
        <f t="shared" si="32"/>
        <v>764.701904</v>
      </c>
      <c r="BJ29" s="32"/>
      <c r="BK29" s="15">
        <f t="shared" si="90"/>
        <v>6658.141</v>
      </c>
      <c r="BL29" s="15">
        <f t="shared" si="33"/>
        <v>134.57443999999998</v>
      </c>
      <c r="BM29" s="15">
        <f t="shared" si="34"/>
        <v>6792.71544</v>
      </c>
      <c r="BN29" s="32">
        <f t="shared" si="35"/>
        <v>80.15884170000001</v>
      </c>
      <c r="BO29" s="32">
        <f t="shared" si="36"/>
        <v>128.2150919</v>
      </c>
      <c r="BP29" s="32"/>
      <c r="BQ29" s="15">
        <f t="shared" si="91"/>
        <v>7202.066999999999</v>
      </c>
      <c r="BR29" s="15">
        <f t="shared" si="37"/>
        <v>145.56828</v>
      </c>
      <c r="BS29" s="15">
        <f t="shared" si="38"/>
        <v>7347.6352799999995</v>
      </c>
      <c r="BT29" s="32">
        <f t="shared" si="39"/>
        <v>86.7072879</v>
      </c>
      <c r="BU29" s="32">
        <f t="shared" si="40"/>
        <v>138.6894153</v>
      </c>
      <c r="BV29" s="32"/>
      <c r="BW29" s="15">
        <f t="shared" si="92"/>
        <v>13753.517</v>
      </c>
      <c r="BX29" s="15">
        <f t="shared" si="41"/>
        <v>277.98627999999997</v>
      </c>
      <c r="BY29" s="15">
        <f t="shared" si="42"/>
        <v>14031.503279999999</v>
      </c>
      <c r="BZ29" s="32">
        <f t="shared" si="43"/>
        <v>165.58165290000002</v>
      </c>
      <c r="CA29" s="32">
        <f t="shared" si="44"/>
        <v>264.8499703</v>
      </c>
      <c r="CB29" s="15"/>
      <c r="CC29" s="15">
        <f>C29*0.08071/100</f>
        <v>2284.0930000000003</v>
      </c>
      <c r="CD29" s="15">
        <f t="shared" si="45"/>
        <v>46.16612</v>
      </c>
      <c r="CE29" s="15">
        <f t="shared" si="46"/>
        <v>2330.25912</v>
      </c>
      <c r="CF29" s="32">
        <f t="shared" si="47"/>
        <v>27.4987041</v>
      </c>
      <c r="CG29" s="32">
        <f t="shared" si="48"/>
        <v>43.984528700000006</v>
      </c>
      <c r="CH29" s="32"/>
      <c r="CI29" s="15">
        <f t="shared" si="93"/>
        <v>39.62</v>
      </c>
      <c r="CJ29" s="15">
        <f t="shared" si="49"/>
        <v>0.8008</v>
      </c>
      <c r="CK29" s="15">
        <f t="shared" si="50"/>
        <v>40.4208</v>
      </c>
      <c r="CL29" s="32">
        <f t="shared" si="94"/>
        <v>0.476994</v>
      </c>
      <c r="CM29" s="32">
        <f t="shared" si="95"/>
        <v>0.762958</v>
      </c>
      <c r="CN29" s="32"/>
      <c r="CO29" s="15">
        <f t="shared" si="96"/>
        <v>14538.559000000001</v>
      </c>
      <c r="CP29" s="15">
        <f t="shared" si="51"/>
        <v>293.85356</v>
      </c>
      <c r="CQ29" s="15">
        <f t="shared" si="52"/>
        <v>14832.41256</v>
      </c>
      <c r="CR29" s="32">
        <f t="shared" si="53"/>
        <v>175.0329483</v>
      </c>
      <c r="CS29" s="32">
        <f t="shared" si="54"/>
        <v>279.9674381</v>
      </c>
      <c r="CT29" s="32"/>
      <c r="CU29" s="15">
        <f t="shared" si="97"/>
        <v>21065.388000000003</v>
      </c>
      <c r="CV29" s="15">
        <f t="shared" si="55"/>
        <v>425.77392</v>
      </c>
      <c r="CW29" s="15">
        <f t="shared" si="56"/>
        <v>21491.161920000002</v>
      </c>
      <c r="CX29" s="32">
        <f t="shared" si="57"/>
        <v>253.6108956</v>
      </c>
      <c r="CY29" s="32">
        <f t="shared" si="58"/>
        <v>405.6538692</v>
      </c>
      <c r="CZ29" s="32"/>
      <c r="DA29" s="15">
        <f t="shared" si="98"/>
        <v>26653.789</v>
      </c>
      <c r="DB29" s="15">
        <f t="shared" si="59"/>
        <v>538.72676</v>
      </c>
      <c r="DC29" s="15">
        <f t="shared" si="60"/>
        <v>27192.515760000002</v>
      </c>
      <c r="DD29" s="32">
        <f t="shared" si="61"/>
        <v>320.8908993</v>
      </c>
      <c r="DE29" s="32">
        <f t="shared" si="62"/>
        <v>513.2690951</v>
      </c>
      <c r="DF29" s="32"/>
      <c r="DG29" s="15">
        <f t="shared" si="99"/>
        <v>2479.08</v>
      </c>
      <c r="DH29" s="15">
        <f t="shared" si="63"/>
        <v>50.107200000000006</v>
      </c>
      <c r="DI29" s="15">
        <f t="shared" si="64"/>
        <v>2529.1872</v>
      </c>
      <c r="DJ29" s="32">
        <f t="shared" si="65"/>
        <v>29.846196000000003</v>
      </c>
      <c r="DK29" s="32">
        <f t="shared" si="66"/>
        <v>47.739372</v>
      </c>
      <c r="DL29" s="32"/>
      <c r="DM29" s="15">
        <f t="shared" si="100"/>
        <v>46843.575</v>
      </c>
      <c r="DN29" s="32">
        <f t="shared" si="67"/>
        <v>946.803</v>
      </c>
      <c r="DO29" s="15">
        <f t="shared" si="68"/>
        <v>47790.378</v>
      </c>
      <c r="DP29" s="32">
        <f t="shared" si="69"/>
        <v>563.9602275000001</v>
      </c>
      <c r="DQ29" s="32">
        <f t="shared" si="70"/>
        <v>902.0615925000001</v>
      </c>
      <c r="DR29" s="32"/>
      <c r="DS29" s="15">
        <f t="shared" si="101"/>
        <v>121532.086</v>
      </c>
      <c r="DT29" s="15">
        <f t="shared" si="71"/>
        <v>2456.4082399999998</v>
      </c>
      <c r="DU29" s="15">
        <f t="shared" si="72"/>
        <v>123988.49424</v>
      </c>
      <c r="DV29" s="32">
        <f t="shared" si="73"/>
        <v>1463.1518382000002</v>
      </c>
      <c r="DW29" s="32">
        <f t="shared" si="74"/>
        <v>2340.3300674</v>
      </c>
      <c r="DX29" s="32"/>
      <c r="DY29" s="15">
        <f t="shared" si="102"/>
        <v>8952.705</v>
      </c>
      <c r="DZ29" s="15">
        <f t="shared" si="75"/>
        <v>180.9522</v>
      </c>
      <c r="EA29" s="15">
        <f t="shared" si="76"/>
        <v>9133.6572</v>
      </c>
      <c r="EB29" s="32">
        <f t="shared" si="77"/>
        <v>107.7836085</v>
      </c>
      <c r="EC29" s="32">
        <f t="shared" si="78"/>
        <v>172.4012595</v>
      </c>
      <c r="ED29" s="32"/>
    </row>
    <row r="30" spans="1:134" s="34" customFormat="1" ht="12">
      <c r="A30" s="33">
        <v>44835</v>
      </c>
      <c r="C30" s="16">
        <f>'2012A'!C30</f>
        <v>0</v>
      </c>
      <c r="D30" s="16">
        <f>'2012A'!D30</f>
        <v>28900</v>
      </c>
      <c r="E30" s="16">
        <f t="shared" si="79"/>
        <v>28900</v>
      </c>
      <c r="F30" s="16">
        <f>'2012A'!F30</f>
        <v>34071</v>
      </c>
      <c r="G30" s="16">
        <f>'2012A'!G30</f>
        <v>54497</v>
      </c>
      <c r="H30" s="32"/>
      <c r="I30" s="47">
        <f t="shared" si="80"/>
        <v>0</v>
      </c>
      <c r="J30" s="47">
        <f t="shared" si="80"/>
        <v>16201.126139999997</v>
      </c>
      <c r="K30" s="47">
        <f t="shared" si="0"/>
        <v>16201.126139999997</v>
      </c>
      <c r="L30" s="47">
        <f t="shared" si="81"/>
        <v>19099.9504746</v>
      </c>
      <c r="M30" s="47">
        <f t="shared" si="81"/>
        <v>30550.614922200006</v>
      </c>
      <c r="N30" s="32"/>
      <c r="O30" s="15"/>
      <c r="P30" s="32">
        <f t="shared" si="1"/>
        <v>2607.46782</v>
      </c>
      <c r="Q30" s="32">
        <f t="shared" si="2"/>
        <v>2607.46782</v>
      </c>
      <c r="R30" s="32">
        <f t="shared" si="3"/>
        <v>3074.0150898</v>
      </c>
      <c r="S30" s="32">
        <f t="shared" si="4"/>
        <v>4916.926428600001</v>
      </c>
      <c r="T30" s="32"/>
      <c r="U30" s="15"/>
      <c r="V30" s="15">
        <f t="shared" si="5"/>
        <v>24.50142</v>
      </c>
      <c r="W30" s="15">
        <f t="shared" si="6"/>
        <v>24.50142</v>
      </c>
      <c r="X30" s="32">
        <f t="shared" si="7"/>
        <v>28.8853938</v>
      </c>
      <c r="Y30" s="32">
        <f t="shared" si="8"/>
        <v>46.2025566</v>
      </c>
      <c r="Z30" s="32"/>
      <c r="AA30" s="32"/>
      <c r="AB30" s="15">
        <f t="shared" si="9"/>
        <v>784.67546</v>
      </c>
      <c r="AC30" s="15">
        <f t="shared" si="10"/>
        <v>784.67546</v>
      </c>
      <c r="AD30" s="32">
        <f t="shared" si="11"/>
        <v>925.0753493999999</v>
      </c>
      <c r="AE30" s="32">
        <f t="shared" si="12"/>
        <v>1479.6698457999998</v>
      </c>
      <c r="AF30" s="32"/>
      <c r="AG30" s="15"/>
      <c r="AH30" s="15">
        <f t="shared" si="13"/>
        <v>6571.55655</v>
      </c>
      <c r="AI30" s="15">
        <f t="shared" si="14"/>
        <v>6571.55655</v>
      </c>
      <c r="AJ30" s="32">
        <f t="shared" si="15"/>
        <v>7747.387654499999</v>
      </c>
      <c r="AK30" s="32">
        <f t="shared" si="16"/>
        <v>12392.0455815</v>
      </c>
      <c r="AL30" s="32"/>
      <c r="AM30" s="15"/>
      <c r="AN30" s="15">
        <f t="shared" si="17"/>
        <v>1700.91239</v>
      </c>
      <c r="AO30" s="15">
        <f t="shared" si="18"/>
        <v>1700.91239</v>
      </c>
      <c r="AP30" s="32">
        <f t="shared" si="19"/>
        <v>2005.2521121</v>
      </c>
      <c r="AQ30" s="32">
        <f t="shared" si="20"/>
        <v>3207.4263847</v>
      </c>
      <c r="AR30" s="15"/>
      <c r="AS30" s="15"/>
      <c r="AT30" s="15">
        <f t="shared" si="21"/>
        <v>1151.65344</v>
      </c>
      <c r="AU30" s="15">
        <f t="shared" si="22"/>
        <v>1151.65344</v>
      </c>
      <c r="AV30" s="32">
        <f t="shared" si="23"/>
        <v>1357.7157216</v>
      </c>
      <c r="AW30" s="32">
        <f t="shared" si="24"/>
        <v>2171.6836512</v>
      </c>
      <c r="AX30" s="32"/>
      <c r="AY30" s="15"/>
      <c r="AZ30" s="15">
        <f t="shared" si="25"/>
        <v>177.13966</v>
      </c>
      <c r="BA30" s="15">
        <f t="shared" si="26"/>
        <v>177.13966</v>
      </c>
      <c r="BB30" s="32">
        <f t="shared" si="27"/>
        <v>208.8347874</v>
      </c>
      <c r="BC30" s="32">
        <f t="shared" si="28"/>
        <v>334.0339118</v>
      </c>
      <c r="BD30" s="32"/>
      <c r="BE30" s="15"/>
      <c r="BF30" s="15">
        <f t="shared" si="29"/>
        <v>405.5248</v>
      </c>
      <c r="BG30" s="15">
        <f t="shared" si="30"/>
        <v>405.5248</v>
      </c>
      <c r="BH30" s="32">
        <f t="shared" si="31"/>
        <v>478.084272</v>
      </c>
      <c r="BI30" s="32">
        <f t="shared" si="32"/>
        <v>764.701904</v>
      </c>
      <c r="BJ30" s="32"/>
      <c r="BK30" s="15"/>
      <c r="BL30" s="15">
        <f t="shared" si="33"/>
        <v>67.99303</v>
      </c>
      <c r="BM30" s="15">
        <f t="shared" si="34"/>
        <v>67.99303</v>
      </c>
      <c r="BN30" s="32">
        <f t="shared" si="35"/>
        <v>80.15884170000001</v>
      </c>
      <c r="BO30" s="32">
        <f t="shared" si="36"/>
        <v>128.2150919</v>
      </c>
      <c r="BP30" s="32"/>
      <c r="BQ30" s="15"/>
      <c r="BR30" s="15">
        <f t="shared" si="37"/>
        <v>73.54760999999999</v>
      </c>
      <c r="BS30" s="15">
        <f t="shared" si="38"/>
        <v>73.54760999999999</v>
      </c>
      <c r="BT30" s="32">
        <f t="shared" si="39"/>
        <v>86.7072879</v>
      </c>
      <c r="BU30" s="32">
        <f t="shared" si="40"/>
        <v>138.6894153</v>
      </c>
      <c r="BV30" s="32"/>
      <c r="BW30" s="15"/>
      <c r="BX30" s="15">
        <f t="shared" si="41"/>
        <v>140.45111</v>
      </c>
      <c r="BY30" s="15">
        <f t="shared" si="42"/>
        <v>140.45111</v>
      </c>
      <c r="BZ30" s="32">
        <f t="shared" si="43"/>
        <v>165.58165290000002</v>
      </c>
      <c r="CA30" s="32">
        <f t="shared" si="44"/>
        <v>264.8499703</v>
      </c>
      <c r="CB30" s="15"/>
      <c r="CC30" s="15"/>
      <c r="CD30" s="15">
        <f t="shared" si="45"/>
        <v>23.325190000000003</v>
      </c>
      <c r="CE30" s="15">
        <f t="shared" si="46"/>
        <v>23.325190000000003</v>
      </c>
      <c r="CF30" s="32">
        <f t="shared" si="47"/>
        <v>27.4987041</v>
      </c>
      <c r="CG30" s="32">
        <f t="shared" si="48"/>
        <v>43.984528700000006</v>
      </c>
      <c r="CH30" s="32"/>
      <c r="CI30" s="15"/>
      <c r="CJ30" s="15">
        <f t="shared" si="49"/>
        <v>0.4046</v>
      </c>
      <c r="CK30" s="15">
        <f t="shared" si="50"/>
        <v>0.4046</v>
      </c>
      <c r="CL30" s="32">
        <f t="shared" si="94"/>
        <v>0.476994</v>
      </c>
      <c r="CM30" s="32">
        <f t="shared" si="95"/>
        <v>0.762958</v>
      </c>
      <c r="CN30" s="32"/>
      <c r="CO30" s="15"/>
      <c r="CP30" s="15">
        <f t="shared" si="51"/>
        <v>148.46797</v>
      </c>
      <c r="CQ30" s="15">
        <f t="shared" si="52"/>
        <v>148.46797</v>
      </c>
      <c r="CR30" s="32">
        <f t="shared" si="53"/>
        <v>175.0329483</v>
      </c>
      <c r="CS30" s="32">
        <f t="shared" si="54"/>
        <v>279.9674381</v>
      </c>
      <c r="CT30" s="32"/>
      <c r="CU30" s="15"/>
      <c r="CV30" s="15">
        <f t="shared" si="55"/>
        <v>215.12004000000002</v>
      </c>
      <c r="CW30" s="15">
        <f t="shared" si="56"/>
        <v>215.12004000000002</v>
      </c>
      <c r="CX30" s="32">
        <f t="shared" si="57"/>
        <v>253.6108956</v>
      </c>
      <c r="CY30" s="32">
        <f t="shared" si="58"/>
        <v>405.6538692</v>
      </c>
      <c r="CZ30" s="32"/>
      <c r="DA30" s="15"/>
      <c r="DB30" s="15">
        <f t="shared" si="59"/>
        <v>272.18887</v>
      </c>
      <c r="DC30" s="15">
        <f t="shared" si="60"/>
        <v>272.18887</v>
      </c>
      <c r="DD30" s="32">
        <f t="shared" si="61"/>
        <v>320.8908993</v>
      </c>
      <c r="DE30" s="32">
        <f t="shared" si="62"/>
        <v>513.2690951</v>
      </c>
      <c r="DF30" s="32"/>
      <c r="DG30" s="15"/>
      <c r="DH30" s="15">
        <f t="shared" si="63"/>
        <v>25.316399999999998</v>
      </c>
      <c r="DI30" s="15">
        <f t="shared" si="64"/>
        <v>25.316399999999998</v>
      </c>
      <c r="DJ30" s="32">
        <f t="shared" si="65"/>
        <v>29.846196000000003</v>
      </c>
      <c r="DK30" s="32">
        <f t="shared" si="66"/>
        <v>47.739372</v>
      </c>
      <c r="DL30" s="32"/>
      <c r="DM30" s="15"/>
      <c r="DN30" s="32">
        <f t="shared" si="67"/>
        <v>478.36725000000007</v>
      </c>
      <c r="DO30" s="15">
        <f t="shared" si="68"/>
        <v>478.36725000000007</v>
      </c>
      <c r="DP30" s="32">
        <f t="shared" si="69"/>
        <v>563.9602275000001</v>
      </c>
      <c r="DQ30" s="32">
        <f t="shared" si="70"/>
        <v>902.0615925000001</v>
      </c>
      <c r="DR30" s="32"/>
      <c r="DS30" s="15"/>
      <c r="DT30" s="15">
        <f t="shared" si="71"/>
        <v>1241.08738</v>
      </c>
      <c r="DU30" s="15">
        <f t="shared" si="72"/>
        <v>1241.08738</v>
      </c>
      <c r="DV30" s="32">
        <f t="shared" si="73"/>
        <v>1463.1518382000002</v>
      </c>
      <c r="DW30" s="32">
        <f t="shared" si="74"/>
        <v>2340.3300674</v>
      </c>
      <c r="DX30" s="32"/>
      <c r="DY30" s="15"/>
      <c r="DZ30" s="15">
        <f t="shared" si="75"/>
        <v>91.42515000000002</v>
      </c>
      <c r="EA30" s="15">
        <f t="shared" si="76"/>
        <v>91.42515000000002</v>
      </c>
      <c r="EB30" s="32">
        <f t="shared" si="77"/>
        <v>107.7836085</v>
      </c>
      <c r="EC30" s="32">
        <f t="shared" si="78"/>
        <v>172.4012595</v>
      </c>
      <c r="ED30" s="32"/>
    </row>
    <row r="31" spans="1:134" s="34" customFormat="1" ht="12">
      <c r="A31" s="33">
        <v>45017</v>
      </c>
      <c r="C31" s="16">
        <f>'2012A'!C31</f>
        <v>2890000</v>
      </c>
      <c r="D31" s="16">
        <f>'2012A'!D31</f>
        <v>28900</v>
      </c>
      <c r="E31" s="16">
        <f t="shared" si="79"/>
        <v>2918900</v>
      </c>
      <c r="F31" s="16">
        <f>'2012A'!F31</f>
        <v>34071</v>
      </c>
      <c r="G31" s="16">
        <f>'2012A'!G31</f>
        <v>54497</v>
      </c>
      <c r="H31" s="32"/>
      <c r="I31" s="47">
        <f t="shared" si="80"/>
        <v>1620112.614</v>
      </c>
      <c r="J31" s="47">
        <f t="shared" si="80"/>
        <v>16201.126139999997</v>
      </c>
      <c r="K31" s="47">
        <f t="shared" si="0"/>
        <v>1636313.7401400001</v>
      </c>
      <c r="L31" s="47">
        <f t="shared" si="81"/>
        <v>19099.9504746</v>
      </c>
      <c r="M31" s="47">
        <f t="shared" si="81"/>
        <v>30550.614922200006</v>
      </c>
      <c r="N31" s="32"/>
      <c r="O31" s="15">
        <f t="shared" si="82"/>
        <v>260746.782</v>
      </c>
      <c r="P31" s="32">
        <f t="shared" si="1"/>
        <v>2607.46782</v>
      </c>
      <c r="Q31" s="32">
        <f t="shared" si="2"/>
        <v>263354.24982</v>
      </c>
      <c r="R31" s="32">
        <f t="shared" si="3"/>
        <v>3074.0150898</v>
      </c>
      <c r="S31" s="32">
        <f t="shared" si="4"/>
        <v>4916.926428600001</v>
      </c>
      <c r="T31" s="32"/>
      <c r="U31" s="15">
        <f t="shared" si="83"/>
        <v>2450.142</v>
      </c>
      <c r="V31" s="15">
        <f t="shared" si="5"/>
        <v>24.50142</v>
      </c>
      <c r="W31" s="15">
        <f t="shared" si="6"/>
        <v>2474.64342</v>
      </c>
      <c r="X31" s="32">
        <f t="shared" si="7"/>
        <v>28.8853938</v>
      </c>
      <c r="Y31" s="32">
        <f t="shared" si="8"/>
        <v>46.2025566</v>
      </c>
      <c r="Z31" s="32"/>
      <c r="AA31" s="32">
        <f t="shared" si="84"/>
        <v>78467.546</v>
      </c>
      <c r="AB31" s="15">
        <f t="shared" si="9"/>
        <v>784.67546</v>
      </c>
      <c r="AC31" s="15">
        <f t="shared" si="10"/>
        <v>79252.22146</v>
      </c>
      <c r="AD31" s="32">
        <f t="shared" si="11"/>
        <v>925.0753493999999</v>
      </c>
      <c r="AE31" s="32">
        <f t="shared" si="12"/>
        <v>1479.6698457999998</v>
      </c>
      <c r="AF31" s="32"/>
      <c r="AG31" s="15">
        <f t="shared" si="85"/>
        <v>657155.655</v>
      </c>
      <c r="AH31" s="15">
        <f t="shared" si="13"/>
        <v>6571.55655</v>
      </c>
      <c r="AI31" s="15">
        <f t="shared" si="14"/>
        <v>663727.21155</v>
      </c>
      <c r="AJ31" s="32">
        <f t="shared" si="15"/>
        <v>7747.387654499999</v>
      </c>
      <c r="AK31" s="32">
        <f t="shared" si="16"/>
        <v>12392.0455815</v>
      </c>
      <c r="AL31" s="32"/>
      <c r="AM31" s="15">
        <f t="shared" si="86"/>
        <v>170091.23899999997</v>
      </c>
      <c r="AN31" s="15">
        <f t="shared" si="17"/>
        <v>1700.91239</v>
      </c>
      <c r="AO31" s="15">
        <f t="shared" si="18"/>
        <v>171792.15138999998</v>
      </c>
      <c r="AP31" s="32">
        <f t="shared" si="19"/>
        <v>2005.2521121</v>
      </c>
      <c r="AQ31" s="32">
        <f t="shared" si="20"/>
        <v>3207.4263847</v>
      </c>
      <c r="AR31" s="15"/>
      <c r="AS31" s="15">
        <f t="shared" si="87"/>
        <v>115165.344</v>
      </c>
      <c r="AT31" s="15">
        <f t="shared" si="21"/>
        <v>1151.65344</v>
      </c>
      <c r="AU31" s="15">
        <f t="shared" si="22"/>
        <v>116316.99743999999</v>
      </c>
      <c r="AV31" s="32">
        <f t="shared" si="23"/>
        <v>1357.7157216</v>
      </c>
      <c r="AW31" s="32">
        <f t="shared" si="24"/>
        <v>2171.6836512</v>
      </c>
      <c r="AX31" s="32"/>
      <c r="AY31" s="15">
        <f t="shared" si="88"/>
        <v>17713.966</v>
      </c>
      <c r="AZ31" s="15">
        <f t="shared" si="25"/>
        <v>177.13966</v>
      </c>
      <c r="BA31" s="15">
        <f t="shared" si="26"/>
        <v>17891.10566</v>
      </c>
      <c r="BB31" s="32">
        <f t="shared" si="27"/>
        <v>208.8347874</v>
      </c>
      <c r="BC31" s="32">
        <f t="shared" si="28"/>
        <v>334.0339118</v>
      </c>
      <c r="BD31" s="32"/>
      <c r="BE31" s="15">
        <f t="shared" si="89"/>
        <v>40552.48</v>
      </c>
      <c r="BF31" s="15">
        <f t="shared" si="29"/>
        <v>405.5248</v>
      </c>
      <c r="BG31" s="15">
        <f t="shared" si="30"/>
        <v>40958.0048</v>
      </c>
      <c r="BH31" s="32">
        <f t="shared" si="31"/>
        <v>478.084272</v>
      </c>
      <c r="BI31" s="32">
        <f t="shared" si="32"/>
        <v>764.701904</v>
      </c>
      <c r="BJ31" s="32"/>
      <c r="BK31" s="15">
        <f t="shared" si="90"/>
        <v>6799.303000000001</v>
      </c>
      <c r="BL31" s="15">
        <f t="shared" si="33"/>
        <v>67.99303</v>
      </c>
      <c r="BM31" s="15">
        <f t="shared" si="34"/>
        <v>6867.29603</v>
      </c>
      <c r="BN31" s="32">
        <f t="shared" si="35"/>
        <v>80.15884170000001</v>
      </c>
      <c r="BO31" s="32">
        <f t="shared" si="36"/>
        <v>128.2150919</v>
      </c>
      <c r="BP31" s="32"/>
      <c r="BQ31" s="15">
        <f t="shared" si="91"/>
        <v>7354.7609999999995</v>
      </c>
      <c r="BR31" s="15">
        <f t="shared" si="37"/>
        <v>73.54760999999999</v>
      </c>
      <c r="BS31" s="15">
        <f t="shared" si="38"/>
        <v>7428.308609999999</v>
      </c>
      <c r="BT31" s="32">
        <f t="shared" si="39"/>
        <v>86.7072879</v>
      </c>
      <c r="BU31" s="32">
        <f t="shared" si="40"/>
        <v>138.6894153</v>
      </c>
      <c r="BV31" s="32"/>
      <c r="BW31" s="15">
        <f t="shared" si="92"/>
        <v>14045.110999999999</v>
      </c>
      <c r="BX31" s="15">
        <f t="shared" si="41"/>
        <v>140.45111</v>
      </c>
      <c r="BY31" s="15">
        <f t="shared" si="42"/>
        <v>14185.562109999999</v>
      </c>
      <c r="BZ31" s="32">
        <f t="shared" si="43"/>
        <v>165.58165290000002</v>
      </c>
      <c r="CA31" s="32">
        <f t="shared" si="44"/>
        <v>264.8499703</v>
      </c>
      <c r="CB31" s="15"/>
      <c r="CC31" s="15">
        <f>C31*0.08071/100</f>
        <v>2332.5190000000002</v>
      </c>
      <c r="CD31" s="15">
        <f t="shared" si="45"/>
        <v>23.325190000000003</v>
      </c>
      <c r="CE31" s="15">
        <f t="shared" si="46"/>
        <v>2355.8441900000003</v>
      </c>
      <c r="CF31" s="32">
        <f t="shared" si="47"/>
        <v>27.4987041</v>
      </c>
      <c r="CG31" s="32">
        <f t="shared" si="48"/>
        <v>43.984528700000006</v>
      </c>
      <c r="CH31" s="32"/>
      <c r="CI31" s="15">
        <f t="shared" si="93"/>
        <v>40.46</v>
      </c>
      <c r="CJ31" s="15">
        <f t="shared" si="49"/>
        <v>0.4046</v>
      </c>
      <c r="CK31" s="15">
        <f t="shared" si="50"/>
        <v>40.8646</v>
      </c>
      <c r="CL31" s="32">
        <f t="shared" si="94"/>
        <v>0.476994</v>
      </c>
      <c r="CM31" s="32">
        <f t="shared" si="95"/>
        <v>0.762958</v>
      </c>
      <c r="CN31" s="32"/>
      <c r="CO31" s="15">
        <f t="shared" si="96"/>
        <v>14846.796999999999</v>
      </c>
      <c r="CP31" s="15">
        <f t="shared" si="51"/>
        <v>148.46797</v>
      </c>
      <c r="CQ31" s="15">
        <f t="shared" si="52"/>
        <v>14995.264969999998</v>
      </c>
      <c r="CR31" s="32">
        <f t="shared" si="53"/>
        <v>175.0329483</v>
      </c>
      <c r="CS31" s="32">
        <f t="shared" si="54"/>
        <v>279.9674381</v>
      </c>
      <c r="CT31" s="32"/>
      <c r="CU31" s="15">
        <f t="shared" si="97"/>
        <v>21512.004</v>
      </c>
      <c r="CV31" s="15">
        <f t="shared" si="55"/>
        <v>215.12004000000002</v>
      </c>
      <c r="CW31" s="15">
        <f t="shared" si="56"/>
        <v>21727.124040000002</v>
      </c>
      <c r="CX31" s="32">
        <f t="shared" si="57"/>
        <v>253.6108956</v>
      </c>
      <c r="CY31" s="32">
        <f t="shared" si="58"/>
        <v>405.6538692</v>
      </c>
      <c r="CZ31" s="32"/>
      <c r="DA31" s="15">
        <f t="shared" si="98"/>
        <v>27218.887</v>
      </c>
      <c r="DB31" s="15">
        <f t="shared" si="59"/>
        <v>272.18887</v>
      </c>
      <c r="DC31" s="15">
        <f t="shared" si="60"/>
        <v>27491.07587</v>
      </c>
      <c r="DD31" s="32">
        <f t="shared" si="61"/>
        <v>320.8908993</v>
      </c>
      <c r="DE31" s="32">
        <f t="shared" si="62"/>
        <v>513.2690951</v>
      </c>
      <c r="DF31" s="32"/>
      <c r="DG31" s="15">
        <f t="shared" si="99"/>
        <v>2531.64</v>
      </c>
      <c r="DH31" s="15">
        <f t="shared" si="63"/>
        <v>25.316399999999998</v>
      </c>
      <c r="DI31" s="15">
        <f t="shared" si="64"/>
        <v>2556.9564</v>
      </c>
      <c r="DJ31" s="32">
        <f t="shared" si="65"/>
        <v>29.846196000000003</v>
      </c>
      <c r="DK31" s="32">
        <f t="shared" si="66"/>
        <v>47.739372</v>
      </c>
      <c r="DL31" s="32"/>
      <c r="DM31" s="15">
        <f t="shared" si="100"/>
        <v>47836.725</v>
      </c>
      <c r="DN31" s="32">
        <f t="shared" si="67"/>
        <v>478.36725000000007</v>
      </c>
      <c r="DO31" s="15">
        <f t="shared" si="68"/>
        <v>48315.09225</v>
      </c>
      <c r="DP31" s="32">
        <f t="shared" si="69"/>
        <v>563.9602275000001</v>
      </c>
      <c r="DQ31" s="32">
        <f t="shared" si="70"/>
        <v>902.0615925000001</v>
      </c>
      <c r="DR31" s="32"/>
      <c r="DS31" s="15">
        <f t="shared" si="101"/>
        <v>124108.73799999998</v>
      </c>
      <c r="DT31" s="15">
        <f t="shared" si="71"/>
        <v>1241.08738</v>
      </c>
      <c r="DU31" s="15">
        <f t="shared" si="72"/>
        <v>125349.82537999998</v>
      </c>
      <c r="DV31" s="32">
        <f t="shared" si="73"/>
        <v>1463.1518382000002</v>
      </c>
      <c r="DW31" s="32">
        <f t="shared" si="74"/>
        <v>2340.3300674</v>
      </c>
      <c r="DX31" s="32"/>
      <c r="DY31" s="15">
        <f t="shared" si="102"/>
        <v>9142.515</v>
      </c>
      <c r="DZ31" s="15">
        <f t="shared" si="75"/>
        <v>91.42515000000002</v>
      </c>
      <c r="EA31" s="15">
        <f t="shared" si="76"/>
        <v>9233.940149999999</v>
      </c>
      <c r="EB31" s="32">
        <f t="shared" si="77"/>
        <v>107.7836085</v>
      </c>
      <c r="EC31" s="32">
        <f t="shared" si="78"/>
        <v>172.4012595</v>
      </c>
      <c r="ED31" s="32"/>
    </row>
    <row r="32" spans="1:134" s="34" customFormat="1" ht="12">
      <c r="A32" s="33">
        <v>45200</v>
      </c>
      <c r="C32" s="16">
        <f>'2012A'!C32</f>
        <v>0</v>
      </c>
      <c r="D32" s="16">
        <f>'2012A'!D32</f>
        <v>0</v>
      </c>
      <c r="E32" s="16">
        <f t="shared" si="79"/>
        <v>0</v>
      </c>
      <c r="F32" s="16">
        <f>'2012A'!F32</f>
        <v>0</v>
      </c>
      <c r="G32" s="16">
        <f>'2012A'!G32</f>
        <v>0</v>
      </c>
      <c r="H32" s="32"/>
      <c r="I32" s="47">
        <f t="shared" si="80"/>
        <v>0</v>
      </c>
      <c r="J32" s="47">
        <f t="shared" si="80"/>
        <v>0</v>
      </c>
      <c r="K32" s="47">
        <f t="shared" si="0"/>
        <v>0</v>
      </c>
      <c r="L32" s="47">
        <f t="shared" si="81"/>
        <v>0</v>
      </c>
      <c r="M32" s="47">
        <f t="shared" si="81"/>
        <v>0</v>
      </c>
      <c r="N32" s="32"/>
      <c r="O32" s="15"/>
      <c r="P32" s="32">
        <f t="shared" si="1"/>
        <v>0</v>
      </c>
      <c r="Q32" s="32">
        <f t="shared" si="2"/>
        <v>0</v>
      </c>
      <c r="R32" s="32">
        <f t="shared" si="3"/>
        <v>0</v>
      </c>
      <c r="S32" s="32">
        <f t="shared" si="4"/>
        <v>0</v>
      </c>
      <c r="T32" s="32"/>
      <c r="U32" s="15"/>
      <c r="V32" s="15">
        <f t="shared" si="5"/>
        <v>0</v>
      </c>
      <c r="W32" s="15">
        <f t="shared" si="6"/>
        <v>0</v>
      </c>
      <c r="X32" s="32">
        <f t="shared" si="7"/>
        <v>0</v>
      </c>
      <c r="Y32" s="32">
        <f t="shared" si="8"/>
        <v>0</v>
      </c>
      <c r="Z32" s="32"/>
      <c r="AA32" s="32"/>
      <c r="AB32" s="15">
        <f t="shared" si="9"/>
        <v>0</v>
      </c>
      <c r="AC32" s="15">
        <f t="shared" si="10"/>
        <v>0</v>
      </c>
      <c r="AD32" s="32">
        <f t="shared" si="11"/>
        <v>0</v>
      </c>
      <c r="AE32" s="32">
        <f t="shared" si="12"/>
        <v>0</v>
      </c>
      <c r="AF32" s="32"/>
      <c r="AG32" s="15"/>
      <c r="AH32" s="15">
        <f t="shared" si="13"/>
        <v>0</v>
      </c>
      <c r="AI32" s="15">
        <f t="shared" si="14"/>
        <v>0</v>
      </c>
      <c r="AJ32" s="32">
        <f t="shared" si="15"/>
        <v>0</v>
      </c>
      <c r="AK32" s="32">
        <f t="shared" si="16"/>
        <v>0</v>
      </c>
      <c r="AL32" s="32"/>
      <c r="AM32" s="15"/>
      <c r="AN32" s="15">
        <f t="shared" si="17"/>
        <v>0</v>
      </c>
      <c r="AO32" s="15">
        <f t="shared" si="18"/>
        <v>0</v>
      </c>
      <c r="AP32" s="32">
        <f t="shared" si="19"/>
        <v>0</v>
      </c>
      <c r="AQ32" s="32">
        <f t="shared" si="20"/>
        <v>0</v>
      </c>
      <c r="AR32" s="15"/>
      <c r="AS32" s="15"/>
      <c r="AT32" s="15">
        <f t="shared" si="21"/>
        <v>0</v>
      </c>
      <c r="AU32" s="15">
        <f t="shared" si="22"/>
        <v>0</v>
      </c>
      <c r="AV32" s="32">
        <f t="shared" si="23"/>
        <v>0</v>
      </c>
      <c r="AW32" s="32">
        <f t="shared" si="24"/>
        <v>0</v>
      </c>
      <c r="AX32" s="32"/>
      <c r="AY32" s="15"/>
      <c r="AZ32" s="15">
        <f t="shared" si="25"/>
        <v>0</v>
      </c>
      <c r="BA32" s="15">
        <f t="shared" si="26"/>
        <v>0</v>
      </c>
      <c r="BB32" s="32">
        <f t="shared" si="27"/>
        <v>0</v>
      </c>
      <c r="BC32" s="32">
        <f t="shared" si="28"/>
        <v>0</v>
      </c>
      <c r="BD32" s="32"/>
      <c r="BE32" s="15"/>
      <c r="BF32" s="15">
        <f t="shared" si="29"/>
        <v>0</v>
      </c>
      <c r="BG32" s="15">
        <f t="shared" si="30"/>
        <v>0</v>
      </c>
      <c r="BH32" s="32">
        <f t="shared" si="31"/>
        <v>0</v>
      </c>
      <c r="BI32" s="32">
        <f t="shared" si="32"/>
        <v>0</v>
      </c>
      <c r="BJ32" s="32"/>
      <c r="BK32" s="15"/>
      <c r="BL32" s="15">
        <f t="shared" si="33"/>
        <v>0</v>
      </c>
      <c r="BM32" s="15">
        <f t="shared" si="34"/>
        <v>0</v>
      </c>
      <c r="BN32" s="32">
        <f t="shared" si="35"/>
        <v>0</v>
      </c>
      <c r="BO32" s="32">
        <f t="shared" si="36"/>
        <v>0</v>
      </c>
      <c r="BP32" s="32"/>
      <c r="BQ32" s="15"/>
      <c r="BR32" s="15">
        <f t="shared" si="37"/>
        <v>0</v>
      </c>
      <c r="BS32" s="15">
        <f t="shared" si="38"/>
        <v>0</v>
      </c>
      <c r="BT32" s="32">
        <f t="shared" si="39"/>
        <v>0</v>
      </c>
      <c r="BU32" s="32">
        <f t="shared" si="40"/>
        <v>0</v>
      </c>
      <c r="BV32" s="32"/>
      <c r="BW32" s="15"/>
      <c r="BX32" s="15">
        <f t="shared" si="41"/>
        <v>0</v>
      </c>
      <c r="BY32" s="15">
        <f t="shared" si="42"/>
        <v>0</v>
      </c>
      <c r="BZ32" s="32">
        <f t="shared" si="43"/>
        <v>0</v>
      </c>
      <c r="CA32" s="32">
        <f t="shared" si="44"/>
        <v>0</v>
      </c>
      <c r="CB32" s="15"/>
      <c r="CC32" s="15"/>
      <c r="CD32" s="15">
        <f t="shared" si="45"/>
        <v>0</v>
      </c>
      <c r="CE32" s="15">
        <f t="shared" si="46"/>
        <v>0</v>
      </c>
      <c r="CF32" s="32">
        <f t="shared" si="47"/>
        <v>0</v>
      </c>
      <c r="CG32" s="32">
        <f t="shared" si="48"/>
        <v>0</v>
      </c>
      <c r="CH32" s="32"/>
      <c r="CI32" s="15"/>
      <c r="CJ32" s="15">
        <f t="shared" si="49"/>
        <v>0</v>
      </c>
      <c r="CK32" s="15">
        <f t="shared" si="50"/>
        <v>0</v>
      </c>
      <c r="CL32" s="32">
        <f t="shared" si="94"/>
        <v>0</v>
      </c>
      <c r="CM32" s="32">
        <f t="shared" si="95"/>
        <v>0</v>
      </c>
      <c r="CN32" s="32"/>
      <c r="CO32" s="15"/>
      <c r="CP32" s="15">
        <f t="shared" si="51"/>
        <v>0</v>
      </c>
      <c r="CQ32" s="15">
        <f t="shared" si="52"/>
        <v>0</v>
      </c>
      <c r="CR32" s="32">
        <f t="shared" si="53"/>
        <v>0</v>
      </c>
      <c r="CS32" s="32">
        <f t="shared" si="54"/>
        <v>0</v>
      </c>
      <c r="CT32" s="32"/>
      <c r="CU32" s="15"/>
      <c r="CV32" s="15">
        <f t="shared" si="55"/>
        <v>0</v>
      </c>
      <c r="CW32" s="15">
        <f t="shared" si="56"/>
        <v>0</v>
      </c>
      <c r="CX32" s="32">
        <f t="shared" si="57"/>
        <v>0</v>
      </c>
      <c r="CY32" s="32">
        <f t="shared" si="58"/>
        <v>0</v>
      </c>
      <c r="CZ32" s="32"/>
      <c r="DA32" s="15"/>
      <c r="DB32" s="15">
        <f t="shared" si="59"/>
        <v>0</v>
      </c>
      <c r="DC32" s="15">
        <f t="shared" si="60"/>
        <v>0</v>
      </c>
      <c r="DD32" s="32">
        <f t="shared" si="61"/>
        <v>0</v>
      </c>
      <c r="DE32" s="32">
        <f t="shared" si="62"/>
        <v>0</v>
      </c>
      <c r="DF32" s="32"/>
      <c r="DG32" s="15"/>
      <c r="DH32" s="15">
        <f t="shared" si="63"/>
        <v>0</v>
      </c>
      <c r="DI32" s="15">
        <f t="shared" si="64"/>
        <v>0</v>
      </c>
      <c r="DJ32" s="32">
        <f t="shared" si="65"/>
        <v>0</v>
      </c>
      <c r="DK32" s="32">
        <f t="shared" si="66"/>
        <v>0</v>
      </c>
      <c r="DL32" s="32"/>
      <c r="DM32" s="15"/>
      <c r="DN32" s="32">
        <f t="shared" si="67"/>
        <v>0</v>
      </c>
      <c r="DO32" s="15">
        <f t="shared" si="68"/>
        <v>0</v>
      </c>
      <c r="DP32" s="32">
        <f t="shared" si="69"/>
        <v>0</v>
      </c>
      <c r="DQ32" s="32">
        <f t="shared" si="70"/>
        <v>0</v>
      </c>
      <c r="DR32" s="32"/>
      <c r="DS32" s="15"/>
      <c r="DT32" s="15">
        <f t="shared" si="71"/>
        <v>0</v>
      </c>
      <c r="DU32" s="15">
        <f t="shared" si="72"/>
        <v>0</v>
      </c>
      <c r="DV32" s="32">
        <f t="shared" si="73"/>
        <v>0</v>
      </c>
      <c r="DW32" s="32">
        <f t="shared" si="74"/>
        <v>0</v>
      </c>
      <c r="DX32" s="32"/>
      <c r="DY32" s="15"/>
      <c r="DZ32" s="15">
        <f t="shared" si="75"/>
        <v>0</v>
      </c>
      <c r="EA32" s="15">
        <f t="shared" si="76"/>
        <v>0</v>
      </c>
      <c r="EB32" s="32">
        <f t="shared" si="77"/>
        <v>0</v>
      </c>
      <c r="EC32" s="32">
        <f t="shared" si="78"/>
        <v>0</v>
      </c>
      <c r="ED32" s="32"/>
    </row>
    <row r="33" spans="1:134" s="34" customFormat="1" ht="12">
      <c r="A33" s="33">
        <v>45383</v>
      </c>
      <c r="C33" s="16">
        <f>'2012A'!C33</f>
        <v>0</v>
      </c>
      <c r="D33" s="16">
        <f>'2012A'!D33</f>
        <v>0</v>
      </c>
      <c r="E33" s="16">
        <f t="shared" si="79"/>
        <v>0</v>
      </c>
      <c r="F33" s="16">
        <f>'2012A'!F33</f>
        <v>0</v>
      </c>
      <c r="G33" s="16">
        <f>'2012A'!G33</f>
        <v>0</v>
      </c>
      <c r="H33" s="32"/>
      <c r="I33" s="47">
        <f t="shared" si="80"/>
        <v>0</v>
      </c>
      <c r="J33" s="47">
        <f t="shared" si="80"/>
        <v>0</v>
      </c>
      <c r="K33" s="47">
        <f t="shared" si="0"/>
        <v>0</v>
      </c>
      <c r="L33" s="47">
        <f t="shared" si="81"/>
        <v>0</v>
      </c>
      <c r="M33" s="47">
        <f t="shared" si="81"/>
        <v>0</v>
      </c>
      <c r="N33" s="32"/>
      <c r="O33" s="15">
        <f t="shared" si="82"/>
        <v>0</v>
      </c>
      <c r="P33" s="32">
        <f t="shared" si="1"/>
        <v>0</v>
      </c>
      <c r="Q33" s="32">
        <f t="shared" si="2"/>
        <v>0</v>
      </c>
      <c r="R33" s="32">
        <f t="shared" si="3"/>
        <v>0</v>
      </c>
      <c r="S33" s="32">
        <f t="shared" si="4"/>
        <v>0</v>
      </c>
      <c r="T33" s="32"/>
      <c r="U33" s="15">
        <f t="shared" si="83"/>
        <v>0</v>
      </c>
      <c r="V33" s="15">
        <f t="shared" si="5"/>
        <v>0</v>
      </c>
      <c r="W33" s="15">
        <f t="shared" si="6"/>
        <v>0</v>
      </c>
      <c r="X33" s="32">
        <f t="shared" si="7"/>
        <v>0</v>
      </c>
      <c r="Y33" s="32">
        <f t="shared" si="8"/>
        <v>0</v>
      </c>
      <c r="Z33" s="32"/>
      <c r="AA33" s="32">
        <f t="shared" si="84"/>
        <v>0</v>
      </c>
      <c r="AB33" s="15">
        <f t="shared" si="9"/>
        <v>0</v>
      </c>
      <c r="AC33" s="15">
        <f t="shared" si="10"/>
        <v>0</v>
      </c>
      <c r="AD33" s="32">
        <f t="shared" si="11"/>
        <v>0</v>
      </c>
      <c r="AE33" s="32">
        <f t="shared" si="12"/>
        <v>0</v>
      </c>
      <c r="AF33" s="32"/>
      <c r="AG33" s="15">
        <f t="shared" si="85"/>
        <v>0</v>
      </c>
      <c r="AH33" s="15">
        <f t="shared" si="13"/>
        <v>0</v>
      </c>
      <c r="AI33" s="15">
        <f t="shared" si="14"/>
        <v>0</v>
      </c>
      <c r="AJ33" s="32">
        <f t="shared" si="15"/>
        <v>0</v>
      </c>
      <c r="AK33" s="32">
        <f t="shared" si="16"/>
        <v>0</v>
      </c>
      <c r="AL33" s="32"/>
      <c r="AM33" s="15">
        <f t="shared" si="86"/>
        <v>0</v>
      </c>
      <c r="AN33" s="15">
        <f t="shared" si="17"/>
        <v>0</v>
      </c>
      <c r="AO33" s="15">
        <f t="shared" si="18"/>
        <v>0</v>
      </c>
      <c r="AP33" s="32">
        <f t="shared" si="19"/>
        <v>0</v>
      </c>
      <c r="AQ33" s="32">
        <f t="shared" si="20"/>
        <v>0</v>
      </c>
      <c r="AR33" s="15"/>
      <c r="AS33" s="15">
        <f t="shared" si="87"/>
        <v>0</v>
      </c>
      <c r="AT33" s="15">
        <f t="shared" si="21"/>
        <v>0</v>
      </c>
      <c r="AU33" s="15">
        <f t="shared" si="22"/>
        <v>0</v>
      </c>
      <c r="AV33" s="32">
        <f t="shared" si="23"/>
        <v>0</v>
      </c>
      <c r="AW33" s="32">
        <f t="shared" si="24"/>
        <v>0</v>
      </c>
      <c r="AX33" s="32"/>
      <c r="AY33" s="15">
        <f t="shared" si="88"/>
        <v>0</v>
      </c>
      <c r="AZ33" s="15">
        <f t="shared" si="25"/>
        <v>0</v>
      </c>
      <c r="BA33" s="15">
        <f t="shared" si="26"/>
        <v>0</v>
      </c>
      <c r="BB33" s="32">
        <f t="shared" si="27"/>
        <v>0</v>
      </c>
      <c r="BC33" s="32">
        <f t="shared" si="28"/>
        <v>0</v>
      </c>
      <c r="BD33" s="32"/>
      <c r="BE33" s="15">
        <f t="shared" si="89"/>
        <v>0</v>
      </c>
      <c r="BF33" s="15">
        <f t="shared" si="29"/>
        <v>0</v>
      </c>
      <c r="BG33" s="15">
        <f t="shared" si="30"/>
        <v>0</v>
      </c>
      <c r="BH33" s="32">
        <f t="shared" si="31"/>
        <v>0</v>
      </c>
      <c r="BI33" s="32">
        <f t="shared" si="32"/>
        <v>0</v>
      </c>
      <c r="BJ33" s="32"/>
      <c r="BK33" s="15">
        <f t="shared" si="90"/>
        <v>0</v>
      </c>
      <c r="BL33" s="15">
        <f t="shared" si="33"/>
        <v>0</v>
      </c>
      <c r="BM33" s="15">
        <f t="shared" si="34"/>
        <v>0</v>
      </c>
      <c r="BN33" s="32">
        <f t="shared" si="35"/>
        <v>0</v>
      </c>
      <c r="BO33" s="32">
        <f t="shared" si="36"/>
        <v>0</v>
      </c>
      <c r="BP33" s="32"/>
      <c r="BQ33" s="15">
        <f t="shared" si="91"/>
        <v>0</v>
      </c>
      <c r="BR33" s="15">
        <f t="shared" si="37"/>
        <v>0</v>
      </c>
      <c r="BS33" s="15">
        <f t="shared" si="38"/>
        <v>0</v>
      </c>
      <c r="BT33" s="32">
        <f t="shared" si="39"/>
        <v>0</v>
      </c>
      <c r="BU33" s="32">
        <f t="shared" si="40"/>
        <v>0</v>
      </c>
      <c r="BV33" s="32"/>
      <c r="BW33" s="15">
        <f t="shared" si="92"/>
        <v>0</v>
      </c>
      <c r="BX33" s="15">
        <f t="shared" si="41"/>
        <v>0</v>
      </c>
      <c r="BY33" s="15">
        <f t="shared" si="42"/>
        <v>0</v>
      </c>
      <c r="BZ33" s="32">
        <f t="shared" si="43"/>
        <v>0</v>
      </c>
      <c r="CA33" s="32">
        <f t="shared" si="44"/>
        <v>0</v>
      </c>
      <c r="CB33" s="15"/>
      <c r="CC33" s="15">
        <f>C33*0.08071/100</f>
        <v>0</v>
      </c>
      <c r="CD33" s="15">
        <f t="shared" si="45"/>
        <v>0</v>
      </c>
      <c r="CE33" s="15">
        <f t="shared" si="46"/>
        <v>0</v>
      </c>
      <c r="CF33" s="32">
        <f t="shared" si="47"/>
        <v>0</v>
      </c>
      <c r="CG33" s="32">
        <f t="shared" si="48"/>
        <v>0</v>
      </c>
      <c r="CH33" s="32"/>
      <c r="CI33" s="15">
        <f t="shared" si="93"/>
        <v>0</v>
      </c>
      <c r="CJ33" s="15">
        <f t="shared" si="49"/>
        <v>0</v>
      </c>
      <c r="CK33" s="15">
        <f t="shared" si="50"/>
        <v>0</v>
      </c>
      <c r="CL33" s="32">
        <f t="shared" si="94"/>
        <v>0</v>
      </c>
      <c r="CM33" s="32">
        <f t="shared" si="95"/>
        <v>0</v>
      </c>
      <c r="CN33" s="32"/>
      <c r="CO33" s="15">
        <f t="shared" si="96"/>
        <v>0</v>
      </c>
      <c r="CP33" s="15">
        <f t="shared" si="51"/>
        <v>0</v>
      </c>
      <c r="CQ33" s="15">
        <f t="shared" si="52"/>
        <v>0</v>
      </c>
      <c r="CR33" s="32">
        <f t="shared" si="53"/>
        <v>0</v>
      </c>
      <c r="CS33" s="32">
        <f t="shared" si="54"/>
        <v>0</v>
      </c>
      <c r="CT33" s="32"/>
      <c r="CU33" s="15">
        <f t="shared" si="97"/>
        <v>0</v>
      </c>
      <c r="CV33" s="15">
        <f t="shared" si="55"/>
        <v>0</v>
      </c>
      <c r="CW33" s="15">
        <f t="shared" si="56"/>
        <v>0</v>
      </c>
      <c r="CX33" s="32">
        <f t="shared" si="57"/>
        <v>0</v>
      </c>
      <c r="CY33" s="32">
        <f t="shared" si="58"/>
        <v>0</v>
      </c>
      <c r="CZ33" s="32"/>
      <c r="DA33" s="15">
        <f t="shared" si="98"/>
        <v>0</v>
      </c>
      <c r="DB33" s="15">
        <f t="shared" si="59"/>
        <v>0</v>
      </c>
      <c r="DC33" s="15">
        <f t="shared" si="60"/>
        <v>0</v>
      </c>
      <c r="DD33" s="32">
        <f t="shared" si="61"/>
        <v>0</v>
      </c>
      <c r="DE33" s="32">
        <f t="shared" si="62"/>
        <v>0</v>
      </c>
      <c r="DF33" s="32"/>
      <c r="DG33" s="15">
        <f t="shared" si="99"/>
        <v>0</v>
      </c>
      <c r="DH33" s="15">
        <f t="shared" si="63"/>
        <v>0</v>
      </c>
      <c r="DI33" s="15">
        <f t="shared" si="64"/>
        <v>0</v>
      </c>
      <c r="DJ33" s="32">
        <f t="shared" si="65"/>
        <v>0</v>
      </c>
      <c r="DK33" s="32">
        <f t="shared" si="66"/>
        <v>0</v>
      </c>
      <c r="DL33" s="32"/>
      <c r="DM33" s="15">
        <f t="shared" si="100"/>
        <v>0</v>
      </c>
      <c r="DN33" s="32">
        <f t="shared" si="67"/>
        <v>0</v>
      </c>
      <c r="DO33" s="15">
        <f t="shared" si="68"/>
        <v>0</v>
      </c>
      <c r="DP33" s="32">
        <f t="shared" si="69"/>
        <v>0</v>
      </c>
      <c r="DQ33" s="32">
        <f t="shared" si="70"/>
        <v>0</v>
      </c>
      <c r="DR33" s="32"/>
      <c r="DS33" s="15">
        <f t="shared" si="101"/>
        <v>0</v>
      </c>
      <c r="DT33" s="15">
        <f t="shared" si="71"/>
        <v>0</v>
      </c>
      <c r="DU33" s="15">
        <f t="shared" si="72"/>
        <v>0</v>
      </c>
      <c r="DV33" s="32">
        <f t="shared" si="73"/>
        <v>0</v>
      </c>
      <c r="DW33" s="32">
        <f t="shared" si="74"/>
        <v>0</v>
      </c>
      <c r="DX33" s="32"/>
      <c r="DY33" s="15">
        <f t="shared" si="102"/>
        <v>0</v>
      </c>
      <c r="DZ33" s="15">
        <f t="shared" si="75"/>
        <v>0</v>
      </c>
      <c r="EA33" s="15">
        <f t="shared" si="76"/>
        <v>0</v>
      </c>
      <c r="EB33" s="32">
        <f t="shared" si="77"/>
        <v>0</v>
      </c>
      <c r="EC33" s="32">
        <f t="shared" si="78"/>
        <v>0</v>
      </c>
      <c r="ED33" s="32"/>
    </row>
    <row r="34" spans="1:134" s="34" customFormat="1" ht="12">
      <c r="A34" s="2">
        <v>45566</v>
      </c>
      <c r="B34"/>
      <c r="C34" s="16">
        <f>'2012A'!C34</f>
        <v>0</v>
      </c>
      <c r="D34" s="16">
        <f>'2012A'!D34</f>
        <v>0</v>
      </c>
      <c r="E34" s="16">
        <f t="shared" si="79"/>
        <v>0</v>
      </c>
      <c r="F34" s="16">
        <f>'2012A'!F34</f>
        <v>0</v>
      </c>
      <c r="G34" s="16">
        <f>'2012A'!G34</f>
        <v>0</v>
      </c>
      <c r="H34" s="32"/>
      <c r="I34" s="47">
        <f t="shared" si="80"/>
        <v>0</v>
      </c>
      <c r="J34" s="47">
        <f t="shared" si="80"/>
        <v>0</v>
      </c>
      <c r="K34" s="47">
        <f t="shared" si="0"/>
        <v>0</v>
      </c>
      <c r="L34" s="47">
        <f t="shared" si="81"/>
        <v>0</v>
      </c>
      <c r="M34" s="47">
        <f t="shared" si="81"/>
        <v>0</v>
      </c>
      <c r="N34" s="32"/>
      <c r="O34" s="15"/>
      <c r="P34" s="32">
        <f t="shared" si="1"/>
        <v>0</v>
      </c>
      <c r="Q34" s="32">
        <f t="shared" si="2"/>
        <v>0</v>
      </c>
      <c r="R34" s="32">
        <f t="shared" si="3"/>
        <v>0</v>
      </c>
      <c r="S34" s="32">
        <f t="shared" si="4"/>
        <v>0</v>
      </c>
      <c r="T34" s="32"/>
      <c r="U34" s="15"/>
      <c r="V34" s="15">
        <f t="shared" si="5"/>
        <v>0</v>
      </c>
      <c r="W34" s="15">
        <f t="shared" si="6"/>
        <v>0</v>
      </c>
      <c r="X34" s="32">
        <f t="shared" si="7"/>
        <v>0</v>
      </c>
      <c r="Y34" s="32">
        <f t="shared" si="8"/>
        <v>0</v>
      </c>
      <c r="Z34" s="32"/>
      <c r="AA34" s="32"/>
      <c r="AB34" s="15">
        <f t="shared" si="9"/>
        <v>0</v>
      </c>
      <c r="AC34" s="15">
        <f t="shared" si="10"/>
        <v>0</v>
      </c>
      <c r="AD34" s="32">
        <f t="shared" si="11"/>
        <v>0</v>
      </c>
      <c r="AE34" s="32">
        <f t="shared" si="12"/>
        <v>0</v>
      </c>
      <c r="AF34" s="32"/>
      <c r="AG34" s="15"/>
      <c r="AH34" s="15">
        <f t="shared" si="13"/>
        <v>0</v>
      </c>
      <c r="AI34" s="15">
        <f t="shared" si="14"/>
        <v>0</v>
      </c>
      <c r="AJ34" s="32">
        <f t="shared" si="15"/>
        <v>0</v>
      </c>
      <c r="AK34" s="32">
        <f t="shared" si="16"/>
        <v>0</v>
      </c>
      <c r="AL34" s="32"/>
      <c r="AM34" s="15"/>
      <c r="AN34" s="15">
        <f t="shared" si="17"/>
        <v>0</v>
      </c>
      <c r="AO34" s="15">
        <f t="shared" si="18"/>
        <v>0</v>
      </c>
      <c r="AP34" s="32">
        <f t="shared" si="19"/>
        <v>0</v>
      </c>
      <c r="AQ34" s="32">
        <f t="shared" si="20"/>
        <v>0</v>
      </c>
      <c r="AR34" s="15"/>
      <c r="AS34" s="15"/>
      <c r="AT34" s="15">
        <f t="shared" si="21"/>
        <v>0</v>
      </c>
      <c r="AU34" s="15">
        <f t="shared" si="22"/>
        <v>0</v>
      </c>
      <c r="AV34" s="32">
        <f t="shared" si="23"/>
        <v>0</v>
      </c>
      <c r="AW34" s="32">
        <f t="shared" si="24"/>
        <v>0</v>
      </c>
      <c r="AX34" s="32"/>
      <c r="AY34" s="15"/>
      <c r="AZ34" s="15">
        <f t="shared" si="25"/>
        <v>0</v>
      </c>
      <c r="BA34" s="15">
        <f t="shared" si="26"/>
        <v>0</v>
      </c>
      <c r="BB34" s="32">
        <f t="shared" si="27"/>
        <v>0</v>
      </c>
      <c r="BC34" s="32">
        <f t="shared" si="28"/>
        <v>0</v>
      </c>
      <c r="BD34" s="32"/>
      <c r="BE34" s="15"/>
      <c r="BF34" s="15">
        <f t="shared" si="29"/>
        <v>0</v>
      </c>
      <c r="BG34" s="15">
        <f t="shared" si="30"/>
        <v>0</v>
      </c>
      <c r="BH34" s="32">
        <f t="shared" si="31"/>
        <v>0</v>
      </c>
      <c r="BI34" s="32">
        <f t="shared" si="32"/>
        <v>0</v>
      </c>
      <c r="BJ34" s="32"/>
      <c r="BK34" s="15"/>
      <c r="BL34" s="15">
        <f t="shared" si="33"/>
        <v>0</v>
      </c>
      <c r="BM34" s="15">
        <f t="shared" si="34"/>
        <v>0</v>
      </c>
      <c r="BN34" s="32">
        <f t="shared" si="35"/>
        <v>0</v>
      </c>
      <c r="BO34" s="32">
        <f t="shared" si="36"/>
        <v>0</v>
      </c>
      <c r="BP34" s="32"/>
      <c r="BQ34" s="15"/>
      <c r="BR34" s="15">
        <f t="shared" si="37"/>
        <v>0</v>
      </c>
      <c r="BS34" s="15">
        <f t="shared" si="38"/>
        <v>0</v>
      </c>
      <c r="BT34" s="32">
        <f t="shared" si="39"/>
        <v>0</v>
      </c>
      <c r="BU34" s="32">
        <f t="shared" si="40"/>
        <v>0</v>
      </c>
      <c r="BV34" s="32"/>
      <c r="BW34" s="15"/>
      <c r="BX34" s="15">
        <f t="shared" si="41"/>
        <v>0</v>
      </c>
      <c r="BY34" s="15">
        <f t="shared" si="42"/>
        <v>0</v>
      </c>
      <c r="BZ34" s="32">
        <f t="shared" si="43"/>
        <v>0</v>
      </c>
      <c r="CA34" s="32">
        <f t="shared" si="44"/>
        <v>0</v>
      </c>
      <c r="CB34" s="15"/>
      <c r="CC34" s="15"/>
      <c r="CD34" s="15">
        <f t="shared" si="45"/>
        <v>0</v>
      </c>
      <c r="CE34" s="15">
        <f t="shared" si="46"/>
        <v>0</v>
      </c>
      <c r="CF34" s="32">
        <f t="shared" si="47"/>
        <v>0</v>
      </c>
      <c r="CG34" s="32">
        <f t="shared" si="48"/>
        <v>0</v>
      </c>
      <c r="CH34" s="32"/>
      <c r="CI34" s="15"/>
      <c r="CJ34" s="15">
        <f t="shared" si="49"/>
        <v>0</v>
      </c>
      <c r="CK34" s="15">
        <f t="shared" si="50"/>
        <v>0</v>
      </c>
      <c r="CL34" s="32">
        <f t="shared" si="94"/>
        <v>0</v>
      </c>
      <c r="CM34" s="32">
        <f t="shared" si="95"/>
        <v>0</v>
      </c>
      <c r="CN34" s="32"/>
      <c r="CO34" s="15"/>
      <c r="CP34" s="15">
        <f t="shared" si="51"/>
        <v>0</v>
      </c>
      <c r="CQ34" s="15">
        <f t="shared" si="52"/>
        <v>0</v>
      </c>
      <c r="CR34" s="32">
        <f t="shared" si="53"/>
        <v>0</v>
      </c>
      <c r="CS34" s="32">
        <f t="shared" si="54"/>
        <v>0</v>
      </c>
      <c r="CT34" s="32"/>
      <c r="CU34" s="15"/>
      <c r="CV34" s="15">
        <f t="shared" si="55"/>
        <v>0</v>
      </c>
      <c r="CW34" s="15">
        <f t="shared" si="56"/>
        <v>0</v>
      </c>
      <c r="CX34" s="32">
        <f t="shared" si="57"/>
        <v>0</v>
      </c>
      <c r="CY34" s="32">
        <f t="shared" si="58"/>
        <v>0</v>
      </c>
      <c r="CZ34" s="32"/>
      <c r="DA34" s="15"/>
      <c r="DB34" s="15">
        <f t="shared" si="59"/>
        <v>0</v>
      </c>
      <c r="DC34" s="15">
        <f t="shared" si="60"/>
        <v>0</v>
      </c>
      <c r="DD34" s="32">
        <f t="shared" si="61"/>
        <v>0</v>
      </c>
      <c r="DE34" s="32">
        <f t="shared" si="62"/>
        <v>0</v>
      </c>
      <c r="DF34" s="32"/>
      <c r="DG34" s="15"/>
      <c r="DH34" s="15">
        <f t="shared" si="63"/>
        <v>0</v>
      </c>
      <c r="DI34" s="15">
        <f t="shared" si="64"/>
        <v>0</v>
      </c>
      <c r="DJ34" s="32">
        <f t="shared" si="65"/>
        <v>0</v>
      </c>
      <c r="DK34" s="32">
        <f t="shared" si="66"/>
        <v>0</v>
      </c>
      <c r="DL34" s="32"/>
      <c r="DM34" s="15"/>
      <c r="DN34" s="32">
        <f t="shared" si="67"/>
        <v>0</v>
      </c>
      <c r="DO34" s="15">
        <f t="shared" si="68"/>
        <v>0</v>
      </c>
      <c r="DP34" s="32">
        <f t="shared" si="69"/>
        <v>0</v>
      </c>
      <c r="DQ34" s="32">
        <f t="shared" si="70"/>
        <v>0</v>
      </c>
      <c r="DR34" s="32"/>
      <c r="DS34" s="15"/>
      <c r="DT34" s="15">
        <f t="shared" si="71"/>
        <v>0</v>
      </c>
      <c r="DU34" s="15">
        <f t="shared" si="72"/>
        <v>0</v>
      </c>
      <c r="DV34" s="32">
        <f t="shared" si="73"/>
        <v>0</v>
      </c>
      <c r="DW34" s="32">
        <f t="shared" si="74"/>
        <v>0</v>
      </c>
      <c r="DX34" s="32"/>
      <c r="DY34" s="15"/>
      <c r="DZ34" s="15">
        <f t="shared" si="75"/>
        <v>0</v>
      </c>
      <c r="EA34" s="15">
        <f t="shared" si="76"/>
        <v>0</v>
      </c>
      <c r="EB34" s="32">
        <f t="shared" si="77"/>
        <v>0</v>
      </c>
      <c r="EC34" s="32">
        <f t="shared" si="78"/>
        <v>0</v>
      </c>
      <c r="ED34" s="32"/>
    </row>
    <row r="35" spans="1:134" s="34" customFormat="1" ht="12">
      <c r="A35" s="2">
        <v>45748</v>
      </c>
      <c r="B35"/>
      <c r="C35" s="16">
        <f>'2012A'!C35</f>
        <v>0</v>
      </c>
      <c r="D35" s="16">
        <f>'2012A'!D35</f>
        <v>0</v>
      </c>
      <c r="E35" s="16">
        <f t="shared" si="79"/>
        <v>0</v>
      </c>
      <c r="F35" s="16">
        <f>'2012A'!F35</f>
        <v>0</v>
      </c>
      <c r="G35" s="16">
        <f>'2012A'!G35</f>
        <v>0</v>
      </c>
      <c r="H35" s="32"/>
      <c r="I35" s="47">
        <f t="shared" si="80"/>
        <v>0</v>
      </c>
      <c r="J35" s="47">
        <f t="shared" si="80"/>
        <v>0</v>
      </c>
      <c r="K35" s="47">
        <f t="shared" si="0"/>
        <v>0</v>
      </c>
      <c r="L35" s="47">
        <f t="shared" si="81"/>
        <v>0</v>
      </c>
      <c r="M35" s="47">
        <f t="shared" si="81"/>
        <v>0</v>
      </c>
      <c r="N35" s="32"/>
      <c r="O35" s="15">
        <f t="shared" si="82"/>
        <v>0</v>
      </c>
      <c r="P35" s="32">
        <f t="shared" si="1"/>
        <v>0</v>
      </c>
      <c r="Q35" s="32">
        <f t="shared" si="2"/>
        <v>0</v>
      </c>
      <c r="R35" s="32">
        <f t="shared" si="3"/>
        <v>0</v>
      </c>
      <c r="S35" s="32">
        <f t="shared" si="4"/>
        <v>0</v>
      </c>
      <c r="T35" s="32"/>
      <c r="U35" s="15">
        <f t="shared" si="83"/>
        <v>0</v>
      </c>
      <c r="V35" s="15">
        <f t="shared" si="5"/>
        <v>0</v>
      </c>
      <c r="W35" s="15">
        <f t="shared" si="6"/>
        <v>0</v>
      </c>
      <c r="X35" s="32">
        <f t="shared" si="7"/>
        <v>0</v>
      </c>
      <c r="Y35" s="32">
        <f t="shared" si="8"/>
        <v>0</v>
      </c>
      <c r="Z35" s="32"/>
      <c r="AA35" s="32">
        <f t="shared" si="84"/>
        <v>0</v>
      </c>
      <c r="AB35" s="15">
        <f t="shared" si="9"/>
        <v>0</v>
      </c>
      <c r="AC35" s="15">
        <f t="shared" si="10"/>
        <v>0</v>
      </c>
      <c r="AD35" s="32">
        <f t="shared" si="11"/>
        <v>0</v>
      </c>
      <c r="AE35" s="32">
        <f t="shared" si="12"/>
        <v>0</v>
      </c>
      <c r="AF35" s="32"/>
      <c r="AG35" s="15">
        <f t="shared" si="85"/>
        <v>0</v>
      </c>
      <c r="AH35" s="15">
        <f t="shared" si="13"/>
        <v>0</v>
      </c>
      <c r="AI35" s="15">
        <f t="shared" si="14"/>
        <v>0</v>
      </c>
      <c r="AJ35" s="32">
        <f t="shared" si="15"/>
        <v>0</v>
      </c>
      <c r="AK35" s="32">
        <f t="shared" si="16"/>
        <v>0</v>
      </c>
      <c r="AL35" s="32"/>
      <c r="AM35" s="15">
        <f t="shared" si="86"/>
        <v>0</v>
      </c>
      <c r="AN35" s="15">
        <f t="shared" si="17"/>
        <v>0</v>
      </c>
      <c r="AO35" s="15">
        <f t="shared" si="18"/>
        <v>0</v>
      </c>
      <c r="AP35" s="32">
        <f t="shared" si="19"/>
        <v>0</v>
      </c>
      <c r="AQ35" s="32">
        <f t="shared" si="20"/>
        <v>0</v>
      </c>
      <c r="AR35" s="15"/>
      <c r="AS35" s="15">
        <f t="shared" si="87"/>
        <v>0</v>
      </c>
      <c r="AT35" s="15">
        <f t="shared" si="21"/>
        <v>0</v>
      </c>
      <c r="AU35" s="15">
        <f t="shared" si="22"/>
        <v>0</v>
      </c>
      <c r="AV35" s="32">
        <f t="shared" si="23"/>
        <v>0</v>
      </c>
      <c r="AW35" s="32">
        <f t="shared" si="24"/>
        <v>0</v>
      </c>
      <c r="AX35" s="32"/>
      <c r="AY35" s="15">
        <f t="shared" si="88"/>
        <v>0</v>
      </c>
      <c r="AZ35" s="15">
        <f t="shared" si="25"/>
        <v>0</v>
      </c>
      <c r="BA35" s="15">
        <f t="shared" si="26"/>
        <v>0</v>
      </c>
      <c r="BB35" s="32">
        <f t="shared" si="27"/>
        <v>0</v>
      </c>
      <c r="BC35" s="32">
        <f t="shared" si="28"/>
        <v>0</v>
      </c>
      <c r="BD35" s="32"/>
      <c r="BE35" s="15">
        <f t="shared" si="89"/>
        <v>0</v>
      </c>
      <c r="BF35" s="15">
        <f t="shared" si="29"/>
        <v>0</v>
      </c>
      <c r="BG35" s="15">
        <f t="shared" si="30"/>
        <v>0</v>
      </c>
      <c r="BH35" s="32">
        <f t="shared" si="31"/>
        <v>0</v>
      </c>
      <c r="BI35" s="32">
        <f t="shared" si="32"/>
        <v>0</v>
      </c>
      <c r="BJ35" s="32"/>
      <c r="BK35" s="15">
        <f t="shared" si="90"/>
        <v>0</v>
      </c>
      <c r="BL35" s="15">
        <f t="shared" si="33"/>
        <v>0</v>
      </c>
      <c r="BM35" s="15">
        <f t="shared" si="34"/>
        <v>0</v>
      </c>
      <c r="BN35" s="32">
        <f t="shared" si="35"/>
        <v>0</v>
      </c>
      <c r="BO35" s="32">
        <f t="shared" si="36"/>
        <v>0</v>
      </c>
      <c r="BP35" s="32"/>
      <c r="BQ35" s="15">
        <f t="shared" si="91"/>
        <v>0</v>
      </c>
      <c r="BR35" s="15">
        <f t="shared" si="37"/>
        <v>0</v>
      </c>
      <c r="BS35" s="15">
        <f t="shared" si="38"/>
        <v>0</v>
      </c>
      <c r="BT35" s="32">
        <f t="shared" si="39"/>
        <v>0</v>
      </c>
      <c r="BU35" s="32">
        <f t="shared" si="40"/>
        <v>0</v>
      </c>
      <c r="BV35" s="32"/>
      <c r="BW35" s="15">
        <f t="shared" si="92"/>
        <v>0</v>
      </c>
      <c r="BX35" s="15">
        <f t="shared" si="41"/>
        <v>0</v>
      </c>
      <c r="BY35" s="15">
        <f t="shared" si="42"/>
        <v>0</v>
      </c>
      <c r="BZ35" s="32">
        <f t="shared" si="43"/>
        <v>0</v>
      </c>
      <c r="CA35" s="32">
        <f t="shared" si="44"/>
        <v>0</v>
      </c>
      <c r="CB35" s="15"/>
      <c r="CC35" s="15">
        <f>C35*0.08071/100</f>
        <v>0</v>
      </c>
      <c r="CD35" s="15">
        <f t="shared" si="45"/>
        <v>0</v>
      </c>
      <c r="CE35" s="15">
        <f t="shared" si="46"/>
        <v>0</v>
      </c>
      <c r="CF35" s="32">
        <f t="shared" si="47"/>
        <v>0</v>
      </c>
      <c r="CG35" s="32">
        <f t="shared" si="48"/>
        <v>0</v>
      </c>
      <c r="CH35" s="32"/>
      <c r="CI35" s="15">
        <f t="shared" si="93"/>
        <v>0</v>
      </c>
      <c r="CJ35" s="15">
        <f t="shared" si="49"/>
        <v>0</v>
      </c>
      <c r="CK35" s="15">
        <f t="shared" si="50"/>
        <v>0</v>
      </c>
      <c r="CL35" s="32">
        <f t="shared" si="94"/>
        <v>0</v>
      </c>
      <c r="CM35" s="32">
        <f t="shared" si="95"/>
        <v>0</v>
      </c>
      <c r="CN35" s="32"/>
      <c r="CO35" s="15">
        <f t="shared" si="96"/>
        <v>0</v>
      </c>
      <c r="CP35" s="15">
        <f t="shared" si="51"/>
        <v>0</v>
      </c>
      <c r="CQ35" s="15">
        <f t="shared" si="52"/>
        <v>0</v>
      </c>
      <c r="CR35" s="32">
        <f t="shared" si="53"/>
        <v>0</v>
      </c>
      <c r="CS35" s="32">
        <f t="shared" si="54"/>
        <v>0</v>
      </c>
      <c r="CT35" s="32"/>
      <c r="CU35" s="15">
        <f t="shared" si="97"/>
        <v>0</v>
      </c>
      <c r="CV35" s="15">
        <f t="shared" si="55"/>
        <v>0</v>
      </c>
      <c r="CW35" s="15">
        <f t="shared" si="56"/>
        <v>0</v>
      </c>
      <c r="CX35" s="32">
        <f t="shared" si="57"/>
        <v>0</v>
      </c>
      <c r="CY35" s="32">
        <f t="shared" si="58"/>
        <v>0</v>
      </c>
      <c r="CZ35" s="32"/>
      <c r="DA35" s="15">
        <f t="shared" si="98"/>
        <v>0</v>
      </c>
      <c r="DB35" s="15">
        <f t="shared" si="59"/>
        <v>0</v>
      </c>
      <c r="DC35" s="15">
        <f t="shared" si="60"/>
        <v>0</v>
      </c>
      <c r="DD35" s="32">
        <f t="shared" si="61"/>
        <v>0</v>
      </c>
      <c r="DE35" s="32">
        <f t="shared" si="62"/>
        <v>0</v>
      </c>
      <c r="DF35" s="32"/>
      <c r="DG35" s="15">
        <f t="shared" si="99"/>
        <v>0</v>
      </c>
      <c r="DH35" s="15">
        <f t="shared" si="63"/>
        <v>0</v>
      </c>
      <c r="DI35" s="15">
        <f t="shared" si="64"/>
        <v>0</v>
      </c>
      <c r="DJ35" s="32">
        <f t="shared" si="65"/>
        <v>0</v>
      </c>
      <c r="DK35" s="32">
        <f t="shared" si="66"/>
        <v>0</v>
      </c>
      <c r="DL35" s="32"/>
      <c r="DM35" s="15">
        <f t="shared" si="100"/>
        <v>0</v>
      </c>
      <c r="DN35" s="32">
        <f t="shared" si="67"/>
        <v>0</v>
      </c>
      <c r="DO35" s="15">
        <f t="shared" si="68"/>
        <v>0</v>
      </c>
      <c r="DP35" s="32">
        <f t="shared" si="69"/>
        <v>0</v>
      </c>
      <c r="DQ35" s="32">
        <f t="shared" si="70"/>
        <v>0</v>
      </c>
      <c r="DR35" s="32"/>
      <c r="DS35" s="15">
        <f t="shared" si="101"/>
        <v>0</v>
      </c>
      <c r="DT35" s="15">
        <f t="shared" si="71"/>
        <v>0</v>
      </c>
      <c r="DU35" s="15">
        <f t="shared" si="72"/>
        <v>0</v>
      </c>
      <c r="DV35" s="32">
        <f t="shared" si="73"/>
        <v>0</v>
      </c>
      <c r="DW35" s="32">
        <f t="shared" si="74"/>
        <v>0</v>
      </c>
      <c r="DX35" s="32"/>
      <c r="DY35" s="15">
        <f t="shared" si="102"/>
        <v>0</v>
      </c>
      <c r="DZ35" s="15">
        <f t="shared" si="75"/>
        <v>0</v>
      </c>
      <c r="EA35" s="15">
        <f t="shared" si="76"/>
        <v>0</v>
      </c>
      <c r="EB35" s="32">
        <f t="shared" si="77"/>
        <v>0</v>
      </c>
      <c r="EC35" s="32">
        <f t="shared" si="78"/>
        <v>0</v>
      </c>
      <c r="ED35" s="32"/>
    </row>
    <row r="36" spans="3:27" ht="12">
      <c r="C36" s="22"/>
      <c r="D36" s="22"/>
      <c r="E36" s="22"/>
      <c r="F36" s="22"/>
      <c r="G36" s="22"/>
      <c r="I36" s="46"/>
      <c r="J36" s="47"/>
      <c r="K36" s="46"/>
      <c r="L36" s="46"/>
      <c r="M36" s="46"/>
      <c r="AA36" s="32"/>
    </row>
    <row r="37" spans="1:133" ht="12.75" thickBot="1">
      <c r="A37" s="13" t="s">
        <v>0</v>
      </c>
      <c r="C37" s="31">
        <f>SUM(C8:C36)</f>
        <v>8350000</v>
      </c>
      <c r="D37" s="31">
        <f>SUM(D8:D36)</f>
        <v>1646822</v>
      </c>
      <c r="E37" s="31">
        <f>SUM(E8:E36)</f>
        <v>9996822</v>
      </c>
      <c r="F37" s="31">
        <f>SUM(F8:F36)</f>
        <v>749563</v>
      </c>
      <c r="G37" s="31">
        <f>SUM(G8:G36)</f>
        <v>1198927</v>
      </c>
      <c r="I37" s="49">
        <f>SUM(I8:I36)</f>
        <v>4680948.210000001</v>
      </c>
      <c r="J37" s="49">
        <f>SUM(J8:J36)</f>
        <v>923196.2267171999</v>
      </c>
      <c r="K37" s="49">
        <f>SUM(K8:K36)</f>
        <v>5604144.4367172</v>
      </c>
      <c r="L37" s="49">
        <f>SUM(L8:L36)</f>
        <v>420199.47103380004</v>
      </c>
      <c r="M37" s="49">
        <f>SUM(M8:M36)</f>
        <v>672109.6041401998</v>
      </c>
      <c r="O37" s="31">
        <f>SUM(O8:O36)</f>
        <v>753368.73</v>
      </c>
      <c r="P37" s="31">
        <f>SUM(P8:P36)</f>
        <v>148582.53876360002</v>
      </c>
      <c r="Q37" s="31">
        <f>SUM(Q8:Q36)</f>
        <v>901951.2687636</v>
      </c>
      <c r="R37" s="31">
        <f>SUM(R8:R36)</f>
        <v>67628.4221994</v>
      </c>
      <c r="S37" s="31">
        <f>SUM(S8:S36)</f>
        <v>108171.74986259999</v>
      </c>
      <c r="U37" s="31">
        <f>SUM(U8:U36)</f>
        <v>7079.129999999999</v>
      </c>
      <c r="V37" s="31">
        <f>SUM(V8:V36)</f>
        <v>1396.1756916</v>
      </c>
      <c r="W37" s="31">
        <f>SUM(W8:W36)</f>
        <v>8475.305691599999</v>
      </c>
      <c r="X37" s="31">
        <f>SUM(X8:X36)</f>
        <v>635.4795113999996</v>
      </c>
      <c r="Y37" s="31">
        <f>SUM(Y8:Y36)</f>
        <v>1016.4503105999997</v>
      </c>
      <c r="AA37" s="31">
        <f>SUM(AA8:AA36)</f>
        <v>226714.19</v>
      </c>
      <c r="AB37" s="31">
        <f>SUM(AB8:AB36)</f>
        <v>44713.52285080001</v>
      </c>
      <c r="AC37" s="31">
        <f>SUM(AC8:AC36)</f>
        <v>271427.7128508</v>
      </c>
      <c r="AD37" s="31">
        <f>SUM(AD8:AD36)</f>
        <v>20351.68483819999</v>
      </c>
      <c r="AE37" s="31">
        <f>SUM(AE8:AE36)</f>
        <v>32552.546547799986</v>
      </c>
      <c r="AG37" s="31">
        <f>SUM(AG8:AG36)</f>
        <v>1898702.325</v>
      </c>
      <c r="AH37" s="31">
        <f>SUM(AH8:AH36)</f>
        <v>374470.03116899985</v>
      </c>
      <c r="AI37" s="31">
        <f>SUM(AI8:AI36)</f>
        <v>2273172.356169</v>
      </c>
      <c r="AJ37" s="31">
        <f>SUM(AJ8:AJ36)</f>
        <v>170442.75578849996</v>
      </c>
      <c r="AK37" s="31">
        <f>SUM(AK8:AK36)</f>
        <v>272623.4110664999</v>
      </c>
      <c r="AM37" s="31">
        <f>SUM(AM8:AM36)</f>
        <v>491440.08499999996</v>
      </c>
      <c r="AN37" s="31">
        <f>SUM(AN8:AN36)</f>
        <v>96923.8734922</v>
      </c>
      <c r="AO37" s="31">
        <f>SUM(AO8:AO36)</f>
        <v>588363.9584922</v>
      </c>
      <c r="AP37" s="31">
        <f>SUM(AP8:AP36)</f>
        <v>44115.605321300005</v>
      </c>
      <c r="AQ37" s="31">
        <f>SUM(AQ8:AQ36)</f>
        <v>70562.96847769996</v>
      </c>
      <c r="AR37" s="31"/>
      <c r="AS37" s="31">
        <f>SUM(AS8:AS36)</f>
        <v>332744.16</v>
      </c>
      <c r="AT37" s="31">
        <f>SUM(AT8:AT36)</f>
        <v>65625.19797119999</v>
      </c>
      <c r="AU37" s="31">
        <f>SUM(AU8:AU36)</f>
        <v>398369.3579712</v>
      </c>
      <c r="AV37" s="31">
        <f>SUM(AV8:AV36)</f>
        <v>29869.78572480001</v>
      </c>
      <c r="AW37" s="31">
        <f>SUM(AW8:AW36)</f>
        <v>47776.76137920001</v>
      </c>
      <c r="AY37" s="31">
        <f>SUM(AY8:AY36)</f>
        <v>51180.490000000005</v>
      </c>
      <c r="AZ37" s="31">
        <f>SUM(AZ8:AZ36)</f>
        <v>10094.0307668</v>
      </c>
      <c r="BA37" s="31">
        <f>SUM(BA8:BA36)</f>
        <v>61274.5207668</v>
      </c>
      <c r="BB37" s="31">
        <f>SUM(BB8:BB36)</f>
        <v>4594.371452200001</v>
      </c>
      <c r="BC37" s="31">
        <f>SUM(BC8:BC36)</f>
        <v>7348.703153800002</v>
      </c>
      <c r="BE37" s="31">
        <f>SUM(BE8:BE36)</f>
        <v>117167.20000000001</v>
      </c>
      <c r="BF37" s="31">
        <f>SUM(BF8:BF36)</f>
        <v>23108.206303999992</v>
      </c>
      <c r="BG37" s="31">
        <f>SUM(BG8:BG36)</f>
        <v>140275.406304</v>
      </c>
      <c r="BH37" s="31">
        <f>SUM(BH8:BH36)</f>
        <v>10517.868016</v>
      </c>
      <c r="BI37" s="31">
        <f>SUM(BI8:BI36)</f>
        <v>16823.343663999993</v>
      </c>
      <c r="BK37" s="31">
        <f>SUM(BK8:BK36)</f>
        <v>19645.045</v>
      </c>
      <c r="BL37" s="31">
        <f>SUM(BL8:BL36)</f>
        <v>3874.4781193999993</v>
      </c>
      <c r="BM37" s="31">
        <f>SUM(BM8:BM36)</f>
        <v>23519.5231194</v>
      </c>
      <c r="BN37" s="31">
        <f>SUM(BN8:BN36)</f>
        <v>1763.4968701000007</v>
      </c>
      <c r="BO37" s="31">
        <f>SUM(BO8:BO36)</f>
        <v>2820.715552900001</v>
      </c>
      <c r="BQ37" s="31">
        <f>SUM(BQ8:BQ36)</f>
        <v>21249.914999999997</v>
      </c>
      <c r="BR37" s="31">
        <f>SUM(BR8:BR36)</f>
        <v>4190.9973078</v>
      </c>
      <c r="BS37" s="31">
        <f>SUM(BS8:BS36)</f>
        <v>25440.9123078</v>
      </c>
      <c r="BT37" s="31">
        <f>SUM(BT8:BT36)</f>
        <v>1907.5628786999998</v>
      </c>
      <c r="BU37" s="31">
        <f>SUM(BU8:BU36)</f>
        <v>3051.1493222999993</v>
      </c>
      <c r="BW37" s="31">
        <f>SUM(BW8:BW36)</f>
        <v>40580.16499999999</v>
      </c>
      <c r="BX37" s="31">
        <f>SUM(BX8:BX36)</f>
        <v>8003.390237800001</v>
      </c>
      <c r="BY37" s="31">
        <f>SUM(BY8:BY36)</f>
        <v>48583.5552378</v>
      </c>
      <c r="BZ37" s="31">
        <f>SUM(BZ8:BZ36)</f>
        <v>3642.8012236999994</v>
      </c>
      <c r="CA37" s="31">
        <f>SUM(CA8:CA36)</f>
        <v>5826.6653272999965</v>
      </c>
      <c r="CB37" s="22"/>
      <c r="CC37" s="31">
        <f>SUM(CC8:CC36)</f>
        <v>6739.285</v>
      </c>
      <c r="CD37" s="31">
        <f>SUM(CD8:CD36)</f>
        <v>1329.1500362</v>
      </c>
      <c r="CE37" s="31">
        <f>SUM(CE8:CE36)</f>
        <v>8068.435036199999</v>
      </c>
      <c r="CF37" s="31">
        <f>SUM(CF8:CF36)</f>
        <v>604.9722973000002</v>
      </c>
      <c r="CG37" s="31">
        <f>SUM(CG8:CG36)</f>
        <v>967.6539817000006</v>
      </c>
      <c r="CI37" s="31">
        <f>SUM(CI8:CI36)</f>
        <v>116.9</v>
      </c>
      <c r="CJ37" s="31">
        <f>SUM(CJ8:CJ36)</f>
        <v>23.055508</v>
      </c>
      <c r="CK37" s="31">
        <f>SUM(CK8:CK36)</f>
        <v>139.955508</v>
      </c>
      <c r="CL37" s="31">
        <f>SUM(CL8:CL36)</f>
        <v>10.493882</v>
      </c>
      <c r="CM37" s="31">
        <f>SUM(CM8:CM36)</f>
        <v>16.784978</v>
      </c>
      <c r="CO37" s="31">
        <f>SUM(CO8:CO36)</f>
        <v>42896.455</v>
      </c>
      <c r="CP37" s="31">
        <f>SUM(CP8:CP36)</f>
        <v>8460.218660599998</v>
      </c>
      <c r="CQ37" s="31">
        <f>SUM(CQ8:CQ36)</f>
        <v>51356.6736606</v>
      </c>
      <c r="CR37" s="31">
        <f>SUM(CR8:CR36)</f>
        <v>3850.7299999000006</v>
      </c>
      <c r="CS37" s="31">
        <f>SUM(CS8:CS36)</f>
        <v>6159.247677100002</v>
      </c>
      <c r="CU37" s="31">
        <f>SUM(CU8:CU36)</f>
        <v>62154.060000000005</v>
      </c>
      <c r="CV37" s="31">
        <f>SUM(CV8:CV36)</f>
        <v>12258.284239200002</v>
      </c>
      <c r="CW37" s="31">
        <f>SUM(CW8:CW36)</f>
        <v>74412.34423920001</v>
      </c>
      <c r="CX37" s="31">
        <f>SUM(CX8:CX36)</f>
        <v>5579.447146799998</v>
      </c>
      <c r="CY37" s="31">
        <f>SUM(CY8:CY36)</f>
        <v>8924.333017200002</v>
      </c>
      <c r="DA37" s="31">
        <f>SUM(DA8:DA36)</f>
        <v>78642.805</v>
      </c>
      <c r="DB37" s="31">
        <f>SUM(DB8:DB36)</f>
        <v>15510.263642600003</v>
      </c>
      <c r="DC37" s="31">
        <f>SUM(DC8:DC36)</f>
        <v>94153.0686426</v>
      </c>
      <c r="DD37" s="31">
        <f>SUM(DD8:DD36)</f>
        <v>7059.609202900005</v>
      </c>
      <c r="DE37" s="31">
        <f>SUM(DE8:DE36)</f>
        <v>11291.854164100005</v>
      </c>
      <c r="DG37" s="31">
        <f>SUM(DG8:DG36)</f>
        <v>7314.6</v>
      </c>
      <c r="DH37" s="31">
        <f>SUM(DH8:DH36)</f>
        <v>1442.6160719999996</v>
      </c>
      <c r="DI37" s="31">
        <f>SUM(DI8:DI36)</f>
        <v>8757.216072</v>
      </c>
      <c r="DJ37" s="31">
        <f>SUM(DJ8:DJ36)</f>
        <v>656.617188</v>
      </c>
      <c r="DK37" s="31">
        <f>SUM(DK8:DK36)</f>
        <v>1050.260052</v>
      </c>
      <c r="DM37" s="31">
        <f>SUM(DM8:DM36)</f>
        <v>138213.375</v>
      </c>
      <c r="DN37" s="31">
        <f>SUM(DN8:DN36)</f>
        <v>27259.02115500001</v>
      </c>
      <c r="DO37" s="31">
        <f>SUM(DO8:DO36)</f>
        <v>165472.39615500002</v>
      </c>
      <c r="DP37" s="31">
        <f>SUM(DP8:DP36)</f>
        <v>12407.141557499997</v>
      </c>
      <c r="DQ37" s="31">
        <f>SUM(DQ8:DQ36)</f>
        <v>19845.239167499996</v>
      </c>
      <c r="DS37" s="31">
        <f>SUM(DS8:DS36)</f>
        <v>358584.06999999995</v>
      </c>
      <c r="DT37" s="31">
        <f>SUM(DT8:DT36)</f>
        <v>70721.45333240001</v>
      </c>
      <c r="DU37" s="31">
        <f>SUM(DU8:DU36)</f>
        <v>429305.52333239996</v>
      </c>
      <c r="DV37" s="31">
        <f>SUM(DV8:DV36)</f>
        <v>32189.383384599994</v>
      </c>
      <c r="DW37" s="31">
        <f>SUM(DW8:DW36)</f>
        <v>51486.96087339998</v>
      </c>
      <c r="DY37" s="31">
        <f>SUM(DY8:DY36)</f>
        <v>26415.225</v>
      </c>
      <c r="DZ37" s="31">
        <f>SUM(DZ8:DZ36)</f>
        <v>5209.721397000001</v>
      </c>
      <c r="EA37" s="31">
        <f>SUM(EA8:EA36)</f>
        <v>31624.946396999996</v>
      </c>
      <c r="EB37" s="31">
        <f>SUM(EB8:EB36)</f>
        <v>2371.2425504999987</v>
      </c>
      <c r="EC37" s="31">
        <f>SUM(EC8:EC36)</f>
        <v>3792.805564499999</v>
      </c>
    </row>
    <row r="38" ht="12.75" thickTop="1"/>
    <row r="51" spans="1:13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1:13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1:13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1:13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1:13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1:13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1:13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:13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3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3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3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3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3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34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34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34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34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34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34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34" ht="12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34" ht="12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34" ht="12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34" ht="12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</row>
  </sheetData>
  <sheetProtection/>
  <printOptions/>
  <pageMargins left="0.75" right="0.75" top="1" bottom="1" header="0.5" footer="0.5"/>
  <pageSetup orientation="landscape" scale="74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2012-04-30T19:44:08Z</cp:lastPrinted>
  <dcterms:created xsi:type="dcterms:W3CDTF">1998-02-23T20:58:01Z</dcterms:created>
  <dcterms:modified xsi:type="dcterms:W3CDTF">2012-04-30T19:44:12Z</dcterms:modified>
  <cp:category/>
  <cp:version/>
  <cp:contentType/>
  <cp:contentStatus/>
</cp:coreProperties>
</file>